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bernardo.andrade\Documents\SPE\Prisma\"/>
    </mc:Choice>
  </mc:AlternateContent>
  <xr:revisionPtr revIDLastSave="0" documentId="13_ncr:1_{B8CF58EB-7D84-4EE3-8BA4-0C82468BAED9}" xr6:coauthVersionLast="44" xr6:coauthVersionMax="45" xr10:uidLastSave="{00000000-0000-0000-0000-000000000000}"/>
  <bookViews>
    <workbookView xWindow="-21720" yWindow="45" windowWidth="21840" windowHeight="13140" tabRatio="941" firstSheet="1" activeTab="1" xr2:uid="{00000000-000D-0000-FFFF-FFFF00000000}"/>
  </bookViews>
  <sheets>
    <sheet name="parametros" sheetId="5" state="hidden" r:id="rId1"/>
    <sheet name="Introdução" sheetId="9" r:id="rId2"/>
    <sheet name="Matriz mensal" sheetId="3" r:id="rId3"/>
    <sheet name="Matriz anual" sheetId="6" r:id="rId4"/>
    <sheet name="Dez2015" sheetId="1" r:id="rId5"/>
    <sheet name="Jan2016" sheetId="2" r:id="rId6"/>
    <sheet name="Fev2016" sheetId="8" r:id="rId7"/>
    <sheet name="Mar2016" sheetId="10" r:id="rId8"/>
    <sheet name="Abr2016" sheetId="11" r:id="rId9"/>
    <sheet name="Mai2016" sheetId="12" r:id="rId10"/>
    <sheet name="Jun2016" sheetId="13" r:id="rId11"/>
    <sheet name="Jul2016" sheetId="14" r:id="rId12"/>
    <sheet name="Ago2016" sheetId="15" r:id="rId13"/>
    <sheet name="Set2016" sheetId="16" r:id="rId14"/>
    <sheet name="Out2016" sheetId="17" r:id="rId15"/>
    <sheet name="Nov2016" sheetId="18" r:id="rId16"/>
    <sheet name="Dez2016" sheetId="19" r:id="rId17"/>
    <sheet name="Jan2017" sheetId="20" r:id="rId18"/>
    <sheet name="Fev2017" sheetId="21" r:id="rId19"/>
    <sheet name="Mar2017" sheetId="22" r:id="rId20"/>
    <sheet name="Abr2017" sheetId="23" r:id="rId21"/>
    <sheet name="Mai2017" sheetId="24" r:id="rId22"/>
    <sheet name="Jun2017" sheetId="25" r:id="rId23"/>
    <sheet name="Jul2017" sheetId="26" r:id="rId24"/>
    <sheet name="Ago2017" sheetId="27" r:id="rId25"/>
    <sheet name="Set2017" sheetId="28" r:id="rId26"/>
    <sheet name="Out2017" sheetId="29" r:id="rId27"/>
    <sheet name="Nov2017" sheetId="30" r:id="rId28"/>
    <sheet name="Dez2017" sheetId="31" r:id="rId29"/>
    <sheet name="Jan2018" sheetId="32" r:id="rId30"/>
    <sheet name="Fev2018" sheetId="33" r:id="rId31"/>
    <sheet name="Mar2018" sheetId="34" r:id="rId32"/>
    <sheet name="Abr2018" sheetId="35" r:id="rId33"/>
    <sheet name="Mai2018" sheetId="36" r:id="rId34"/>
    <sheet name="jun2018" sheetId="37" r:id="rId35"/>
    <sheet name="Jul2018" sheetId="38" r:id="rId36"/>
    <sheet name="Ago2018" sheetId="39" r:id="rId37"/>
    <sheet name="Set2018" sheetId="40" r:id="rId38"/>
    <sheet name="Out2018" sheetId="41" r:id="rId39"/>
    <sheet name="Nov2018" sheetId="42" r:id="rId40"/>
    <sheet name="Dez2018" sheetId="43" r:id="rId41"/>
    <sheet name="Jan2019" sheetId="44" r:id="rId42"/>
    <sheet name="Fev2019" sheetId="45" r:id="rId43"/>
    <sheet name="Mar2019" sheetId="46" r:id="rId44"/>
    <sheet name="Abr2019" sheetId="47" r:id="rId45"/>
    <sheet name="Mai2019" sheetId="48" r:id="rId46"/>
    <sheet name="Jun2019" sheetId="49" r:id="rId47"/>
    <sheet name="Jul2019" sheetId="50" r:id="rId48"/>
    <sheet name="Ago2019" sheetId="51" r:id="rId49"/>
    <sheet name="Set2019" sheetId="53" r:id="rId50"/>
    <sheet name="Out2019" sheetId="54" r:id="rId51"/>
    <sheet name="Nov2019" sheetId="55" r:id="rId52"/>
    <sheet name="Dez2019" sheetId="56" r:id="rId53"/>
    <sheet name="Jan2020" sheetId="57" r:id="rId54"/>
    <sheet name="Fev2020" sheetId="58" r:id="rId55"/>
    <sheet name="Mar2020" sheetId="60" r:id="rId56"/>
    <sheet name="Abr2020" sheetId="61" r:id="rId57"/>
    <sheet name="Mai2020" sheetId="62" r:id="rId58"/>
    <sheet name="Jun2020" sheetId="64" r:id="rId59"/>
    <sheet name="Jul2020" sheetId="65" r:id="rId60"/>
    <sheet name="Ago2020" sheetId="66" r:id="rId61"/>
    <sheet name="Set2020" sheetId="67" r:id="rId62"/>
    <sheet name="Out2020" sheetId="68" r:id="rId63"/>
    <sheet name="Nov2020" sheetId="69" r:id="rId64"/>
    <sheet name="Dez2020" sheetId="70" r:id="rId65"/>
  </sheets>
  <definedNames>
    <definedName name="_listaanual" localSheetId="20">#REF!</definedName>
    <definedName name="_listaanual" localSheetId="32">#REF!</definedName>
    <definedName name="_listaanual" localSheetId="12">#REF!</definedName>
    <definedName name="_listaanual" localSheetId="24">#REF!</definedName>
    <definedName name="_listaanual" localSheetId="36">#REF!</definedName>
    <definedName name="_listaanual" localSheetId="16">#REF!</definedName>
    <definedName name="_listaanual" localSheetId="28">#REF!</definedName>
    <definedName name="_listaanual" localSheetId="18">#REF!</definedName>
    <definedName name="_listaanual" localSheetId="30">#REF!</definedName>
    <definedName name="_listaanual" localSheetId="17">#REF!</definedName>
    <definedName name="_listaanual" localSheetId="23">#REF!</definedName>
    <definedName name="_listaanual" localSheetId="35">#REF!</definedName>
    <definedName name="_listaanual" localSheetId="22">#REF!</definedName>
    <definedName name="_listaanual" localSheetId="34">#REF!</definedName>
    <definedName name="_listaanual" localSheetId="21">#REF!</definedName>
    <definedName name="_listaanual" localSheetId="33">#REF!</definedName>
    <definedName name="_listaanual" localSheetId="19">#REF!</definedName>
    <definedName name="_listaanual" localSheetId="31">#REF!</definedName>
    <definedName name="_listaanual" localSheetId="15">#REF!</definedName>
    <definedName name="_listaanual" localSheetId="27">#REF!</definedName>
    <definedName name="_listaanual" localSheetId="14">#REF!</definedName>
    <definedName name="_listaanual" localSheetId="26">#REF!</definedName>
    <definedName name="_listaanual" localSheetId="13">#REF!</definedName>
    <definedName name="_listaanual" localSheetId="25">#REF!</definedName>
    <definedName name="_listaanual">parametros!$B$6:$B$10</definedName>
    <definedName name="_listamensal" localSheetId="20">#REF!</definedName>
    <definedName name="_listamensal" localSheetId="32">#REF!</definedName>
    <definedName name="_listamensal" localSheetId="12">#REF!</definedName>
    <definedName name="_listamensal" localSheetId="24">#REF!</definedName>
    <definedName name="_listamensal" localSheetId="36">#REF!</definedName>
    <definedName name="_listamensal" localSheetId="16">#REF!</definedName>
    <definedName name="_listamensal" localSheetId="28">#REF!</definedName>
    <definedName name="_listamensal" localSheetId="18">#REF!</definedName>
    <definedName name="_listamensal" localSheetId="30">#REF!</definedName>
    <definedName name="_listamensal" localSheetId="17">#REF!</definedName>
    <definedName name="_listamensal" localSheetId="23">#REF!</definedName>
    <definedName name="_listamensal" localSheetId="35">#REF!</definedName>
    <definedName name="_listamensal" localSheetId="22">#REF!</definedName>
    <definedName name="_listamensal" localSheetId="34">#REF!</definedName>
    <definedName name="_listamensal" localSheetId="21">#REF!</definedName>
    <definedName name="_listamensal" localSheetId="33">#REF!</definedName>
    <definedName name="_listamensal" localSheetId="19">#REF!</definedName>
    <definedName name="_listamensal" localSheetId="31">#REF!</definedName>
    <definedName name="_listamensal" localSheetId="15">#REF!</definedName>
    <definedName name="_listamensal" localSheetId="27">#REF!</definedName>
    <definedName name="_listamensal" localSheetId="14">#REF!</definedName>
    <definedName name="_listamensal" localSheetId="26">#REF!</definedName>
    <definedName name="_listamensal" localSheetId="13">#REF!</definedName>
    <definedName name="_listamensal" localSheetId="25">#REF!</definedName>
    <definedName name="_listamensal">parametros!$B$6:$B$9</definedName>
    <definedName name="_listames" localSheetId="20">#REF!</definedName>
    <definedName name="_listames" localSheetId="32">#REF!</definedName>
    <definedName name="_listames" localSheetId="12">#REF!</definedName>
    <definedName name="_listames" localSheetId="24">#REF!</definedName>
    <definedName name="_listames" localSheetId="36">#REF!</definedName>
    <definedName name="_listames" localSheetId="16">#REF!</definedName>
    <definedName name="_listames" localSheetId="28">#REF!</definedName>
    <definedName name="_listames" localSheetId="18">#REF!</definedName>
    <definedName name="_listames" localSheetId="30">#REF!</definedName>
    <definedName name="_listames" localSheetId="17">#REF!</definedName>
    <definedName name="_listames" localSheetId="23">#REF!</definedName>
    <definedName name="_listames" localSheetId="35">#REF!</definedName>
    <definedName name="_listames" localSheetId="22">#REF!</definedName>
    <definedName name="_listames" localSheetId="34">#REF!</definedName>
    <definedName name="_listames" localSheetId="21">#REF!</definedName>
    <definedName name="_listames" localSheetId="33">#REF!</definedName>
    <definedName name="_listames" localSheetId="19">#REF!</definedName>
    <definedName name="_listames" localSheetId="31">#REF!</definedName>
    <definedName name="_listames" localSheetId="15">#REF!</definedName>
    <definedName name="_listames" localSheetId="27">#REF!</definedName>
    <definedName name="_listames" localSheetId="14">#REF!</definedName>
    <definedName name="_listames" localSheetId="26">#REF!</definedName>
    <definedName name="_listames" localSheetId="13">#REF!</definedName>
    <definedName name="_listames" localSheetId="25">#REF!</definedName>
    <definedName name="_listames">parametros!$F$6:$F$427</definedName>
    <definedName name="_listastat" localSheetId="20">#REF!</definedName>
    <definedName name="_listastat" localSheetId="32">#REF!</definedName>
    <definedName name="_listastat" localSheetId="12">#REF!</definedName>
    <definedName name="_listastat" localSheetId="24">#REF!</definedName>
    <definedName name="_listastat" localSheetId="36">#REF!</definedName>
    <definedName name="_listastat" localSheetId="16">#REF!</definedName>
    <definedName name="_listastat" localSheetId="28">#REF!</definedName>
    <definedName name="_listastat" localSheetId="18">#REF!</definedName>
    <definedName name="_listastat" localSheetId="30">#REF!</definedName>
    <definedName name="_listastat" localSheetId="17">#REF!</definedName>
    <definedName name="_listastat" localSheetId="23">#REF!</definedName>
    <definedName name="_listastat" localSheetId="35">#REF!</definedName>
    <definedName name="_listastat" localSheetId="22">#REF!</definedName>
    <definedName name="_listastat" localSheetId="34">#REF!</definedName>
    <definedName name="_listastat" localSheetId="21">#REF!</definedName>
    <definedName name="_listastat" localSheetId="33">#REF!</definedName>
    <definedName name="_listastat" localSheetId="19">#REF!</definedName>
    <definedName name="_listastat" localSheetId="31">#REF!</definedName>
    <definedName name="_listastat" localSheetId="15">#REF!</definedName>
    <definedName name="_listastat" localSheetId="27">#REF!</definedName>
    <definedName name="_listastat" localSheetId="14">#REF!</definedName>
    <definedName name="_listastat" localSheetId="26">#REF!</definedName>
    <definedName name="_listastat" localSheetId="13">#REF!</definedName>
    <definedName name="_listastat" localSheetId="25">#REF!</definedName>
    <definedName name="_listastat">parametros!$E$6:$E$10</definedName>
  </definedNames>
  <calcPr calcId="191029"/>
  <customWorkbookViews>
    <customWorkbookView name="Seiji Kumon Fetter - Modo de exibição pessoal" guid="{9AF725CD-40AE-4355-A75E-AFD319006142}" mergeInterval="0" personalView="1" maximized="1" xWindow="-8" yWindow="-8" windowWidth="1616" windowHeight="88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70" l="1"/>
  <c r="B10" i="69" l="1"/>
  <c r="B10" i="68" l="1"/>
  <c r="B10" i="67" l="1"/>
  <c r="B10" i="66" l="1"/>
  <c r="B10" i="65" l="1"/>
  <c r="B10" i="64" l="1"/>
  <c r="B10" i="62" l="1"/>
  <c r="B10" i="61"/>
  <c r="B10" i="60"/>
  <c r="B10" i="58" l="1"/>
  <c r="B10" i="57" l="1"/>
  <c r="B10" i="56" l="1"/>
  <c r="B10" i="55" l="1"/>
  <c r="B10" i="54" l="1"/>
  <c r="B10" i="53" l="1"/>
  <c r="B10" i="51" l="1"/>
  <c r="B10" i="50" l="1"/>
  <c r="B10" i="49" l="1"/>
  <c r="B10" i="48" l="1"/>
  <c r="B5" i="6" l="1"/>
  <c r="B10" i="47" l="1"/>
  <c r="B10" i="46" l="1"/>
  <c r="B10" i="45" l="1"/>
  <c r="B10" i="44" l="1"/>
  <c r="B10" i="43" l="1"/>
  <c r="B10" i="42" l="1"/>
  <c r="E9" i="6" l="1"/>
  <c r="B10" i="41" l="1"/>
  <c r="B10" i="40"/>
  <c r="B10" i="39"/>
  <c r="B10" i="38"/>
  <c r="B10" i="37"/>
  <c r="B10" i="36"/>
  <c r="B10" i="35"/>
  <c r="B10" i="33"/>
  <c r="B10" i="32"/>
  <c r="B10" i="31"/>
  <c r="B10" i="30"/>
  <c r="B10" i="29"/>
  <c r="B10" i="28"/>
  <c r="B10" i="27"/>
  <c r="B10" i="26"/>
  <c r="B10" i="25"/>
  <c r="B10" i="24"/>
  <c r="B10" i="23"/>
  <c r="B10" i="22"/>
  <c r="B10" i="21"/>
  <c r="B10" i="20"/>
  <c r="B10" i="19"/>
  <c r="B10" i="18"/>
  <c r="B10" i="17"/>
  <c r="B10" i="16"/>
  <c r="B10" i="15"/>
  <c r="B10" i="14"/>
  <c r="B10" i="13"/>
  <c r="B10" i="12"/>
  <c r="B10" i="11"/>
  <c r="B11" i="1"/>
  <c r="B10" i="10" l="1"/>
  <c r="B10" i="8"/>
  <c r="B10" i="2" l="1"/>
  <c r="D10" i="6" l="1"/>
  <c r="G8" i="6"/>
  <c r="C8" i="6"/>
  <c r="D10" i="3"/>
  <c r="G8" i="3"/>
  <c r="C8" i="3"/>
  <c r="F10" i="3"/>
  <c r="E9" i="3" l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AP9" i="3" s="1"/>
  <c r="AQ9" i="3" s="1"/>
  <c r="AR9" i="3" s="1"/>
  <c r="AS9" i="3" s="1"/>
  <c r="AT9" i="3" s="1"/>
  <c r="AU9" i="3" s="1"/>
  <c r="AV9" i="3" s="1"/>
  <c r="AW9" i="3" s="1"/>
  <c r="AX9" i="3" s="1"/>
  <c r="AY9" i="3" s="1"/>
  <c r="AZ9" i="3" s="1"/>
  <c r="BA9" i="3" s="1"/>
  <c r="BB9" i="3" s="1"/>
  <c r="BC9" i="3" s="1"/>
  <c r="BD9" i="3" s="1"/>
  <c r="BE9" i="3" s="1"/>
  <c r="BF9" i="3" s="1"/>
  <c r="BG9" i="3" s="1"/>
  <c r="BH9" i="3" s="1"/>
  <c r="BI9" i="3" s="1"/>
  <c r="BJ9" i="3" s="1"/>
  <c r="BK9" i="3" s="1"/>
  <c r="BL9" i="3" s="1"/>
  <c r="BM9" i="3" s="1"/>
  <c r="BN9" i="3" s="1"/>
  <c r="BO9" i="3" s="1"/>
  <c r="BP9" i="3" s="1"/>
  <c r="BQ9" i="3" s="1"/>
  <c r="BR9" i="3" s="1"/>
  <c r="BS9" i="3" s="1"/>
  <c r="BT9" i="3" s="1"/>
  <c r="BU9" i="3" s="1"/>
  <c r="BV9" i="3" s="1"/>
  <c r="BW9" i="3" s="1"/>
  <c r="BX9" i="3" s="1"/>
  <c r="BY9" i="3" s="1"/>
  <c r="BZ9" i="3" s="1"/>
  <c r="CA9" i="3" s="1"/>
  <c r="CB9" i="3" s="1"/>
  <c r="CC9" i="3" s="1"/>
  <c r="CD9" i="3" s="1"/>
  <c r="CE9" i="3" s="1"/>
  <c r="CF9" i="3" s="1"/>
  <c r="CG9" i="3" s="1"/>
  <c r="CH9" i="3" s="1"/>
  <c r="CI9" i="3" s="1"/>
  <c r="CJ9" i="3" s="1"/>
  <c r="CK9" i="3" s="1"/>
  <c r="F9" i="6"/>
  <c r="D11" i="6"/>
  <c r="D11" i="3"/>
  <c r="E10" i="3"/>
  <c r="G9" i="6" l="1"/>
  <c r="D12" i="6"/>
  <c r="D12" i="3"/>
  <c r="H9" i="6" l="1"/>
  <c r="D13" i="6"/>
  <c r="D13" i="3"/>
  <c r="I9" i="6" l="1"/>
  <c r="D14" i="6"/>
  <c r="D14" i="3"/>
  <c r="J9" i="6" l="1"/>
  <c r="D15" i="6"/>
  <c r="D15" i="3"/>
  <c r="K9" i="6" l="1"/>
  <c r="L9" i="6" s="1"/>
  <c r="M9" i="6" s="1"/>
  <c r="N9" i="6" s="1"/>
  <c r="O9" i="6" s="1"/>
  <c r="P9" i="6" s="1"/>
  <c r="Q9" i="6" s="1"/>
  <c r="R9" i="6" s="1"/>
  <c r="S9" i="6" s="1"/>
  <c r="T9" i="6" s="1"/>
  <c r="D16" i="6"/>
  <c r="D16" i="3"/>
  <c r="D17" i="6" l="1"/>
  <c r="D17" i="3"/>
  <c r="D18" i="6" l="1"/>
  <c r="D18" i="3"/>
  <c r="D19" i="6" l="1"/>
  <c r="D19" i="3"/>
  <c r="D20" i="6" l="1"/>
  <c r="D20" i="3"/>
  <c r="D21" i="6" l="1"/>
  <c r="D21" i="3"/>
  <c r="D22" i="6" l="1"/>
  <c r="D22" i="3"/>
  <c r="D23" i="6" l="1"/>
  <c r="D23" i="3"/>
  <c r="D24" i="6" l="1"/>
  <c r="D24" i="3"/>
  <c r="D25" i="6" l="1"/>
  <c r="D25" i="3"/>
  <c r="D26" i="6" l="1"/>
  <c r="D26" i="3"/>
  <c r="D27" i="6" l="1"/>
  <c r="D27" i="3"/>
  <c r="D28" i="6" l="1"/>
  <c r="D28" i="3"/>
  <c r="D29" i="6" l="1"/>
  <c r="D29" i="3"/>
  <c r="D30" i="6" l="1"/>
  <c r="D30" i="3"/>
  <c r="D31" i="6" l="1"/>
  <c r="D31" i="3"/>
  <c r="D32" i="6" l="1"/>
  <c r="D32" i="3"/>
  <c r="D33" i="6" l="1"/>
  <c r="D33" i="3"/>
  <c r="D34" i="6" l="1"/>
  <c r="D34" i="3"/>
  <c r="D35" i="6" l="1"/>
  <c r="D35" i="3"/>
  <c r="D36" i="3" s="1"/>
  <c r="D36" i="6" l="1"/>
  <c r="D37" i="3"/>
  <c r="D37" i="6" l="1"/>
  <c r="D38" i="3"/>
  <c r="D38" i="6" l="1"/>
  <c r="D39" i="3"/>
  <c r="D39" i="6" l="1"/>
  <c r="D40" i="3"/>
  <c r="D40" i="6" l="1"/>
  <c r="D41" i="3"/>
  <c r="D41" i="6" l="1"/>
  <c r="D42" i="3"/>
  <c r="D42" i="6" l="1"/>
  <c r="D43" i="3"/>
  <c r="D43" i="6" l="1"/>
  <c r="D44" i="3"/>
  <c r="D44" i="6" l="1"/>
  <c r="D45" i="3"/>
  <c r="D45" i="6" l="1"/>
  <c r="D46" i="3"/>
  <c r="D46" i="6" l="1"/>
  <c r="D47" i="3"/>
  <c r="D47" i="6" l="1"/>
  <c r="D48" i="3"/>
  <c r="D48" i="6" l="1"/>
  <c r="D49" i="3"/>
  <c r="D49" i="6" l="1"/>
  <c r="D50" i="3"/>
  <c r="D50" i="6" l="1"/>
  <c r="D51" i="3"/>
  <c r="D51" i="6" l="1"/>
  <c r="D52" i="3"/>
  <c r="D52" i="6" l="1"/>
  <c r="D53" i="3"/>
  <c r="D53" i="6" l="1"/>
  <c r="D54" i="3"/>
  <c r="D54" i="6" l="1"/>
  <c r="D55" i="3"/>
  <c r="D55" i="6" l="1"/>
  <c r="D56" i="3"/>
  <c r="D56" i="6" l="1"/>
  <c r="D57" i="3"/>
  <c r="D57" i="6" l="1"/>
  <c r="D58" i="3"/>
  <c r="D58" i="6" l="1"/>
  <c r="D59" i="3"/>
  <c r="D59" i="6" l="1"/>
  <c r="D60" i="3"/>
  <c r="D60" i="6" l="1"/>
  <c r="D61" i="3"/>
  <c r="D61" i="6" l="1"/>
  <c r="D62" i="3"/>
  <c r="D62" i="6" l="1"/>
  <c r="D63" i="3"/>
  <c r="D63" i="6" l="1"/>
  <c r="D64" i="3"/>
  <c r="D64" i="6" l="1"/>
  <c r="D65" i="3"/>
  <c r="D65" i="6" l="1"/>
  <c r="D66" i="3"/>
  <c r="D66" i="6" l="1"/>
  <c r="D67" i="3"/>
  <c r="D67" i="6" l="1"/>
  <c r="D68" i="3"/>
  <c r="D68" i="6" l="1"/>
  <c r="D69" i="3"/>
  <c r="D69" i="6" l="1"/>
  <c r="D70" i="3"/>
  <c r="H16" i="6"/>
  <c r="S13" i="6"/>
  <c r="AK33" i="3"/>
  <c r="O57" i="6"/>
  <c r="AZ46" i="3"/>
  <c r="U17" i="3"/>
  <c r="AC28" i="3"/>
  <c r="AV52" i="3"/>
  <c r="AM39" i="3"/>
  <c r="AZ52" i="3"/>
  <c r="N29" i="6"/>
  <c r="S17" i="6"/>
  <c r="BA56" i="3"/>
  <c r="S33" i="6"/>
  <c r="AZ53" i="3"/>
  <c r="BB54" i="3"/>
  <c r="V17" i="3"/>
  <c r="G36" i="6"/>
  <c r="R44" i="6"/>
  <c r="AE33" i="3"/>
  <c r="BI60" i="3"/>
  <c r="T46" i="6"/>
  <c r="R54" i="6"/>
  <c r="BI62" i="3"/>
  <c r="L20" i="6"/>
  <c r="E52" i="6"/>
  <c r="F33" i="6"/>
  <c r="BE57" i="3"/>
  <c r="AN35" i="3"/>
  <c r="L49" i="6"/>
  <c r="AD28" i="3"/>
  <c r="H13" i="6"/>
  <c r="N13" i="6"/>
  <c r="L19" i="6"/>
  <c r="AQ46" i="3"/>
  <c r="J53" i="6"/>
  <c r="F61" i="6"/>
  <c r="BJ64" i="3"/>
  <c r="Q47" i="6"/>
  <c r="Q60" i="6"/>
  <c r="E36" i="6"/>
  <c r="V18" i="3"/>
  <c r="O52" i="6"/>
  <c r="P24" i="6"/>
  <c r="AE34" i="3"/>
  <c r="G44" i="6"/>
  <c r="BG56" i="3"/>
  <c r="P44" i="6"/>
  <c r="I14" i="6"/>
  <c r="AF35" i="3"/>
  <c r="AT50" i="3"/>
  <c r="J22" i="6"/>
  <c r="S20" i="6"/>
  <c r="P26" i="6"/>
  <c r="K36" i="6"/>
  <c r="O37" i="6"/>
  <c r="J10" i="6"/>
  <c r="Q41" i="6"/>
  <c r="L51" i="6"/>
  <c r="S11" i="6"/>
  <c r="N10" i="6"/>
  <c r="S29" i="6"/>
  <c r="Q45" i="6"/>
  <c r="M16" i="3"/>
  <c r="N31" i="6"/>
  <c r="N30" i="6"/>
  <c r="J44" i="6"/>
  <c r="M28" i="6"/>
  <c r="Q20" i="6"/>
  <c r="N45" i="6"/>
  <c r="R42" i="6"/>
  <c r="Z31" i="3"/>
  <c r="R15" i="6"/>
  <c r="O13" i="6"/>
  <c r="F29" i="6"/>
  <c r="R55" i="6"/>
  <c r="I20" i="6"/>
  <c r="J33" i="6"/>
  <c r="Q50" i="6"/>
  <c r="BL64" i="3"/>
  <c r="H50" i="6"/>
  <c r="E48" i="6"/>
  <c r="I54" i="6"/>
  <c r="F34" i="6"/>
  <c r="E28" i="6"/>
  <c r="AL41" i="3"/>
  <c r="I55" i="6"/>
  <c r="M33" i="6"/>
  <c r="AS41" i="3"/>
  <c r="AK39" i="3"/>
  <c r="E31" i="6"/>
  <c r="H56" i="6"/>
  <c r="AN43" i="3"/>
  <c r="S15" i="6"/>
  <c r="G56" i="6"/>
  <c r="BJ59" i="3"/>
  <c r="F31" i="6"/>
  <c r="AD35" i="3"/>
  <c r="E49" i="6"/>
  <c r="K55" i="6"/>
  <c r="X23" i="3"/>
  <c r="N25" i="6"/>
  <c r="BA58" i="3"/>
  <c r="I13" i="6"/>
  <c r="AU41" i="3"/>
  <c r="AS42" i="3"/>
  <c r="E33" i="6"/>
  <c r="R49" i="6"/>
  <c r="AI34" i="3"/>
  <c r="F10" i="6"/>
  <c r="BF54" i="3"/>
  <c r="BH61" i="3"/>
  <c r="P12" i="6"/>
  <c r="AF26" i="3"/>
  <c r="J61" i="6"/>
  <c r="BE52" i="3"/>
  <c r="F13" i="6"/>
  <c r="R39" i="6"/>
  <c r="AV45" i="3"/>
  <c r="G10" i="6"/>
  <c r="K16" i="3"/>
  <c r="AD34" i="3"/>
  <c r="E13" i="6"/>
  <c r="O50" i="6"/>
  <c r="O10" i="3"/>
  <c r="AL39" i="3"/>
  <c r="AQ47" i="3"/>
  <c r="L22" i="6"/>
  <c r="Q51" i="6"/>
  <c r="H36" i="6"/>
  <c r="J50" i="6"/>
  <c r="AO41" i="3"/>
  <c r="T53" i="6"/>
  <c r="L57" i="6"/>
  <c r="BB48" i="3"/>
  <c r="K33" i="6"/>
  <c r="O53" i="6"/>
  <c r="S48" i="6"/>
  <c r="K37" i="6"/>
  <c r="R47" i="6"/>
  <c r="N57" i="6"/>
  <c r="O34" i="6"/>
  <c r="L13" i="6"/>
  <c r="L15" i="6"/>
  <c r="P13" i="6"/>
  <c r="F32" i="6"/>
  <c r="O45" i="6"/>
  <c r="I36" i="6"/>
  <c r="G60" i="6"/>
  <c r="K60" i="6"/>
  <c r="K51" i="6"/>
  <c r="Y20" i="3"/>
  <c r="AQ40" i="3"/>
  <c r="O56" i="6"/>
  <c r="I52" i="6"/>
  <c r="AE30" i="3"/>
  <c r="G10" i="3"/>
  <c r="I24" i="6"/>
  <c r="N16" i="3"/>
  <c r="BG53" i="3"/>
  <c r="S39" i="6"/>
  <c r="H37" i="6"/>
  <c r="X18" i="3"/>
  <c r="Q59" i="6"/>
  <c r="N24" i="6"/>
  <c r="AP42" i="3"/>
  <c r="K10" i="3"/>
  <c r="U15" i="3"/>
  <c r="G16" i="6"/>
  <c r="AR38" i="3"/>
  <c r="AP39" i="3"/>
  <c r="AJ31" i="3"/>
  <c r="AZ54" i="3"/>
  <c r="AA22" i="3"/>
  <c r="BJ65" i="3"/>
  <c r="Z25" i="3"/>
  <c r="AX44" i="3"/>
  <c r="BE62" i="3"/>
  <c r="L23" i="6"/>
  <c r="R19" i="6"/>
  <c r="E32" i="6"/>
  <c r="H20" i="6"/>
  <c r="E59" i="6"/>
  <c r="E50" i="6"/>
  <c r="U26" i="3"/>
  <c r="T14" i="3"/>
  <c r="S20" i="3"/>
  <c r="BL60" i="3"/>
  <c r="G51" i="6"/>
  <c r="L12" i="6"/>
  <c r="W18" i="3"/>
  <c r="N12" i="6"/>
  <c r="E54" i="6"/>
  <c r="BJ63" i="3"/>
  <c r="AI31" i="3"/>
  <c r="E21" i="6"/>
  <c r="AN44" i="3"/>
  <c r="BA47" i="3"/>
  <c r="H17" i="6"/>
  <c r="Y26" i="3"/>
  <c r="R18" i="3"/>
  <c r="I45" i="6"/>
  <c r="AO39" i="3"/>
  <c r="Z23" i="3"/>
  <c r="E29" i="6"/>
  <c r="BD51" i="3"/>
  <c r="K28" i="6"/>
  <c r="O25" i="6"/>
  <c r="P20" i="6"/>
  <c r="Q22" i="3"/>
  <c r="N28" i="6"/>
  <c r="S44" i="6"/>
  <c r="S61" i="6"/>
  <c r="V25" i="3"/>
  <c r="BJ58" i="3"/>
  <c r="AM41" i="3"/>
  <c r="S19" i="3"/>
  <c r="U20" i="3"/>
  <c r="AE29" i="3"/>
  <c r="AY45" i="3"/>
  <c r="S22" i="6"/>
  <c r="AS43" i="3"/>
  <c r="AG29" i="3"/>
  <c r="O26" i="6"/>
  <c r="P23" i="6"/>
  <c r="H54" i="6"/>
  <c r="M32" i="6"/>
  <c r="R21" i="6"/>
  <c r="AS50" i="3"/>
  <c r="G57" i="6"/>
  <c r="AJ40" i="3"/>
  <c r="H44" i="6"/>
  <c r="BJ60" i="3"/>
  <c r="H12" i="3"/>
  <c r="L31" i="6"/>
  <c r="AB25" i="3"/>
  <c r="BH58" i="3"/>
  <c r="G12" i="3"/>
  <c r="S49" i="6"/>
  <c r="I33" i="6"/>
  <c r="AR44" i="3"/>
  <c r="AJ36" i="3"/>
  <c r="M54" i="6"/>
  <c r="J36" i="6"/>
  <c r="R38" i="6"/>
  <c r="L30" i="6"/>
  <c r="G55" i="6"/>
  <c r="S18" i="3"/>
  <c r="H24" i="6"/>
  <c r="AZ57" i="3"/>
  <c r="J48" i="6"/>
  <c r="P21" i="3"/>
  <c r="AG27" i="3"/>
  <c r="E26" i="6"/>
  <c r="K18" i="6"/>
  <c r="AR48" i="3"/>
  <c r="BM59" i="3"/>
  <c r="O44" i="6"/>
  <c r="AV42" i="3"/>
  <c r="AI38" i="3"/>
  <c r="R37" i="6"/>
  <c r="Z30" i="3"/>
  <c r="O62" i="6"/>
  <c r="O19" i="6"/>
  <c r="T20" i="6"/>
  <c r="P61" i="6"/>
  <c r="AQ41" i="3"/>
  <c r="Q10" i="6"/>
  <c r="AP45" i="3"/>
  <c r="BH55" i="3"/>
  <c r="BI59" i="3"/>
  <c r="R15" i="3"/>
  <c r="W22" i="3"/>
  <c r="I44" i="6"/>
  <c r="Q14" i="3"/>
  <c r="R27" i="6"/>
  <c r="M15" i="6"/>
  <c r="O58" i="6"/>
  <c r="AN38" i="3"/>
  <c r="BL63" i="3"/>
  <c r="AC34" i="3"/>
  <c r="J37" i="6"/>
  <c r="BI57" i="3"/>
  <c r="AN41" i="3"/>
  <c r="M64" i="6"/>
  <c r="Q13" i="3"/>
  <c r="N53" i="6"/>
  <c r="AJ38" i="3"/>
  <c r="AF28" i="3"/>
  <c r="F57" i="6"/>
  <c r="AR42" i="3"/>
  <c r="F12" i="6"/>
  <c r="O20" i="6"/>
  <c r="M10" i="3"/>
  <c r="M12" i="3"/>
  <c r="K59" i="6"/>
  <c r="L26" i="6"/>
  <c r="F42" i="6"/>
  <c r="T32" i="6"/>
  <c r="J49" i="6"/>
  <c r="Q44" i="6"/>
  <c r="AW44" i="3"/>
  <c r="E64" i="6"/>
  <c r="T16" i="3"/>
  <c r="L10" i="6"/>
  <c r="BI56" i="3"/>
  <c r="AG34" i="3"/>
  <c r="Q14" i="6"/>
  <c r="H33" i="6"/>
  <c r="AY48" i="3"/>
  <c r="K17" i="6"/>
  <c r="AK42" i="3"/>
  <c r="Q12" i="6"/>
  <c r="F48" i="6"/>
  <c r="AS44" i="3"/>
  <c r="G13" i="6"/>
  <c r="M18" i="6"/>
  <c r="BC53" i="3"/>
  <c r="J11" i="3"/>
  <c r="X21" i="3"/>
  <c r="P20" i="3"/>
  <c r="E19" i="6"/>
  <c r="BG55" i="3"/>
  <c r="P58" i="6"/>
  <c r="AQ39" i="3"/>
  <c r="G40" i="6"/>
  <c r="AO36" i="3"/>
  <c r="K25" i="6"/>
  <c r="O41" i="6"/>
  <c r="K46" i="6"/>
  <c r="E60" i="6"/>
  <c r="K14" i="3"/>
  <c r="J29" i="6"/>
  <c r="AK37" i="3"/>
  <c r="T44" i="6"/>
  <c r="J27" i="6"/>
  <c r="P13" i="3"/>
  <c r="BC55" i="3"/>
  <c r="F19" i="6"/>
  <c r="BP62" i="3"/>
  <c r="P51" i="6"/>
  <c r="Q31" i="6"/>
  <c r="M10" i="6"/>
  <c r="L43" i="6"/>
  <c r="AJ35" i="3"/>
  <c r="L56" i="6"/>
  <c r="AY54" i="3"/>
  <c r="G25" i="6"/>
  <c r="BF53" i="3"/>
  <c r="J34" i="6"/>
  <c r="AR43" i="3"/>
  <c r="F25" i="6"/>
  <c r="F11" i="6"/>
  <c r="AF34" i="3"/>
  <c r="H43" i="6"/>
  <c r="M51" i="6"/>
  <c r="AW49" i="3"/>
  <c r="AU46" i="3"/>
  <c r="H32" i="6"/>
  <c r="BE61" i="3"/>
  <c r="K19" i="6"/>
  <c r="T42" i="6"/>
  <c r="M17" i="3"/>
  <c r="L48" i="6"/>
  <c r="N52" i="6"/>
  <c r="AN40" i="3"/>
  <c r="S36" i="6"/>
  <c r="E43" i="6"/>
  <c r="I40" i="6"/>
  <c r="S59" i="6"/>
  <c r="AH36" i="3"/>
  <c r="AH37" i="3"/>
  <c r="Q25" i="6"/>
  <c r="M18" i="3"/>
  <c r="T23" i="6"/>
  <c r="AT44" i="3"/>
  <c r="K52" i="6"/>
  <c r="S13" i="3"/>
  <c r="BB49" i="3"/>
  <c r="Q17" i="3"/>
  <c r="X28" i="3"/>
  <c r="L53" i="6"/>
  <c r="J11" i="6"/>
  <c r="L38" i="6"/>
  <c r="O17" i="6"/>
  <c r="K13" i="6"/>
  <c r="I27" i="6"/>
  <c r="AK38" i="3"/>
  <c r="Z22" i="3"/>
  <c r="F21" i="6"/>
  <c r="N48" i="6"/>
  <c r="S19" i="6"/>
  <c r="AX51" i="3"/>
  <c r="AL33" i="3"/>
  <c r="G20" i="6"/>
  <c r="S25" i="6"/>
  <c r="AG36" i="3"/>
  <c r="I25" i="6"/>
  <c r="U16" i="3"/>
  <c r="K21" i="6"/>
  <c r="J14" i="6"/>
  <c r="Y21" i="3"/>
  <c r="M12" i="6"/>
  <c r="R23" i="6"/>
  <c r="W27" i="3"/>
  <c r="R48" i="6"/>
  <c r="AT43" i="3"/>
  <c r="J30" i="6"/>
  <c r="J35" i="6"/>
  <c r="Z24" i="3"/>
  <c r="R32" i="6"/>
  <c r="P45" i="6"/>
  <c r="P53" i="6"/>
  <c r="BF55" i="3"/>
  <c r="H30" i="6"/>
  <c r="AG35" i="3"/>
  <c r="AV49" i="3"/>
  <c r="R43" i="6"/>
  <c r="I60" i="6"/>
  <c r="K38" i="6"/>
  <c r="AB23" i="3"/>
  <c r="F39" i="6"/>
  <c r="BB52" i="3"/>
  <c r="AX55" i="3"/>
  <c r="L16" i="6"/>
  <c r="AY49" i="3"/>
  <c r="BK58" i="3"/>
  <c r="Q16" i="3"/>
  <c r="AF31" i="3"/>
  <c r="R28" i="6"/>
  <c r="T17" i="6"/>
  <c r="BC49" i="3"/>
  <c r="J10" i="3"/>
  <c r="AS47" i="3"/>
  <c r="AT51" i="3"/>
  <c r="L35" i="6"/>
  <c r="N10" i="3"/>
  <c r="G29" i="6"/>
  <c r="F30" i="6"/>
  <c r="T19" i="6"/>
  <c r="N34" i="6"/>
  <c r="N15" i="6"/>
  <c r="AE32" i="3"/>
  <c r="F62" i="6"/>
  <c r="AJ37" i="3"/>
  <c r="N54" i="6"/>
  <c r="P29" i="6"/>
  <c r="AF37" i="3"/>
  <c r="L63" i="6"/>
  <c r="K29" i="6"/>
  <c r="Q34" i="6"/>
  <c r="S47" i="6"/>
  <c r="O47" i="6"/>
  <c r="N26" i="6"/>
  <c r="R31" i="6"/>
  <c r="F38" i="6"/>
  <c r="AD25" i="3"/>
  <c r="J54" i="6"/>
  <c r="K49" i="6"/>
  <c r="M27" i="6"/>
  <c r="W25" i="3"/>
  <c r="P11" i="6"/>
  <c r="G52" i="6"/>
  <c r="AZ56" i="3"/>
  <c r="J28" i="6"/>
  <c r="R52" i="6"/>
  <c r="BE56" i="3"/>
  <c r="H34" i="6"/>
  <c r="AW50" i="3"/>
  <c r="K14" i="6"/>
  <c r="R18" i="6"/>
  <c r="E38" i="6"/>
  <c r="S41" i="6"/>
  <c r="O16" i="3"/>
  <c r="N39" i="6"/>
  <c r="O40" i="6"/>
  <c r="R34" i="6"/>
  <c r="R20" i="6"/>
  <c r="M25" i="6"/>
  <c r="AG38" i="3"/>
  <c r="N49" i="6"/>
  <c r="K22" i="6"/>
  <c r="M41" i="6"/>
  <c r="J58" i="6"/>
  <c r="Y24" i="3"/>
  <c r="AF36" i="3"/>
  <c r="J47" i="6"/>
  <c r="E15" i="6"/>
  <c r="Z21" i="3"/>
  <c r="AX49" i="3"/>
  <c r="P12" i="3"/>
  <c r="AN34" i="3"/>
  <c r="Q29" i="6"/>
  <c r="BG57" i="3"/>
  <c r="G50" i="6"/>
  <c r="E17" i="6"/>
  <c r="S21" i="6"/>
  <c r="R21" i="3"/>
  <c r="V26" i="3"/>
  <c r="S23" i="6"/>
  <c r="F53" i="6"/>
  <c r="X26" i="3"/>
  <c r="S60" i="6"/>
  <c r="R59" i="6"/>
  <c r="L50" i="6"/>
  <c r="I11" i="3"/>
  <c r="K57" i="6"/>
  <c r="BF57" i="3"/>
  <c r="AV43" i="3"/>
  <c r="R50" i="6"/>
  <c r="J39" i="6"/>
  <c r="I48" i="6"/>
  <c r="BO61" i="3"/>
  <c r="H25" i="6"/>
  <c r="K16" i="6"/>
  <c r="N17" i="6"/>
  <c r="K10" i="6"/>
  <c r="AF32" i="3"/>
  <c r="P39" i="6"/>
  <c r="M62" i="6"/>
  <c r="Q62" i="6"/>
  <c r="AJ33" i="3"/>
  <c r="BG54" i="3"/>
  <c r="AY51" i="3"/>
  <c r="AA29" i="3"/>
  <c r="G33" i="6"/>
  <c r="N51" i="6"/>
  <c r="N61" i="6"/>
  <c r="O48" i="6"/>
  <c r="AO45" i="3"/>
  <c r="G11" i="3"/>
  <c r="H14" i="6"/>
  <c r="L60" i="6"/>
  <c r="Q13" i="6"/>
  <c r="H47" i="6"/>
  <c r="N33" i="6"/>
  <c r="M42" i="6"/>
  <c r="V20" i="3"/>
  <c r="Q21" i="6"/>
  <c r="K35" i="6"/>
  <c r="S46" i="6"/>
  <c r="AA27" i="3"/>
  <c r="S24" i="6"/>
  <c r="U22" i="3"/>
  <c r="S55" i="6"/>
  <c r="H64" i="6"/>
  <c r="P52" i="6"/>
  <c r="I10" i="3"/>
  <c r="I50" i="6"/>
  <c r="AB22" i="3"/>
  <c r="L11" i="3"/>
  <c r="T58" i="6"/>
  <c r="T12" i="6"/>
  <c r="W28" i="3"/>
  <c r="T59" i="6"/>
  <c r="S12" i="6"/>
  <c r="AI37" i="3"/>
  <c r="BE55" i="3"/>
  <c r="BJ56" i="3"/>
  <c r="R10" i="6"/>
  <c r="T21" i="3"/>
  <c r="AA25" i="3"/>
  <c r="AQ42" i="3"/>
  <c r="J55" i="6"/>
  <c r="K13" i="3"/>
  <c r="AM37" i="3"/>
  <c r="H63" i="6"/>
  <c r="R45" i="6"/>
  <c r="I29" i="6"/>
  <c r="BR64" i="3"/>
  <c r="R56" i="6"/>
  <c r="E53" i="6"/>
  <c r="I26" i="6"/>
  <c r="K50" i="6"/>
  <c r="AL36" i="3"/>
  <c r="AA24" i="3"/>
  <c r="E18" i="6"/>
  <c r="AF30" i="3"/>
  <c r="T49" i="6"/>
  <c r="BO62" i="3"/>
  <c r="AO42" i="3"/>
  <c r="Q19" i="6"/>
  <c r="AI29" i="3"/>
  <c r="T26" i="6"/>
  <c r="O14" i="6"/>
  <c r="AM34" i="3"/>
  <c r="N63" i="6"/>
  <c r="S54" i="6"/>
  <c r="AQ48" i="3"/>
  <c r="L14" i="6"/>
  <c r="AX54" i="3"/>
  <c r="I12" i="3"/>
  <c r="S51" i="6"/>
  <c r="AZ55" i="3"/>
  <c r="K44" i="6"/>
  <c r="BK62" i="3"/>
  <c r="M61" i="6"/>
  <c r="M31" i="6"/>
  <c r="I12" i="6"/>
  <c r="I46" i="6"/>
  <c r="BN64" i="3"/>
  <c r="AI32" i="3"/>
  <c r="Q39" i="6"/>
  <c r="BI64" i="3"/>
  <c r="T47" i="6"/>
  <c r="AC23" i="3"/>
  <c r="AW46" i="3"/>
  <c r="E14" i="6"/>
  <c r="L41" i="6"/>
  <c r="P36" i="6"/>
  <c r="AG32" i="3"/>
  <c r="BD57" i="3"/>
  <c r="S30" i="6"/>
  <c r="S37" i="6"/>
  <c r="S34" i="6"/>
  <c r="M43" i="6"/>
  <c r="AH34" i="3"/>
  <c r="K47" i="6"/>
  <c r="Q53" i="6"/>
  <c r="AV51" i="3"/>
  <c r="AW47" i="3"/>
  <c r="AL32" i="3"/>
  <c r="T25" i="3"/>
  <c r="AT42" i="3"/>
  <c r="M13" i="3"/>
  <c r="T15" i="3"/>
  <c r="H55" i="6"/>
  <c r="G11" i="6"/>
  <c r="BD55" i="3"/>
  <c r="G19" i="6"/>
  <c r="T27" i="6"/>
  <c r="BB57" i="3"/>
  <c r="M58" i="6"/>
  <c r="R20" i="3"/>
  <c r="AV53" i="3"/>
  <c r="Q18" i="3"/>
  <c r="I13" i="3"/>
  <c r="BA49" i="3"/>
  <c r="I53" i="6"/>
  <c r="R33" i="6"/>
  <c r="P49" i="6"/>
  <c r="S14" i="6"/>
  <c r="Q54" i="6"/>
  <c r="F58" i="6"/>
  <c r="N11" i="6"/>
  <c r="AP40" i="3"/>
  <c r="P30" i="6"/>
  <c r="H35" i="6"/>
  <c r="AF27" i="3"/>
  <c r="I18" i="6"/>
  <c r="J19" i="6"/>
  <c r="S18" i="6"/>
  <c r="M17" i="6"/>
  <c r="L62" i="6"/>
  <c r="K63" i="6"/>
  <c r="R14" i="3"/>
  <c r="AU51" i="3"/>
  <c r="F15" i="6"/>
  <c r="E25" i="6"/>
  <c r="V16" i="3"/>
  <c r="AC29" i="3"/>
  <c r="AK36" i="3"/>
  <c r="E45" i="6"/>
  <c r="I19" i="6"/>
  <c r="O14" i="3"/>
  <c r="L42" i="6"/>
  <c r="BH56" i="3"/>
  <c r="AX45" i="3"/>
  <c r="AK32" i="3"/>
  <c r="O24" i="6"/>
  <c r="P40" i="6"/>
  <c r="P14" i="6"/>
  <c r="R41" i="6"/>
  <c r="H45" i="6"/>
  <c r="P37" i="6"/>
  <c r="BK59" i="3"/>
  <c r="BH59" i="3"/>
  <c r="L45" i="6"/>
  <c r="M16" i="6"/>
  <c r="AC24" i="3"/>
  <c r="AR49" i="3"/>
  <c r="Q48" i="6"/>
  <c r="I21" i="6"/>
  <c r="BA50" i="3"/>
  <c r="AU48" i="3"/>
  <c r="BL59" i="3"/>
  <c r="BF59" i="3"/>
  <c r="N66" i="6"/>
  <c r="AH33" i="3"/>
  <c r="Q57" i="6"/>
  <c r="H26" i="6"/>
  <c r="J32" i="6"/>
  <c r="N41" i="6"/>
  <c r="H15" i="6"/>
  <c r="AM43" i="3"/>
  <c r="P19" i="6"/>
  <c r="F11" i="3"/>
  <c r="S53" i="6"/>
  <c r="AH28" i="3"/>
  <c r="BA54" i="3"/>
  <c r="R24" i="6"/>
  <c r="J24" i="6"/>
  <c r="T11" i="6"/>
  <c r="U19" i="3"/>
  <c r="L40" i="6"/>
  <c r="BA51" i="3"/>
  <c r="H48" i="6"/>
  <c r="E56" i="6"/>
  <c r="J59" i="6"/>
  <c r="S14" i="3"/>
  <c r="AU45" i="3"/>
  <c r="M48" i="6"/>
  <c r="L59" i="6"/>
  <c r="U24" i="3"/>
  <c r="S10" i="6"/>
  <c r="X25" i="3"/>
  <c r="S63" i="6"/>
  <c r="AS40" i="3"/>
  <c r="S43" i="6"/>
  <c r="BE59" i="3"/>
  <c r="S45" i="6"/>
  <c r="BP67" i="3"/>
  <c r="X27" i="3"/>
  <c r="T22" i="6"/>
  <c r="N35" i="6"/>
  <c r="O12" i="6"/>
  <c r="BD56" i="3"/>
  <c r="Z29" i="3"/>
  <c r="AA32" i="3"/>
  <c r="BG61" i="3"/>
  <c r="T15" i="6"/>
  <c r="S16" i="6"/>
  <c r="J15" i="6"/>
  <c r="Q33" i="6"/>
  <c r="I34" i="6"/>
  <c r="AO43" i="3"/>
  <c r="H38" i="6"/>
  <c r="U25" i="3"/>
  <c r="K27" i="6"/>
  <c r="G43" i="6"/>
  <c r="E40" i="6"/>
  <c r="P16" i="3"/>
  <c r="AH35" i="3"/>
  <c r="H11" i="6"/>
  <c r="O39" i="6"/>
  <c r="P14" i="3"/>
  <c r="BB50" i="3"/>
  <c r="V22" i="3"/>
  <c r="G14" i="6"/>
  <c r="T39" i="6"/>
  <c r="P15" i="3"/>
  <c r="N23" i="6"/>
  <c r="AY52" i="3"/>
  <c r="F27" i="6"/>
  <c r="H12" i="6"/>
  <c r="P15" i="6"/>
  <c r="J12" i="6"/>
  <c r="AO38" i="3"/>
  <c r="M50" i="6"/>
  <c r="K34" i="6"/>
  <c r="AE35" i="3"/>
  <c r="K12" i="6"/>
  <c r="AH30" i="3"/>
  <c r="L29" i="6"/>
  <c r="R11" i="6"/>
  <c r="BC50" i="3"/>
  <c r="O18" i="3"/>
  <c r="E51" i="6"/>
  <c r="M29" i="6"/>
  <c r="G35" i="6"/>
  <c r="T61" i="6"/>
  <c r="AB32" i="3"/>
  <c r="X19" i="3"/>
  <c r="BD54" i="3"/>
  <c r="V24" i="3"/>
  <c r="AG37" i="3"/>
  <c r="AL42" i="3"/>
  <c r="N37" i="6"/>
  <c r="BH63" i="3"/>
  <c r="BC56" i="3"/>
  <c r="M14" i="3"/>
  <c r="S16" i="3"/>
  <c r="O27" i="6"/>
  <c r="BM61" i="3"/>
  <c r="G53" i="6"/>
  <c r="T30" i="6"/>
  <c r="R12" i="3"/>
  <c r="L47" i="6"/>
  <c r="G31" i="6"/>
  <c r="AD30" i="3"/>
  <c r="P27" i="6"/>
  <c r="P21" i="6"/>
  <c r="AD26" i="3"/>
  <c r="G15" i="6"/>
  <c r="R60" i="6"/>
  <c r="E27" i="6"/>
  <c r="M34" i="6"/>
  <c r="M36" i="6"/>
  <c r="I15" i="6"/>
  <c r="I32" i="6"/>
  <c r="H39" i="6"/>
  <c r="M15" i="3"/>
  <c r="Q46" i="6"/>
  <c r="K48" i="6"/>
  <c r="AW43" i="3"/>
  <c r="AT46" i="3"/>
  <c r="N56" i="6"/>
  <c r="T56" i="6"/>
  <c r="AE31" i="3"/>
  <c r="AW48" i="3"/>
  <c r="G46" i="6"/>
  <c r="AC30" i="3"/>
  <c r="T10" i="6"/>
  <c r="AT49" i="3"/>
  <c r="BO63" i="3"/>
  <c r="K42" i="6"/>
  <c r="AN39" i="3"/>
  <c r="F45" i="6"/>
  <c r="BL67" i="3"/>
  <c r="F24" i="6"/>
  <c r="I35" i="6"/>
  <c r="AW54" i="3"/>
  <c r="E22" i="6"/>
  <c r="AD31" i="3"/>
  <c r="H61" i="6"/>
  <c r="T23" i="3"/>
  <c r="T18" i="6"/>
  <c r="I31" i="6"/>
  <c r="AL37" i="3"/>
  <c r="N19" i="3"/>
  <c r="L61" i="6"/>
  <c r="F60" i="6"/>
  <c r="O29" i="6"/>
  <c r="N11" i="3"/>
  <c r="AQ38" i="3"/>
  <c r="F26" i="6"/>
  <c r="R30" i="6"/>
  <c r="G17" i="6"/>
  <c r="J56" i="6"/>
  <c r="BB55" i="3"/>
  <c r="Z26" i="3"/>
  <c r="N42" i="6"/>
  <c r="BQ64" i="3"/>
  <c r="H13" i="3"/>
  <c r="N60" i="6"/>
  <c r="O51" i="6"/>
  <c r="E44" i="6"/>
  <c r="R51" i="6"/>
  <c r="L18" i="6"/>
  <c r="F46" i="6"/>
  <c r="AI35" i="3"/>
  <c r="AJ32" i="3"/>
  <c r="G48" i="6"/>
  <c r="M37" i="6"/>
  <c r="J40" i="6"/>
  <c r="AV50" i="3"/>
  <c r="L13" i="3"/>
  <c r="G54" i="6"/>
  <c r="AS48" i="3"/>
  <c r="O19" i="3"/>
  <c r="W24" i="3"/>
  <c r="P32" i="6"/>
  <c r="O12" i="3"/>
  <c r="AB27" i="3"/>
  <c r="AR46" i="3"/>
  <c r="G21" i="6"/>
  <c r="G26" i="6"/>
  <c r="S31" i="6"/>
  <c r="AV44" i="3"/>
  <c r="S17" i="3"/>
  <c r="L11" i="6"/>
  <c r="AS49" i="3"/>
  <c r="L36" i="6"/>
  <c r="I51" i="6"/>
  <c r="Q12" i="3"/>
  <c r="AA30" i="3"/>
  <c r="Q28" i="6"/>
  <c r="E20" i="6"/>
  <c r="R17" i="6"/>
  <c r="H10" i="3"/>
  <c r="Q15" i="3"/>
  <c r="T29" i="6"/>
  <c r="I14" i="3"/>
  <c r="AK31" i="3"/>
  <c r="P50" i="6"/>
  <c r="M39" i="6"/>
  <c r="O10" i="6"/>
  <c r="AG33" i="3"/>
  <c r="R26" i="6"/>
  <c r="O21" i="6"/>
  <c r="AC27" i="3"/>
  <c r="T24" i="3"/>
  <c r="N20" i="6"/>
  <c r="T50" i="6"/>
  <c r="H42" i="6"/>
  <c r="O16" i="6"/>
  <c r="R53" i="6"/>
  <c r="F56" i="6"/>
  <c r="S38" i="6"/>
  <c r="BL62" i="3"/>
  <c r="M65" i="6"/>
  <c r="AI36" i="3"/>
  <c r="N62" i="6"/>
  <c r="J15" i="3"/>
  <c r="E12" i="6"/>
  <c r="BB51" i="3"/>
  <c r="P10" i="6"/>
  <c r="I56" i="6"/>
  <c r="P38" i="6"/>
  <c r="H49" i="6"/>
  <c r="AL40" i="3"/>
  <c r="AM35" i="3"/>
  <c r="V21" i="3"/>
  <c r="AC31" i="3"/>
  <c r="AH38" i="3"/>
  <c r="BO65" i="3"/>
  <c r="AE28" i="3"/>
  <c r="G45" i="6"/>
  <c r="Y23" i="3"/>
  <c r="AO46" i="3"/>
  <c r="Q66" i="6"/>
  <c r="X22" i="3"/>
  <c r="BL58" i="3"/>
  <c r="Q26" i="6"/>
  <c r="P62" i="6"/>
  <c r="J26" i="6"/>
  <c r="BP64" i="3"/>
  <c r="P25" i="6"/>
  <c r="BA53" i="3"/>
  <c r="Y30" i="3"/>
  <c r="AZ50" i="3"/>
  <c r="F16" i="6"/>
  <c r="BG58" i="3"/>
  <c r="AX47" i="3"/>
  <c r="T51" i="6"/>
  <c r="S24" i="3"/>
  <c r="BC54" i="3"/>
  <c r="BK61" i="3"/>
  <c r="F55" i="6"/>
  <c r="BL61" i="3"/>
  <c r="AB29" i="3"/>
  <c r="T25" i="6"/>
  <c r="Y22" i="3"/>
  <c r="P17" i="3"/>
  <c r="T63" i="6"/>
  <c r="AU44" i="3"/>
  <c r="F51" i="6"/>
  <c r="P22" i="6"/>
  <c r="P35" i="6"/>
  <c r="T16" i="6"/>
  <c r="Q27" i="6"/>
  <c r="J57" i="6"/>
  <c r="H57" i="6"/>
  <c r="BC60" i="3"/>
  <c r="F44" i="6"/>
  <c r="W23" i="3"/>
  <c r="BC59" i="3"/>
  <c r="J51" i="6"/>
  <c r="N17" i="3"/>
  <c r="J43" i="6"/>
  <c r="K58" i="6"/>
  <c r="Q61" i="6"/>
  <c r="AB33" i="3"/>
  <c r="AP36" i="3"/>
  <c r="W19" i="3"/>
  <c r="AN36" i="3"/>
  <c r="AN45" i="3"/>
  <c r="O59" i="6"/>
  <c r="N12" i="3"/>
  <c r="R22" i="6"/>
  <c r="G27" i="6"/>
  <c r="BF58" i="3"/>
  <c r="S62" i="6"/>
  <c r="Y19" i="3"/>
  <c r="J38" i="6"/>
  <c r="T62" i="6"/>
  <c r="AZ49" i="3"/>
  <c r="AX48" i="3"/>
  <c r="F22" i="6"/>
  <c r="E39" i="6"/>
  <c r="BQ65" i="3"/>
  <c r="AP41" i="3"/>
  <c r="P47" i="6"/>
  <c r="Q15" i="6"/>
  <c r="F40" i="6"/>
  <c r="O11" i="6"/>
  <c r="G58" i="6"/>
  <c r="L17" i="6"/>
  <c r="X29" i="3"/>
  <c r="N38" i="6"/>
  <c r="K26" i="6"/>
  <c r="K12" i="3"/>
  <c r="Q43" i="6"/>
  <c r="O32" i="6"/>
  <c r="W20" i="3"/>
  <c r="N16" i="6"/>
  <c r="R62" i="6"/>
  <c r="R36" i="6"/>
  <c r="Q20" i="3"/>
  <c r="G23" i="6"/>
  <c r="M56" i="6"/>
  <c r="AE27" i="3"/>
  <c r="P17" i="6"/>
  <c r="Q17" i="6"/>
  <c r="H60" i="6"/>
  <c r="I10" i="6"/>
  <c r="O23" i="6"/>
  <c r="I28" i="6"/>
  <c r="Q42" i="6"/>
  <c r="AM40" i="3"/>
  <c r="AT48" i="3"/>
  <c r="O18" i="6"/>
  <c r="K32" i="6"/>
  <c r="E61" i="6"/>
  <c r="AO35" i="3"/>
  <c r="AM36" i="3"/>
  <c r="N18" i="3"/>
  <c r="AF29" i="3"/>
  <c r="AB24" i="3"/>
  <c r="AA21" i="3"/>
  <c r="N14" i="6"/>
  <c r="I37" i="6"/>
  <c r="J20" i="6"/>
  <c r="N50" i="6"/>
  <c r="P11" i="3"/>
  <c r="AR39" i="3"/>
  <c r="T35" i="6"/>
  <c r="L44" i="6"/>
  <c r="AZ48" i="3"/>
  <c r="K31" i="6"/>
  <c r="M21" i="6"/>
  <c r="I62" i="6"/>
  <c r="BH62" i="3"/>
  <c r="BN66" i="3"/>
  <c r="AO40" i="3"/>
  <c r="T55" i="6"/>
  <c r="H40" i="6"/>
  <c r="AC33" i="3"/>
  <c r="F43" i="6"/>
  <c r="AW51" i="3"/>
  <c r="M24" i="6"/>
  <c r="N36" i="6"/>
  <c r="E34" i="6"/>
  <c r="AG28" i="3"/>
  <c r="I57" i="6"/>
  <c r="O15" i="3"/>
  <c r="AM38" i="3"/>
  <c r="E11" i="6"/>
  <c r="R17" i="3"/>
  <c r="AD32" i="3"/>
  <c r="Q40" i="6"/>
  <c r="L34" i="6"/>
  <c r="O54" i="6"/>
  <c r="U21" i="3"/>
  <c r="J13" i="3"/>
  <c r="O55" i="6"/>
  <c r="H28" i="6"/>
  <c r="K45" i="6"/>
  <c r="K39" i="6"/>
  <c r="O20" i="3"/>
  <c r="BF52" i="3"/>
  <c r="T33" i="6"/>
  <c r="AV48" i="3"/>
  <c r="I16" i="6"/>
  <c r="AI40" i="3"/>
  <c r="G61" i="6"/>
  <c r="K64" i="6"/>
  <c r="M46" i="6"/>
  <c r="M60" i="6"/>
  <c r="N46" i="6"/>
  <c r="P19" i="3"/>
  <c r="J66" i="6"/>
  <c r="AX46" i="3"/>
  <c r="Q52" i="6"/>
  <c r="T40" i="6"/>
  <c r="H29" i="6"/>
  <c r="P28" i="6"/>
  <c r="BA52" i="3"/>
  <c r="L27" i="6"/>
  <c r="BG62" i="3"/>
  <c r="AY46" i="3"/>
  <c r="AG31" i="3"/>
  <c r="K20" i="6"/>
  <c r="BA48" i="3"/>
  <c r="BI66" i="3"/>
  <c r="AF33" i="3"/>
  <c r="BB59" i="3"/>
  <c r="AG30" i="3"/>
  <c r="M38" i="6"/>
  <c r="E62" i="6"/>
  <c r="BN62" i="3"/>
  <c r="BK66" i="3"/>
  <c r="P18" i="3"/>
  <c r="H18" i="6"/>
  <c r="M57" i="6"/>
  <c r="G32" i="6"/>
  <c r="S22" i="3"/>
  <c r="O15" i="6"/>
  <c r="O35" i="6"/>
  <c r="K43" i="6"/>
  <c r="S23" i="3"/>
  <c r="AO37" i="3"/>
  <c r="BK57" i="3"/>
  <c r="H22" i="6"/>
  <c r="BB58" i="3"/>
  <c r="AW45" i="3"/>
  <c r="Q58" i="6"/>
  <c r="AA23" i="3"/>
  <c r="N64" i="6"/>
  <c r="T36" i="6"/>
  <c r="AH29" i="3"/>
  <c r="BG64" i="3"/>
  <c r="BG63" i="3"/>
  <c r="O46" i="6"/>
  <c r="I39" i="6"/>
  <c r="J41" i="6"/>
  <c r="O31" i="6"/>
  <c r="S50" i="6"/>
  <c r="AR41" i="3"/>
  <c r="N65" i="6"/>
  <c r="L58" i="6"/>
  <c r="I17" i="6"/>
  <c r="BF63" i="3"/>
  <c r="R64" i="6"/>
  <c r="K11" i="6"/>
  <c r="R13" i="6"/>
  <c r="AY50" i="3"/>
  <c r="Q21" i="3"/>
  <c r="N47" i="6"/>
  <c r="N32" i="6"/>
  <c r="S28" i="6"/>
  <c r="AD29" i="3"/>
  <c r="L54" i="6"/>
  <c r="AD27" i="3"/>
  <c r="L10" i="3"/>
  <c r="M47" i="6"/>
  <c r="P18" i="6"/>
  <c r="BT66" i="3"/>
  <c r="E24" i="6"/>
  <c r="Q37" i="6"/>
  <c r="H31" i="6"/>
  <c r="K40" i="6"/>
  <c r="AM33" i="3"/>
  <c r="K15" i="6"/>
  <c r="R13" i="3"/>
  <c r="BI58" i="3"/>
  <c r="S64" i="6"/>
  <c r="BR67" i="3"/>
  <c r="R65" i="6"/>
  <c r="F64" i="6"/>
  <c r="O63" i="6"/>
  <c r="R63" i="6"/>
  <c r="O30" i="6"/>
  <c r="M67" i="6"/>
  <c r="S66" i="6"/>
  <c r="L66" i="6"/>
  <c r="G39" i="6"/>
  <c r="M52" i="6"/>
  <c r="BM60" i="3"/>
  <c r="AA31" i="3"/>
  <c r="BO68" i="3"/>
  <c r="N27" i="6"/>
  <c r="F63" i="6"/>
  <c r="P41" i="6"/>
  <c r="K30" i="6"/>
  <c r="J64" i="6"/>
  <c r="L55" i="6"/>
  <c r="P60" i="6"/>
  <c r="BE54" i="3"/>
  <c r="BL65" i="3"/>
  <c r="AI33" i="3"/>
  <c r="M45" i="6"/>
  <c r="P43" i="6"/>
  <c r="J45" i="6"/>
  <c r="K66" i="6"/>
  <c r="M55" i="6"/>
  <c r="E16" i="6"/>
  <c r="N18" i="6"/>
  <c r="BK65" i="3"/>
  <c r="AJ39" i="3"/>
  <c r="O13" i="3"/>
  <c r="BA55" i="3"/>
  <c r="AS39" i="3"/>
  <c r="T22" i="3"/>
  <c r="BL69" i="3"/>
  <c r="L68" i="6"/>
  <c r="E67" i="6"/>
  <c r="BT68" i="3"/>
  <c r="BM69" i="3"/>
  <c r="J68" i="6"/>
  <c r="BI55" i="3"/>
  <c r="BI63" i="3"/>
  <c r="T65" i="6"/>
  <c r="J16" i="6"/>
  <c r="BP68" i="3"/>
  <c r="H67" i="6"/>
  <c r="S68" i="6"/>
  <c r="H23" i="6"/>
  <c r="BN68" i="3"/>
  <c r="BR69" i="3"/>
  <c r="H68" i="6"/>
  <c r="J60" i="6"/>
  <c r="BF60" i="3"/>
  <c r="S57" i="6"/>
  <c r="BP65" i="3"/>
  <c r="P42" i="6"/>
  <c r="AP44" i="3"/>
  <c r="S40" i="6"/>
  <c r="Q56" i="6"/>
  <c r="N67" i="6"/>
  <c r="Q18" i="6"/>
  <c r="M53" i="6"/>
  <c r="E37" i="6"/>
  <c r="BP66" i="3"/>
  <c r="R16" i="6"/>
  <c r="BN65" i="3"/>
  <c r="O60" i="6"/>
  <c r="O61" i="6"/>
  <c r="Q35" i="6"/>
  <c r="I22" i="6"/>
  <c r="AP43" i="3"/>
  <c r="S58" i="6"/>
  <c r="BS67" i="3"/>
  <c r="AQ43" i="3"/>
  <c r="R46" i="6"/>
  <c r="S35" i="6"/>
  <c r="G38" i="6"/>
  <c r="AH32" i="3"/>
  <c r="AI30" i="3"/>
  <c r="AL35" i="3"/>
  <c r="I38" i="6"/>
  <c r="N14" i="3"/>
  <c r="BR66" i="3"/>
  <c r="G47" i="6"/>
  <c r="O49" i="6"/>
  <c r="R61" i="6"/>
  <c r="AJ30" i="3"/>
  <c r="P48" i="6"/>
  <c r="G28" i="6"/>
  <c r="AO44" i="3"/>
  <c r="L17" i="3"/>
  <c r="Q32" i="6"/>
  <c r="G62" i="6"/>
  <c r="AT41" i="3"/>
  <c r="J25" i="6"/>
  <c r="S32" i="6"/>
  <c r="AB31" i="3"/>
  <c r="BF61" i="3"/>
  <c r="AB26" i="3"/>
  <c r="W26" i="3"/>
  <c r="I41" i="6"/>
  <c r="AK34" i="3"/>
  <c r="P64" i="6"/>
  <c r="AU42" i="3"/>
  <c r="BM64" i="3"/>
  <c r="F50" i="6"/>
  <c r="P56" i="6"/>
  <c r="J14" i="3"/>
  <c r="M11" i="6"/>
  <c r="J42" i="6"/>
  <c r="R57" i="6"/>
  <c r="BD60" i="3"/>
  <c r="S26" i="6"/>
  <c r="H21" i="6"/>
  <c r="BN61" i="3"/>
  <c r="H41" i="6"/>
  <c r="BM65" i="3"/>
  <c r="BS66" i="3"/>
  <c r="M30" i="6"/>
  <c r="BM62" i="3"/>
  <c r="T57" i="6"/>
  <c r="L25" i="6"/>
  <c r="BN63" i="3"/>
  <c r="I42" i="6"/>
  <c r="AT45" i="3"/>
  <c r="O65" i="6"/>
  <c r="F36" i="6"/>
  <c r="F54" i="6"/>
  <c r="V19" i="3"/>
  <c r="BK67" i="3"/>
  <c r="BT67" i="3"/>
  <c r="F47" i="6"/>
  <c r="BL66" i="3"/>
  <c r="Z20" i="3"/>
  <c r="S56" i="6"/>
  <c r="BM66" i="3"/>
  <c r="Q11" i="6"/>
  <c r="BU67" i="3"/>
  <c r="P10" i="3"/>
  <c r="J23" i="6"/>
  <c r="AX50" i="3"/>
  <c r="M44" i="6"/>
  <c r="H51" i="6"/>
  <c r="G30" i="6"/>
  <c r="G66" i="6"/>
  <c r="F59" i="6"/>
  <c r="AL34" i="3"/>
  <c r="AU47" i="3"/>
  <c r="AU50" i="3"/>
  <c r="Y28" i="3"/>
  <c r="T14" i="6"/>
  <c r="F66" i="6"/>
  <c r="H46" i="6"/>
  <c r="R40" i="6"/>
  <c r="BC52" i="3"/>
  <c r="H11" i="3"/>
  <c r="AH31" i="3"/>
  <c r="BV69" i="3"/>
  <c r="K67" i="6"/>
  <c r="BN69" i="3"/>
  <c r="BJ66" i="3"/>
  <c r="AV46" i="3"/>
  <c r="BL68" i="3"/>
  <c r="S67" i="6"/>
  <c r="T64" i="6"/>
  <c r="Q24" i="6"/>
  <c r="E66" i="6"/>
  <c r="BD52" i="3"/>
  <c r="T67" i="6"/>
  <c r="AQ45" i="3"/>
  <c r="I63" i="6"/>
  <c r="BS68" i="3"/>
  <c r="BW69" i="3"/>
  <c r="AC32" i="3"/>
  <c r="F35" i="6"/>
  <c r="E30" i="6"/>
  <c r="AU43" i="3"/>
  <c r="BF56" i="3"/>
  <c r="Q16" i="6"/>
  <c r="Q63" i="6"/>
  <c r="J17" i="6"/>
  <c r="AA28" i="3"/>
  <c r="AR45" i="3"/>
  <c r="G65" i="6"/>
  <c r="G12" i="6"/>
  <c r="BK68" i="3"/>
  <c r="AW53" i="3"/>
  <c r="H10" i="6"/>
  <c r="L46" i="6"/>
  <c r="BJ57" i="3"/>
  <c r="J13" i="6"/>
  <c r="K53" i="6"/>
  <c r="P31" i="6"/>
  <c r="L15" i="3"/>
  <c r="AI39" i="3"/>
  <c r="AL43" i="3"/>
  <c r="AP38" i="3"/>
  <c r="I64" i="6"/>
  <c r="AN37" i="3"/>
  <c r="R58" i="6"/>
  <c r="O43" i="6"/>
  <c r="BI65" i="3"/>
  <c r="L21" i="6"/>
  <c r="AA26" i="3"/>
  <c r="BE51" i="3"/>
  <c r="E65" i="6"/>
  <c r="Z27" i="3"/>
  <c r="K61" i="6"/>
  <c r="G49" i="6"/>
  <c r="T38" i="6"/>
  <c r="M26" i="6"/>
  <c r="F41" i="6"/>
  <c r="P33" i="6"/>
  <c r="M49" i="6"/>
  <c r="E63" i="6"/>
  <c r="G24" i="6"/>
  <c r="Q64" i="6"/>
  <c r="AS45" i="3"/>
  <c r="E58" i="6"/>
  <c r="I47" i="6"/>
  <c r="N40" i="6"/>
  <c r="M13" i="6"/>
  <c r="O28" i="6"/>
  <c r="AQ44" i="3"/>
  <c r="F20" i="6"/>
  <c r="F37" i="6"/>
  <c r="P59" i="6"/>
  <c r="AY47" i="3"/>
  <c r="BQ63" i="3"/>
  <c r="M40" i="6"/>
  <c r="BE58" i="3"/>
  <c r="Y27" i="3"/>
  <c r="H52" i="6"/>
  <c r="BM67" i="3"/>
  <c r="AT40" i="3"/>
  <c r="F52" i="6"/>
  <c r="F17" i="6"/>
  <c r="E46" i="6"/>
  <c r="T21" i="6"/>
  <c r="S15" i="3"/>
  <c r="AL38" i="3"/>
  <c r="Q38" i="6"/>
  <c r="W21" i="3"/>
  <c r="O38" i="6"/>
  <c r="G34" i="6"/>
  <c r="AE26" i="3"/>
  <c r="BF62" i="3"/>
  <c r="E23" i="6"/>
  <c r="AP37" i="3"/>
  <c r="E57" i="6"/>
  <c r="BD61" i="3"/>
  <c r="L64" i="6"/>
  <c r="G64" i="6"/>
  <c r="H53" i="6"/>
  <c r="M20" i="6"/>
  <c r="AV47" i="3"/>
  <c r="K41" i="6"/>
  <c r="BV68" i="3"/>
  <c r="I59" i="6"/>
  <c r="R35" i="6"/>
  <c r="E55" i="6"/>
  <c r="BK60" i="3"/>
  <c r="P16" i="6"/>
  <c r="BB53" i="3"/>
  <c r="Q19" i="3"/>
  <c r="M35" i="6"/>
  <c r="BP63" i="3"/>
  <c r="T60" i="6"/>
  <c r="L14" i="3"/>
  <c r="BO67" i="3"/>
  <c r="O67" i="6"/>
  <c r="P67" i="6"/>
  <c r="I30" i="6"/>
  <c r="N13" i="3"/>
  <c r="H65" i="6"/>
  <c r="BC51" i="3"/>
  <c r="AK41" i="3"/>
  <c r="K62" i="6"/>
  <c r="AB28" i="3"/>
  <c r="BA57" i="3"/>
  <c r="F67" i="6"/>
  <c r="AQ37" i="3"/>
  <c r="O33" i="6"/>
  <c r="Y29" i="3"/>
  <c r="AR47" i="3"/>
  <c r="BI61" i="3"/>
  <c r="I65" i="6"/>
  <c r="G22" i="6"/>
  <c r="T18" i="3"/>
  <c r="V27" i="3"/>
  <c r="AP46" i="3"/>
  <c r="P55" i="6"/>
  <c r="M23" i="6"/>
  <c r="P65" i="6"/>
  <c r="G37" i="6"/>
  <c r="AH39" i="3"/>
  <c r="AZ51" i="3"/>
  <c r="L28" i="6"/>
  <c r="AM42" i="3"/>
  <c r="AC26" i="3"/>
  <c r="S52" i="6"/>
  <c r="N19" i="6"/>
  <c r="T52" i="6"/>
  <c r="R16" i="3"/>
  <c r="I49" i="6"/>
  <c r="AZ47" i="3"/>
  <c r="K65" i="6"/>
  <c r="L37" i="6"/>
  <c r="AU52" i="3"/>
  <c r="BQ66" i="3"/>
  <c r="U18" i="3"/>
  <c r="M14" i="6"/>
  <c r="J21" i="6"/>
  <c r="T28" i="6"/>
  <c r="S27" i="6"/>
  <c r="K15" i="3"/>
  <c r="BE53" i="3"/>
  <c r="BC58" i="3"/>
  <c r="BD58" i="3"/>
  <c r="BO64" i="3"/>
  <c r="BG59" i="3"/>
  <c r="O36" i="6"/>
  <c r="K23" i="6"/>
  <c r="N21" i="6"/>
  <c r="T31" i="6"/>
  <c r="L32" i="6"/>
  <c r="I58" i="6"/>
  <c r="AE36" i="3"/>
  <c r="H59" i="6"/>
  <c r="O42" i="6"/>
  <c r="R19" i="3"/>
  <c r="Y25" i="3"/>
  <c r="N43" i="6"/>
  <c r="BH65" i="3"/>
  <c r="M19" i="6"/>
  <c r="M11" i="3"/>
  <c r="V23" i="3"/>
  <c r="T24" i="6"/>
  <c r="AJ34" i="3"/>
  <c r="T37" i="6"/>
  <c r="AB30" i="3"/>
  <c r="T19" i="3"/>
  <c r="AK35" i="3"/>
  <c r="F49" i="6"/>
  <c r="N22" i="6"/>
  <c r="J31" i="6"/>
  <c r="L12" i="3"/>
  <c r="BH57" i="3"/>
  <c r="AJ41" i="3"/>
  <c r="H62" i="6"/>
  <c r="E35" i="6"/>
  <c r="M22" i="6"/>
  <c r="BG60" i="3"/>
  <c r="R25" i="6"/>
  <c r="J63" i="6"/>
  <c r="F68" i="6"/>
  <c r="E47" i="6"/>
  <c r="W17" i="3"/>
  <c r="Q36" i="6"/>
  <c r="BD59" i="3"/>
  <c r="BS65" i="3"/>
  <c r="I43" i="6"/>
  <c r="AS46" i="3"/>
  <c r="R14" i="6"/>
  <c r="P63" i="6"/>
  <c r="Q11" i="3"/>
  <c r="BK63" i="3"/>
  <c r="P66" i="6"/>
  <c r="I66" i="6"/>
  <c r="S65" i="6"/>
  <c r="O66" i="6"/>
  <c r="G18" i="6"/>
  <c r="AC25" i="3"/>
  <c r="T41" i="6"/>
  <c r="F28" i="6"/>
  <c r="X20" i="3"/>
  <c r="L33" i="6"/>
  <c r="N59" i="6"/>
  <c r="T13" i="6"/>
  <c r="AK40" i="3"/>
  <c r="H27" i="6"/>
  <c r="H19" i="6"/>
  <c r="G63" i="6"/>
  <c r="J18" i="6"/>
  <c r="AE25" i="3"/>
  <c r="O64" i="6"/>
  <c r="AY53" i="3"/>
  <c r="F14" i="6"/>
  <c r="BH64" i="3"/>
  <c r="AD33" i="3"/>
  <c r="BJ62" i="3"/>
  <c r="P54" i="6"/>
  <c r="F18" i="6"/>
  <c r="O11" i="3"/>
  <c r="T45" i="6"/>
  <c r="BH54" i="3"/>
  <c r="Q55" i="6"/>
  <c r="I11" i="6"/>
  <c r="F23" i="6"/>
  <c r="BE60" i="3"/>
  <c r="N58" i="6"/>
  <c r="T17" i="3"/>
  <c r="R29" i="6"/>
  <c r="AY55" i="3"/>
  <c r="T20" i="3"/>
  <c r="AY56" i="3"/>
  <c r="K11" i="3"/>
  <c r="BM63" i="3"/>
  <c r="J62" i="6"/>
  <c r="T54" i="6"/>
  <c r="BH60" i="3"/>
  <c r="AW52" i="3"/>
  <c r="I61" i="6"/>
  <c r="N55" i="6"/>
  <c r="Q49" i="6"/>
  <c r="BB56" i="3"/>
  <c r="L52" i="6"/>
  <c r="T43" i="6"/>
  <c r="P34" i="6"/>
  <c r="I23" i="6"/>
  <c r="Q22" i="6"/>
  <c r="AM44" i="3"/>
  <c r="BC57" i="3"/>
  <c r="BD53" i="3"/>
  <c r="T48" i="6"/>
  <c r="P46" i="6"/>
  <c r="R66" i="6"/>
  <c r="M59" i="6"/>
  <c r="E41" i="6"/>
  <c r="O22" i="6"/>
  <c r="R23" i="3"/>
  <c r="E10" i="6"/>
  <c r="AO34" i="3"/>
  <c r="M66" i="6"/>
  <c r="L24" i="6"/>
  <c r="E42" i="6"/>
  <c r="S21" i="3"/>
  <c r="O17" i="3"/>
  <c r="AX53" i="3"/>
  <c r="G59" i="6"/>
  <c r="R22" i="3"/>
  <c r="Q65" i="6"/>
  <c r="M63" i="6"/>
  <c r="K54" i="6"/>
  <c r="BJ61" i="3"/>
  <c r="N44" i="6"/>
  <c r="L39" i="6"/>
  <c r="BN67" i="3"/>
  <c r="L16" i="3"/>
  <c r="BR68" i="3"/>
  <c r="F65" i="6"/>
  <c r="Q30" i="6"/>
  <c r="BK64" i="3"/>
  <c r="N15" i="3"/>
  <c r="H66" i="6"/>
  <c r="BJ67" i="3"/>
  <c r="BQ67" i="3"/>
  <c r="BO69" i="3"/>
  <c r="Q67" i="6"/>
  <c r="E68" i="6"/>
  <c r="J67" i="6"/>
  <c r="G67" i="6"/>
  <c r="BQ68" i="3"/>
  <c r="R12" i="6"/>
  <c r="G41" i="6"/>
  <c r="BU68" i="3"/>
  <c r="BS69" i="3"/>
  <c r="J46" i="6"/>
  <c r="T34" i="6"/>
  <c r="AR40" i="3"/>
  <c r="AP47" i="3"/>
  <c r="L65" i="6"/>
  <c r="H58" i="6"/>
  <c r="J52" i="6"/>
  <c r="U23" i="3"/>
  <c r="X24" i="3"/>
  <c r="J12" i="3"/>
  <c r="AX52" i="3"/>
  <c r="BD50" i="3"/>
  <c r="BO66" i="3"/>
  <c r="S42" i="6"/>
  <c r="K24" i="6"/>
  <c r="K56" i="6"/>
  <c r="AD24" i="3"/>
  <c r="Q68" i="6"/>
  <c r="Q23" i="6"/>
  <c r="J65" i="6"/>
  <c r="AT47" i="3"/>
  <c r="P57" i="6"/>
  <c r="BM68" i="3"/>
  <c r="L67" i="6"/>
  <c r="AN42" i="3"/>
  <c r="R67" i="6"/>
  <c r="BT69" i="3"/>
  <c r="I67" i="6"/>
  <c r="AU49" i="3"/>
  <c r="G42" i="6"/>
  <c r="BR65" i="3"/>
  <c r="BN60" i="3"/>
  <c r="T66" i="6"/>
  <c r="Z28" i="3"/>
  <c r="BQ69" i="3"/>
  <c r="I68" i="6"/>
  <c r="BU70" i="3"/>
  <c r="P69" i="6"/>
  <c r="BS70" i="3"/>
  <c r="BP70" i="3"/>
  <c r="O68" i="6"/>
  <c r="R68" i="6"/>
  <c r="BU69" i="3"/>
  <c r="BP69" i="3"/>
  <c r="T69" i="6"/>
  <c r="J69" i="6"/>
  <c r="P68" i="6"/>
  <c r="BQ70" i="3"/>
  <c r="BO70" i="3"/>
  <c r="BT70" i="3"/>
  <c r="T68" i="6"/>
  <c r="M68" i="6"/>
  <c r="BV70" i="3"/>
  <c r="K68" i="6"/>
  <c r="G68" i="6"/>
  <c r="N68" i="6"/>
  <c r="D70" i="6" l="1"/>
  <c r="D71" i="3"/>
  <c r="BM70" i="3"/>
  <c r="R69" i="6"/>
  <c r="S69" i="6"/>
  <c r="H69" i="6"/>
  <c r="Q69" i="6"/>
  <c r="F69" i="6"/>
  <c r="I69" i="6"/>
  <c r="O69" i="6"/>
  <c r="K69" i="6"/>
  <c r="BR70" i="3"/>
  <c r="H70" i="6"/>
  <c r="BX70" i="3"/>
  <c r="BW70" i="3"/>
  <c r="E69" i="6"/>
  <c r="E70" i="6"/>
  <c r="L69" i="6"/>
  <c r="BT71" i="3"/>
  <c r="T70" i="6"/>
  <c r="BN70" i="3"/>
  <c r="S70" i="6"/>
  <c r="G69" i="6"/>
  <c r="N69" i="6"/>
  <c r="M69" i="6"/>
  <c r="D71" i="6" l="1"/>
  <c r="D72" i="3"/>
  <c r="N70" i="6"/>
  <c r="BV71" i="3"/>
  <c r="G70" i="6"/>
  <c r="P70" i="6"/>
  <c r="BU71" i="3"/>
  <c r="M70" i="6"/>
  <c r="BR71" i="3"/>
  <c r="BO71" i="3"/>
  <c r="K70" i="6"/>
  <c r="BS71" i="3"/>
  <c r="L70" i="6"/>
  <c r="I70" i="6"/>
  <c r="BX71" i="3"/>
  <c r="R70" i="6"/>
  <c r="BN71" i="3"/>
  <c r="BQ71" i="3"/>
  <c r="BU72" i="3"/>
  <c r="F70" i="6"/>
  <c r="BW71" i="3"/>
  <c r="Q70" i="6"/>
  <c r="O70" i="6"/>
  <c r="BP71" i="3"/>
  <c r="R71" i="6"/>
  <c r="BY71" i="3"/>
  <c r="J70" i="6"/>
  <c r="D72" i="6" l="1"/>
  <c r="D73" i="3"/>
  <c r="BW72" i="3"/>
  <c r="BP72" i="3"/>
  <c r="N71" i="6"/>
  <c r="BQ72" i="3"/>
  <c r="G71" i="6"/>
  <c r="K71" i="6"/>
  <c r="P71" i="6"/>
  <c r="BO72" i="3"/>
  <c r="BV73" i="3"/>
  <c r="H71" i="6"/>
  <c r="Q71" i="6"/>
  <c r="S71" i="6"/>
  <c r="BS72" i="3"/>
  <c r="BR72" i="3"/>
  <c r="L72" i="6"/>
  <c r="M71" i="6"/>
  <c r="BZ72" i="3"/>
  <c r="BV72" i="3"/>
  <c r="BT72" i="3"/>
  <c r="I71" i="6"/>
  <c r="O71" i="6"/>
  <c r="E71" i="6"/>
  <c r="L71" i="6"/>
  <c r="T71" i="6"/>
  <c r="F71" i="6"/>
  <c r="BX72" i="3"/>
  <c r="BW73" i="3"/>
  <c r="BY73" i="3"/>
  <c r="I72" i="6"/>
  <c r="J71" i="6"/>
  <c r="BY72" i="3"/>
  <c r="D73" i="6" l="1"/>
  <c r="D74" i="3"/>
  <c r="BQ73" i="3"/>
  <c r="BR73" i="3"/>
  <c r="L73" i="6"/>
  <c r="G72" i="6"/>
  <c r="R72" i="6"/>
  <c r="M72" i="6"/>
  <c r="BX74" i="3"/>
  <c r="T72" i="6"/>
  <c r="E72" i="6"/>
  <c r="N72" i="6"/>
  <c r="BT73" i="3"/>
  <c r="CA73" i="3"/>
  <c r="BS73" i="3"/>
  <c r="F72" i="6"/>
  <c r="O72" i="6"/>
  <c r="S72" i="6"/>
  <c r="Q72" i="6"/>
  <c r="P72" i="6"/>
  <c r="K72" i="6"/>
  <c r="BU73" i="3"/>
  <c r="J72" i="6"/>
  <c r="BZ73" i="3"/>
  <c r="BX73" i="3"/>
  <c r="BP73" i="3"/>
  <c r="BU74" i="3"/>
  <c r="BQ74" i="3"/>
  <c r="H72" i="6"/>
  <c r="D74" i="6" l="1"/>
  <c r="D75" i="3"/>
  <c r="CA74" i="3"/>
  <c r="K74" i="6"/>
  <c r="N73" i="6"/>
  <c r="CB74" i="3"/>
  <c r="CB75" i="3"/>
  <c r="G73" i="6"/>
  <c r="K73" i="6"/>
  <c r="M73" i="6"/>
  <c r="Q73" i="6"/>
  <c r="I73" i="6"/>
  <c r="E73" i="6"/>
  <c r="S73" i="6"/>
  <c r="G74" i="6"/>
  <c r="BW74" i="3"/>
  <c r="T73" i="6"/>
  <c r="O73" i="6"/>
  <c r="R73" i="6"/>
  <c r="O74" i="6"/>
  <c r="CA75" i="3"/>
  <c r="BR74" i="3"/>
  <c r="BT74" i="3"/>
  <c r="BV74" i="3"/>
  <c r="H73" i="6"/>
  <c r="E74" i="6"/>
  <c r="BW75" i="3"/>
  <c r="BY75" i="3"/>
  <c r="J73" i="6"/>
  <c r="S74" i="6"/>
  <c r="P73" i="6"/>
  <c r="BS74" i="3"/>
  <c r="BZ74" i="3"/>
  <c r="BY74" i="3"/>
  <c r="F73" i="6"/>
  <c r="D75" i="6" l="1"/>
  <c r="D76" i="3"/>
  <c r="F74" i="6"/>
  <c r="R74" i="6"/>
  <c r="BS75" i="3"/>
  <c r="J74" i="6"/>
  <c r="BU75" i="3"/>
  <c r="CC75" i="3"/>
  <c r="BR75" i="3"/>
  <c r="L74" i="6"/>
  <c r="S75" i="6"/>
  <c r="BT75" i="3"/>
  <c r="M74" i="6"/>
  <c r="H74" i="6"/>
  <c r="T74" i="6"/>
  <c r="BX75" i="3"/>
  <c r="I74" i="6"/>
  <c r="N74" i="6"/>
  <c r="BV75" i="3"/>
  <c r="BV76" i="3"/>
  <c r="P74" i="6"/>
  <c r="Q74" i="6"/>
  <c r="BZ75" i="3"/>
  <c r="M75" i="6"/>
  <c r="D76" i="6" l="1"/>
  <c r="D77" i="3"/>
  <c r="T76" i="6"/>
  <c r="CB76" i="3"/>
  <c r="J75" i="6"/>
  <c r="CA76" i="3"/>
  <c r="CD76" i="3"/>
  <c r="BS76" i="3"/>
  <c r="K75" i="6"/>
  <c r="BU76" i="3"/>
  <c r="R75" i="6"/>
  <c r="G75" i="6"/>
  <c r="BW76" i="3"/>
  <c r="H75" i="6"/>
  <c r="CC77" i="3"/>
  <c r="BT76" i="3"/>
  <c r="F75" i="6"/>
  <c r="T75" i="6"/>
  <c r="N75" i="6"/>
  <c r="BY76" i="3"/>
  <c r="CC76" i="3"/>
  <c r="I75" i="6"/>
  <c r="L75" i="6"/>
  <c r="E75" i="6"/>
  <c r="Q75" i="6"/>
  <c r="BX76" i="3"/>
  <c r="P75" i="6"/>
  <c r="BZ76" i="3"/>
  <c r="O75" i="6"/>
  <c r="D77" i="6" l="1"/>
  <c r="D78" i="3"/>
  <c r="BT77" i="3"/>
  <c r="BV77" i="3"/>
  <c r="E77" i="6"/>
  <c r="Q76" i="6"/>
  <c r="O77" i="6"/>
  <c r="L76" i="6"/>
  <c r="N77" i="6"/>
  <c r="CE78" i="3"/>
  <c r="R76" i="6"/>
  <c r="Q77" i="6"/>
  <c r="P77" i="6"/>
  <c r="CC78" i="3"/>
  <c r="I76" i="6"/>
  <c r="M76" i="6"/>
  <c r="O76" i="6"/>
  <c r="H76" i="6"/>
  <c r="L77" i="6"/>
  <c r="K76" i="6"/>
  <c r="R77" i="6"/>
  <c r="G77" i="6"/>
  <c r="BV78" i="3"/>
  <c r="E76" i="6"/>
  <c r="J76" i="6"/>
  <c r="BX77" i="3"/>
  <c r="CD77" i="3"/>
  <c r="S76" i="6"/>
  <c r="CA77" i="3"/>
  <c r="CF78" i="3"/>
  <c r="BW77" i="3"/>
  <c r="BZ77" i="3"/>
  <c r="P76" i="6"/>
  <c r="CE77" i="3"/>
  <c r="F76" i="6"/>
  <c r="J77" i="6"/>
  <c r="N76" i="6"/>
  <c r="BU78" i="3"/>
  <c r="I77" i="6"/>
  <c r="BY77" i="3"/>
  <c r="S77" i="6"/>
  <c r="BU77" i="3"/>
  <c r="M77" i="6"/>
  <c r="H77" i="6"/>
  <c r="G76" i="6"/>
  <c r="CB77" i="3"/>
  <c r="D78" i="6" l="1"/>
  <c r="D79" i="3"/>
  <c r="BZ79" i="3"/>
  <c r="BW78" i="3"/>
  <c r="BX79" i="3"/>
  <c r="T77" i="6"/>
  <c r="CF79" i="3"/>
  <c r="G78" i="6"/>
  <c r="CA78" i="3"/>
  <c r="F77" i="6"/>
  <c r="CD78" i="3"/>
  <c r="BY78" i="3"/>
  <c r="BZ78" i="3"/>
  <c r="K77" i="6"/>
  <c r="BX78" i="3"/>
  <c r="CB78" i="3"/>
  <c r="CC79" i="3"/>
  <c r="BV79" i="3"/>
  <c r="CB79" i="3"/>
  <c r="D79" i="6" l="1"/>
  <c r="D80" i="3"/>
  <c r="I78" i="6"/>
  <c r="R78" i="6"/>
  <c r="M78" i="6"/>
  <c r="CA79" i="3"/>
  <c r="O78" i="6"/>
  <c r="Q78" i="6"/>
  <c r="K78" i="6"/>
  <c r="N79" i="6"/>
  <c r="P78" i="6"/>
  <c r="E78" i="6"/>
  <c r="CE79" i="3"/>
  <c r="CG79" i="3"/>
  <c r="T78" i="6"/>
  <c r="J78" i="6"/>
  <c r="H78" i="6"/>
  <c r="BY79" i="3"/>
  <c r="BW80" i="3"/>
  <c r="L78" i="6"/>
  <c r="CD79" i="3"/>
  <c r="P79" i="6"/>
  <c r="N78" i="6"/>
  <c r="K79" i="6"/>
  <c r="S78" i="6"/>
  <c r="F78" i="6"/>
  <c r="BW79" i="3"/>
  <c r="D80" i="6" l="1"/>
  <c r="D81" i="3"/>
  <c r="J80" i="6"/>
  <c r="CB80" i="3"/>
  <c r="J79" i="6"/>
  <c r="G79" i="6"/>
  <c r="L79" i="6"/>
  <c r="CG81" i="3"/>
  <c r="M79" i="6"/>
  <c r="CA80" i="3"/>
  <c r="T79" i="6"/>
  <c r="CA81" i="3"/>
  <c r="CG80" i="3"/>
  <c r="CH80" i="3"/>
  <c r="R80" i="6"/>
  <c r="CI81" i="3"/>
  <c r="L80" i="6"/>
  <c r="E80" i="6"/>
  <c r="I80" i="6"/>
  <c r="BZ80" i="3"/>
  <c r="E79" i="6"/>
  <c r="BX81" i="3"/>
  <c r="Q79" i="6"/>
  <c r="H80" i="6"/>
  <c r="O79" i="6"/>
  <c r="CB81" i="3"/>
  <c r="N80" i="6"/>
  <c r="BZ81" i="3"/>
  <c r="O80" i="6"/>
  <c r="CE80" i="3"/>
  <c r="BY81" i="3"/>
  <c r="P80" i="6"/>
  <c r="H79" i="6"/>
  <c r="BX80" i="3"/>
  <c r="CD80" i="3"/>
  <c r="R79" i="6"/>
  <c r="Q80" i="6"/>
  <c r="CF80" i="3"/>
  <c r="K80" i="6"/>
  <c r="I79" i="6"/>
  <c r="CC80" i="3"/>
  <c r="BY80" i="3"/>
  <c r="F79" i="6"/>
  <c r="S79" i="6"/>
  <c r="D81" i="6" l="1"/>
  <c r="D82" i="3"/>
  <c r="D83" i="3" s="1"/>
  <c r="F80" i="6"/>
  <c r="CF82" i="3"/>
  <c r="K81" i="6"/>
  <c r="M80" i="6"/>
  <c r="S80" i="6"/>
  <c r="Q81" i="6"/>
  <c r="CF81" i="3"/>
  <c r="CH81" i="3"/>
  <c r="CC81" i="3"/>
  <c r="CE81" i="3"/>
  <c r="T80" i="6"/>
  <c r="G80" i="6"/>
  <c r="CD81" i="3"/>
  <c r="M81" i="6"/>
  <c r="T81" i="6"/>
  <c r="CF83" i="3"/>
  <c r="D82" i="6" l="1"/>
  <c r="CD83" i="3"/>
  <c r="G82" i="6"/>
  <c r="O81" i="6"/>
  <c r="H81" i="6"/>
  <c r="CJ83" i="3"/>
  <c r="P81" i="6"/>
  <c r="S81" i="6"/>
  <c r="CC83" i="3"/>
  <c r="CI83" i="3"/>
  <c r="CH82" i="3"/>
  <c r="CC82" i="3"/>
  <c r="CE82" i="3"/>
  <c r="CI82" i="3"/>
  <c r="CJ82" i="3"/>
  <c r="J81" i="6"/>
  <c r="CK83" i="3"/>
  <c r="R81" i="6"/>
  <c r="CD82" i="3"/>
  <c r="CG83" i="3"/>
  <c r="G81" i="6"/>
  <c r="CA83" i="3"/>
  <c r="BZ82" i="3"/>
  <c r="CH83" i="3"/>
  <c r="CE83" i="3"/>
  <c r="N81" i="6"/>
  <c r="CA82" i="3"/>
  <c r="CB83" i="3"/>
  <c r="CG82" i="3"/>
  <c r="I81" i="6"/>
  <c r="BY82" i="3"/>
  <c r="L81" i="6"/>
  <c r="BZ83" i="3"/>
  <c r="CB82" i="3"/>
  <c r="E81" i="6"/>
  <c r="F81" i="6"/>
  <c r="D83" i="6" l="1"/>
  <c r="J82" i="6"/>
  <c r="J83" i="6"/>
  <c r="N83" i="6"/>
  <c r="K82" i="6"/>
  <c r="E82" i="6"/>
  <c r="G83" i="6"/>
  <c r="T83" i="6"/>
  <c r="R83" i="6"/>
  <c r="T82" i="6"/>
  <c r="N82" i="6"/>
  <c r="M82" i="6"/>
  <c r="H82" i="6"/>
  <c r="K83" i="6"/>
  <c r="S82" i="6"/>
  <c r="Q83" i="6"/>
  <c r="P82" i="6"/>
  <c r="M83" i="6"/>
  <c r="Q82" i="6"/>
  <c r="E83" i="6"/>
  <c r="I82" i="6"/>
  <c r="H83" i="6"/>
  <c r="O83" i="6"/>
  <c r="L82" i="6"/>
  <c r="F83" i="6"/>
  <c r="O82" i="6"/>
  <c r="R82" i="6"/>
  <c r="S83" i="6"/>
  <c r="L83" i="6"/>
  <c r="I83" i="6"/>
  <c r="P83" i="6"/>
  <c r="F82" i="6"/>
</calcChain>
</file>

<file path=xl/sharedStrings.xml><?xml version="1.0" encoding="utf-8"?>
<sst xmlns="http://schemas.openxmlformats.org/spreadsheetml/2006/main" count="3757" uniqueCount="32">
  <si>
    <t>Previsões para:</t>
  </si>
  <si>
    <t>em diante</t>
  </si>
  <si>
    <t>Variável</t>
  </si>
  <si>
    <t>Mediana</t>
  </si>
  <si>
    <t>Média</t>
  </si>
  <si>
    <t>Desvio-Padrão</t>
  </si>
  <si>
    <t>Receita Líquida do Governo Central</t>
  </si>
  <si>
    <t>Despesa do Governo Central</t>
  </si>
  <si>
    <t>Resultado Primário do Governo Central</t>
  </si>
  <si>
    <t>Mínimo</t>
  </si>
  <si>
    <t>Máximo</t>
  </si>
  <si>
    <t>Arrecadação das Receitas Federais</t>
  </si>
  <si>
    <t>Previsões Anuais</t>
  </si>
  <si>
    <t>Previsões Mensais</t>
  </si>
  <si>
    <t>Previsão para:</t>
  </si>
  <si>
    <t>Estatística:</t>
  </si>
  <si>
    <t>Variável:</t>
  </si>
  <si>
    <t>Esta aba serve como referência para as consultas de matrizes mensais e anuais. Favor não alterar.</t>
  </si>
  <si>
    <t>Selecione os parâmetros da consulta (drop-down)</t>
  </si>
  <si>
    <t>Dívida Bruta do Governo Geral (%PIB)</t>
  </si>
  <si>
    <t>Dívida Bruta do Governo Geral (em % do PIB)</t>
  </si>
  <si>
    <t>C</t>
  </si>
  <si>
    <t>D</t>
  </si>
  <si>
    <t>E</t>
  </si>
  <si>
    <t>F</t>
  </si>
  <si>
    <t>Para consultar diversos meses de referência para uma mesma variável e estatística, utilize as abas "Matriz mensal" e "Matriz anual". Esta consulta permite avaliar como as expecativas de mercado evoluíram no tempo.</t>
  </si>
  <si>
    <r>
      <t xml:space="preserve">Para realizar consultas nas Matrizes, selecione seus parâmetros </t>
    </r>
    <r>
      <rPr>
        <u/>
        <sz val="14"/>
        <color theme="1"/>
        <rFont val="Calibri"/>
        <family val="2"/>
        <scheme val="minor"/>
      </rPr>
      <t>apenas</t>
    </r>
    <r>
      <rPr>
        <sz val="14"/>
        <color theme="1"/>
        <rFont val="Calibri"/>
        <family val="2"/>
        <scheme val="minor"/>
      </rPr>
      <t xml:space="preserve"> nas células em </t>
    </r>
    <r>
      <rPr>
        <b/>
        <sz val="14"/>
        <color theme="4"/>
        <rFont val="Calibri"/>
        <family val="2"/>
        <scheme val="minor"/>
      </rPr>
      <t>azul claro</t>
    </r>
    <r>
      <rPr>
        <sz val="14"/>
        <color theme="1"/>
        <rFont val="Calibri"/>
        <family val="2"/>
        <scheme val="minor"/>
      </rPr>
      <t>.</t>
    </r>
  </si>
  <si>
    <t>Este arquivo armazena todas as estatísticas disponíveis das previsões para o Prisma Fiscal.</t>
  </si>
  <si>
    <t>(R$ milhões)</t>
  </si>
  <si>
    <t>Primeiro Mês de envio:</t>
  </si>
  <si>
    <t>Mês de envio:</t>
  </si>
  <si>
    <t>Para consultar diversas variáveis e estatísticas para um mesmo Mês de envio, acesse a aba entitulada de acordo com o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</si>
</sst>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54169"/>
        <bgColor indexed="64"/>
      </patternFill>
    </fill>
    <fill>
      <patternFill patternType="solid">
        <fgColor rgb="FF1F62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/>
    <xf numFmtId="17" fontId="6" fillId="0" borderId="0" xfId="0" applyNumberFormat="1" applyFont="1"/>
    <xf numFmtId="0" fontId="6" fillId="0" borderId="0" xfId="0" applyFont="1"/>
    <xf numFmtId="0" fontId="4" fillId="4" borderId="3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" vertical="center" wrapText="1"/>
    </xf>
    <xf numFmtId="17" fontId="3" fillId="3" borderId="11" xfId="0" applyNumberFormat="1" applyFont="1" applyFill="1" applyBorder="1" applyAlignment="1">
      <alignment horizontal="center" vertical="center" wrapText="1"/>
    </xf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2" xfId="1" applyNumberFormat="1" applyFont="1" applyFill="1" applyBorder="1" applyAlignment="1">
      <alignment horizontal="right" vertical="center" wrapText="1"/>
    </xf>
    <xf numFmtId="164" fontId="4" fillId="4" borderId="9" xfId="1" applyNumberFormat="1" applyFont="1" applyFill="1" applyBorder="1" applyAlignment="1">
      <alignment horizontal="right" vertical="center" wrapText="1"/>
    </xf>
    <xf numFmtId="164" fontId="4" fillId="4" borderId="4" xfId="1" applyNumberFormat="1" applyFont="1" applyFill="1" applyBorder="1" applyAlignment="1">
      <alignment horizontal="right" vertical="center" wrapText="1"/>
    </xf>
    <xf numFmtId="164" fontId="4" fillId="5" borderId="9" xfId="1" applyNumberFormat="1" applyFont="1" applyFill="1" applyBorder="1" applyAlignment="1">
      <alignment horizontal="right" vertical="center" wrapText="1"/>
    </xf>
    <xf numFmtId="164" fontId="4" fillId="4" borderId="10" xfId="1" applyNumberFormat="1" applyFont="1" applyFill="1" applyBorder="1" applyAlignment="1">
      <alignment horizontal="right" vertical="center" wrapText="1"/>
    </xf>
    <xf numFmtId="164" fontId="4" fillId="4" borderId="3" xfId="1" applyNumberFormat="1" applyFont="1" applyFill="1" applyBorder="1" applyAlignment="1">
      <alignment horizontal="right" vertical="center" wrapText="1"/>
    </xf>
    <xf numFmtId="164" fontId="4" fillId="5" borderId="3" xfId="1" applyNumberFormat="1" applyFont="1" applyFill="1" applyBorder="1" applyAlignment="1">
      <alignment horizontal="right" vertical="center" wrapText="1"/>
    </xf>
    <xf numFmtId="164" fontId="4" fillId="5" borderId="5" xfId="1" applyNumberFormat="1" applyFont="1" applyFill="1" applyBorder="1" applyAlignment="1">
      <alignment horizontal="right" vertical="center" wrapText="1"/>
    </xf>
    <xf numFmtId="17" fontId="0" fillId="0" borderId="0" xfId="0" applyNumberFormat="1"/>
    <xf numFmtId="0" fontId="0" fillId="8" borderId="0" xfId="0" applyFill="1"/>
    <xf numFmtId="0" fontId="10" fillId="8" borderId="0" xfId="0" applyFont="1" applyFill="1" applyAlignment="1">
      <alignment wrapText="1"/>
    </xf>
    <xf numFmtId="0" fontId="12" fillId="8" borderId="0" xfId="0" applyFont="1" applyFill="1" applyAlignment="1">
      <alignment wrapText="1"/>
    </xf>
    <xf numFmtId="0" fontId="10" fillId="8" borderId="0" xfId="0" applyFont="1" applyFill="1" applyAlignment="1">
      <alignment horizontal="left" wrapText="1" indent="2"/>
    </xf>
    <xf numFmtId="0" fontId="0" fillId="0" borderId="0" xfId="0" applyProtection="1">
      <protection locked="0" hidden="1"/>
    </xf>
    <xf numFmtId="0" fontId="14" fillId="0" borderId="0" xfId="0" applyFont="1" applyAlignment="1" applyProtection="1">
      <alignment horizontal="right"/>
      <protection locked="0" hidden="1"/>
    </xf>
    <xf numFmtId="17" fontId="3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6" borderId="16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6" borderId="17" xfId="1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textRotation="90"/>
      <protection locked="0" hidden="1"/>
    </xf>
    <xf numFmtId="164" fontId="4" fillId="6" borderId="20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6" borderId="14" xfId="1" applyNumberFormat="1" applyFont="1" applyFill="1" applyBorder="1" applyAlignment="1" applyProtection="1">
      <alignment horizontal="center" vertical="center" wrapText="1"/>
      <protection locked="0" hidden="1"/>
    </xf>
    <xf numFmtId="0" fontId="0" fillId="6" borderId="14" xfId="0" applyFill="1" applyBorder="1" applyProtection="1">
      <protection locked="0" hidden="1"/>
    </xf>
    <xf numFmtId="0" fontId="0" fillId="6" borderId="15" xfId="0" applyFill="1" applyBorder="1" applyProtection="1">
      <protection locked="0" hidden="1"/>
    </xf>
    <xf numFmtId="0" fontId="0" fillId="6" borderId="21" xfId="0" applyFill="1" applyBorder="1" applyAlignment="1" applyProtection="1">
      <alignment horizontal="center"/>
      <protection locked="0" hidden="1"/>
    </xf>
    <xf numFmtId="0" fontId="0" fillId="6" borderId="17" xfId="0" applyFill="1" applyBorder="1" applyProtection="1">
      <protection locked="0" hidden="1"/>
    </xf>
    <xf numFmtId="0" fontId="0" fillId="6" borderId="18" xfId="0" applyFill="1" applyBorder="1" applyProtection="1">
      <protection locked="0" hidden="1"/>
    </xf>
    <xf numFmtId="0" fontId="0" fillId="6" borderId="16" xfId="0" applyFill="1" applyBorder="1" applyProtection="1">
      <protection locked="0" hidden="1"/>
    </xf>
    <xf numFmtId="0" fontId="0" fillId="6" borderId="17" xfId="0" applyFill="1" applyBorder="1" applyAlignment="1" applyProtection="1">
      <alignment horizontal="left"/>
      <protection locked="0" hidden="1"/>
    </xf>
    <xf numFmtId="1" fontId="3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Border="1" applyAlignment="1" applyProtection="1">
      <alignment horizontal="center"/>
      <protection locked="0" hidden="1"/>
    </xf>
    <xf numFmtId="0" fontId="7" fillId="0" borderId="19" xfId="0" applyFont="1" applyBorder="1" applyAlignment="1" applyProtection="1">
      <alignment horizontal="center"/>
      <protection locked="0" hidden="1"/>
    </xf>
    <xf numFmtId="0" fontId="7" fillId="0" borderId="13" xfId="0" applyFont="1" applyBorder="1" applyAlignment="1" applyProtection="1">
      <alignment horizontal="center"/>
      <protection locked="0" hidden="1"/>
    </xf>
    <xf numFmtId="17" fontId="9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7" fontId="9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" fontId="9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2" xfId="0" applyFont="1" applyBorder="1" applyAlignment="1" applyProtection="1">
      <alignment horizontal="center"/>
      <protection locked="0" hidden="1"/>
    </xf>
    <xf numFmtId="0" fontId="8" fillId="0" borderId="13" xfId="0" applyFont="1" applyBorder="1" applyAlignment="1" applyProtection="1">
      <alignment horizontal="center"/>
      <protection locked="0" hidden="1"/>
    </xf>
    <xf numFmtId="0" fontId="8" fillId="0" borderId="8" xfId="0" applyFont="1" applyBorder="1" applyAlignment="1" applyProtection="1">
      <alignment horizontal="center" vertical="center" textRotation="90"/>
      <protection locked="0" hidden="1"/>
    </xf>
    <xf numFmtId="0" fontId="8" fillId="0" borderId="9" xfId="0" applyFont="1" applyBorder="1" applyAlignment="1" applyProtection="1">
      <alignment horizontal="center" vertical="center" textRotation="90"/>
      <protection locked="0" hidden="1"/>
    </xf>
    <xf numFmtId="0" fontId="8" fillId="0" borderId="10" xfId="0" applyFont="1" applyBorder="1" applyAlignment="1" applyProtection="1">
      <alignment horizontal="center" vertical="center" textRotation="90"/>
      <protection locked="0" hidden="1"/>
    </xf>
    <xf numFmtId="0" fontId="7" fillId="7" borderId="22" xfId="0" applyFont="1" applyFill="1" applyBorder="1" applyAlignment="1" applyProtection="1">
      <alignment horizontal="left" indent="1"/>
      <protection locked="0" hidden="1"/>
    </xf>
    <xf numFmtId="0" fontId="7" fillId="7" borderId="2" xfId="0" applyFont="1" applyFill="1" applyBorder="1" applyAlignment="1" applyProtection="1">
      <alignment horizontal="left" indent="1"/>
      <protection locked="0" hidden="1"/>
    </xf>
    <xf numFmtId="0" fontId="7" fillId="7" borderId="0" xfId="0" applyFont="1" applyFill="1" applyBorder="1" applyAlignment="1" applyProtection="1">
      <alignment horizontal="left" indent="1"/>
      <protection locked="0" hidden="1"/>
    </xf>
    <xf numFmtId="0" fontId="7" fillId="7" borderId="4" xfId="0" applyFont="1" applyFill="1" applyBorder="1" applyAlignment="1" applyProtection="1">
      <alignment horizontal="left" indent="1"/>
      <protection locked="0" hidden="1"/>
    </xf>
    <xf numFmtId="17" fontId="7" fillId="7" borderId="6" xfId="0" applyNumberFormat="1" applyFont="1" applyFill="1" applyBorder="1" applyAlignment="1" applyProtection="1">
      <alignment horizontal="left" indent="1"/>
      <protection locked="0" hidden="1"/>
    </xf>
    <xf numFmtId="17" fontId="7" fillId="7" borderId="7" xfId="0" applyNumberFormat="1" applyFont="1" applyFill="1" applyBorder="1" applyAlignment="1" applyProtection="1">
      <alignment horizontal="left" indent="1"/>
      <protection locked="0" hidden="1"/>
    </xf>
    <xf numFmtId="17" fontId="9" fillId="3" borderId="1" xfId="0" applyNumberFormat="1" applyFont="1" applyFill="1" applyBorder="1" applyAlignment="1" applyProtection="1">
      <alignment horizontal="right" vertical="center" wrapText="1" indent="1"/>
      <protection locked="0" hidden="1"/>
    </xf>
    <xf numFmtId="17" fontId="9" fillId="3" borderId="22" xfId="0" applyNumberFormat="1" applyFont="1" applyFill="1" applyBorder="1" applyAlignment="1" applyProtection="1">
      <alignment horizontal="right" vertical="center" wrapText="1" indent="1"/>
      <protection locked="0" hidden="1"/>
    </xf>
    <xf numFmtId="17" fontId="9" fillId="3" borderId="3" xfId="0" applyNumberFormat="1" applyFont="1" applyFill="1" applyBorder="1" applyAlignment="1" applyProtection="1">
      <alignment horizontal="right" vertical="center" wrapText="1" indent="1"/>
      <protection locked="0" hidden="1"/>
    </xf>
    <xf numFmtId="17" fontId="9" fillId="3" borderId="0" xfId="0" applyNumberFormat="1" applyFont="1" applyFill="1" applyBorder="1" applyAlignment="1" applyProtection="1">
      <alignment horizontal="right" vertical="center" wrapText="1" indent="1"/>
      <protection locked="0" hidden="1"/>
    </xf>
    <xf numFmtId="17" fontId="9" fillId="3" borderId="5" xfId="0" applyNumberFormat="1" applyFont="1" applyFill="1" applyBorder="1" applyAlignment="1" applyProtection="1">
      <alignment horizontal="right" vertical="center" wrapText="1" indent="1"/>
      <protection locked="0" hidden="1"/>
    </xf>
    <xf numFmtId="17" fontId="9" fillId="3" borderId="6" xfId="0" applyNumberFormat="1" applyFont="1" applyFill="1" applyBorder="1" applyAlignment="1" applyProtection="1">
      <alignment horizontal="right" vertical="center" wrapText="1" indent="1"/>
      <protection locked="0" hidden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15150" cy="167201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C26004-D846-436B-A8BA-8B23BD1C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B1940D-3C63-4AA3-A11A-F2CBD26BD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4FFF2E-5B9C-4459-8273-09ADBAA5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6915150" cy="1672014"/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804746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4C327D-125A-492A-AB1D-93E41A44D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804746</xdr:colOff>
      <xdr:row>8</xdr:row>
      <xdr:rowOff>154524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5F4FE-E8BA-4CD8-8E4B-283EDE82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19796" cy="16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8</xdr:row>
      <xdr:rowOff>148014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167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427"/>
  <sheetViews>
    <sheetView workbookViewId="0">
      <selection activeCell="F6" sqref="F6:F427"/>
    </sheetView>
  </sheetViews>
  <sheetFormatPr defaultRowHeight="15" x14ac:dyDescent="0.25"/>
  <cols>
    <col min="2" max="2" width="38.5703125" customWidth="1"/>
    <col min="3" max="4" width="4.140625" customWidth="1"/>
    <col min="5" max="5" width="21.28515625" customWidth="1"/>
  </cols>
  <sheetData>
    <row r="4" spans="2:6" x14ac:dyDescent="0.25">
      <c r="B4" t="s">
        <v>17</v>
      </c>
    </row>
    <row r="6" spans="2:6" x14ac:dyDescent="0.25">
      <c r="B6" t="s">
        <v>11</v>
      </c>
      <c r="C6">
        <v>44</v>
      </c>
      <c r="D6">
        <v>15</v>
      </c>
      <c r="E6" t="s">
        <v>3</v>
      </c>
      <c r="F6" s="19">
        <v>42339</v>
      </c>
    </row>
    <row r="7" spans="2:6" x14ac:dyDescent="0.25">
      <c r="B7" t="s">
        <v>6</v>
      </c>
      <c r="C7">
        <v>49</v>
      </c>
      <c r="D7">
        <v>20</v>
      </c>
      <c r="E7" t="s">
        <v>4</v>
      </c>
      <c r="F7" s="19">
        <v>42370</v>
      </c>
    </row>
    <row r="8" spans="2:6" x14ac:dyDescent="0.25">
      <c r="B8" t="s">
        <v>7</v>
      </c>
      <c r="C8">
        <v>54</v>
      </c>
      <c r="D8">
        <v>25</v>
      </c>
      <c r="E8" t="s">
        <v>5</v>
      </c>
      <c r="F8" s="19">
        <v>42401</v>
      </c>
    </row>
    <row r="9" spans="2:6" x14ac:dyDescent="0.25">
      <c r="B9" t="s">
        <v>8</v>
      </c>
      <c r="C9">
        <v>59</v>
      </c>
      <c r="D9">
        <v>30</v>
      </c>
      <c r="E9" t="s">
        <v>9</v>
      </c>
      <c r="F9" s="19">
        <v>42430</v>
      </c>
    </row>
    <row r="10" spans="2:6" x14ac:dyDescent="0.25">
      <c r="B10" t="s">
        <v>19</v>
      </c>
      <c r="D10">
        <v>35</v>
      </c>
      <c r="E10" t="s">
        <v>10</v>
      </c>
      <c r="F10" s="19">
        <v>42461</v>
      </c>
    </row>
    <row r="11" spans="2:6" x14ac:dyDescent="0.25">
      <c r="F11" s="19">
        <v>42491</v>
      </c>
    </row>
    <row r="12" spans="2:6" x14ac:dyDescent="0.25">
      <c r="B12">
        <v>1</v>
      </c>
      <c r="C12" t="s">
        <v>21</v>
      </c>
      <c r="F12" s="19">
        <v>42522</v>
      </c>
    </row>
    <row r="13" spans="2:6" x14ac:dyDescent="0.25">
      <c r="B13">
        <v>2</v>
      </c>
      <c r="C13" t="s">
        <v>22</v>
      </c>
      <c r="F13" s="19">
        <v>42552</v>
      </c>
    </row>
    <row r="14" spans="2:6" x14ac:dyDescent="0.25">
      <c r="B14">
        <v>3</v>
      </c>
      <c r="C14" t="s">
        <v>23</v>
      </c>
      <c r="F14" s="19">
        <v>42583</v>
      </c>
    </row>
    <row r="15" spans="2:6" x14ac:dyDescent="0.25">
      <c r="B15">
        <v>4</v>
      </c>
      <c r="C15" t="s">
        <v>24</v>
      </c>
      <c r="F15" s="19">
        <v>42614</v>
      </c>
    </row>
    <row r="16" spans="2:6" x14ac:dyDescent="0.25">
      <c r="F16" s="19">
        <v>42644</v>
      </c>
    </row>
    <row r="17" spans="6:6" x14ac:dyDescent="0.25">
      <c r="F17" s="19">
        <v>42675</v>
      </c>
    </row>
    <row r="18" spans="6:6" x14ac:dyDescent="0.25">
      <c r="F18" s="19">
        <v>42705</v>
      </c>
    </row>
    <row r="19" spans="6:6" x14ac:dyDescent="0.25">
      <c r="F19" s="19">
        <v>42736</v>
      </c>
    </row>
    <row r="20" spans="6:6" x14ac:dyDescent="0.25">
      <c r="F20" s="19">
        <v>42767</v>
      </c>
    </row>
    <row r="21" spans="6:6" x14ac:dyDescent="0.25">
      <c r="F21" s="19">
        <v>42795</v>
      </c>
    </row>
    <row r="22" spans="6:6" x14ac:dyDescent="0.25">
      <c r="F22" s="19">
        <v>42826</v>
      </c>
    </row>
    <row r="23" spans="6:6" x14ac:dyDescent="0.25">
      <c r="F23" s="19">
        <v>42856</v>
      </c>
    </row>
    <row r="24" spans="6:6" x14ac:dyDescent="0.25">
      <c r="F24" s="19">
        <v>42887</v>
      </c>
    </row>
    <row r="25" spans="6:6" x14ac:dyDescent="0.25">
      <c r="F25" s="19">
        <v>42917</v>
      </c>
    </row>
    <row r="26" spans="6:6" x14ac:dyDescent="0.25">
      <c r="F26" s="19">
        <v>42948</v>
      </c>
    </row>
    <row r="27" spans="6:6" x14ac:dyDescent="0.25">
      <c r="F27" s="19">
        <v>42979</v>
      </c>
    </row>
    <row r="28" spans="6:6" x14ac:dyDescent="0.25">
      <c r="F28" s="19">
        <v>43009</v>
      </c>
    </row>
    <row r="29" spans="6:6" x14ac:dyDescent="0.25">
      <c r="F29" s="19">
        <v>43040</v>
      </c>
    </row>
    <row r="30" spans="6:6" x14ac:dyDescent="0.25">
      <c r="F30" s="19">
        <v>43070</v>
      </c>
    </row>
    <row r="31" spans="6:6" x14ac:dyDescent="0.25">
      <c r="F31" s="19">
        <v>43101</v>
      </c>
    </row>
    <row r="32" spans="6:6" x14ac:dyDescent="0.25">
      <c r="F32" s="19">
        <v>43132</v>
      </c>
    </row>
    <row r="33" spans="6:6" x14ac:dyDescent="0.25">
      <c r="F33" s="19">
        <v>43160</v>
      </c>
    </row>
    <row r="34" spans="6:6" x14ac:dyDescent="0.25">
      <c r="F34" s="19">
        <v>43191</v>
      </c>
    </row>
    <row r="35" spans="6:6" x14ac:dyDescent="0.25">
      <c r="F35" s="19">
        <v>43221</v>
      </c>
    </row>
    <row r="36" spans="6:6" x14ac:dyDescent="0.25">
      <c r="F36" s="19">
        <v>43252</v>
      </c>
    </row>
    <row r="37" spans="6:6" x14ac:dyDescent="0.25">
      <c r="F37" s="19">
        <v>43282</v>
      </c>
    </row>
    <row r="38" spans="6:6" x14ac:dyDescent="0.25">
      <c r="F38" s="19">
        <v>43313</v>
      </c>
    </row>
    <row r="39" spans="6:6" x14ac:dyDescent="0.25">
      <c r="F39" s="19">
        <v>43344</v>
      </c>
    </row>
    <row r="40" spans="6:6" x14ac:dyDescent="0.25">
      <c r="F40" s="19">
        <v>43374</v>
      </c>
    </row>
    <row r="41" spans="6:6" x14ac:dyDescent="0.25">
      <c r="F41" s="19">
        <v>43405</v>
      </c>
    </row>
    <row r="42" spans="6:6" x14ac:dyDescent="0.25">
      <c r="F42" s="19">
        <v>43435</v>
      </c>
    </row>
    <row r="43" spans="6:6" x14ac:dyDescent="0.25">
      <c r="F43" s="19">
        <v>43466</v>
      </c>
    </row>
    <row r="44" spans="6:6" x14ac:dyDescent="0.25">
      <c r="F44" s="19">
        <v>43497</v>
      </c>
    </row>
    <row r="45" spans="6:6" x14ac:dyDescent="0.25">
      <c r="F45" s="19">
        <v>43525</v>
      </c>
    </row>
    <row r="46" spans="6:6" x14ac:dyDescent="0.25">
      <c r="F46" s="19">
        <v>43556</v>
      </c>
    </row>
    <row r="47" spans="6:6" x14ac:dyDescent="0.25">
      <c r="F47" s="19">
        <v>43586</v>
      </c>
    </row>
    <row r="48" spans="6:6" x14ac:dyDescent="0.25">
      <c r="F48" s="19">
        <v>43617</v>
      </c>
    </row>
    <row r="49" spans="6:6" x14ac:dyDescent="0.25">
      <c r="F49" s="19">
        <v>43647</v>
      </c>
    </row>
    <row r="50" spans="6:6" x14ac:dyDescent="0.25">
      <c r="F50" s="19">
        <v>43678</v>
      </c>
    </row>
    <row r="51" spans="6:6" x14ac:dyDescent="0.25">
      <c r="F51" s="19">
        <v>43709</v>
      </c>
    </row>
    <row r="52" spans="6:6" x14ac:dyDescent="0.25">
      <c r="F52" s="19">
        <v>43739</v>
      </c>
    </row>
    <row r="53" spans="6:6" x14ac:dyDescent="0.25">
      <c r="F53" s="19">
        <v>43770</v>
      </c>
    </row>
    <row r="54" spans="6:6" x14ac:dyDescent="0.25">
      <c r="F54" s="19">
        <v>43800</v>
      </c>
    </row>
    <row r="55" spans="6:6" x14ac:dyDescent="0.25">
      <c r="F55" s="19">
        <v>43831</v>
      </c>
    </row>
    <row r="56" spans="6:6" x14ac:dyDescent="0.25">
      <c r="F56" s="19">
        <v>43862</v>
      </c>
    </row>
    <row r="57" spans="6:6" x14ac:dyDescent="0.25">
      <c r="F57" s="19">
        <v>43891</v>
      </c>
    </row>
    <row r="58" spans="6:6" x14ac:dyDescent="0.25">
      <c r="F58" s="19">
        <v>43922</v>
      </c>
    </row>
    <row r="59" spans="6:6" x14ac:dyDescent="0.25">
      <c r="F59" s="19">
        <v>43952</v>
      </c>
    </row>
    <row r="60" spans="6:6" x14ac:dyDescent="0.25">
      <c r="F60" s="19">
        <v>43983</v>
      </c>
    </row>
    <row r="61" spans="6:6" x14ac:dyDescent="0.25">
      <c r="F61" s="19">
        <v>44013</v>
      </c>
    </row>
    <row r="62" spans="6:6" x14ac:dyDescent="0.25">
      <c r="F62" s="19">
        <v>44044</v>
      </c>
    </row>
    <row r="63" spans="6:6" x14ac:dyDescent="0.25">
      <c r="F63" s="19">
        <v>44075</v>
      </c>
    </row>
    <row r="64" spans="6:6" x14ac:dyDescent="0.25">
      <c r="F64" s="19">
        <v>44105</v>
      </c>
    </row>
    <row r="65" spans="6:6" x14ac:dyDescent="0.25">
      <c r="F65" s="19">
        <v>44136</v>
      </c>
    </row>
    <row r="66" spans="6:6" x14ac:dyDescent="0.25">
      <c r="F66" s="19">
        <v>44166</v>
      </c>
    </row>
    <row r="67" spans="6:6" x14ac:dyDescent="0.25">
      <c r="F67" s="19">
        <v>44197</v>
      </c>
    </row>
    <row r="68" spans="6:6" x14ac:dyDescent="0.25">
      <c r="F68" s="19">
        <v>44228</v>
      </c>
    </row>
    <row r="69" spans="6:6" x14ac:dyDescent="0.25">
      <c r="F69" s="19">
        <v>44256</v>
      </c>
    </row>
    <row r="70" spans="6:6" x14ac:dyDescent="0.25">
      <c r="F70" s="19">
        <v>44287</v>
      </c>
    </row>
    <row r="71" spans="6:6" x14ac:dyDescent="0.25">
      <c r="F71" s="19">
        <v>44317</v>
      </c>
    </row>
    <row r="72" spans="6:6" x14ac:dyDescent="0.25">
      <c r="F72" s="19">
        <v>44348</v>
      </c>
    </row>
    <row r="73" spans="6:6" x14ac:dyDescent="0.25">
      <c r="F73" s="19">
        <v>44378</v>
      </c>
    </row>
    <row r="74" spans="6:6" x14ac:dyDescent="0.25">
      <c r="F74" s="19">
        <v>44409</v>
      </c>
    </row>
    <row r="75" spans="6:6" x14ac:dyDescent="0.25">
      <c r="F75" s="19">
        <v>44440</v>
      </c>
    </row>
    <row r="76" spans="6:6" x14ac:dyDescent="0.25">
      <c r="F76" s="19">
        <v>44470</v>
      </c>
    </row>
    <row r="77" spans="6:6" x14ac:dyDescent="0.25">
      <c r="F77" s="19">
        <v>44501</v>
      </c>
    </row>
    <row r="78" spans="6:6" x14ac:dyDescent="0.25">
      <c r="F78" s="19">
        <v>44531</v>
      </c>
    </row>
    <row r="79" spans="6:6" x14ac:dyDescent="0.25">
      <c r="F79" s="19">
        <v>44562</v>
      </c>
    </row>
    <row r="80" spans="6:6" x14ac:dyDescent="0.25">
      <c r="F80" s="19">
        <v>44593</v>
      </c>
    </row>
    <row r="81" spans="6:6" x14ac:dyDescent="0.25">
      <c r="F81" s="19">
        <v>44621</v>
      </c>
    </row>
    <row r="82" spans="6:6" x14ac:dyDescent="0.25">
      <c r="F82" s="19">
        <v>44652</v>
      </c>
    </row>
    <row r="83" spans="6:6" x14ac:dyDescent="0.25">
      <c r="F83" s="19">
        <v>44682</v>
      </c>
    </row>
    <row r="84" spans="6:6" x14ac:dyDescent="0.25">
      <c r="F84" s="19">
        <v>44713</v>
      </c>
    </row>
    <row r="85" spans="6:6" x14ac:dyDescent="0.25">
      <c r="F85" s="19">
        <v>44743</v>
      </c>
    </row>
    <row r="86" spans="6:6" x14ac:dyDescent="0.25">
      <c r="F86" s="19">
        <v>44774</v>
      </c>
    </row>
    <row r="87" spans="6:6" x14ac:dyDescent="0.25">
      <c r="F87" s="19">
        <v>44805</v>
      </c>
    </row>
    <row r="88" spans="6:6" x14ac:dyDescent="0.25">
      <c r="F88" s="19">
        <v>44835</v>
      </c>
    </row>
    <row r="89" spans="6:6" x14ac:dyDescent="0.25">
      <c r="F89" s="19">
        <v>44866</v>
      </c>
    </row>
    <row r="90" spans="6:6" x14ac:dyDescent="0.25">
      <c r="F90" s="19">
        <v>44896</v>
      </c>
    </row>
    <row r="91" spans="6:6" x14ac:dyDescent="0.25">
      <c r="F91" s="19">
        <v>44927</v>
      </c>
    </row>
    <row r="92" spans="6:6" x14ac:dyDescent="0.25">
      <c r="F92" s="19">
        <v>44958</v>
      </c>
    </row>
    <row r="93" spans="6:6" x14ac:dyDescent="0.25">
      <c r="F93" s="19">
        <v>44986</v>
      </c>
    </row>
    <row r="94" spans="6:6" x14ac:dyDescent="0.25">
      <c r="F94" s="19">
        <v>45017</v>
      </c>
    </row>
    <row r="95" spans="6:6" x14ac:dyDescent="0.25">
      <c r="F95" s="19">
        <v>45047</v>
      </c>
    </row>
    <row r="96" spans="6:6" x14ac:dyDescent="0.25">
      <c r="F96" s="19">
        <v>45078</v>
      </c>
    </row>
    <row r="97" spans="6:6" x14ac:dyDescent="0.25">
      <c r="F97" s="19">
        <v>45108</v>
      </c>
    </row>
    <row r="98" spans="6:6" x14ac:dyDescent="0.25">
      <c r="F98" s="19">
        <v>45139</v>
      </c>
    </row>
    <row r="99" spans="6:6" x14ac:dyDescent="0.25">
      <c r="F99" s="19">
        <v>45170</v>
      </c>
    </row>
    <row r="100" spans="6:6" x14ac:dyDescent="0.25">
      <c r="F100" s="19">
        <v>45200</v>
      </c>
    </row>
    <row r="101" spans="6:6" x14ac:dyDescent="0.25">
      <c r="F101" s="19">
        <v>45231</v>
      </c>
    </row>
    <row r="102" spans="6:6" x14ac:dyDescent="0.25">
      <c r="F102" s="19">
        <v>45261</v>
      </c>
    </row>
    <row r="103" spans="6:6" x14ac:dyDescent="0.25">
      <c r="F103" s="19">
        <v>45292</v>
      </c>
    </row>
    <row r="104" spans="6:6" x14ac:dyDescent="0.25">
      <c r="F104" s="19">
        <v>45323</v>
      </c>
    </row>
    <row r="105" spans="6:6" x14ac:dyDescent="0.25">
      <c r="F105" s="19">
        <v>45352</v>
      </c>
    </row>
    <row r="106" spans="6:6" x14ac:dyDescent="0.25">
      <c r="F106" s="19">
        <v>45383</v>
      </c>
    </row>
    <row r="107" spans="6:6" x14ac:dyDescent="0.25">
      <c r="F107" s="19">
        <v>45413</v>
      </c>
    </row>
    <row r="108" spans="6:6" x14ac:dyDescent="0.25">
      <c r="F108" s="19">
        <v>45444</v>
      </c>
    </row>
    <row r="109" spans="6:6" x14ac:dyDescent="0.25">
      <c r="F109" s="19">
        <v>45474</v>
      </c>
    </row>
    <row r="110" spans="6:6" x14ac:dyDescent="0.25">
      <c r="F110" s="19">
        <v>45505</v>
      </c>
    </row>
    <row r="111" spans="6:6" x14ac:dyDescent="0.25">
      <c r="F111" s="19">
        <v>45536</v>
      </c>
    </row>
    <row r="112" spans="6:6" x14ac:dyDescent="0.25">
      <c r="F112" s="19">
        <v>45566</v>
      </c>
    </row>
    <row r="113" spans="6:6" x14ac:dyDescent="0.25">
      <c r="F113" s="19">
        <v>45597</v>
      </c>
    </row>
    <row r="114" spans="6:6" x14ac:dyDescent="0.25">
      <c r="F114" s="19">
        <v>45627</v>
      </c>
    </row>
    <row r="115" spans="6:6" x14ac:dyDescent="0.25">
      <c r="F115" s="19">
        <v>45658</v>
      </c>
    </row>
    <row r="116" spans="6:6" x14ac:dyDescent="0.25">
      <c r="F116" s="19">
        <v>45689</v>
      </c>
    </row>
    <row r="117" spans="6:6" x14ac:dyDescent="0.25">
      <c r="F117" s="19">
        <v>45717</v>
      </c>
    </row>
    <row r="118" spans="6:6" x14ac:dyDescent="0.25">
      <c r="F118" s="19">
        <v>45748</v>
      </c>
    </row>
    <row r="119" spans="6:6" x14ac:dyDescent="0.25">
      <c r="F119" s="19">
        <v>45778</v>
      </c>
    </row>
    <row r="120" spans="6:6" x14ac:dyDescent="0.25">
      <c r="F120" s="19">
        <v>45809</v>
      </c>
    </row>
    <row r="121" spans="6:6" x14ac:dyDescent="0.25">
      <c r="F121" s="19">
        <v>45839</v>
      </c>
    </row>
    <row r="122" spans="6:6" x14ac:dyDescent="0.25">
      <c r="F122" s="19">
        <v>45870</v>
      </c>
    </row>
    <row r="123" spans="6:6" x14ac:dyDescent="0.25">
      <c r="F123" s="19">
        <v>45901</v>
      </c>
    </row>
    <row r="124" spans="6:6" x14ac:dyDescent="0.25">
      <c r="F124" s="19">
        <v>45931</v>
      </c>
    </row>
    <row r="125" spans="6:6" x14ac:dyDescent="0.25">
      <c r="F125" s="19">
        <v>45962</v>
      </c>
    </row>
    <row r="126" spans="6:6" x14ac:dyDescent="0.25">
      <c r="F126" s="19">
        <v>45992</v>
      </c>
    </row>
    <row r="127" spans="6:6" x14ac:dyDescent="0.25">
      <c r="F127" s="19">
        <v>46023</v>
      </c>
    </row>
    <row r="128" spans="6:6" x14ac:dyDescent="0.25">
      <c r="F128" s="19">
        <v>46054</v>
      </c>
    </row>
    <row r="129" spans="6:6" x14ac:dyDescent="0.25">
      <c r="F129" s="19">
        <v>46082</v>
      </c>
    </row>
    <row r="130" spans="6:6" x14ac:dyDescent="0.25">
      <c r="F130" s="19">
        <v>46113</v>
      </c>
    </row>
    <row r="131" spans="6:6" x14ac:dyDescent="0.25">
      <c r="F131" s="19">
        <v>46143</v>
      </c>
    </row>
    <row r="132" spans="6:6" x14ac:dyDescent="0.25">
      <c r="F132" s="19">
        <v>46174</v>
      </c>
    </row>
    <row r="133" spans="6:6" x14ac:dyDescent="0.25">
      <c r="F133" s="19">
        <v>46204</v>
      </c>
    </row>
    <row r="134" spans="6:6" x14ac:dyDescent="0.25">
      <c r="F134" s="19">
        <v>46235</v>
      </c>
    </row>
    <row r="135" spans="6:6" x14ac:dyDescent="0.25">
      <c r="F135" s="19">
        <v>46266</v>
      </c>
    </row>
    <row r="136" spans="6:6" x14ac:dyDescent="0.25">
      <c r="F136" s="19">
        <v>46296</v>
      </c>
    </row>
    <row r="137" spans="6:6" x14ac:dyDescent="0.25">
      <c r="F137" s="19">
        <v>46327</v>
      </c>
    </row>
    <row r="138" spans="6:6" x14ac:dyDescent="0.25">
      <c r="F138" s="19">
        <v>46357</v>
      </c>
    </row>
    <row r="139" spans="6:6" x14ac:dyDescent="0.25">
      <c r="F139" s="19">
        <v>46388</v>
      </c>
    </row>
    <row r="140" spans="6:6" x14ac:dyDescent="0.25">
      <c r="F140" s="19">
        <v>46419</v>
      </c>
    </row>
    <row r="141" spans="6:6" x14ac:dyDescent="0.25">
      <c r="F141" s="19">
        <v>46447</v>
      </c>
    </row>
    <row r="142" spans="6:6" x14ac:dyDescent="0.25">
      <c r="F142" s="19">
        <v>46478</v>
      </c>
    </row>
    <row r="143" spans="6:6" x14ac:dyDescent="0.25">
      <c r="F143" s="19">
        <v>46508</v>
      </c>
    </row>
    <row r="144" spans="6:6" x14ac:dyDescent="0.25">
      <c r="F144" s="19">
        <v>46539</v>
      </c>
    </row>
    <row r="145" spans="6:6" x14ac:dyDescent="0.25">
      <c r="F145" s="19">
        <v>46569</v>
      </c>
    </row>
    <row r="146" spans="6:6" x14ac:dyDescent="0.25">
      <c r="F146" s="19">
        <v>46600</v>
      </c>
    </row>
    <row r="147" spans="6:6" x14ac:dyDescent="0.25">
      <c r="F147" s="19">
        <v>46631</v>
      </c>
    </row>
    <row r="148" spans="6:6" x14ac:dyDescent="0.25">
      <c r="F148" s="19">
        <v>46661</v>
      </c>
    </row>
    <row r="149" spans="6:6" x14ac:dyDescent="0.25">
      <c r="F149" s="19">
        <v>46692</v>
      </c>
    </row>
    <row r="150" spans="6:6" x14ac:dyDescent="0.25">
      <c r="F150" s="19">
        <v>46722</v>
      </c>
    </row>
    <row r="151" spans="6:6" x14ac:dyDescent="0.25">
      <c r="F151" s="19">
        <v>46753</v>
      </c>
    </row>
    <row r="152" spans="6:6" x14ac:dyDescent="0.25">
      <c r="F152" s="19">
        <v>46784</v>
      </c>
    </row>
    <row r="153" spans="6:6" x14ac:dyDescent="0.25">
      <c r="F153" s="19">
        <v>46813</v>
      </c>
    </row>
    <row r="154" spans="6:6" x14ac:dyDescent="0.25">
      <c r="F154" s="19">
        <v>46844</v>
      </c>
    </row>
    <row r="155" spans="6:6" x14ac:dyDescent="0.25">
      <c r="F155" s="19">
        <v>46874</v>
      </c>
    </row>
    <row r="156" spans="6:6" x14ac:dyDescent="0.25">
      <c r="F156" s="19">
        <v>46905</v>
      </c>
    </row>
    <row r="157" spans="6:6" x14ac:dyDescent="0.25">
      <c r="F157" s="19">
        <v>46935</v>
      </c>
    </row>
    <row r="158" spans="6:6" x14ac:dyDescent="0.25">
      <c r="F158" s="19">
        <v>46966</v>
      </c>
    </row>
    <row r="159" spans="6:6" x14ac:dyDescent="0.25">
      <c r="F159" s="19">
        <v>46997</v>
      </c>
    </row>
    <row r="160" spans="6:6" x14ac:dyDescent="0.25">
      <c r="F160" s="19">
        <v>47027</v>
      </c>
    </row>
    <row r="161" spans="6:6" x14ac:dyDescent="0.25">
      <c r="F161" s="19">
        <v>47058</v>
      </c>
    </row>
    <row r="162" spans="6:6" x14ac:dyDescent="0.25">
      <c r="F162" s="19">
        <v>47088</v>
      </c>
    </row>
    <row r="163" spans="6:6" x14ac:dyDescent="0.25">
      <c r="F163" s="19">
        <v>47119</v>
      </c>
    </row>
    <row r="164" spans="6:6" x14ac:dyDescent="0.25">
      <c r="F164" s="19">
        <v>47150</v>
      </c>
    </row>
    <row r="165" spans="6:6" x14ac:dyDescent="0.25">
      <c r="F165" s="19">
        <v>47178</v>
      </c>
    </row>
    <row r="166" spans="6:6" x14ac:dyDescent="0.25">
      <c r="F166" s="19">
        <v>47209</v>
      </c>
    </row>
    <row r="167" spans="6:6" x14ac:dyDescent="0.25">
      <c r="F167" s="19">
        <v>47239</v>
      </c>
    </row>
    <row r="168" spans="6:6" x14ac:dyDescent="0.25">
      <c r="F168" s="19">
        <v>47270</v>
      </c>
    </row>
    <row r="169" spans="6:6" x14ac:dyDescent="0.25">
      <c r="F169" s="19">
        <v>47300</v>
      </c>
    </row>
    <row r="170" spans="6:6" x14ac:dyDescent="0.25">
      <c r="F170" s="19">
        <v>47331</v>
      </c>
    </row>
    <row r="171" spans="6:6" x14ac:dyDescent="0.25">
      <c r="F171" s="19">
        <v>47362</v>
      </c>
    </row>
    <row r="172" spans="6:6" x14ac:dyDescent="0.25">
      <c r="F172" s="19">
        <v>47392</v>
      </c>
    </row>
    <row r="173" spans="6:6" x14ac:dyDescent="0.25">
      <c r="F173" s="19">
        <v>47423</v>
      </c>
    </row>
    <row r="174" spans="6:6" x14ac:dyDescent="0.25">
      <c r="F174" s="19">
        <v>47453</v>
      </c>
    </row>
    <row r="175" spans="6:6" x14ac:dyDescent="0.25">
      <c r="F175" s="19">
        <v>47484</v>
      </c>
    </row>
    <row r="176" spans="6:6" x14ac:dyDescent="0.25">
      <c r="F176" s="19">
        <v>47515</v>
      </c>
    </row>
    <row r="177" spans="6:6" x14ac:dyDescent="0.25">
      <c r="F177" s="19">
        <v>47543</v>
      </c>
    </row>
    <row r="178" spans="6:6" x14ac:dyDescent="0.25">
      <c r="F178" s="19">
        <v>47574</v>
      </c>
    </row>
    <row r="179" spans="6:6" x14ac:dyDescent="0.25">
      <c r="F179" s="19">
        <v>47604</v>
      </c>
    </row>
    <row r="180" spans="6:6" x14ac:dyDescent="0.25">
      <c r="F180" s="19">
        <v>47635</v>
      </c>
    </row>
    <row r="181" spans="6:6" x14ac:dyDescent="0.25">
      <c r="F181" s="19">
        <v>47665</v>
      </c>
    </row>
    <row r="182" spans="6:6" x14ac:dyDescent="0.25">
      <c r="F182" s="19">
        <v>47696</v>
      </c>
    </row>
    <row r="183" spans="6:6" x14ac:dyDescent="0.25">
      <c r="F183" s="19">
        <v>47727</v>
      </c>
    </row>
    <row r="184" spans="6:6" x14ac:dyDescent="0.25">
      <c r="F184" s="19">
        <v>47757</v>
      </c>
    </row>
    <row r="185" spans="6:6" x14ac:dyDescent="0.25">
      <c r="F185" s="19">
        <v>47788</v>
      </c>
    </row>
    <row r="186" spans="6:6" x14ac:dyDescent="0.25">
      <c r="F186" s="19">
        <v>47818</v>
      </c>
    </row>
    <row r="187" spans="6:6" x14ac:dyDescent="0.25">
      <c r="F187" s="19">
        <v>47849</v>
      </c>
    </row>
    <row r="188" spans="6:6" x14ac:dyDescent="0.25">
      <c r="F188" s="19">
        <v>47880</v>
      </c>
    </row>
    <row r="189" spans="6:6" x14ac:dyDescent="0.25">
      <c r="F189" s="19">
        <v>47908</v>
      </c>
    </row>
    <row r="190" spans="6:6" x14ac:dyDescent="0.25">
      <c r="F190" s="19">
        <v>47939</v>
      </c>
    </row>
    <row r="191" spans="6:6" x14ac:dyDescent="0.25">
      <c r="F191" s="19">
        <v>47969</v>
      </c>
    </row>
    <row r="192" spans="6:6" x14ac:dyDescent="0.25">
      <c r="F192" s="19">
        <v>48000</v>
      </c>
    </row>
    <row r="193" spans="6:6" x14ac:dyDescent="0.25">
      <c r="F193" s="19">
        <v>48030</v>
      </c>
    </row>
    <row r="194" spans="6:6" x14ac:dyDescent="0.25">
      <c r="F194" s="19">
        <v>48061</v>
      </c>
    </row>
    <row r="195" spans="6:6" x14ac:dyDescent="0.25">
      <c r="F195" s="19">
        <v>48092</v>
      </c>
    </row>
    <row r="196" spans="6:6" x14ac:dyDescent="0.25">
      <c r="F196" s="19">
        <v>48122</v>
      </c>
    </row>
    <row r="197" spans="6:6" x14ac:dyDescent="0.25">
      <c r="F197" s="19">
        <v>48153</v>
      </c>
    </row>
    <row r="198" spans="6:6" x14ac:dyDescent="0.25">
      <c r="F198" s="19">
        <v>48183</v>
      </c>
    </row>
    <row r="199" spans="6:6" x14ac:dyDescent="0.25">
      <c r="F199" s="19">
        <v>48214</v>
      </c>
    </row>
    <row r="200" spans="6:6" x14ac:dyDescent="0.25">
      <c r="F200" s="19">
        <v>48245</v>
      </c>
    </row>
    <row r="201" spans="6:6" x14ac:dyDescent="0.25">
      <c r="F201" s="19">
        <v>48274</v>
      </c>
    </row>
    <row r="202" spans="6:6" x14ac:dyDescent="0.25">
      <c r="F202" s="19">
        <v>48305</v>
      </c>
    </row>
    <row r="203" spans="6:6" x14ac:dyDescent="0.25">
      <c r="F203" s="19">
        <v>48335</v>
      </c>
    </row>
    <row r="204" spans="6:6" x14ac:dyDescent="0.25">
      <c r="F204" s="19">
        <v>48366</v>
      </c>
    </row>
    <row r="205" spans="6:6" x14ac:dyDescent="0.25">
      <c r="F205" s="19">
        <v>48396</v>
      </c>
    </row>
    <row r="206" spans="6:6" x14ac:dyDescent="0.25">
      <c r="F206" s="19">
        <v>48427</v>
      </c>
    </row>
    <row r="207" spans="6:6" x14ac:dyDescent="0.25">
      <c r="F207" s="19">
        <v>48458</v>
      </c>
    </row>
    <row r="208" spans="6:6" x14ac:dyDescent="0.25">
      <c r="F208" s="19">
        <v>48488</v>
      </c>
    </row>
    <row r="209" spans="6:6" x14ac:dyDescent="0.25">
      <c r="F209" s="19">
        <v>48519</v>
      </c>
    </row>
    <row r="210" spans="6:6" x14ac:dyDescent="0.25">
      <c r="F210" s="19">
        <v>48549</v>
      </c>
    </row>
    <row r="211" spans="6:6" x14ac:dyDescent="0.25">
      <c r="F211" s="19">
        <v>48580</v>
      </c>
    </row>
    <row r="212" spans="6:6" x14ac:dyDescent="0.25">
      <c r="F212" s="19">
        <v>48611</v>
      </c>
    </row>
    <row r="213" spans="6:6" x14ac:dyDescent="0.25">
      <c r="F213" s="19">
        <v>48639</v>
      </c>
    </row>
    <row r="214" spans="6:6" x14ac:dyDescent="0.25">
      <c r="F214" s="19">
        <v>48670</v>
      </c>
    </row>
    <row r="215" spans="6:6" x14ac:dyDescent="0.25">
      <c r="F215" s="19">
        <v>48700</v>
      </c>
    </row>
    <row r="216" spans="6:6" x14ac:dyDescent="0.25">
      <c r="F216" s="19">
        <v>48731</v>
      </c>
    </row>
    <row r="217" spans="6:6" x14ac:dyDescent="0.25">
      <c r="F217" s="19">
        <v>48761</v>
      </c>
    </row>
    <row r="218" spans="6:6" x14ac:dyDescent="0.25">
      <c r="F218" s="19">
        <v>48792</v>
      </c>
    </row>
    <row r="219" spans="6:6" x14ac:dyDescent="0.25">
      <c r="F219" s="19">
        <v>48823</v>
      </c>
    </row>
    <row r="220" spans="6:6" x14ac:dyDescent="0.25">
      <c r="F220" s="19">
        <v>48853</v>
      </c>
    </row>
    <row r="221" spans="6:6" x14ac:dyDescent="0.25">
      <c r="F221" s="19">
        <v>48884</v>
      </c>
    </row>
    <row r="222" spans="6:6" x14ac:dyDescent="0.25">
      <c r="F222" s="19">
        <v>48914</v>
      </c>
    </row>
    <row r="223" spans="6:6" x14ac:dyDescent="0.25">
      <c r="F223" s="19">
        <v>48945</v>
      </c>
    </row>
    <row r="224" spans="6:6" x14ac:dyDescent="0.25">
      <c r="F224" s="19">
        <v>48976</v>
      </c>
    </row>
    <row r="225" spans="6:6" x14ac:dyDescent="0.25">
      <c r="F225" s="19">
        <v>49004</v>
      </c>
    </row>
    <row r="226" spans="6:6" x14ac:dyDescent="0.25">
      <c r="F226" s="19">
        <v>49035</v>
      </c>
    </row>
    <row r="227" spans="6:6" x14ac:dyDescent="0.25">
      <c r="F227" s="19">
        <v>49065</v>
      </c>
    </row>
    <row r="228" spans="6:6" x14ac:dyDescent="0.25">
      <c r="F228" s="19">
        <v>49096</v>
      </c>
    </row>
    <row r="229" spans="6:6" x14ac:dyDescent="0.25">
      <c r="F229" s="19">
        <v>49126</v>
      </c>
    </row>
    <row r="230" spans="6:6" x14ac:dyDescent="0.25">
      <c r="F230" s="19">
        <v>49157</v>
      </c>
    </row>
    <row r="231" spans="6:6" x14ac:dyDescent="0.25">
      <c r="F231" s="19">
        <v>49188</v>
      </c>
    </row>
    <row r="232" spans="6:6" x14ac:dyDescent="0.25">
      <c r="F232" s="19">
        <v>49218</v>
      </c>
    </row>
    <row r="233" spans="6:6" x14ac:dyDescent="0.25">
      <c r="F233" s="19">
        <v>49249</v>
      </c>
    </row>
    <row r="234" spans="6:6" x14ac:dyDescent="0.25">
      <c r="F234" s="19">
        <v>49279</v>
      </c>
    </row>
    <row r="235" spans="6:6" x14ac:dyDescent="0.25">
      <c r="F235" s="19">
        <v>49310</v>
      </c>
    </row>
    <row r="236" spans="6:6" x14ac:dyDescent="0.25">
      <c r="F236" s="19">
        <v>49341</v>
      </c>
    </row>
    <row r="237" spans="6:6" x14ac:dyDescent="0.25">
      <c r="F237" s="19">
        <v>49369</v>
      </c>
    </row>
    <row r="238" spans="6:6" x14ac:dyDescent="0.25">
      <c r="F238" s="19">
        <v>49400</v>
      </c>
    </row>
    <row r="239" spans="6:6" x14ac:dyDescent="0.25">
      <c r="F239" s="19">
        <v>49430</v>
      </c>
    </row>
    <row r="240" spans="6:6" x14ac:dyDescent="0.25">
      <c r="F240" s="19">
        <v>49461</v>
      </c>
    </row>
    <row r="241" spans="6:6" x14ac:dyDescent="0.25">
      <c r="F241" s="19">
        <v>49491</v>
      </c>
    </row>
    <row r="242" spans="6:6" x14ac:dyDescent="0.25">
      <c r="F242" s="19">
        <v>49522</v>
      </c>
    </row>
    <row r="243" spans="6:6" x14ac:dyDescent="0.25">
      <c r="F243" s="19">
        <v>49553</v>
      </c>
    </row>
    <row r="244" spans="6:6" x14ac:dyDescent="0.25">
      <c r="F244" s="19">
        <v>49583</v>
      </c>
    </row>
    <row r="245" spans="6:6" x14ac:dyDescent="0.25">
      <c r="F245" s="19">
        <v>49614</v>
      </c>
    </row>
    <row r="246" spans="6:6" x14ac:dyDescent="0.25">
      <c r="F246" s="19">
        <v>49644</v>
      </c>
    </row>
    <row r="247" spans="6:6" x14ac:dyDescent="0.25">
      <c r="F247" s="19">
        <v>49675</v>
      </c>
    </row>
    <row r="248" spans="6:6" x14ac:dyDescent="0.25">
      <c r="F248" s="19">
        <v>49706</v>
      </c>
    </row>
    <row r="249" spans="6:6" x14ac:dyDescent="0.25">
      <c r="F249" s="19">
        <v>49735</v>
      </c>
    </row>
    <row r="250" spans="6:6" x14ac:dyDescent="0.25">
      <c r="F250" s="19">
        <v>49766</v>
      </c>
    </row>
    <row r="251" spans="6:6" x14ac:dyDescent="0.25">
      <c r="F251" s="19">
        <v>49796</v>
      </c>
    </row>
    <row r="252" spans="6:6" x14ac:dyDescent="0.25">
      <c r="F252" s="19">
        <v>49827</v>
      </c>
    </row>
    <row r="253" spans="6:6" x14ac:dyDescent="0.25">
      <c r="F253" s="19">
        <v>49857</v>
      </c>
    </row>
    <row r="254" spans="6:6" x14ac:dyDescent="0.25">
      <c r="F254" s="19">
        <v>49888</v>
      </c>
    </row>
    <row r="255" spans="6:6" x14ac:dyDescent="0.25">
      <c r="F255" s="19">
        <v>49919</v>
      </c>
    </row>
    <row r="256" spans="6:6" x14ac:dyDescent="0.25">
      <c r="F256" s="19">
        <v>49949</v>
      </c>
    </row>
    <row r="257" spans="6:6" x14ac:dyDescent="0.25">
      <c r="F257" s="19">
        <v>49980</v>
      </c>
    </row>
    <row r="258" spans="6:6" x14ac:dyDescent="0.25">
      <c r="F258" s="19">
        <v>50010</v>
      </c>
    </row>
    <row r="259" spans="6:6" x14ac:dyDescent="0.25">
      <c r="F259" s="19">
        <v>50041</v>
      </c>
    </row>
    <row r="260" spans="6:6" x14ac:dyDescent="0.25">
      <c r="F260" s="19">
        <v>50072</v>
      </c>
    </row>
    <row r="261" spans="6:6" x14ac:dyDescent="0.25">
      <c r="F261" s="19">
        <v>50100</v>
      </c>
    </row>
    <row r="262" spans="6:6" x14ac:dyDescent="0.25">
      <c r="F262" s="19">
        <v>50131</v>
      </c>
    </row>
    <row r="263" spans="6:6" x14ac:dyDescent="0.25">
      <c r="F263" s="19">
        <v>50161</v>
      </c>
    </row>
    <row r="264" spans="6:6" x14ac:dyDescent="0.25">
      <c r="F264" s="19">
        <v>50192</v>
      </c>
    </row>
    <row r="265" spans="6:6" x14ac:dyDescent="0.25">
      <c r="F265" s="19">
        <v>50222</v>
      </c>
    </row>
    <row r="266" spans="6:6" x14ac:dyDescent="0.25">
      <c r="F266" s="19">
        <v>50253</v>
      </c>
    </row>
    <row r="267" spans="6:6" x14ac:dyDescent="0.25">
      <c r="F267" s="19">
        <v>50284</v>
      </c>
    </row>
    <row r="268" spans="6:6" x14ac:dyDescent="0.25">
      <c r="F268" s="19">
        <v>50314</v>
      </c>
    </row>
    <row r="269" spans="6:6" x14ac:dyDescent="0.25">
      <c r="F269" s="19">
        <v>50345</v>
      </c>
    </row>
    <row r="270" spans="6:6" x14ac:dyDescent="0.25">
      <c r="F270" s="19">
        <v>50375</v>
      </c>
    </row>
    <row r="271" spans="6:6" x14ac:dyDescent="0.25">
      <c r="F271" s="19">
        <v>50406</v>
      </c>
    </row>
    <row r="272" spans="6:6" x14ac:dyDescent="0.25">
      <c r="F272" s="19">
        <v>50437</v>
      </c>
    </row>
    <row r="273" spans="6:6" x14ac:dyDescent="0.25">
      <c r="F273" s="19">
        <v>50465</v>
      </c>
    </row>
    <row r="274" spans="6:6" x14ac:dyDescent="0.25">
      <c r="F274" s="19">
        <v>50496</v>
      </c>
    </row>
    <row r="275" spans="6:6" x14ac:dyDescent="0.25">
      <c r="F275" s="19">
        <v>50526</v>
      </c>
    </row>
    <row r="276" spans="6:6" x14ac:dyDescent="0.25">
      <c r="F276" s="19">
        <v>50557</v>
      </c>
    </row>
    <row r="277" spans="6:6" x14ac:dyDescent="0.25">
      <c r="F277" s="19">
        <v>50587</v>
      </c>
    </row>
    <row r="278" spans="6:6" x14ac:dyDescent="0.25">
      <c r="F278" s="19">
        <v>50618</v>
      </c>
    </row>
    <row r="279" spans="6:6" x14ac:dyDescent="0.25">
      <c r="F279" s="19">
        <v>50649</v>
      </c>
    </row>
    <row r="280" spans="6:6" x14ac:dyDescent="0.25">
      <c r="F280" s="19">
        <v>50679</v>
      </c>
    </row>
    <row r="281" spans="6:6" x14ac:dyDescent="0.25">
      <c r="F281" s="19">
        <v>50710</v>
      </c>
    </row>
    <row r="282" spans="6:6" x14ac:dyDescent="0.25">
      <c r="F282" s="19">
        <v>50740</v>
      </c>
    </row>
    <row r="283" spans="6:6" x14ac:dyDescent="0.25">
      <c r="F283" s="19">
        <v>50771</v>
      </c>
    </row>
    <row r="284" spans="6:6" x14ac:dyDescent="0.25">
      <c r="F284" s="19">
        <v>50802</v>
      </c>
    </row>
    <row r="285" spans="6:6" x14ac:dyDescent="0.25">
      <c r="F285" s="19">
        <v>50830</v>
      </c>
    </row>
    <row r="286" spans="6:6" x14ac:dyDescent="0.25">
      <c r="F286" s="19">
        <v>50861</v>
      </c>
    </row>
    <row r="287" spans="6:6" x14ac:dyDescent="0.25">
      <c r="F287" s="19">
        <v>50891</v>
      </c>
    </row>
    <row r="288" spans="6:6" x14ac:dyDescent="0.25">
      <c r="F288" s="19">
        <v>50922</v>
      </c>
    </row>
    <row r="289" spans="6:6" x14ac:dyDescent="0.25">
      <c r="F289" s="19">
        <v>50952</v>
      </c>
    </row>
    <row r="290" spans="6:6" x14ac:dyDescent="0.25">
      <c r="F290" s="19">
        <v>50983</v>
      </c>
    </row>
    <row r="291" spans="6:6" x14ac:dyDescent="0.25">
      <c r="F291" s="19">
        <v>51014</v>
      </c>
    </row>
    <row r="292" spans="6:6" x14ac:dyDescent="0.25">
      <c r="F292" s="19">
        <v>51044</v>
      </c>
    </row>
    <row r="293" spans="6:6" x14ac:dyDescent="0.25">
      <c r="F293" s="19">
        <v>51075</v>
      </c>
    </row>
    <row r="294" spans="6:6" x14ac:dyDescent="0.25">
      <c r="F294" s="19">
        <v>51105</v>
      </c>
    </row>
    <row r="295" spans="6:6" x14ac:dyDescent="0.25">
      <c r="F295" s="19">
        <v>51136</v>
      </c>
    </row>
    <row r="296" spans="6:6" x14ac:dyDescent="0.25">
      <c r="F296" s="19">
        <v>51167</v>
      </c>
    </row>
    <row r="297" spans="6:6" x14ac:dyDescent="0.25">
      <c r="F297" s="19">
        <v>51196</v>
      </c>
    </row>
    <row r="298" spans="6:6" x14ac:dyDescent="0.25">
      <c r="F298" s="19">
        <v>51227</v>
      </c>
    </row>
    <row r="299" spans="6:6" x14ac:dyDescent="0.25">
      <c r="F299" s="19">
        <v>51257</v>
      </c>
    </row>
    <row r="300" spans="6:6" x14ac:dyDescent="0.25">
      <c r="F300" s="19">
        <v>51288</v>
      </c>
    </row>
    <row r="301" spans="6:6" x14ac:dyDescent="0.25">
      <c r="F301" s="19">
        <v>51318</v>
      </c>
    </row>
    <row r="302" spans="6:6" x14ac:dyDescent="0.25">
      <c r="F302" s="19">
        <v>51349</v>
      </c>
    </row>
    <row r="303" spans="6:6" x14ac:dyDescent="0.25">
      <c r="F303" s="19">
        <v>51380</v>
      </c>
    </row>
    <row r="304" spans="6:6" x14ac:dyDescent="0.25">
      <c r="F304" s="19">
        <v>51410</v>
      </c>
    </row>
    <row r="305" spans="6:6" x14ac:dyDescent="0.25">
      <c r="F305" s="19">
        <v>51441</v>
      </c>
    </row>
    <row r="306" spans="6:6" x14ac:dyDescent="0.25">
      <c r="F306" s="19">
        <v>51471</v>
      </c>
    </row>
    <row r="307" spans="6:6" x14ac:dyDescent="0.25">
      <c r="F307" s="19">
        <v>51502</v>
      </c>
    </row>
    <row r="308" spans="6:6" x14ac:dyDescent="0.25">
      <c r="F308" s="19">
        <v>51533</v>
      </c>
    </row>
    <row r="309" spans="6:6" x14ac:dyDescent="0.25">
      <c r="F309" s="19">
        <v>51561</v>
      </c>
    </row>
    <row r="310" spans="6:6" x14ac:dyDescent="0.25">
      <c r="F310" s="19">
        <v>51592</v>
      </c>
    </row>
    <row r="311" spans="6:6" x14ac:dyDescent="0.25">
      <c r="F311" s="19">
        <v>51622</v>
      </c>
    </row>
    <row r="312" spans="6:6" x14ac:dyDescent="0.25">
      <c r="F312" s="19">
        <v>51653</v>
      </c>
    </row>
    <row r="313" spans="6:6" x14ac:dyDescent="0.25">
      <c r="F313" s="19">
        <v>51683</v>
      </c>
    </row>
    <row r="314" spans="6:6" x14ac:dyDescent="0.25">
      <c r="F314" s="19">
        <v>51714</v>
      </c>
    </row>
    <row r="315" spans="6:6" x14ac:dyDescent="0.25">
      <c r="F315" s="19">
        <v>51745</v>
      </c>
    </row>
    <row r="316" spans="6:6" x14ac:dyDescent="0.25">
      <c r="F316" s="19">
        <v>51775</v>
      </c>
    </row>
    <row r="317" spans="6:6" x14ac:dyDescent="0.25">
      <c r="F317" s="19">
        <v>51806</v>
      </c>
    </row>
    <row r="318" spans="6:6" x14ac:dyDescent="0.25">
      <c r="F318" s="19">
        <v>51836</v>
      </c>
    </row>
    <row r="319" spans="6:6" x14ac:dyDescent="0.25">
      <c r="F319" s="19">
        <v>51867</v>
      </c>
    </row>
    <row r="320" spans="6:6" x14ac:dyDescent="0.25">
      <c r="F320" s="19">
        <v>51898</v>
      </c>
    </row>
    <row r="321" spans="6:6" x14ac:dyDescent="0.25">
      <c r="F321" s="19">
        <v>51926</v>
      </c>
    </row>
    <row r="322" spans="6:6" x14ac:dyDescent="0.25">
      <c r="F322" s="19">
        <v>51957</v>
      </c>
    </row>
    <row r="323" spans="6:6" x14ac:dyDescent="0.25">
      <c r="F323" s="19">
        <v>51987</v>
      </c>
    </row>
    <row r="324" spans="6:6" x14ac:dyDescent="0.25">
      <c r="F324" s="19">
        <v>52018</v>
      </c>
    </row>
    <row r="325" spans="6:6" x14ac:dyDescent="0.25">
      <c r="F325" s="19">
        <v>52048</v>
      </c>
    </row>
    <row r="326" spans="6:6" x14ac:dyDescent="0.25">
      <c r="F326" s="19">
        <v>52079</v>
      </c>
    </row>
    <row r="327" spans="6:6" x14ac:dyDescent="0.25">
      <c r="F327" s="19">
        <v>52110</v>
      </c>
    </row>
    <row r="328" spans="6:6" x14ac:dyDescent="0.25">
      <c r="F328" s="19">
        <v>52140</v>
      </c>
    </row>
    <row r="329" spans="6:6" x14ac:dyDescent="0.25">
      <c r="F329" s="19">
        <v>52171</v>
      </c>
    </row>
    <row r="330" spans="6:6" x14ac:dyDescent="0.25">
      <c r="F330" s="19">
        <v>52201</v>
      </c>
    </row>
    <row r="331" spans="6:6" x14ac:dyDescent="0.25">
      <c r="F331" s="19">
        <v>52232</v>
      </c>
    </row>
    <row r="332" spans="6:6" x14ac:dyDescent="0.25">
      <c r="F332" s="19">
        <v>52263</v>
      </c>
    </row>
    <row r="333" spans="6:6" x14ac:dyDescent="0.25">
      <c r="F333" s="19">
        <v>52291</v>
      </c>
    </row>
    <row r="334" spans="6:6" x14ac:dyDescent="0.25">
      <c r="F334" s="19">
        <v>52322</v>
      </c>
    </row>
    <row r="335" spans="6:6" x14ac:dyDescent="0.25">
      <c r="F335" s="19">
        <v>52352</v>
      </c>
    </row>
    <row r="336" spans="6:6" x14ac:dyDescent="0.25">
      <c r="F336" s="19">
        <v>52383</v>
      </c>
    </row>
    <row r="337" spans="6:6" x14ac:dyDescent="0.25">
      <c r="F337" s="19">
        <v>52413</v>
      </c>
    </row>
    <row r="338" spans="6:6" x14ac:dyDescent="0.25">
      <c r="F338" s="19">
        <v>52444</v>
      </c>
    </row>
    <row r="339" spans="6:6" x14ac:dyDescent="0.25">
      <c r="F339" s="19">
        <v>52475</v>
      </c>
    </row>
    <row r="340" spans="6:6" x14ac:dyDescent="0.25">
      <c r="F340" s="19">
        <v>52505</v>
      </c>
    </row>
    <row r="341" spans="6:6" x14ac:dyDescent="0.25">
      <c r="F341" s="19">
        <v>52536</v>
      </c>
    </row>
    <row r="342" spans="6:6" x14ac:dyDescent="0.25">
      <c r="F342" s="19">
        <v>52566</v>
      </c>
    </row>
    <row r="343" spans="6:6" x14ac:dyDescent="0.25">
      <c r="F343" s="19">
        <v>52597</v>
      </c>
    </row>
    <row r="344" spans="6:6" x14ac:dyDescent="0.25">
      <c r="F344" s="19">
        <v>52628</v>
      </c>
    </row>
    <row r="345" spans="6:6" x14ac:dyDescent="0.25">
      <c r="F345" s="19">
        <v>52657</v>
      </c>
    </row>
    <row r="346" spans="6:6" x14ac:dyDescent="0.25">
      <c r="F346" s="19">
        <v>52688</v>
      </c>
    </row>
    <row r="347" spans="6:6" x14ac:dyDescent="0.25">
      <c r="F347" s="19">
        <v>52718</v>
      </c>
    </row>
    <row r="348" spans="6:6" x14ac:dyDescent="0.25">
      <c r="F348" s="19">
        <v>52749</v>
      </c>
    </row>
    <row r="349" spans="6:6" x14ac:dyDescent="0.25">
      <c r="F349" s="19">
        <v>52779</v>
      </c>
    </row>
    <row r="350" spans="6:6" x14ac:dyDescent="0.25">
      <c r="F350" s="19">
        <v>52810</v>
      </c>
    </row>
    <row r="351" spans="6:6" x14ac:dyDescent="0.25">
      <c r="F351" s="19">
        <v>52841</v>
      </c>
    </row>
    <row r="352" spans="6:6" x14ac:dyDescent="0.25">
      <c r="F352" s="19">
        <v>52871</v>
      </c>
    </row>
    <row r="353" spans="6:6" x14ac:dyDescent="0.25">
      <c r="F353" s="19">
        <v>52902</v>
      </c>
    </row>
    <row r="354" spans="6:6" x14ac:dyDescent="0.25">
      <c r="F354" s="19">
        <v>52932</v>
      </c>
    </row>
    <row r="355" spans="6:6" x14ac:dyDescent="0.25">
      <c r="F355" s="19">
        <v>52963</v>
      </c>
    </row>
    <row r="356" spans="6:6" x14ac:dyDescent="0.25">
      <c r="F356" s="19">
        <v>52994</v>
      </c>
    </row>
    <row r="357" spans="6:6" x14ac:dyDescent="0.25">
      <c r="F357" s="19">
        <v>53022</v>
      </c>
    </row>
    <row r="358" spans="6:6" x14ac:dyDescent="0.25">
      <c r="F358" s="19">
        <v>53053</v>
      </c>
    </row>
    <row r="359" spans="6:6" x14ac:dyDescent="0.25">
      <c r="F359" s="19">
        <v>53083</v>
      </c>
    </row>
    <row r="360" spans="6:6" x14ac:dyDescent="0.25">
      <c r="F360" s="19">
        <v>53114</v>
      </c>
    </row>
    <row r="361" spans="6:6" x14ac:dyDescent="0.25">
      <c r="F361" s="19">
        <v>53144</v>
      </c>
    </row>
    <row r="362" spans="6:6" x14ac:dyDescent="0.25">
      <c r="F362" s="19">
        <v>53175</v>
      </c>
    </row>
    <row r="363" spans="6:6" x14ac:dyDescent="0.25">
      <c r="F363" s="19">
        <v>53206</v>
      </c>
    </row>
    <row r="364" spans="6:6" x14ac:dyDescent="0.25">
      <c r="F364" s="19">
        <v>53236</v>
      </c>
    </row>
    <row r="365" spans="6:6" x14ac:dyDescent="0.25">
      <c r="F365" s="19">
        <v>53267</v>
      </c>
    </row>
    <row r="366" spans="6:6" x14ac:dyDescent="0.25">
      <c r="F366" s="19">
        <v>53297</v>
      </c>
    </row>
    <row r="367" spans="6:6" x14ac:dyDescent="0.25">
      <c r="F367" s="19">
        <v>53328</v>
      </c>
    </row>
    <row r="368" spans="6:6" x14ac:dyDescent="0.25">
      <c r="F368" s="19">
        <v>53359</v>
      </c>
    </row>
    <row r="369" spans="6:6" x14ac:dyDescent="0.25">
      <c r="F369" s="19">
        <v>53387</v>
      </c>
    </row>
    <row r="370" spans="6:6" x14ac:dyDescent="0.25">
      <c r="F370" s="19">
        <v>53418</v>
      </c>
    </row>
    <row r="371" spans="6:6" x14ac:dyDescent="0.25">
      <c r="F371" s="19">
        <v>53448</v>
      </c>
    </row>
    <row r="372" spans="6:6" x14ac:dyDescent="0.25">
      <c r="F372" s="19">
        <v>53479</v>
      </c>
    </row>
    <row r="373" spans="6:6" x14ac:dyDescent="0.25">
      <c r="F373" s="19">
        <v>53509</v>
      </c>
    </row>
    <row r="374" spans="6:6" x14ac:dyDescent="0.25">
      <c r="F374" s="19">
        <v>53540</v>
      </c>
    </row>
    <row r="375" spans="6:6" x14ac:dyDescent="0.25">
      <c r="F375" s="19">
        <v>53571</v>
      </c>
    </row>
    <row r="376" spans="6:6" x14ac:dyDescent="0.25">
      <c r="F376" s="19">
        <v>53601</v>
      </c>
    </row>
    <row r="377" spans="6:6" x14ac:dyDescent="0.25">
      <c r="F377" s="19">
        <v>53632</v>
      </c>
    </row>
    <row r="378" spans="6:6" x14ac:dyDescent="0.25">
      <c r="F378" s="19">
        <v>53662</v>
      </c>
    </row>
    <row r="379" spans="6:6" x14ac:dyDescent="0.25">
      <c r="F379" s="19">
        <v>53693</v>
      </c>
    </row>
    <row r="380" spans="6:6" x14ac:dyDescent="0.25">
      <c r="F380" s="19">
        <v>53724</v>
      </c>
    </row>
    <row r="381" spans="6:6" x14ac:dyDescent="0.25">
      <c r="F381" s="19">
        <v>53752</v>
      </c>
    </row>
    <row r="382" spans="6:6" x14ac:dyDescent="0.25">
      <c r="F382" s="19">
        <v>53783</v>
      </c>
    </row>
    <row r="383" spans="6:6" x14ac:dyDescent="0.25">
      <c r="F383" s="19">
        <v>53813</v>
      </c>
    </row>
    <row r="384" spans="6:6" x14ac:dyDescent="0.25">
      <c r="F384" s="19">
        <v>53844</v>
      </c>
    </row>
    <row r="385" spans="6:6" x14ac:dyDescent="0.25">
      <c r="F385" s="19">
        <v>53874</v>
      </c>
    </row>
    <row r="386" spans="6:6" x14ac:dyDescent="0.25">
      <c r="F386" s="19">
        <v>53905</v>
      </c>
    </row>
    <row r="387" spans="6:6" x14ac:dyDescent="0.25">
      <c r="F387" s="19">
        <v>53936</v>
      </c>
    </row>
    <row r="388" spans="6:6" x14ac:dyDescent="0.25">
      <c r="F388" s="19">
        <v>53966</v>
      </c>
    </row>
    <row r="389" spans="6:6" x14ac:dyDescent="0.25">
      <c r="F389" s="19">
        <v>53997</v>
      </c>
    </row>
    <row r="390" spans="6:6" x14ac:dyDescent="0.25">
      <c r="F390" s="19">
        <v>54027</v>
      </c>
    </row>
    <row r="391" spans="6:6" x14ac:dyDescent="0.25">
      <c r="F391" s="19">
        <v>54058</v>
      </c>
    </row>
    <row r="392" spans="6:6" x14ac:dyDescent="0.25">
      <c r="F392" s="19">
        <v>54089</v>
      </c>
    </row>
    <row r="393" spans="6:6" x14ac:dyDescent="0.25">
      <c r="F393" s="19">
        <v>54118</v>
      </c>
    </row>
    <row r="394" spans="6:6" x14ac:dyDescent="0.25">
      <c r="F394" s="19">
        <v>54149</v>
      </c>
    </row>
    <row r="395" spans="6:6" x14ac:dyDescent="0.25">
      <c r="F395" s="19">
        <v>54179</v>
      </c>
    </row>
    <row r="396" spans="6:6" x14ac:dyDescent="0.25">
      <c r="F396" s="19">
        <v>54210</v>
      </c>
    </row>
    <row r="397" spans="6:6" x14ac:dyDescent="0.25">
      <c r="F397" s="19">
        <v>54240</v>
      </c>
    </row>
    <row r="398" spans="6:6" x14ac:dyDescent="0.25">
      <c r="F398" s="19">
        <v>54271</v>
      </c>
    </row>
    <row r="399" spans="6:6" x14ac:dyDescent="0.25">
      <c r="F399" s="19">
        <v>54302</v>
      </c>
    </row>
    <row r="400" spans="6:6" x14ac:dyDescent="0.25">
      <c r="F400" s="19">
        <v>54332</v>
      </c>
    </row>
    <row r="401" spans="6:6" x14ac:dyDescent="0.25">
      <c r="F401" s="19">
        <v>54363</v>
      </c>
    </row>
    <row r="402" spans="6:6" x14ac:dyDescent="0.25">
      <c r="F402" s="19">
        <v>54393</v>
      </c>
    </row>
    <row r="403" spans="6:6" x14ac:dyDescent="0.25">
      <c r="F403" s="19">
        <v>54424</v>
      </c>
    </row>
    <row r="404" spans="6:6" x14ac:dyDescent="0.25">
      <c r="F404" s="19">
        <v>54455</v>
      </c>
    </row>
    <row r="405" spans="6:6" x14ac:dyDescent="0.25">
      <c r="F405" s="19">
        <v>54483</v>
      </c>
    </row>
    <row r="406" spans="6:6" x14ac:dyDescent="0.25">
      <c r="F406" s="19">
        <v>54514</v>
      </c>
    </row>
    <row r="407" spans="6:6" x14ac:dyDescent="0.25">
      <c r="F407" s="19">
        <v>54544</v>
      </c>
    </row>
    <row r="408" spans="6:6" x14ac:dyDescent="0.25">
      <c r="F408" s="19">
        <v>54575</v>
      </c>
    </row>
    <row r="409" spans="6:6" x14ac:dyDescent="0.25">
      <c r="F409" s="19">
        <v>54605</v>
      </c>
    </row>
    <row r="410" spans="6:6" x14ac:dyDescent="0.25">
      <c r="F410" s="19">
        <v>54636</v>
      </c>
    </row>
    <row r="411" spans="6:6" x14ac:dyDescent="0.25">
      <c r="F411" s="19">
        <v>54667</v>
      </c>
    </row>
    <row r="412" spans="6:6" x14ac:dyDescent="0.25">
      <c r="F412" s="19">
        <v>54697</v>
      </c>
    </row>
    <row r="413" spans="6:6" x14ac:dyDescent="0.25">
      <c r="F413" s="19">
        <v>54728</v>
      </c>
    </row>
    <row r="414" spans="6:6" x14ac:dyDescent="0.25">
      <c r="F414" s="19">
        <v>54758</v>
      </c>
    </row>
    <row r="415" spans="6:6" x14ac:dyDescent="0.25">
      <c r="F415" s="19">
        <v>54789</v>
      </c>
    </row>
    <row r="416" spans="6:6" x14ac:dyDescent="0.25">
      <c r="F416" s="19">
        <v>54820</v>
      </c>
    </row>
    <row r="417" spans="6:6" x14ac:dyDescent="0.25">
      <c r="F417" s="19">
        <v>54848</v>
      </c>
    </row>
    <row r="418" spans="6:6" x14ac:dyDescent="0.25">
      <c r="F418" s="19">
        <v>54879</v>
      </c>
    </row>
    <row r="419" spans="6:6" x14ac:dyDescent="0.25">
      <c r="F419" s="19">
        <v>54909</v>
      </c>
    </row>
    <row r="420" spans="6:6" x14ac:dyDescent="0.25">
      <c r="F420" s="19">
        <v>54940</v>
      </c>
    </row>
    <row r="421" spans="6:6" x14ac:dyDescent="0.25">
      <c r="F421" s="19">
        <v>54970</v>
      </c>
    </row>
    <row r="422" spans="6:6" x14ac:dyDescent="0.25">
      <c r="F422" s="19">
        <v>55001</v>
      </c>
    </row>
    <row r="423" spans="6:6" x14ac:dyDescent="0.25">
      <c r="F423" s="19">
        <v>55032</v>
      </c>
    </row>
    <row r="424" spans="6:6" x14ac:dyDescent="0.25">
      <c r="F424" s="19">
        <v>55062</v>
      </c>
    </row>
    <row r="425" spans="6:6" x14ac:dyDescent="0.25">
      <c r="F425" s="19">
        <v>55093</v>
      </c>
    </row>
    <row r="426" spans="6:6" x14ac:dyDescent="0.25">
      <c r="F426" s="19">
        <v>55123</v>
      </c>
    </row>
    <row r="427" spans="6:6" x14ac:dyDescent="0.25">
      <c r="F427" s="19">
        <v>55154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42491</v>
      </c>
      <c r="C10" s="3"/>
    </row>
    <row r="11" spans="1:6" ht="15.75" x14ac:dyDescent="0.25">
      <c r="A11" s="1" t="s">
        <v>0</v>
      </c>
      <c r="B11" s="2">
        <v>42491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1274798.79</v>
      </c>
      <c r="D15" s="11">
        <v>1369888.14</v>
      </c>
      <c r="E15" s="11">
        <v>1465789.7</v>
      </c>
      <c r="F15" s="11">
        <v>1575939.6</v>
      </c>
    </row>
    <row r="16" spans="1:6" x14ac:dyDescent="0.25">
      <c r="A16" s="72"/>
      <c r="B16" s="12" t="s">
        <v>4</v>
      </c>
      <c r="C16" s="13">
        <v>1275783.5900000001</v>
      </c>
      <c r="D16" s="13">
        <v>1358200.68</v>
      </c>
      <c r="E16" s="13">
        <v>1451595.9</v>
      </c>
      <c r="F16" s="13">
        <v>1547901.13</v>
      </c>
    </row>
    <row r="17" spans="1:6" x14ac:dyDescent="0.25">
      <c r="A17" s="72"/>
      <c r="B17" s="12" t="s">
        <v>5</v>
      </c>
      <c r="C17" s="13">
        <v>35671.019999999997</v>
      </c>
      <c r="D17" s="13">
        <v>66475.56</v>
      </c>
      <c r="E17" s="13">
        <v>79658.83</v>
      </c>
      <c r="F17" s="13">
        <v>104123.88</v>
      </c>
    </row>
    <row r="18" spans="1:6" x14ac:dyDescent="0.25">
      <c r="A18" s="72"/>
      <c r="B18" s="12" t="s">
        <v>9</v>
      </c>
      <c r="C18" s="13">
        <v>1192702</v>
      </c>
      <c r="D18" s="13">
        <v>1220000</v>
      </c>
      <c r="E18" s="13">
        <v>1300000</v>
      </c>
      <c r="F18" s="13">
        <v>1350000</v>
      </c>
    </row>
    <row r="19" spans="1:6" x14ac:dyDescent="0.25">
      <c r="A19" s="72"/>
      <c r="B19" s="12" t="s">
        <v>10</v>
      </c>
      <c r="C19" s="13">
        <v>1334649.27</v>
      </c>
      <c r="D19" s="13">
        <v>1482261.48</v>
      </c>
      <c r="E19" s="13">
        <v>1554685.4</v>
      </c>
      <c r="F19" s="13">
        <v>1666747.2</v>
      </c>
    </row>
    <row r="20" spans="1:6" ht="15" customHeight="1" x14ac:dyDescent="0.25">
      <c r="A20" s="63" t="s">
        <v>6</v>
      </c>
      <c r="B20" s="5" t="s">
        <v>3</v>
      </c>
      <c r="C20" s="14">
        <v>1090122.3400000001</v>
      </c>
      <c r="D20" s="14">
        <v>1166738.8799999999</v>
      </c>
      <c r="E20" s="14">
        <v>1238731.5</v>
      </c>
      <c r="F20" s="14">
        <v>1366704.43</v>
      </c>
    </row>
    <row r="21" spans="1:6" x14ac:dyDescent="0.25">
      <c r="A21" s="63"/>
      <c r="B21" s="5" t="s">
        <v>4</v>
      </c>
      <c r="C21" s="14">
        <v>1085740.8700000001</v>
      </c>
      <c r="D21" s="14">
        <v>1171226.78</v>
      </c>
      <c r="E21" s="14">
        <v>1257097.8</v>
      </c>
      <c r="F21" s="14">
        <v>1355256.91</v>
      </c>
    </row>
    <row r="22" spans="1:6" x14ac:dyDescent="0.25">
      <c r="A22" s="63"/>
      <c r="B22" s="5" t="s">
        <v>5</v>
      </c>
      <c r="C22" s="14">
        <v>34556.67</v>
      </c>
      <c r="D22" s="14">
        <v>69439.289999999994</v>
      </c>
      <c r="E22" s="14">
        <v>93200.52</v>
      </c>
      <c r="F22" s="14">
        <v>140908.43</v>
      </c>
    </row>
    <row r="23" spans="1:6" x14ac:dyDescent="0.25">
      <c r="A23" s="63"/>
      <c r="B23" s="5" t="s">
        <v>9</v>
      </c>
      <c r="C23" s="14">
        <v>1000000</v>
      </c>
      <c r="D23" s="14">
        <v>1050000</v>
      </c>
      <c r="E23" s="14">
        <v>1100000</v>
      </c>
      <c r="F23" s="14">
        <v>1120000</v>
      </c>
    </row>
    <row r="24" spans="1:6" x14ac:dyDescent="0.25">
      <c r="A24" s="63"/>
      <c r="B24" s="5" t="s">
        <v>10</v>
      </c>
      <c r="C24" s="14">
        <v>1144649.27</v>
      </c>
      <c r="D24" s="14">
        <v>1360000</v>
      </c>
      <c r="E24" s="14">
        <v>1500000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1200665</v>
      </c>
      <c r="D25" s="12">
        <v>1266259</v>
      </c>
      <c r="E25" s="12">
        <v>1344310.4</v>
      </c>
      <c r="F25" s="12">
        <v>1400000</v>
      </c>
    </row>
    <row r="26" spans="1:6" x14ac:dyDescent="0.25">
      <c r="A26" s="72"/>
      <c r="B26" s="4" t="s">
        <v>4</v>
      </c>
      <c r="C26" s="12">
        <v>1202904.81</v>
      </c>
      <c r="D26" s="12">
        <v>1264628.54</v>
      </c>
      <c r="E26" s="12">
        <v>1339934.6200000001</v>
      </c>
      <c r="F26" s="12">
        <v>1397541.12</v>
      </c>
    </row>
    <row r="27" spans="1:6" x14ac:dyDescent="0.25">
      <c r="A27" s="72"/>
      <c r="B27" s="4" t="s">
        <v>5</v>
      </c>
      <c r="C27" s="12">
        <v>29926.83</v>
      </c>
      <c r="D27" s="12">
        <v>50497.64</v>
      </c>
      <c r="E27" s="12">
        <v>70781.52</v>
      </c>
      <c r="F27" s="12">
        <v>108086.16</v>
      </c>
    </row>
    <row r="28" spans="1:6" x14ac:dyDescent="0.25">
      <c r="A28" s="72"/>
      <c r="B28" s="4" t="s">
        <v>9</v>
      </c>
      <c r="C28" s="12">
        <v>1100000</v>
      </c>
      <c r="D28" s="12">
        <v>1187208.18</v>
      </c>
      <c r="E28" s="12">
        <v>1209333.6299999999</v>
      </c>
      <c r="F28" s="12">
        <v>1237706.97</v>
      </c>
    </row>
    <row r="29" spans="1:6" x14ac:dyDescent="0.25">
      <c r="A29" s="72"/>
      <c r="B29" s="4" t="s">
        <v>10</v>
      </c>
      <c r="C29" s="12">
        <v>1250000</v>
      </c>
      <c r="D29" s="12">
        <v>1372818</v>
      </c>
      <c r="E29" s="12">
        <v>1497127</v>
      </c>
      <c r="F29" s="12">
        <v>1632692</v>
      </c>
    </row>
    <row r="30" spans="1:6" ht="15" customHeight="1" x14ac:dyDescent="0.25">
      <c r="A30" s="73" t="s">
        <v>8</v>
      </c>
      <c r="B30" s="5" t="s">
        <v>3</v>
      </c>
      <c r="C30" s="14">
        <v>-104000</v>
      </c>
      <c r="D30" s="14">
        <v>-92080</v>
      </c>
      <c r="E30" s="14">
        <v>-71533.16</v>
      </c>
      <c r="F30" s="14">
        <v>-17966.32</v>
      </c>
    </row>
    <row r="31" spans="1:6" x14ac:dyDescent="0.25">
      <c r="A31" s="73"/>
      <c r="B31" s="5" t="s">
        <v>4</v>
      </c>
      <c r="C31" s="14">
        <v>-109569.81</v>
      </c>
      <c r="D31" s="14">
        <v>-88019.75</v>
      </c>
      <c r="E31" s="14">
        <v>-70401.710000000006</v>
      </c>
      <c r="F31" s="14">
        <v>-13010.45</v>
      </c>
    </row>
    <row r="32" spans="1:6" x14ac:dyDescent="0.25">
      <c r="A32" s="73"/>
      <c r="B32" s="5" t="s">
        <v>5</v>
      </c>
      <c r="C32" s="14">
        <v>14658.02</v>
      </c>
      <c r="D32" s="14">
        <v>37239.9</v>
      </c>
      <c r="E32" s="14">
        <v>65855.48</v>
      </c>
      <c r="F32" s="14">
        <v>74247.17</v>
      </c>
    </row>
    <row r="33" spans="1:14" ht="15" customHeight="1" x14ac:dyDescent="0.25">
      <c r="A33" s="73"/>
      <c r="B33" s="5" t="s">
        <v>9</v>
      </c>
      <c r="C33" s="14">
        <v>-134356.17000000001</v>
      </c>
      <c r="D33" s="14">
        <v>-164965</v>
      </c>
      <c r="E33" s="14">
        <v>-191134</v>
      </c>
      <c r="F33" s="14">
        <v>-153051</v>
      </c>
    </row>
    <row r="34" spans="1:14" x14ac:dyDescent="0.25">
      <c r="A34" s="73"/>
      <c r="B34" s="5" t="s">
        <v>10</v>
      </c>
      <c r="C34" s="14">
        <v>-91136.69</v>
      </c>
      <c r="D34" s="14">
        <v>2737.04</v>
      </c>
      <c r="E34" s="14">
        <v>110000</v>
      </c>
      <c r="F34" s="14">
        <v>155000</v>
      </c>
    </row>
    <row r="35" spans="1:14" ht="15" customHeight="1" x14ac:dyDescent="0.25">
      <c r="A35" s="74" t="s">
        <v>20</v>
      </c>
      <c r="B35" s="4" t="s">
        <v>3</v>
      </c>
      <c r="C35" s="12">
        <v>74</v>
      </c>
      <c r="D35" s="12">
        <v>79.680000000000007</v>
      </c>
      <c r="E35" s="12">
        <v>82</v>
      </c>
      <c r="F35" s="12">
        <v>82</v>
      </c>
    </row>
    <row r="36" spans="1:14" x14ac:dyDescent="0.25">
      <c r="A36" s="74"/>
      <c r="B36" s="4" t="s">
        <v>4</v>
      </c>
      <c r="C36" s="12">
        <v>74.25</v>
      </c>
      <c r="D36" s="12">
        <v>78.78</v>
      </c>
      <c r="E36" s="12">
        <v>82.44</v>
      </c>
      <c r="F36" s="12">
        <v>83.09</v>
      </c>
    </row>
    <row r="37" spans="1:14" x14ac:dyDescent="0.25">
      <c r="A37" s="74"/>
      <c r="B37" s="4" t="s">
        <v>5</v>
      </c>
      <c r="C37" s="12">
        <v>1.51</v>
      </c>
      <c r="D37" s="12">
        <v>2.66</v>
      </c>
      <c r="E37" s="12">
        <v>3.62</v>
      </c>
      <c r="F37" s="12">
        <v>4.57</v>
      </c>
    </row>
    <row r="38" spans="1:14" x14ac:dyDescent="0.25">
      <c r="A38" s="74"/>
      <c r="B38" s="4" t="s">
        <v>9</v>
      </c>
      <c r="C38" s="12">
        <v>71.709999999999994</v>
      </c>
      <c r="D38" s="12">
        <v>72</v>
      </c>
      <c r="E38" s="12">
        <v>77</v>
      </c>
      <c r="F38" s="12">
        <v>77.8</v>
      </c>
    </row>
    <row r="39" spans="1:14" ht="15.75" thickBot="1" x14ac:dyDescent="0.3">
      <c r="A39" s="75"/>
      <c r="B39" s="7" t="s">
        <v>10</v>
      </c>
      <c r="C39" s="15">
        <v>77.44</v>
      </c>
      <c r="D39" s="15">
        <v>82.3</v>
      </c>
      <c r="E39" s="15">
        <v>88</v>
      </c>
      <c r="F39" s="15">
        <v>92.3</v>
      </c>
    </row>
    <row r="40" spans="1:14" ht="15.75" customHeight="1" x14ac:dyDescent="0.25"/>
    <row r="42" spans="1:14" ht="15.75" customHeight="1" thickBot="1" x14ac:dyDescent="0.3">
      <c r="A42" s="67" t="s">
        <v>13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ht="15.75" thickBot="1" x14ac:dyDescent="0.3">
      <c r="A43" s="69" t="s">
        <v>2</v>
      </c>
      <c r="B43" s="70"/>
      <c r="C43" s="9">
        <v>42491</v>
      </c>
      <c r="D43" s="9">
        <v>42522</v>
      </c>
      <c r="E43" s="9">
        <v>42552</v>
      </c>
      <c r="F43" s="9">
        <v>42583</v>
      </c>
      <c r="G43" s="9">
        <v>42614</v>
      </c>
      <c r="H43" s="9">
        <v>42644</v>
      </c>
      <c r="I43" s="9">
        <v>42675</v>
      </c>
      <c r="J43" s="9">
        <v>42705</v>
      </c>
      <c r="K43" s="9">
        <v>42736</v>
      </c>
      <c r="L43" s="9">
        <v>42767</v>
      </c>
      <c r="M43" s="9">
        <v>42795</v>
      </c>
      <c r="N43" s="9">
        <v>42826</v>
      </c>
    </row>
    <row r="44" spans="1:14" ht="15" customHeight="1" x14ac:dyDescent="0.25">
      <c r="A44" s="71" t="s">
        <v>11</v>
      </c>
      <c r="B44" s="4" t="s">
        <v>3</v>
      </c>
      <c r="C44" s="16">
        <v>94876</v>
      </c>
      <c r="D44" s="16">
        <v>98508.55</v>
      </c>
      <c r="E44" s="16">
        <v>108425</v>
      </c>
      <c r="F44" s="16">
        <v>99460.12</v>
      </c>
      <c r="G44" s="16">
        <v>99724.45</v>
      </c>
      <c r="H44" s="16">
        <v>109430.25</v>
      </c>
      <c r="I44" s="16">
        <v>100958.17</v>
      </c>
      <c r="J44" s="16">
        <v>130326.22</v>
      </c>
      <c r="K44" s="16">
        <v>136482.07999999999</v>
      </c>
      <c r="L44" s="16">
        <v>94682.08</v>
      </c>
      <c r="M44" s="16">
        <v>102310.8</v>
      </c>
      <c r="N44" s="16">
        <v>119507.37</v>
      </c>
    </row>
    <row r="45" spans="1:14" x14ac:dyDescent="0.25">
      <c r="A45" s="72"/>
      <c r="B45" s="4" t="s">
        <v>4</v>
      </c>
      <c r="C45" s="16">
        <v>95902.98</v>
      </c>
      <c r="D45" s="16">
        <v>99441.919999999998</v>
      </c>
      <c r="E45" s="16">
        <v>108200</v>
      </c>
      <c r="F45" s="16">
        <v>99937.75</v>
      </c>
      <c r="G45" s="16">
        <v>100040.16</v>
      </c>
      <c r="H45" s="16">
        <v>110822.28</v>
      </c>
      <c r="I45" s="16">
        <v>107111.76</v>
      </c>
      <c r="J45" s="16">
        <v>130225.15</v>
      </c>
      <c r="K45" s="16">
        <v>135721.76999999999</v>
      </c>
      <c r="L45" s="16">
        <v>95583.87</v>
      </c>
      <c r="M45" s="16">
        <v>101893.41</v>
      </c>
      <c r="N45" s="16">
        <v>120717.78</v>
      </c>
    </row>
    <row r="46" spans="1:14" x14ac:dyDescent="0.25">
      <c r="A46" s="72"/>
      <c r="B46" s="4" t="s">
        <v>5</v>
      </c>
      <c r="C46" s="16">
        <v>6060.14</v>
      </c>
      <c r="D46" s="16">
        <v>4105.87</v>
      </c>
      <c r="E46" s="16">
        <v>4332.05</v>
      </c>
      <c r="F46" s="16">
        <v>4437.7299999999996</v>
      </c>
      <c r="G46" s="16">
        <v>3915.67</v>
      </c>
      <c r="H46" s="16">
        <v>8158.61</v>
      </c>
      <c r="I46" s="16">
        <v>11661.58</v>
      </c>
      <c r="J46" s="16">
        <v>5685.04</v>
      </c>
      <c r="K46" s="16">
        <v>5704.98</v>
      </c>
      <c r="L46" s="16">
        <v>3166.66</v>
      </c>
      <c r="M46" s="16">
        <v>4132.6099999999997</v>
      </c>
      <c r="N46" s="16">
        <v>7735.98</v>
      </c>
    </row>
    <row r="47" spans="1:14" ht="15" customHeight="1" x14ac:dyDescent="0.25">
      <c r="A47" s="72"/>
      <c r="B47" s="4" t="s">
        <v>9</v>
      </c>
      <c r="C47" s="16">
        <v>82350</v>
      </c>
      <c r="D47" s="16">
        <v>93330.23</v>
      </c>
      <c r="E47" s="16">
        <v>99032.51</v>
      </c>
      <c r="F47" s="16">
        <v>93315</v>
      </c>
      <c r="G47" s="16">
        <v>95019</v>
      </c>
      <c r="H47" s="16">
        <v>97144.07</v>
      </c>
      <c r="I47" s="16">
        <v>96513.2</v>
      </c>
      <c r="J47" s="16">
        <v>121150</v>
      </c>
      <c r="K47" s="16">
        <v>123932.03</v>
      </c>
      <c r="L47" s="16">
        <v>91033.89</v>
      </c>
      <c r="M47" s="16">
        <v>89607.77</v>
      </c>
      <c r="N47" s="16">
        <v>100156.25</v>
      </c>
    </row>
    <row r="48" spans="1:14" x14ac:dyDescent="0.25">
      <c r="A48" s="72"/>
      <c r="B48" s="4" t="s">
        <v>10</v>
      </c>
      <c r="C48" s="16">
        <v>111426</v>
      </c>
      <c r="D48" s="16">
        <v>110590.53</v>
      </c>
      <c r="E48" s="16">
        <v>116490.1</v>
      </c>
      <c r="F48" s="16">
        <v>106979.03</v>
      </c>
      <c r="G48" s="16">
        <v>109049</v>
      </c>
      <c r="H48" s="16">
        <v>132671</v>
      </c>
      <c r="I48" s="16">
        <v>135600.66</v>
      </c>
      <c r="J48" s="16">
        <v>142779</v>
      </c>
      <c r="K48" s="16">
        <v>146307</v>
      </c>
      <c r="L48" s="16">
        <v>100301.79</v>
      </c>
      <c r="M48" s="16">
        <v>106659.7</v>
      </c>
      <c r="N48" s="16">
        <v>131435.29999999999</v>
      </c>
    </row>
    <row r="49" spans="1:14" ht="15" customHeight="1" x14ac:dyDescent="0.25">
      <c r="A49" s="63" t="s">
        <v>6</v>
      </c>
      <c r="B49" s="5" t="s">
        <v>3</v>
      </c>
      <c r="C49" s="17">
        <v>79482.23</v>
      </c>
      <c r="D49" s="17">
        <v>83329</v>
      </c>
      <c r="E49" s="17">
        <v>94617</v>
      </c>
      <c r="F49" s="17">
        <v>84450.65</v>
      </c>
      <c r="G49" s="17">
        <v>85638.93</v>
      </c>
      <c r="H49" s="17">
        <v>95281.76</v>
      </c>
      <c r="I49" s="17">
        <v>84213.4</v>
      </c>
      <c r="J49" s="17">
        <v>110220.67</v>
      </c>
      <c r="K49" s="17">
        <v>118477.69</v>
      </c>
      <c r="L49" s="17">
        <v>73585.490000000005</v>
      </c>
      <c r="M49" s="17">
        <v>89033.5</v>
      </c>
      <c r="N49" s="17">
        <v>109158</v>
      </c>
    </row>
    <row r="50" spans="1:14" x14ac:dyDescent="0.25">
      <c r="A50" s="63"/>
      <c r="B50" s="5" t="s">
        <v>4</v>
      </c>
      <c r="C50" s="17">
        <v>80892.47</v>
      </c>
      <c r="D50" s="17">
        <v>83079.600000000006</v>
      </c>
      <c r="E50" s="17">
        <v>94039.78</v>
      </c>
      <c r="F50" s="17">
        <v>84868.74</v>
      </c>
      <c r="G50" s="17">
        <v>86369.48</v>
      </c>
      <c r="H50" s="17">
        <v>95433.43</v>
      </c>
      <c r="I50" s="17">
        <v>86256.59</v>
      </c>
      <c r="J50" s="17">
        <v>110151.77</v>
      </c>
      <c r="K50" s="17">
        <v>116559.87</v>
      </c>
      <c r="L50" s="17">
        <v>73967.53</v>
      </c>
      <c r="M50" s="17">
        <v>88163.49</v>
      </c>
      <c r="N50" s="17">
        <v>106487.06</v>
      </c>
    </row>
    <row r="51" spans="1:14" x14ac:dyDescent="0.25">
      <c r="A51" s="63"/>
      <c r="B51" s="5" t="s">
        <v>5</v>
      </c>
      <c r="C51" s="17">
        <v>7449.97</v>
      </c>
      <c r="D51" s="17">
        <v>4728.3900000000003</v>
      </c>
      <c r="E51" s="17">
        <v>6079.25</v>
      </c>
      <c r="F51" s="17">
        <v>3145.44</v>
      </c>
      <c r="G51" s="17">
        <v>4657.2700000000004</v>
      </c>
      <c r="H51" s="17">
        <v>8285.18</v>
      </c>
      <c r="I51" s="17">
        <v>9305.8799999999992</v>
      </c>
      <c r="J51" s="17">
        <v>5576.84</v>
      </c>
      <c r="K51" s="17">
        <v>9848.77</v>
      </c>
      <c r="L51" s="17">
        <v>2249.14</v>
      </c>
      <c r="M51" s="17">
        <v>5280.5</v>
      </c>
      <c r="N51" s="17">
        <v>9671.15</v>
      </c>
    </row>
    <row r="52" spans="1:14" ht="15" customHeight="1" x14ac:dyDescent="0.25">
      <c r="A52" s="63"/>
      <c r="B52" s="5" t="s">
        <v>9</v>
      </c>
      <c r="C52" s="17">
        <v>71578</v>
      </c>
      <c r="D52" s="17">
        <v>71705</v>
      </c>
      <c r="E52" s="17">
        <v>78684</v>
      </c>
      <c r="F52" s="17">
        <v>79628</v>
      </c>
      <c r="G52" s="17">
        <v>76529</v>
      </c>
      <c r="H52" s="17">
        <v>80629.58</v>
      </c>
      <c r="I52" s="17">
        <v>75870.98</v>
      </c>
      <c r="J52" s="17">
        <v>101497</v>
      </c>
      <c r="K52" s="17">
        <v>98726</v>
      </c>
      <c r="L52" s="17">
        <v>70619.25</v>
      </c>
      <c r="M52" s="17">
        <v>74374.45</v>
      </c>
      <c r="N52" s="17">
        <v>83129.69</v>
      </c>
    </row>
    <row r="53" spans="1:14" x14ac:dyDescent="0.25">
      <c r="A53" s="63"/>
      <c r="B53" s="5" t="s">
        <v>10</v>
      </c>
      <c r="C53" s="17">
        <v>100000</v>
      </c>
      <c r="D53" s="17">
        <v>95310.73</v>
      </c>
      <c r="E53" s="17">
        <v>102180.63</v>
      </c>
      <c r="F53" s="17">
        <v>89291</v>
      </c>
      <c r="G53" s="17">
        <v>96175</v>
      </c>
      <c r="H53" s="17">
        <v>116503</v>
      </c>
      <c r="I53" s="17">
        <v>112548.55</v>
      </c>
      <c r="J53" s="17">
        <v>120831</v>
      </c>
      <c r="K53" s="17">
        <v>135415</v>
      </c>
      <c r="L53" s="17">
        <v>78173</v>
      </c>
      <c r="M53" s="17">
        <v>95444.3</v>
      </c>
      <c r="N53" s="17">
        <v>114484.99</v>
      </c>
    </row>
    <row r="54" spans="1:14" ht="15" customHeight="1" x14ac:dyDescent="0.25">
      <c r="A54" s="72" t="s">
        <v>7</v>
      </c>
      <c r="B54" s="4" t="s">
        <v>3</v>
      </c>
      <c r="C54" s="16">
        <v>93532.92</v>
      </c>
      <c r="D54" s="16">
        <v>94876.479999999996</v>
      </c>
      <c r="E54" s="16">
        <v>106692.61</v>
      </c>
      <c r="F54" s="16">
        <v>92142.27</v>
      </c>
      <c r="G54" s="16">
        <v>96491.55</v>
      </c>
      <c r="H54" s="16">
        <v>107635.83</v>
      </c>
      <c r="I54" s="16">
        <v>103929.98</v>
      </c>
      <c r="J54" s="16">
        <v>120688</v>
      </c>
      <c r="K54" s="16">
        <v>111300</v>
      </c>
      <c r="L54" s="16">
        <v>95385.67</v>
      </c>
      <c r="M54" s="16">
        <v>97211</v>
      </c>
      <c r="N54" s="16">
        <v>101097.11</v>
      </c>
    </row>
    <row r="55" spans="1:14" x14ac:dyDescent="0.25">
      <c r="A55" s="72"/>
      <c r="B55" s="4" t="s">
        <v>4</v>
      </c>
      <c r="C55" s="16">
        <v>93053.759999999995</v>
      </c>
      <c r="D55" s="16">
        <v>94543.96</v>
      </c>
      <c r="E55" s="16">
        <v>105963.57</v>
      </c>
      <c r="F55" s="16">
        <v>93768.56</v>
      </c>
      <c r="G55" s="16">
        <v>96820.87</v>
      </c>
      <c r="H55" s="16">
        <v>108103.16</v>
      </c>
      <c r="I55" s="16">
        <v>103393.76</v>
      </c>
      <c r="J55" s="16">
        <v>120340.29</v>
      </c>
      <c r="K55" s="16">
        <v>111347.56</v>
      </c>
      <c r="L55" s="16">
        <v>96007.15</v>
      </c>
      <c r="M55" s="16">
        <v>96620.82</v>
      </c>
      <c r="N55" s="16">
        <v>101280.5</v>
      </c>
    </row>
    <row r="56" spans="1:14" x14ac:dyDescent="0.25">
      <c r="A56" s="72"/>
      <c r="B56" s="4" t="s">
        <v>5</v>
      </c>
      <c r="C56" s="16">
        <v>3790.93</v>
      </c>
      <c r="D56" s="16">
        <v>3042</v>
      </c>
      <c r="E56" s="16">
        <v>5197.91</v>
      </c>
      <c r="F56" s="16">
        <v>5115.28</v>
      </c>
      <c r="G56" s="16">
        <v>4361.6899999999996</v>
      </c>
      <c r="H56" s="16">
        <v>7739.63</v>
      </c>
      <c r="I56" s="16">
        <v>3902.77</v>
      </c>
      <c r="J56" s="16">
        <v>9802.9</v>
      </c>
      <c r="K56" s="16">
        <v>8823.51</v>
      </c>
      <c r="L56" s="16">
        <v>7580.71</v>
      </c>
      <c r="M56" s="16">
        <v>2311.8200000000002</v>
      </c>
      <c r="N56" s="16">
        <v>5440.48</v>
      </c>
    </row>
    <row r="57" spans="1:14" ht="15" customHeight="1" x14ac:dyDescent="0.25">
      <c r="A57" s="72"/>
      <c r="B57" s="4" t="s">
        <v>9</v>
      </c>
      <c r="C57" s="16">
        <v>84264</v>
      </c>
      <c r="D57" s="16">
        <v>86129</v>
      </c>
      <c r="E57" s="16">
        <v>94867.16</v>
      </c>
      <c r="F57" s="16">
        <v>87631</v>
      </c>
      <c r="G57" s="16">
        <v>89316.03</v>
      </c>
      <c r="H57" s="16">
        <v>94920.67</v>
      </c>
      <c r="I57" s="16">
        <v>92400.08</v>
      </c>
      <c r="J57" s="16">
        <v>101991.09</v>
      </c>
      <c r="K57" s="16">
        <v>97555.62</v>
      </c>
      <c r="L57" s="16">
        <v>85501</v>
      </c>
      <c r="M57" s="16">
        <v>91309</v>
      </c>
      <c r="N57" s="16">
        <v>87462</v>
      </c>
    </row>
    <row r="58" spans="1:14" x14ac:dyDescent="0.25">
      <c r="A58" s="72"/>
      <c r="B58" s="4" t="s">
        <v>10</v>
      </c>
      <c r="C58" s="16">
        <v>103000</v>
      </c>
      <c r="D58" s="16">
        <v>98275.7</v>
      </c>
      <c r="E58" s="16">
        <v>117331.68</v>
      </c>
      <c r="F58" s="16">
        <v>105209.39</v>
      </c>
      <c r="G58" s="16">
        <v>106055.71</v>
      </c>
      <c r="H58" s="16">
        <v>130847.42</v>
      </c>
      <c r="I58" s="16">
        <v>109253.95</v>
      </c>
      <c r="J58" s="16">
        <v>140861</v>
      </c>
      <c r="K58" s="16">
        <v>132661</v>
      </c>
      <c r="L58" s="16">
        <v>115679.6</v>
      </c>
      <c r="M58" s="16">
        <v>99203.82</v>
      </c>
      <c r="N58" s="16">
        <v>109318.91</v>
      </c>
    </row>
    <row r="59" spans="1:14" ht="15" customHeight="1" x14ac:dyDescent="0.25">
      <c r="A59" s="63" t="s">
        <v>8</v>
      </c>
      <c r="B59" s="5" t="s">
        <v>3</v>
      </c>
      <c r="C59" s="17">
        <v>-13614.3</v>
      </c>
      <c r="D59" s="17">
        <v>-12399</v>
      </c>
      <c r="E59" s="17">
        <v>-11034.71</v>
      </c>
      <c r="F59" s="17">
        <v>-7949.92</v>
      </c>
      <c r="G59" s="17">
        <v>-9878.61</v>
      </c>
      <c r="H59" s="17">
        <v>-12958.19</v>
      </c>
      <c r="I59" s="17">
        <v>-19697.5</v>
      </c>
      <c r="J59" s="17">
        <v>-9616</v>
      </c>
      <c r="K59" s="17">
        <v>5462.22</v>
      </c>
      <c r="L59" s="17">
        <v>-20108.849999999999</v>
      </c>
      <c r="M59" s="17">
        <v>-8178.56</v>
      </c>
      <c r="N59" s="17">
        <v>7545.41</v>
      </c>
    </row>
    <row r="60" spans="1:14" x14ac:dyDescent="0.25">
      <c r="A60" s="63"/>
      <c r="B60" s="5" t="s">
        <v>4</v>
      </c>
      <c r="C60" s="17">
        <v>-13196.33</v>
      </c>
      <c r="D60" s="17">
        <v>-11895.26</v>
      </c>
      <c r="E60" s="17">
        <v>-11421.03</v>
      </c>
      <c r="F60" s="17">
        <v>-9568.76</v>
      </c>
      <c r="G60" s="17">
        <v>-10190.89</v>
      </c>
      <c r="H60" s="17">
        <v>-12375.98</v>
      </c>
      <c r="I60" s="17">
        <v>-16131.04</v>
      </c>
      <c r="J60" s="17">
        <v>-10630.84</v>
      </c>
      <c r="K60" s="17">
        <v>5212.32</v>
      </c>
      <c r="L60" s="17">
        <v>-19075.48</v>
      </c>
      <c r="M60" s="17">
        <v>-8457.41</v>
      </c>
      <c r="N60" s="17">
        <v>5206.4399999999996</v>
      </c>
    </row>
    <row r="61" spans="1:14" x14ac:dyDescent="0.25">
      <c r="A61" s="63"/>
      <c r="B61" s="5" t="s">
        <v>5</v>
      </c>
      <c r="C61" s="17">
        <v>5638.99</v>
      </c>
      <c r="D61" s="17">
        <v>3118.23</v>
      </c>
      <c r="E61" s="17">
        <v>5207.12</v>
      </c>
      <c r="F61" s="17">
        <v>6085.73</v>
      </c>
      <c r="G61" s="17">
        <v>6001.05</v>
      </c>
      <c r="H61" s="17">
        <v>10983.18</v>
      </c>
      <c r="I61" s="17">
        <v>9584.2099999999991</v>
      </c>
      <c r="J61" s="17">
        <v>8965.4</v>
      </c>
      <c r="K61" s="17">
        <v>11964.42</v>
      </c>
      <c r="L61" s="17">
        <v>6338.94</v>
      </c>
      <c r="M61" s="17">
        <v>5282.61</v>
      </c>
      <c r="N61" s="17">
        <v>10108.049999999999</v>
      </c>
    </row>
    <row r="62" spans="1:14" x14ac:dyDescent="0.25">
      <c r="A62" s="63"/>
      <c r="B62" s="5" t="s">
        <v>9</v>
      </c>
      <c r="C62" s="17">
        <v>-22845</v>
      </c>
      <c r="D62" s="17">
        <v>-16877</v>
      </c>
      <c r="E62" s="17">
        <v>-24150.36</v>
      </c>
      <c r="F62" s="17">
        <v>-23555.8</v>
      </c>
      <c r="G62" s="17">
        <v>-19809.12</v>
      </c>
      <c r="H62" s="17">
        <v>-39783.14</v>
      </c>
      <c r="I62" s="17">
        <v>-29193.43</v>
      </c>
      <c r="J62" s="17">
        <v>-26053</v>
      </c>
      <c r="K62" s="17">
        <v>-15257</v>
      </c>
      <c r="L62" s="17">
        <v>-27465.54</v>
      </c>
      <c r="M62" s="17">
        <v>-23641.03</v>
      </c>
      <c r="N62" s="17">
        <v>-15146.94</v>
      </c>
    </row>
    <row r="63" spans="1:14" ht="15.75" thickBot="1" x14ac:dyDescent="0.3">
      <c r="A63" s="64"/>
      <c r="B63" s="6" t="s">
        <v>10</v>
      </c>
      <c r="C63" s="18">
        <v>3000</v>
      </c>
      <c r="D63" s="18">
        <v>-6754.86</v>
      </c>
      <c r="E63" s="18">
        <v>-1776.75</v>
      </c>
      <c r="F63" s="18">
        <v>-1055</v>
      </c>
      <c r="G63" s="18">
        <v>3045</v>
      </c>
      <c r="H63" s="18">
        <v>12527</v>
      </c>
      <c r="I63" s="18">
        <v>6572.86</v>
      </c>
      <c r="J63" s="18">
        <v>6176</v>
      </c>
      <c r="K63" s="18">
        <v>24815</v>
      </c>
      <c r="L63" s="18">
        <v>-6142.38</v>
      </c>
      <c r="M63" s="18">
        <v>-2830.4</v>
      </c>
      <c r="N63" s="18">
        <v>19445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42522</v>
      </c>
      <c r="C10" s="3"/>
    </row>
    <row r="11" spans="1:6" ht="15.75" x14ac:dyDescent="0.25">
      <c r="A11" s="1" t="s">
        <v>0</v>
      </c>
      <c r="B11" s="2">
        <v>42522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1273076.6499999999</v>
      </c>
      <c r="D15" s="11">
        <v>1374748.81</v>
      </c>
      <c r="E15" s="11">
        <v>1492881</v>
      </c>
      <c r="F15" s="11">
        <v>1597092.45</v>
      </c>
    </row>
    <row r="16" spans="1:6" x14ac:dyDescent="0.25">
      <c r="A16" s="72"/>
      <c r="B16" s="12" t="s">
        <v>4</v>
      </c>
      <c r="C16" s="13">
        <v>1274859.05</v>
      </c>
      <c r="D16" s="13">
        <v>1372039.34</v>
      </c>
      <c r="E16" s="13">
        <v>1483353.38</v>
      </c>
      <c r="F16" s="13">
        <v>1604004.69</v>
      </c>
    </row>
    <row r="17" spans="1:6" x14ac:dyDescent="0.25">
      <c r="A17" s="72"/>
      <c r="B17" s="12" t="s">
        <v>5</v>
      </c>
      <c r="C17" s="13">
        <v>38023.65</v>
      </c>
      <c r="D17" s="13">
        <v>50512.36</v>
      </c>
      <c r="E17" s="13">
        <v>53409.35</v>
      </c>
      <c r="F17" s="13">
        <v>59056.56</v>
      </c>
    </row>
    <row r="18" spans="1:6" x14ac:dyDescent="0.25">
      <c r="A18" s="72"/>
      <c r="B18" s="12" t="s">
        <v>9</v>
      </c>
      <c r="C18" s="13">
        <v>1181591</v>
      </c>
      <c r="D18" s="13">
        <v>1254451</v>
      </c>
      <c r="E18" s="13">
        <v>1355930</v>
      </c>
      <c r="F18" s="13">
        <v>1533390.59</v>
      </c>
    </row>
    <row r="19" spans="1:6" x14ac:dyDescent="0.25">
      <c r="A19" s="72"/>
      <c r="B19" s="12" t="s">
        <v>10</v>
      </c>
      <c r="C19" s="13">
        <v>1387227.27</v>
      </c>
      <c r="D19" s="13">
        <v>1456558.99</v>
      </c>
      <c r="E19" s="13">
        <v>1554685.4</v>
      </c>
      <c r="F19" s="13">
        <v>1684023</v>
      </c>
    </row>
    <row r="20" spans="1:6" ht="15" customHeight="1" x14ac:dyDescent="0.25">
      <c r="A20" s="63" t="s">
        <v>6</v>
      </c>
      <c r="B20" s="5" t="s">
        <v>3</v>
      </c>
      <c r="C20" s="14">
        <v>1086631</v>
      </c>
      <c r="D20" s="14">
        <v>1175826</v>
      </c>
      <c r="E20" s="14">
        <v>1274361.5</v>
      </c>
      <c r="F20" s="14">
        <v>1366112.16</v>
      </c>
    </row>
    <row r="21" spans="1:6" x14ac:dyDescent="0.25">
      <c r="A21" s="63"/>
      <c r="B21" s="5" t="s">
        <v>4</v>
      </c>
      <c r="C21" s="14">
        <v>1082859.68</v>
      </c>
      <c r="D21" s="14">
        <v>1173712.92</v>
      </c>
      <c r="E21" s="14">
        <v>1272147.03</v>
      </c>
      <c r="F21" s="14">
        <v>1400652.33</v>
      </c>
    </row>
    <row r="22" spans="1:6" x14ac:dyDescent="0.25">
      <c r="A22" s="63"/>
      <c r="B22" s="5" t="s">
        <v>5</v>
      </c>
      <c r="C22" s="14">
        <v>26877.14</v>
      </c>
      <c r="D22" s="14">
        <v>29367.439999999999</v>
      </c>
      <c r="E22" s="14">
        <v>40057.06</v>
      </c>
      <c r="F22" s="14">
        <v>104777.82</v>
      </c>
    </row>
    <row r="23" spans="1:6" x14ac:dyDescent="0.25">
      <c r="A23" s="63"/>
      <c r="B23" s="5" t="s">
        <v>9</v>
      </c>
      <c r="C23" s="14">
        <v>1000000</v>
      </c>
      <c r="D23" s="14">
        <v>1125510.98</v>
      </c>
      <c r="E23" s="14">
        <v>1198669.19</v>
      </c>
      <c r="F23" s="14">
        <v>1282576.03</v>
      </c>
    </row>
    <row r="24" spans="1:6" x14ac:dyDescent="0.25">
      <c r="A24" s="63"/>
      <c r="B24" s="5" t="s">
        <v>10</v>
      </c>
      <c r="C24" s="14">
        <v>1121311.8700000001</v>
      </c>
      <c r="D24" s="14">
        <v>1232394</v>
      </c>
      <c r="E24" s="14">
        <v>1353780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1225177.43</v>
      </c>
      <c r="D25" s="12">
        <v>1283494</v>
      </c>
      <c r="E25" s="12">
        <v>1378028.1</v>
      </c>
      <c r="F25" s="12">
        <v>1460364</v>
      </c>
    </row>
    <row r="26" spans="1:6" x14ac:dyDescent="0.25">
      <c r="A26" s="72"/>
      <c r="B26" s="4" t="s">
        <v>4</v>
      </c>
      <c r="C26" s="12">
        <v>1221639.01</v>
      </c>
      <c r="D26" s="12">
        <v>1288689.8799999999</v>
      </c>
      <c r="E26" s="12">
        <v>1370805.45</v>
      </c>
      <c r="F26" s="12">
        <v>1445688.19</v>
      </c>
    </row>
    <row r="27" spans="1:6" x14ac:dyDescent="0.25">
      <c r="A27" s="72"/>
      <c r="B27" s="4" t="s">
        <v>5</v>
      </c>
      <c r="C27" s="12">
        <v>27777.22</v>
      </c>
      <c r="D27" s="12">
        <v>41228.639999999999</v>
      </c>
      <c r="E27" s="12">
        <v>54048.77</v>
      </c>
      <c r="F27" s="12">
        <v>100814</v>
      </c>
    </row>
    <row r="28" spans="1:6" x14ac:dyDescent="0.25">
      <c r="A28" s="72"/>
      <c r="B28" s="4" t="s">
        <v>9</v>
      </c>
      <c r="C28" s="12">
        <v>1130000</v>
      </c>
      <c r="D28" s="12">
        <v>1224500</v>
      </c>
      <c r="E28" s="12">
        <v>1286574.0800000001</v>
      </c>
      <c r="F28" s="12">
        <v>1305872.69</v>
      </c>
    </row>
    <row r="29" spans="1:6" x14ac:dyDescent="0.25">
      <c r="A29" s="72"/>
      <c r="B29" s="4" t="s">
        <v>10</v>
      </c>
      <c r="C29" s="12">
        <v>1271774.23</v>
      </c>
      <c r="D29" s="12">
        <v>1380447</v>
      </c>
      <c r="E29" s="12">
        <v>1522923</v>
      </c>
      <c r="F29" s="12">
        <v>1680104</v>
      </c>
    </row>
    <row r="30" spans="1:6" ht="15" customHeight="1" x14ac:dyDescent="0.25">
      <c r="A30" s="73" t="s">
        <v>8</v>
      </c>
      <c r="B30" s="5" t="s">
        <v>3</v>
      </c>
      <c r="C30" s="14">
        <v>-134178.07999999999</v>
      </c>
      <c r="D30" s="14">
        <v>-104843</v>
      </c>
      <c r="E30" s="14">
        <v>-81660.14</v>
      </c>
      <c r="F30" s="14">
        <v>-26178</v>
      </c>
    </row>
    <row r="31" spans="1:6" x14ac:dyDescent="0.25">
      <c r="A31" s="73"/>
      <c r="B31" s="5" t="s">
        <v>4</v>
      </c>
      <c r="C31" s="14">
        <v>-138237.76999999999</v>
      </c>
      <c r="D31" s="14">
        <v>-110842.85</v>
      </c>
      <c r="E31" s="14">
        <v>-93784.8</v>
      </c>
      <c r="F31" s="14">
        <v>-32178.880000000001</v>
      </c>
    </row>
    <row r="32" spans="1:6" x14ac:dyDescent="0.25">
      <c r="A32" s="73"/>
      <c r="B32" s="5" t="s">
        <v>5</v>
      </c>
      <c r="C32" s="14">
        <v>21989.1</v>
      </c>
      <c r="D32" s="14">
        <v>36333.24</v>
      </c>
      <c r="E32" s="14">
        <v>40468.68</v>
      </c>
      <c r="F32" s="14">
        <v>92941.01</v>
      </c>
    </row>
    <row r="33" spans="1:14" ht="15" customHeight="1" x14ac:dyDescent="0.25">
      <c r="A33" s="73"/>
      <c r="B33" s="5" t="s">
        <v>9</v>
      </c>
      <c r="C33" s="14">
        <v>-174820</v>
      </c>
      <c r="D33" s="14">
        <v>-195982</v>
      </c>
      <c r="E33" s="14">
        <v>-187731</v>
      </c>
      <c r="F33" s="14">
        <v>-195445</v>
      </c>
    </row>
    <row r="34" spans="1:14" x14ac:dyDescent="0.25">
      <c r="A34" s="73"/>
      <c r="B34" s="5" t="s">
        <v>10</v>
      </c>
      <c r="C34" s="14">
        <v>-94030</v>
      </c>
      <c r="D34" s="14">
        <v>-27682</v>
      </c>
      <c r="E34" s="14">
        <v>-35000</v>
      </c>
      <c r="F34" s="14">
        <v>155000</v>
      </c>
    </row>
    <row r="35" spans="1:14" ht="15" customHeight="1" x14ac:dyDescent="0.25">
      <c r="A35" s="74" t="s">
        <v>20</v>
      </c>
      <c r="B35" s="4" t="s">
        <v>3</v>
      </c>
      <c r="C35" s="12">
        <v>74.349999999999994</v>
      </c>
      <c r="D35" s="12">
        <v>79</v>
      </c>
      <c r="E35" s="12">
        <v>82.38</v>
      </c>
      <c r="F35" s="12">
        <v>81.28</v>
      </c>
    </row>
    <row r="36" spans="1:14" x14ac:dyDescent="0.25">
      <c r="A36" s="74"/>
      <c r="B36" s="4" t="s">
        <v>4</v>
      </c>
      <c r="C36" s="12">
        <v>73.89</v>
      </c>
      <c r="D36" s="12">
        <v>79.010000000000005</v>
      </c>
      <c r="E36" s="12">
        <v>82.14</v>
      </c>
      <c r="F36" s="12">
        <v>84.2</v>
      </c>
    </row>
    <row r="37" spans="1:14" x14ac:dyDescent="0.25">
      <c r="A37" s="74"/>
      <c r="B37" s="4" t="s">
        <v>5</v>
      </c>
      <c r="C37" s="12">
        <v>1.77</v>
      </c>
      <c r="D37" s="12">
        <v>2.59</v>
      </c>
      <c r="E37" s="12">
        <v>3.91</v>
      </c>
      <c r="F37" s="12">
        <v>5.87</v>
      </c>
    </row>
    <row r="38" spans="1:14" x14ac:dyDescent="0.25">
      <c r="A38" s="74"/>
      <c r="B38" s="4" t="s">
        <v>9</v>
      </c>
      <c r="C38" s="12">
        <v>70</v>
      </c>
      <c r="D38" s="12">
        <v>74.2</v>
      </c>
      <c r="E38" s="12">
        <v>76.8</v>
      </c>
      <c r="F38" s="12">
        <v>77.2</v>
      </c>
    </row>
    <row r="39" spans="1:14" ht="15.75" thickBot="1" x14ac:dyDescent="0.3">
      <c r="A39" s="75"/>
      <c r="B39" s="7" t="s">
        <v>10</v>
      </c>
      <c r="C39" s="15">
        <v>76.760000000000005</v>
      </c>
      <c r="D39" s="15">
        <v>82.5</v>
      </c>
      <c r="E39" s="15">
        <v>91.1</v>
      </c>
      <c r="F39" s="15">
        <v>99.8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42522</v>
      </c>
      <c r="D43" s="9">
        <v>42552</v>
      </c>
      <c r="E43" s="9">
        <v>42583</v>
      </c>
      <c r="F43" s="9">
        <v>42614</v>
      </c>
      <c r="G43" s="9">
        <v>42644</v>
      </c>
      <c r="H43" s="9">
        <v>42675</v>
      </c>
      <c r="I43" s="9">
        <v>42705</v>
      </c>
      <c r="J43" s="9">
        <v>42736</v>
      </c>
      <c r="K43" s="9">
        <v>42767</v>
      </c>
      <c r="L43" s="9">
        <v>42795</v>
      </c>
      <c r="M43" s="9">
        <v>42826</v>
      </c>
      <c r="N43" s="9">
        <v>42856</v>
      </c>
    </row>
    <row r="44" spans="1:14" ht="15" customHeight="1" x14ac:dyDescent="0.25">
      <c r="A44" s="71" t="s">
        <v>11</v>
      </c>
      <c r="B44" s="4" t="s">
        <v>3</v>
      </c>
      <c r="C44" s="16">
        <v>98485.31</v>
      </c>
      <c r="D44" s="16">
        <v>107333.54</v>
      </c>
      <c r="E44" s="16">
        <v>96777.53</v>
      </c>
      <c r="F44" s="16">
        <v>99286</v>
      </c>
      <c r="G44" s="16">
        <v>106734.39999999999</v>
      </c>
      <c r="H44" s="16">
        <v>99909.5</v>
      </c>
      <c r="I44" s="16">
        <v>128579.3</v>
      </c>
      <c r="J44" s="16">
        <v>137618.82999999999</v>
      </c>
      <c r="K44" s="16">
        <v>95963.49</v>
      </c>
      <c r="L44" s="16">
        <v>103592.94</v>
      </c>
      <c r="M44" s="16">
        <v>123003.35</v>
      </c>
      <c r="N44" s="16">
        <v>103072.18</v>
      </c>
    </row>
    <row r="45" spans="1:14" x14ac:dyDescent="0.25">
      <c r="A45" s="72"/>
      <c r="B45" s="4" t="s">
        <v>4</v>
      </c>
      <c r="C45" s="16">
        <v>99279.92</v>
      </c>
      <c r="D45" s="16">
        <v>107306.6</v>
      </c>
      <c r="E45" s="16">
        <v>97268.12</v>
      </c>
      <c r="F45" s="16">
        <v>99128.67</v>
      </c>
      <c r="G45" s="16">
        <v>108917.4</v>
      </c>
      <c r="H45" s="16">
        <v>101544.96000000001</v>
      </c>
      <c r="I45" s="16">
        <v>128794.43</v>
      </c>
      <c r="J45" s="16">
        <v>138202.85999999999</v>
      </c>
      <c r="K45" s="16">
        <v>95525.62</v>
      </c>
      <c r="L45" s="16">
        <v>103846.11</v>
      </c>
      <c r="M45" s="16">
        <v>123825.13</v>
      </c>
      <c r="N45" s="16">
        <v>102454.67</v>
      </c>
    </row>
    <row r="46" spans="1:14" x14ac:dyDescent="0.25">
      <c r="A46" s="72"/>
      <c r="B46" s="4" t="s">
        <v>5</v>
      </c>
      <c r="C46" s="16">
        <v>4307.66</v>
      </c>
      <c r="D46" s="16">
        <v>3381.25</v>
      </c>
      <c r="E46" s="16">
        <v>1976.98</v>
      </c>
      <c r="F46" s="16">
        <v>2635.04</v>
      </c>
      <c r="G46" s="16">
        <v>3657.05</v>
      </c>
      <c r="H46" s="16">
        <v>5839</v>
      </c>
      <c r="I46" s="16">
        <v>6522.43</v>
      </c>
      <c r="J46" s="16">
        <v>3763.69</v>
      </c>
      <c r="K46" s="16">
        <v>4130.72</v>
      </c>
      <c r="L46" s="16">
        <v>2952.22</v>
      </c>
      <c r="M46" s="16">
        <v>3977.56</v>
      </c>
      <c r="N46" s="16">
        <v>4899.5200000000004</v>
      </c>
    </row>
    <row r="47" spans="1:14" ht="15" customHeight="1" x14ac:dyDescent="0.25">
      <c r="A47" s="72"/>
      <c r="B47" s="4" t="s">
        <v>9</v>
      </c>
      <c r="C47" s="16">
        <v>92794</v>
      </c>
      <c r="D47" s="16">
        <v>97598</v>
      </c>
      <c r="E47" s="16">
        <v>94370</v>
      </c>
      <c r="F47" s="16">
        <v>95886.8</v>
      </c>
      <c r="G47" s="16">
        <v>104565.36</v>
      </c>
      <c r="H47" s="16">
        <v>93863.039999999994</v>
      </c>
      <c r="I47" s="16">
        <v>116486.08</v>
      </c>
      <c r="J47" s="16">
        <v>133266.4</v>
      </c>
      <c r="K47" s="16">
        <v>88140.9</v>
      </c>
      <c r="L47" s="16">
        <v>100750</v>
      </c>
      <c r="M47" s="16">
        <v>118288.39</v>
      </c>
      <c r="N47" s="16">
        <v>92415.23</v>
      </c>
    </row>
    <row r="48" spans="1:14" x14ac:dyDescent="0.25">
      <c r="A48" s="72"/>
      <c r="B48" s="4" t="s">
        <v>10</v>
      </c>
      <c r="C48" s="16">
        <v>110168.3</v>
      </c>
      <c r="D48" s="16">
        <v>113689.3</v>
      </c>
      <c r="E48" s="16">
        <v>101045</v>
      </c>
      <c r="F48" s="16">
        <v>104787.9</v>
      </c>
      <c r="G48" s="16">
        <v>115865.60000000001</v>
      </c>
      <c r="H48" s="16">
        <v>117732.98</v>
      </c>
      <c r="I48" s="16">
        <v>140934</v>
      </c>
      <c r="J48" s="16">
        <v>146206</v>
      </c>
      <c r="K48" s="16">
        <v>102463</v>
      </c>
      <c r="L48" s="16">
        <v>110330</v>
      </c>
      <c r="M48" s="16">
        <v>131435.29999999999</v>
      </c>
      <c r="N48" s="16">
        <v>111118.3</v>
      </c>
    </row>
    <row r="49" spans="1:14" ht="15" customHeight="1" x14ac:dyDescent="0.25">
      <c r="A49" s="63" t="s">
        <v>6</v>
      </c>
      <c r="B49" s="5" t="s">
        <v>3</v>
      </c>
      <c r="C49" s="17">
        <v>82903.509999999995</v>
      </c>
      <c r="D49" s="17">
        <v>93049.84</v>
      </c>
      <c r="E49" s="17">
        <v>81676.800000000003</v>
      </c>
      <c r="F49" s="17">
        <v>84884.7</v>
      </c>
      <c r="G49" s="17">
        <v>93390</v>
      </c>
      <c r="H49" s="17">
        <v>81875.360000000001</v>
      </c>
      <c r="I49" s="17">
        <v>107784</v>
      </c>
      <c r="J49" s="17">
        <v>120268</v>
      </c>
      <c r="K49" s="17">
        <v>75103.61</v>
      </c>
      <c r="L49" s="17">
        <v>89256</v>
      </c>
      <c r="M49" s="17">
        <v>108732</v>
      </c>
      <c r="N49" s="17">
        <v>83584.95</v>
      </c>
    </row>
    <row r="50" spans="1:14" x14ac:dyDescent="0.25">
      <c r="A50" s="63"/>
      <c r="B50" s="5" t="s">
        <v>4</v>
      </c>
      <c r="C50" s="17">
        <v>82924.19</v>
      </c>
      <c r="D50" s="17">
        <v>93089.67</v>
      </c>
      <c r="E50" s="17">
        <v>83190.36</v>
      </c>
      <c r="F50" s="17">
        <v>84959.27</v>
      </c>
      <c r="G50" s="17">
        <v>92602.38</v>
      </c>
      <c r="H50" s="17">
        <v>83967.59</v>
      </c>
      <c r="I50" s="17">
        <v>106555.77</v>
      </c>
      <c r="J50" s="17">
        <v>120228.08</v>
      </c>
      <c r="K50" s="17">
        <v>75336.59</v>
      </c>
      <c r="L50" s="17">
        <v>90266</v>
      </c>
      <c r="M50" s="17">
        <v>108620.99</v>
      </c>
      <c r="N50" s="17">
        <v>83440.97</v>
      </c>
    </row>
    <row r="51" spans="1:14" x14ac:dyDescent="0.25">
      <c r="A51" s="63"/>
      <c r="B51" s="5" t="s">
        <v>5</v>
      </c>
      <c r="C51" s="17">
        <v>4430.99</v>
      </c>
      <c r="D51" s="17">
        <v>5023.58</v>
      </c>
      <c r="E51" s="17">
        <v>4814.45</v>
      </c>
      <c r="F51" s="17">
        <v>3058.1</v>
      </c>
      <c r="G51" s="17">
        <v>4074.16</v>
      </c>
      <c r="H51" s="17">
        <v>6105.43</v>
      </c>
      <c r="I51" s="17">
        <v>8923.36</v>
      </c>
      <c r="J51" s="17">
        <v>6137.71</v>
      </c>
      <c r="K51" s="17">
        <v>2287.1799999999998</v>
      </c>
      <c r="L51" s="17">
        <v>3308.71</v>
      </c>
      <c r="M51" s="17">
        <v>3579.89</v>
      </c>
      <c r="N51" s="17">
        <v>3237.91</v>
      </c>
    </row>
    <row r="52" spans="1:14" ht="15" customHeight="1" x14ac:dyDescent="0.25">
      <c r="A52" s="63"/>
      <c r="B52" s="5" t="s">
        <v>9</v>
      </c>
      <c r="C52" s="17">
        <v>74242</v>
      </c>
      <c r="D52" s="17">
        <v>81417</v>
      </c>
      <c r="E52" s="17">
        <v>78580.789999999994</v>
      </c>
      <c r="F52" s="17">
        <v>79839.09</v>
      </c>
      <c r="G52" s="17">
        <v>85766</v>
      </c>
      <c r="H52" s="17">
        <v>76408.479999999996</v>
      </c>
      <c r="I52" s="17">
        <v>80943</v>
      </c>
      <c r="J52" s="17">
        <v>110611.11</v>
      </c>
      <c r="K52" s="17">
        <v>71826.320000000007</v>
      </c>
      <c r="L52" s="17">
        <v>83944.68</v>
      </c>
      <c r="M52" s="17">
        <v>102092.78</v>
      </c>
      <c r="N52" s="17">
        <v>76704.639999999999</v>
      </c>
    </row>
    <row r="53" spans="1:14" x14ac:dyDescent="0.25">
      <c r="A53" s="63"/>
      <c r="B53" s="5" t="s">
        <v>10</v>
      </c>
      <c r="C53" s="17">
        <v>94280</v>
      </c>
      <c r="D53" s="17">
        <v>102305.9</v>
      </c>
      <c r="E53" s="17">
        <v>95637</v>
      </c>
      <c r="F53" s="17">
        <v>90902.49</v>
      </c>
      <c r="G53" s="17">
        <v>98942.36</v>
      </c>
      <c r="H53" s="17">
        <v>98040.91</v>
      </c>
      <c r="I53" s="17">
        <v>119284.56</v>
      </c>
      <c r="J53" s="17">
        <v>135527</v>
      </c>
      <c r="K53" s="17">
        <v>80653</v>
      </c>
      <c r="L53" s="17">
        <v>96449</v>
      </c>
      <c r="M53" s="17">
        <v>114777.35</v>
      </c>
      <c r="N53" s="17">
        <v>89352.01</v>
      </c>
    </row>
    <row r="54" spans="1:14" ht="15" customHeight="1" x14ac:dyDescent="0.25">
      <c r="A54" s="72" t="s">
        <v>7</v>
      </c>
      <c r="B54" s="4" t="s">
        <v>3</v>
      </c>
      <c r="C54" s="16">
        <v>96572</v>
      </c>
      <c r="D54" s="16">
        <v>107812.52</v>
      </c>
      <c r="E54" s="16">
        <v>93821</v>
      </c>
      <c r="F54" s="16">
        <v>98519.58</v>
      </c>
      <c r="G54" s="16">
        <v>108501.16</v>
      </c>
      <c r="H54" s="16">
        <v>105839.81</v>
      </c>
      <c r="I54" s="16">
        <v>120767.94</v>
      </c>
      <c r="J54" s="16">
        <v>114884.18</v>
      </c>
      <c r="K54" s="16">
        <v>95703.79</v>
      </c>
      <c r="L54" s="16">
        <v>98000</v>
      </c>
      <c r="M54" s="16">
        <v>100000</v>
      </c>
      <c r="N54" s="16">
        <v>98686.05</v>
      </c>
    </row>
    <row r="55" spans="1:14" x14ac:dyDescent="0.25">
      <c r="A55" s="72"/>
      <c r="B55" s="4" t="s">
        <v>4</v>
      </c>
      <c r="C55" s="16">
        <v>96451.73</v>
      </c>
      <c r="D55" s="16">
        <v>108706.55</v>
      </c>
      <c r="E55" s="16">
        <v>95707.66</v>
      </c>
      <c r="F55" s="16">
        <v>100185.89</v>
      </c>
      <c r="G55" s="16">
        <v>108946.05</v>
      </c>
      <c r="H55" s="16">
        <v>105251.73</v>
      </c>
      <c r="I55" s="16">
        <v>124334.21</v>
      </c>
      <c r="J55" s="16">
        <v>115230.52</v>
      </c>
      <c r="K55" s="16">
        <v>94831.33</v>
      </c>
      <c r="L55" s="16">
        <v>97309.55</v>
      </c>
      <c r="M55" s="16">
        <v>100115.34</v>
      </c>
      <c r="N55" s="16">
        <v>97992.95</v>
      </c>
    </row>
    <row r="56" spans="1:14" x14ac:dyDescent="0.25">
      <c r="A56" s="72"/>
      <c r="B56" s="4" t="s">
        <v>5</v>
      </c>
      <c r="C56" s="16">
        <v>3228.36</v>
      </c>
      <c r="D56" s="16">
        <v>5933.28</v>
      </c>
      <c r="E56" s="16">
        <v>4832.62</v>
      </c>
      <c r="F56" s="16">
        <v>5138.7</v>
      </c>
      <c r="G56" s="16">
        <v>8343.82</v>
      </c>
      <c r="H56" s="16">
        <v>5727.57</v>
      </c>
      <c r="I56" s="16">
        <v>12759.61</v>
      </c>
      <c r="J56" s="16">
        <v>7210.4</v>
      </c>
      <c r="K56" s="16">
        <v>3794.21</v>
      </c>
      <c r="L56" s="16">
        <v>2386.2800000000002</v>
      </c>
      <c r="M56" s="16">
        <v>4185.76</v>
      </c>
      <c r="N56" s="16">
        <v>5220.29</v>
      </c>
    </row>
    <row r="57" spans="1:14" ht="15" customHeight="1" x14ac:dyDescent="0.25">
      <c r="A57" s="72"/>
      <c r="B57" s="4" t="s">
        <v>9</v>
      </c>
      <c r="C57" s="16">
        <v>90262</v>
      </c>
      <c r="D57" s="16">
        <v>97965</v>
      </c>
      <c r="E57" s="16">
        <v>89766</v>
      </c>
      <c r="F57" s="16">
        <v>93322</v>
      </c>
      <c r="G57" s="16">
        <v>95454.86</v>
      </c>
      <c r="H57" s="16">
        <v>92383.33</v>
      </c>
      <c r="I57" s="16">
        <v>105612.16</v>
      </c>
      <c r="J57" s="16">
        <v>104650.37</v>
      </c>
      <c r="K57" s="16">
        <v>85825.62</v>
      </c>
      <c r="L57" s="16">
        <v>93966</v>
      </c>
      <c r="M57" s="16">
        <v>92274</v>
      </c>
      <c r="N57" s="16">
        <v>85676</v>
      </c>
    </row>
    <row r="58" spans="1:14" x14ac:dyDescent="0.25">
      <c r="A58" s="72"/>
      <c r="B58" s="4" t="s">
        <v>10</v>
      </c>
      <c r="C58" s="16">
        <v>102553.91</v>
      </c>
      <c r="D58" s="16">
        <v>119151</v>
      </c>
      <c r="E58" s="16">
        <v>107406</v>
      </c>
      <c r="F58" s="16">
        <v>113681.63</v>
      </c>
      <c r="G58" s="16">
        <v>131026.67</v>
      </c>
      <c r="H58" s="16">
        <v>115210.15</v>
      </c>
      <c r="I58" s="16">
        <v>152337.84</v>
      </c>
      <c r="J58" s="16">
        <v>132157</v>
      </c>
      <c r="K58" s="16">
        <v>99207.13</v>
      </c>
      <c r="L58" s="16">
        <v>100771.61</v>
      </c>
      <c r="M58" s="16">
        <v>108896.9</v>
      </c>
      <c r="N58" s="16">
        <v>104639.69</v>
      </c>
    </row>
    <row r="59" spans="1:14" ht="15" customHeight="1" x14ac:dyDescent="0.25">
      <c r="A59" s="63" t="s">
        <v>8</v>
      </c>
      <c r="B59" s="5" t="s">
        <v>3</v>
      </c>
      <c r="C59" s="17">
        <v>-13620.19</v>
      </c>
      <c r="D59" s="17">
        <v>-14676.8</v>
      </c>
      <c r="E59" s="17">
        <v>-12706.68</v>
      </c>
      <c r="F59" s="17">
        <v>-14171.94</v>
      </c>
      <c r="G59" s="17">
        <v>-16448</v>
      </c>
      <c r="H59" s="17">
        <v>-21016.6</v>
      </c>
      <c r="I59" s="17">
        <v>-16767</v>
      </c>
      <c r="J59" s="17">
        <v>5172.41</v>
      </c>
      <c r="K59" s="17">
        <v>-21137.38</v>
      </c>
      <c r="L59" s="17">
        <v>-6514.78</v>
      </c>
      <c r="M59" s="17">
        <v>9329</v>
      </c>
      <c r="N59" s="17">
        <v>-15069.34</v>
      </c>
    </row>
    <row r="60" spans="1:14" x14ac:dyDescent="0.25">
      <c r="A60" s="63"/>
      <c r="B60" s="5" t="s">
        <v>4</v>
      </c>
      <c r="C60" s="17">
        <v>-12448.88</v>
      </c>
      <c r="D60" s="17">
        <v>-13540.59</v>
      </c>
      <c r="E60" s="17">
        <v>-12890.3</v>
      </c>
      <c r="F60" s="17">
        <v>-13872.09</v>
      </c>
      <c r="G60" s="17">
        <v>-14744.68</v>
      </c>
      <c r="H60" s="17">
        <v>-18262.560000000001</v>
      </c>
      <c r="I60" s="17">
        <v>-16283.39</v>
      </c>
      <c r="J60" s="17">
        <v>5097.8</v>
      </c>
      <c r="K60" s="17">
        <v>-20282.38</v>
      </c>
      <c r="L60" s="17">
        <v>-7043.62</v>
      </c>
      <c r="M60" s="17">
        <v>8505.65</v>
      </c>
      <c r="N60" s="17">
        <v>-14551.98</v>
      </c>
    </row>
    <row r="61" spans="1:14" x14ac:dyDescent="0.25">
      <c r="A61" s="63"/>
      <c r="B61" s="5" t="s">
        <v>5</v>
      </c>
      <c r="C61" s="17">
        <v>5700.71</v>
      </c>
      <c r="D61" s="17">
        <v>6288.04</v>
      </c>
      <c r="E61" s="17">
        <v>5278.29</v>
      </c>
      <c r="F61" s="17">
        <v>8070.3</v>
      </c>
      <c r="G61" s="17">
        <v>10707.83</v>
      </c>
      <c r="H61" s="17">
        <v>12821.96</v>
      </c>
      <c r="I61" s="17">
        <v>12410.13</v>
      </c>
      <c r="J61" s="17">
        <v>10768.32</v>
      </c>
      <c r="K61" s="17">
        <v>3746.59</v>
      </c>
      <c r="L61" s="17">
        <v>3924.87</v>
      </c>
      <c r="M61" s="17">
        <v>5300.63</v>
      </c>
      <c r="N61" s="17">
        <v>3105.47</v>
      </c>
    </row>
    <row r="62" spans="1:14" x14ac:dyDescent="0.25">
      <c r="A62" s="63"/>
      <c r="B62" s="5" t="s">
        <v>9</v>
      </c>
      <c r="C62" s="17">
        <v>-19751.07</v>
      </c>
      <c r="D62" s="17">
        <v>-23434</v>
      </c>
      <c r="E62" s="17">
        <v>-23639.34</v>
      </c>
      <c r="F62" s="17">
        <v>-29903.040000000001</v>
      </c>
      <c r="G62" s="17">
        <v>-39962.400000000001</v>
      </c>
      <c r="H62" s="17">
        <v>-33334.800000000003</v>
      </c>
      <c r="I62" s="17">
        <v>-41414.75</v>
      </c>
      <c r="J62" s="17">
        <v>-18606</v>
      </c>
      <c r="K62" s="17">
        <v>-24743.75</v>
      </c>
      <c r="L62" s="17">
        <v>-14331.95</v>
      </c>
      <c r="M62" s="17">
        <v>687.19</v>
      </c>
      <c r="N62" s="17">
        <v>-18098.64</v>
      </c>
    </row>
    <row r="63" spans="1:14" ht="15.75" thickBot="1" x14ac:dyDescent="0.3">
      <c r="A63" s="64"/>
      <c r="B63" s="6" t="s">
        <v>10</v>
      </c>
      <c r="C63" s="18">
        <v>1823</v>
      </c>
      <c r="D63" s="18">
        <v>-22.54</v>
      </c>
      <c r="E63" s="18">
        <v>2667</v>
      </c>
      <c r="F63" s="18">
        <v>9043</v>
      </c>
      <c r="G63" s="18">
        <v>10824</v>
      </c>
      <c r="H63" s="18">
        <v>14750</v>
      </c>
      <c r="I63" s="18">
        <v>11118</v>
      </c>
      <c r="J63" s="18">
        <v>25065</v>
      </c>
      <c r="K63" s="18">
        <v>-12027.21</v>
      </c>
      <c r="L63" s="18">
        <v>2483</v>
      </c>
      <c r="M63" s="18">
        <v>15095.05</v>
      </c>
      <c r="N63" s="18">
        <v>-5834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42552</v>
      </c>
      <c r="C10" s="3"/>
    </row>
    <row r="11" spans="1:6" ht="15.75" x14ac:dyDescent="0.25">
      <c r="A11" s="1" t="s">
        <v>0</v>
      </c>
      <c r="B11" s="2">
        <v>42552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1275728.8600000001</v>
      </c>
      <c r="D15" s="11">
        <v>1372822.5</v>
      </c>
      <c r="E15" s="11">
        <v>1475502.5</v>
      </c>
      <c r="F15" s="11">
        <v>1617180</v>
      </c>
    </row>
    <row r="16" spans="1:6" x14ac:dyDescent="0.25">
      <c r="A16" s="72"/>
      <c r="B16" s="12" t="s">
        <v>4</v>
      </c>
      <c r="C16" s="13">
        <v>1277980.0900000001</v>
      </c>
      <c r="D16" s="13">
        <v>1368737.9</v>
      </c>
      <c r="E16" s="13">
        <v>1476639.59</v>
      </c>
      <c r="F16" s="13">
        <v>1605745.08</v>
      </c>
    </row>
    <row r="17" spans="1:6" x14ac:dyDescent="0.25">
      <c r="A17" s="72"/>
      <c r="B17" s="12" t="s">
        <v>5</v>
      </c>
      <c r="C17" s="13">
        <v>36746.639999999999</v>
      </c>
      <c r="D17" s="13">
        <v>47104.69</v>
      </c>
      <c r="E17" s="13">
        <v>58478.61</v>
      </c>
      <c r="F17" s="13">
        <v>82213.11</v>
      </c>
    </row>
    <row r="18" spans="1:6" x14ac:dyDescent="0.25">
      <c r="A18" s="72"/>
      <c r="B18" s="12" t="s">
        <v>9</v>
      </c>
      <c r="C18" s="13">
        <v>1181952</v>
      </c>
      <c r="D18" s="13">
        <v>1263558</v>
      </c>
      <c r="E18" s="13">
        <v>1341071.71</v>
      </c>
      <c r="F18" s="13">
        <v>1397396.72</v>
      </c>
    </row>
    <row r="19" spans="1:6" x14ac:dyDescent="0.25">
      <c r="A19" s="72"/>
      <c r="B19" s="12" t="s">
        <v>10</v>
      </c>
      <c r="C19" s="13">
        <v>1387227.27</v>
      </c>
      <c r="D19" s="13">
        <v>1456558.99</v>
      </c>
      <c r="E19" s="13">
        <v>1578997.22</v>
      </c>
      <c r="F19" s="13">
        <v>1758836.41</v>
      </c>
    </row>
    <row r="20" spans="1:6" ht="15" customHeight="1" x14ac:dyDescent="0.25">
      <c r="A20" s="63" t="s">
        <v>6</v>
      </c>
      <c r="B20" s="5" t="s">
        <v>3</v>
      </c>
      <c r="C20" s="14">
        <v>1085883.51</v>
      </c>
      <c r="D20" s="14">
        <v>1174320</v>
      </c>
      <c r="E20" s="14">
        <v>1266003</v>
      </c>
      <c r="F20" s="14">
        <v>1377455.07</v>
      </c>
    </row>
    <row r="21" spans="1:6" x14ac:dyDescent="0.25">
      <c r="A21" s="63"/>
      <c r="B21" s="5" t="s">
        <v>4</v>
      </c>
      <c r="C21" s="14">
        <v>1084168.23</v>
      </c>
      <c r="D21" s="14">
        <v>1169548.6000000001</v>
      </c>
      <c r="E21" s="14">
        <v>1262481.71</v>
      </c>
      <c r="F21" s="14">
        <v>1385125.92</v>
      </c>
    </row>
    <row r="22" spans="1:6" x14ac:dyDescent="0.25">
      <c r="A22" s="63"/>
      <c r="B22" s="5" t="s">
        <v>5</v>
      </c>
      <c r="C22" s="14">
        <v>25778.7</v>
      </c>
      <c r="D22" s="14">
        <v>31292.98</v>
      </c>
      <c r="E22" s="14">
        <v>43951.839999999997</v>
      </c>
      <c r="F22" s="14">
        <v>94295.21</v>
      </c>
    </row>
    <row r="23" spans="1:6" x14ac:dyDescent="0.25">
      <c r="A23" s="63"/>
      <c r="B23" s="5" t="s">
        <v>9</v>
      </c>
      <c r="C23" s="14">
        <v>1000000</v>
      </c>
      <c r="D23" s="14">
        <v>1070805.33</v>
      </c>
      <c r="E23" s="14">
        <v>1121015.31</v>
      </c>
      <c r="F23" s="14">
        <v>1177066.07</v>
      </c>
    </row>
    <row r="24" spans="1:6" x14ac:dyDescent="0.25">
      <c r="A24" s="63"/>
      <c r="B24" s="5" t="s">
        <v>10</v>
      </c>
      <c r="C24" s="14">
        <v>1121311.8700000001</v>
      </c>
      <c r="D24" s="14">
        <v>1229945</v>
      </c>
      <c r="E24" s="14">
        <v>1321686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1228396.02</v>
      </c>
      <c r="D25" s="12">
        <v>1301000</v>
      </c>
      <c r="E25" s="12">
        <v>1372923</v>
      </c>
      <c r="F25" s="12">
        <v>1452016.88</v>
      </c>
    </row>
    <row r="26" spans="1:6" x14ac:dyDescent="0.25">
      <c r="A26" s="72"/>
      <c r="B26" s="4" t="s">
        <v>4</v>
      </c>
      <c r="C26" s="12">
        <v>1230084.23</v>
      </c>
      <c r="D26" s="12">
        <v>1293340.73</v>
      </c>
      <c r="E26" s="12">
        <v>1360510.21</v>
      </c>
      <c r="F26" s="12">
        <v>1437502.9</v>
      </c>
    </row>
    <row r="27" spans="1:6" x14ac:dyDescent="0.25">
      <c r="A27" s="72"/>
      <c r="B27" s="4" t="s">
        <v>5</v>
      </c>
      <c r="C27" s="12">
        <v>22823.29</v>
      </c>
      <c r="D27" s="12">
        <v>35793.160000000003</v>
      </c>
      <c r="E27" s="12">
        <v>52234.8</v>
      </c>
      <c r="F27" s="12">
        <v>92343.08</v>
      </c>
    </row>
    <row r="28" spans="1:6" x14ac:dyDescent="0.25">
      <c r="A28" s="72"/>
      <c r="B28" s="4" t="s">
        <v>9</v>
      </c>
      <c r="C28" s="12">
        <v>1165000</v>
      </c>
      <c r="D28" s="12">
        <v>1224500</v>
      </c>
      <c r="E28" s="12">
        <v>1209333.6299999999</v>
      </c>
      <c r="F28" s="12">
        <v>1237706.97</v>
      </c>
    </row>
    <row r="29" spans="1:6" x14ac:dyDescent="0.25">
      <c r="A29" s="72"/>
      <c r="B29" s="4" t="s">
        <v>10</v>
      </c>
      <c r="C29" s="12">
        <v>1268284.46</v>
      </c>
      <c r="D29" s="12">
        <v>1354984.86</v>
      </c>
      <c r="E29" s="12">
        <v>1436139</v>
      </c>
      <c r="F29" s="12">
        <v>1650000</v>
      </c>
    </row>
    <row r="30" spans="1:6" ht="15" customHeight="1" x14ac:dyDescent="0.25">
      <c r="A30" s="73" t="s">
        <v>8</v>
      </c>
      <c r="B30" s="5" t="s">
        <v>3</v>
      </c>
      <c r="C30" s="14">
        <v>-155500</v>
      </c>
      <c r="D30" s="14">
        <v>-129279.5</v>
      </c>
      <c r="E30" s="14">
        <v>-88318.32</v>
      </c>
      <c r="F30" s="14">
        <v>-62320.45</v>
      </c>
    </row>
    <row r="31" spans="1:6" x14ac:dyDescent="0.25">
      <c r="A31" s="73"/>
      <c r="B31" s="5" t="s">
        <v>4</v>
      </c>
      <c r="C31" s="14">
        <v>-148421.17000000001</v>
      </c>
      <c r="D31" s="14">
        <v>-122622.22</v>
      </c>
      <c r="E31" s="14">
        <v>-94782.6</v>
      </c>
      <c r="F31" s="14">
        <v>-53682.59</v>
      </c>
    </row>
    <row r="32" spans="1:6" x14ac:dyDescent="0.25">
      <c r="A32" s="73"/>
      <c r="B32" s="5" t="s">
        <v>5</v>
      </c>
      <c r="C32" s="14">
        <v>19406.16</v>
      </c>
      <c r="D32" s="14">
        <v>32022.98</v>
      </c>
      <c r="E32" s="14">
        <v>34884.660000000003</v>
      </c>
      <c r="F32" s="14">
        <v>52483.15</v>
      </c>
    </row>
    <row r="33" spans="1:14" ht="15" customHeight="1" x14ac:dyDescent="0.25">
      <c r="A33" s="73"/>
      <c r="B33" s="5" t="s">
        <v>9</v>
      </c>
      <c r="C33" s="14">
        <v>-170582</v>
      </c>
      <c r="D33" s="14">
        <v>-168591.86</v>
      </c>
      <c r="E33" s="14">
        <v>-166745</v>
      </c>
      <c r="F33" s="14">
        <v>-133467</v>
      </c>
    </row>
    <row r="34" spans="1:14" x14ac:dyDescent="0.25">
      <c r="A34" s="73"/>
      <c r="B34" s="5" t="s">
        <v>10</v>
      </c>
      <c r="C34" s="14">
        <v>-94030</v>
      </c>
      <c r="D34" s="14">
        <v>-27682</v>
      </c>
      <c r="E34" s="14">
        <v>-35307</v>
      </c>
      <c r="F34" s="14">
        <v>36002.28</v>
      </c>
    </row>
    <row r="35" spans="1:14" ht="15" customHeight="1" x14ac:dyDescent="0.25">
      <c r="A35" s="74" t="s">
        <v>20</v>
      </c>
      <c r="B35" s="4" t="s">
        <v>3</v>
      </c>
      <c r="C35" s="12">
        <v>73.55</v>
      </c>
      <c r="D35" s="12">
        <v>78.5</v>
      </c>
      <c r="E35" s="12">
        <v>81.05</v>
      </c>
      <c r="F35" s="12">
        <v>82</v>
      </c>
    </row>
    <row r="36" spans="1:14" x14ac:dyDescent="0.25">
      <c r="A36" s="74"/>
      <c r="B36" s="4" t="s">
        <v>4</v>
      </c>
      <c r="C36" s="12">
        <v>73.569999999999993</v>
      </c>
      <c r="D36" s="12">
        <v>78.77</v>
      </c>
      <c r="E36" s="12">
        <v>81.75</v>
      </c>
      <c r="F36" s="12">
        <v>84.02</v>
      </c>
    </row>
    <row r="37" spans="1:14" x14ac:dyDescent="0.25">
      <c r="A37" s="74"/>
      <c r="B37" s="4" t="s">
        <v>5</v>
      </c>
      <c r="C37" s="12">
        <v>1.79</v>
      </c>
      <c r="D37" s="12">
        <v>2.4300000000000002</v>
      </c>
      <c r="E37" s="12">
        <v>3.34</v>
      </c>
      <c r="F37" s="12">
        <v>4.62</v>
      </c>
    </row>
    <row r="38" spans="1:14" x14ac:dyDescent="0.25">
      <c r="A38" s="74"/>
      <c r="B38" s="4" t="s">
        <v>9</v>
      </c>
      <c r="C38" s="12">
        <v>69.099999999999994</v>
      </c>
      <c r="D38" s="12">
        <v>74.2</v>
      </c>
      <c r="E38" s="12">
        <v>76.8</v>
      </c>
      <c r="F38" s="12">
        <v>77.7</v>
      </c>
    </row>
    <row r="39" spans="1:14" ht="15.75" thickBot="1" x14ac:dyDescent="0.3">
      <c r="A39" s="75"/>
      <c r="B39" s="7" t="s">
        <v>10</v>
      </c>
      <c r="C39" s="15">
        <v>77</v>
      </c>
      <c r="D39" s="15">
        <v>84</v>
      </c>
      <c r="E39" s="15">
        <v>90</v>
      </c>
      <c r="F39" s="15">
        <v>95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42552</v>
      </c>
      <c r="D43" s="9">
        <v>42583</v>
      </c>
      <c r="E43" s="9">
        <v>42614</v>
      </c>
      <c r="F43" s="9">
        <v>42644</v>
      </c>
      <c r="G43" s="9">
        <v>42675</v>
      </c>
      <c r="H43" s="9">
        <v>42705</v>
      </c>
      <c r="I43" s="9">
        <v>42736</v>
      </c>
      <c r="J43" s="9">
        <v>42767</v>
      </c>
      <c r="K43" s="9">
        <v>42795</v>
      </c>
      <c r="L43" s="9">
        <v>42826</v>
      </c>
      <c r="M43" s="9">
        <v>42856</v>
      </c>
      <c r="N43" s="9">
        <v>42887</v>
      </c>
    </row>
    <row r="44" spans="1:14" ht="15" customHeight="1" x14ac:dyDescent="0.25">
      <c r="A44" s="71" t="s">
        <v>11</v>
      </c>
      <c r="B44" s="4" t="s">
        <v>3</v>
      </c>
      <c r="C44" s="16">
        <v>106964</v>
      </c>
      <c r="D44" s="16">
        <v>97160.45</v>
      </c>
      <c r="E44" s="16">
        <v>98711</v>
      </c>
      <c r="F44" s="16">
        <v>108153.61</v>
      </c>
      <c r="G44" s="16">
        <v>101678.17</v>
      </c>
      <c r="H44" s="16">
        <v>126207.82</v>
      </c>
      <c r="I44" s="16">
        <v>136911.54</v>
      </c>
      <c r="J44" s="16">
        <v>94242.14</v>
      </c>
      <c r="K44" s="16">
        <v>102712.7</v>
      </c>
      <c r="L44" s="16">
        <v>120931</v>
      </c>
      <c r="M44" s="16">
        <v>102126.1</v>
      </c>
      <c r="N44" s="16">
        <v>105816.25</v>
      </c>
    </row>
    <row r="45" spans="1:14" x14ac:dyDescent="0.25">
      <c r="A45" s="72"/>
      <c r="B45" s="4" t="s">
        <v>4</v>
      </c>
      <c r="C45" s="16">
        <v>106257.57</v>
      </c>
      <c r="D45" s="16">
        <v>97392.52</v>
      </c>
      <c r="E45" s="16">
        <v>98459.57</v>
      </c>
      <c r="F45" s="16">
        <v>109666.69</v>
      </c>
      <c r="G45" s="16">
        <v>102182.72</v>
      </c>
      <c r="H45" s="16">
        <v>126500.06</v>
      </c>
      <c r="I45" s="16">
        <v>136810.62</v>
      </c>
      <c r="J45" s="16">
        <v>94758.97</v>
      </c>
      <c r="K45" s="16">
        <v>103577.09</v>
      </c>
      <c r="L45" s="16">
        <v>121063.07</v>
      </c>
      <c r="M45" s="16">
        <v>102622.32</v>
      </c>
      <c r="N45" s="16">
        <v>106120.88</v>
      </c>
    </row>
    <row r="46" spans="1:14" x14ac:dyDescent="0.25">
      <c r="A46" s="72"/>
      <c r="B46" s="4" t="s">
        <v>5</v>
      </c>
      <c r="C46" s="16">
        <v>3481.91</v>
      </c>
      <c r="D46" s="16">
        <v>3100.65</v>
      </c>
      <c r="E46" s="16">
        <v>2180.1999999999998</v>
      </c>
      <c r="F46" s="16">
        <v>4466.82</v>
      </c>
      <c r="G46" s="16">
        <v>5269.82</v>
      </c>
      <c r="H46" s="16">
        <v>6389.7</v>
      </c>
      <c r="I46" s="16">
        <v>5783.04</v>
      </c>
      <c r="J46" s="16">
        <v>3214.62</v>
      </c>
      <c r="K46" s="16">
        <v>2255.48</v>
      </c>
      <c r="L46" s="16">
        <v>4396.34</v>
      </c>
      <c r="M46" s="16">
        <v>2938.19</v>
      </c>
      <c r="N46" s="16">
        <v>3510.46</v>
      </c>
    </row>
    <row r="47" spans="1:14" ht="15" customHeight="1" x14ac:dyDescent="0.25">
      <c r="A47" s="72"/>
      <c r="B47" s="4" t="s">
        <v>9</v>
      </c>
      <c r="C47" s="16">
        <v>97000</v>
      </c>
      <c r="D47" s="16">
        <v>90718</v>
      </c>
      <c r="E47" s="16">
        <v>95130.7</v>
      </c>
      <c r="F47" s="16">
        <v>104840.65</v>
      </c>
      <c r="G47" s="16">
        <v>93678.99</v>
      </c>
      <c r="H47" s="16">
        <v>109841</v>
      </c>
      <c r="I47" s="16">
        <v>125686</v>
      </c>
      <c r="J47" s="16">
        <v>88140.88</v>
      </c>
      <c r="K47" s="16">
        <v>100749.53</v>
      </c>
      <c r="L47" s="16">
        <v>110743.34</v>
      </c>
      <c r="M47" s="16">
        <v>97652.79</v>
      </c>
      <c r="N47" s="16">
        <v>100974.32</v>
      </c>
    </row>
    <row r="48" spans="1:14" x14ac:dyDescent="0.25">
      <c r="A48" s="72"/>
      <c r="B48" s="4" t="s">
        <v>10</v>
      </c>
      <c r="C48" s="16">
        <v>112973.23</v>
      </c>
      <c r="D48" s="16">
        <v>105832</v>
      </c>
      <c r="E48" s="16">
        <v>103391.25</v>
      </c>
      <c r="F48" s="16">
        <v>122494.7</v>
      </c>
      <c r="G48" s="16">
        <v>115474.5</v>
      </c>
      <c r="H48" s="16">
        <v>138580.82999999999</v>
      </c>
      <c r="I48" s="16">
        <v>151232.31</v>
      </c>
      <c r="J48" s="16">
        <v>100943.28</v>
      </c>
      <c r="K48" s="16">
        <v>108580.44</v>
      </c>
      <c r="L48" s="16">
        <v>128390.73</v>
      </c>
      <c r="M48" s="16">
        <v>107941.37</v>
      </c>
      <c r="N48" s="16">
        <v>112633</v>
      </c>
    </row>
    <row r="49" spans="1:14" ht="15" customHeight="1" x14ac:dyDescent="0.25">
      <c r="A49" s="63" t="s">
        <v>6</v>
      </c>
      <c r="B49" s="5" t="s">
        <v>3</v>
      </c>
      <c r="C49" s="17">
        <v>91552.88</v>
      </c>
      <c r="D49" s="17">
        <v>81582.12</v>
      </c>
      <c r="E49" s="17">
        <v>84851</v>
      </c>
      <c r="F49" s="17">
        <v>92453.8</v>
      </c>
      <c r="G49" s="17">
        <v>82100.039999999994</v>
      </c>
      <c r="H49" s="17">
        <v>105964.91</v>
      </c>
      <c r="I49" s="17">
        <v>119217.86</v>
      </c>
      <c r="J49" s="17">
        <v>74506.039999999994</v>
      </c>
      <c r="K49" s="17">
        <v>89651.82</v>
      </c>
      <c r="L49" s="17">
        <v>108302.66</v>
      </c>
      <c r="M49" s="17">
        <v>82723.149999999994</v>
      </c>
      <c r="N49" s="17">
        <v>88921</v>
      </c>
    </row>
    <row r="50" spans="1:14" x14ac:dyDescent="0.25">
      <c r="A50" s="63"/>
      <c r="B50" s="5" t="s">
        <v>4</v>
      </c>
      <c r="C50" s="17">
        <v>92587.12</v>
      </c>
      <c r="D50" s="17">
        <v>83010.7</v>
      </c>
      <c r="E50" s="17">
        <v>85288.94</v>
      </c>
      <c r="F50" s="17">
        <v>93338.64</v>
      </c>
      <c r="G50" s="17">
        <v>82644.62</v>
      </c>
      <c r="H50" s="17">
        <v>106892.73</v>
      </c>
      <c r="I50" s="17">
        <v>119363.23</v>
      </c>
      <c r="J50" s="17">
        <v>74631.11</v>
      </c>
      <c r="K50" s="17">
        <v>90280.320000000007</v>
      </c>
      <c r="L50" s="17">
        <v>107758.87</v>
      </c>
      <c r="M50" s="17">
        <v>82760.039999999994</v>
      </c>
      <c r="N50" s="17">
        <v>89126.92</v>
      </c>
    </row>
    <row r="51" spans="1:14" x14ac:dyDescent="0.25">
      <c r="A51" s="63"/>
      <c r="B51" s="5" t="s">
        <v>5</v>
      </c>
      <c r="C51" s="17">
        <v>6016.48</v>
      </c>
      <c r="D51" s="17">
        <v>4589.87</v>
      </c>
      <c r="E51" s="17">
        <v>3295.73</v>
      </c>
      <c r="F51" s="17">
        <v>3709.53</v>
      </c>
      <c r="G51" s="17">
        <v>4656.57</v>
      </c>
      <c r="H51" s="17">
        <v>5945.28</v>
      </c>
      <c r="I51" s="17">
        <v>7105.6</v>
      </c>
      <c r="J51" s="17">
        <v>2485.96</v>
      </c>
      <c r="K51" s="17">
        <v>2834.7</v>
      </c>
      <c r="L51" s="17">
        <v>3528.58</v>
      </c>
      <c r="M51" s="17">
        <v>2707.82</v>
      </c>
      <c r="N51" s="17">
        <v>3781.57</v>
      </c>
    </row>
    <row r="52" spans="1:14" ht="15" customHeight="1" x14ac:dyDescent="0.25">
      <c r="A52" s="63"/>
      <c r="B52" s="5" t="s">
        <v>9</v>
      </c>
      <c r="C52" s="17">
        <v>76400</v>
      </c>
      <c r="D52" s="17">
        <v>77714.039999999994</v>
      </c>
      <c r="E52" s="17">
        <v>80797</v>
      </c>
      <c r="F52" s="17">
        <v>86601</v>
      </c>
      <c r="G52" s="17">
        <v>76387.22</v>
      </c>
      <c r="H52" s="17">
        <v>94412.9</v>
      </c>
      <c r="I52" s="17">
        <v>109730</v>
      </c>
      <c r="J52" s="17">
        <v>71413.63</v>
      </c>
      <c r="K52" s="17">
        <v>84759.679999999993</v>
      </c>
      <c r="L52" s="17">
        <v>99482.78</v>
      </c>
      <c r="M52" s="17">
        <v>76278.179999999993</v>
      </c>
      <c r="N52" s="17">
        <v>81816.77</v>
      </c>
    </row>
    <row r="53" spans="1:14" x14ac:dyDescent="0.25">
      <c r="A53" s="63"/>
      <c r="B53" s="5" t="s">
        <v>10</v>
      </c>
      <c r="C53" s="17">
        <v>103314</v>
      </c>
      <c r="D53" s="17">
        <v>95637</v>
      </c>
      <c r="E53" s="17">
        <v>92118</v>
      </c>
      <c r="F53" s="17">
        <v>100578</v>
      </c>
      <c r="G53" s="17">
        <v>92735</v>
      </c>
      <c r="H53" s="17">
        <v>118712.73</v>
      </c>
      <c r="I53" s="17">
        <v>135305</v>
      </c>
      <c r="J53" s="17">
        <v>80838</v>
      </c>
      <c r="K53" s="17">
        <v>96925</v>
      </c>
      <c r="L53" s="17">
        <v>114787.03</v>
      </c>
      <c r="M53" s="17">
        <v>87918</v>
      </c>
      <c r="N53" s="17">
        <v>96872</v>
      </c>
    </row>
    <row r="54" spans="1:14" ht="15" customHeight="1" x14ac:dyDescent="0.25">
      <c r="A54" s="72" t="s">
        <v>7</v>
      </c>
      <c r="B54" s="4" t="s">
        <v>3</v>
      </c>
      <c r="C54" s="16">
        <v>109834</v>
      </c>
      <c r="D54" s="16">
        <v>95744.39</v>
      </c>
      <c r="E54" s="16">
        <v>101526.85</v>
      </c>
      <c r="F54" s="16">
        <v>108630</v>
      </c>
      <c r="G54" s="16">
        <v>108932.64</v>
      </c>
      <c r="H54" s="16">
        <v>123948.98</v>
      </c>
      <c r="I54" s="16">
        <v>114071.85</v>
      </c>
      <c r="J54" s="16">
        <v>95451.76</v>
      </c>
      <c r="K54" s="16">
        <v>97443</v>
      </c>
      <c r="L54" s="16">
        <v>99980.92</v>
      </c>
      <c r="M54" s="16">
        <v>97220.36</v>
      </c>
      <c r="N54" s="16">
        <v>101551.71</v>
      </c>
    </row>
    <row r="55" spans="1:14" x14ac:dyDescent="0.25">
      <c r="A55" s="72"/>
      <c r="B55" s="4" t="s">
        <v>4</v>
      </c>
      <c r="C55" s="16">
        <v>108097.31</v>
      </c>
      <c r="D55" s="16">
        <v>96720.1</v>
      </c>
      <c r="E55" s="16">
        <v>102853.14</v>
      </c>
      <c r="F55" s="16">
        <v>107035.16</v>
      </c>
      <c r="G55" s="16">
        <v>107088.13</v>
      </c>
      <c r="H55" s="16">
        <v>125664.3</v>
      </c>
      <c r="I55" s="16">
        <v>114836.1</v>
      </c>
      <c r="J55" s="16">
        <v>95294.78</v>
      </c>
      <c r="K55" s="16">
        <v>97810.13</v>
      </c>
      <c r="L55" s="16">
        <v>100035.17</v>
      </c>
      <c r="M55" s="16">
        <v>97085.78</v>
      </c>
      <c r="N55" s="16">
        <v>101786.86</v>
      </c>
    </row>
    <row r="56" spans="1:14" x14ac:dyDescent="0.25">
      <c r="A56" s="72"/>
      <c r="B56" s="4" t="s">
        <v>5</v>
      </c>
      <c r="C56" s="16">
        <v>7484.75</v>
      </c>
      <c r="D56" s="16">
        <v>4004.29</v>
      </c>
      <c r="E56" s="16">
        <v>5897.09</v>
      </c>
      <c r="F56" s="16">
        <v>7307.29</v>
      </c>
      <c r="G56" s="16">
        <v>5389.19</v>
      </c>
      <c r="H56" s="16">
        <v>12614.31</v>
      </c>
      <c r="I56" s="16">
        <v>8498.11</v>
      </c>
      <c r="J56" s="16">
        <v>4107.1499999999996</v>
      </c>
      <c r="K56" s="16">
        <v>3086.52</v>
      </c>
      <c r="L56" s="16">
        <v>4291.82</v>
      </c>
      <c r="M56" s="16">
        <v>2749.51</v>
      </c>
      <c r="N56" s="16">
        <v>3300.01</v>
      </c>
    </row>
    <row r="57" spans="1:14" ht="15" customHeight="1" x14ac:dyDescent="0.25">
      <c r="A57" s="72"/>
      <c r="B57" s="4" t="s">
        <v>9</v>
      </c>
      <c r="C57" s="16">
        <v>93000</v>
      </c>
      <c r="D57" s="16">
        <v>91242.68</v>
      </c>
      <c r="E57" s="16">
        <v>95990</v>
      </c>
      <c r="F57" s="16">
        <v>93596.69</v>
      </c>
      <c r="G57" s="16">
        <v>95896.13</v>
      </c>
      <c r="H57" s="16">
        <v>106300</v>
      </c>
      <c r="I57" s="16">
        <v>92145</v>
      </c>
      <c r="J57" s="16">
        <v>84665</v>
      </c>
      <c r="K57" s="16">
        <v>94369</v>
      </c>
      <c r="L57" s="16">
        <v>93077</v>
      </c>
      <c r="M57" s="16">
        <v>92079.41</v>
      </c>
      <c r="N57" s="16">
        <v>96435</v>
      </c>
    </row>
    <row r="58" spans="1:14" x14ac:dyDescent="0.25">
      <c r="A58" s="72"/>
      <c r="B58" s="4" t="s">
        <v>10</v>
      </c>
      <c r="C58" s="16">
        <v>120253.35</v>
      </c>
      <c r="D58" s="16">
        <v>107406</v>
      </c>
      <c r="E58" s="16">
        <v>115000</v>
      </c>
      <c r="F58" s="16">
        <v>118267</v>
      </c>
      <c r="G58" s="16">
        <v>115749</v>
      </c>
      <c r="H58" s="16">
        <v>154971.35</v>
      </c>
      <c r="I58" s="16">
        <v>131433</v>
      </c>
      <c r="J58" s="16">
        <v>103563.52</v>
      </c>
      <c r="K58" s="16">
        <v>103839.46</v>
      </c>
      <c r="L58" s="16">
        <v>108896.9</v>
      </c>
      <c r="M58" s="16">
        <v>102784.58</v>
      </c>
      <c r="N58" s="16">
        <v>108879.52</v>
      </c>
    </row>
    <row r="59" spans="1:14" ht="15" customHeight="1" x14ac:dyDescent="0.25">
      <c r="A59" s="63" t="s">
        <v>8</v>
      </c>
      <c r="B59" s="5" t="s">
        <v>3</v>
      </c>
      <c r="C59" s="17">
        <v>-14557.04</v>
      </c>
      <c r="D59" s="17">
        <v>-14558.7</v>
      </c>
      <c r="E59" s="17">
        <v>-15705.84</v>
      </c>
      <c r="F59" s="17">
        <v>-12718</v>
      </c>
      <c r="G59" s="17">
        <v>-22157</v>
      </c>
      <c r="H59" s="17">
        <v>-19312</v>
      </c>
      <c r="I59" s="17">
        <v>5383.33</v>
      </c>
      <c r="J59" s="17">
        <v>-22220.37</v>
      </c>
      <c r="K59" s="17">
        <v>-6818.81</v>
      </c>
      <c r="L59" s="17">
        <v>8639.5</v>
      </c>
      <c r="M59" s="17">
        <v>-13547.5</v>
      </c>
      <c r="N59" s="17">
        <v>-11863.3</v>
      </c>
    </row>
    <row r="60" spans="1:14" x14ac:dyDescent="0.25">
      <c r="A60" s="63"/>
      <c r="B60" s="5" t="s">
        <v>4</v>
      </c>
      <c r="C60" s="17">
        <v>-14092.96</v>
      </c>
      <c r="D60" s="17">
        <v>-14059.34</v>
      </c>
      <c r="E60" s="17">
        <v>-16715.87</v>
      </c>
      <c r="F60" s="17">
        <v>-12540.39</v>
      </c>
      <c r="G60" s="17">
        <v>-23114.01</v>
      </c>
      <c r="H60" s="17">
        <v>-19405.060000000001</v>
      </c>
      <c r="I60" s="17">
        <v>4527.1899999999996</v>
      </c>
      <c r="J60" s="17">
        <v>-20976.18</v>
      </c>
      <c r="K60" s="17">
        <v>-7717.26</v>
      </c>
      <c r="L60" s="17">
        <v>8410.1299999999992</v>
      </c>
      <c r="M60" s="17">
        <v>-14012.39</v>
      </c>
      <c r="N60" s="17">
        <v>-12659.94</v>
      </c>
    </row>
    <row r="61" spans="1:14" x14ac:dyDescent="0.25">
      <c r="A61" s="63"/>
      <c r="B61" s="5" t="s">
        <v>5</v>
      </c>
      <c r="C61" s="17">
        <v>6818.18</v>
      </c>
      <c r="D61" s="17">
        <v>3383.2</v>
      </c>
      <c r="E61" s="17">
        <v>6668.57</v>
      </c>
      <c r="F61" s="17">
        <v>8326.35</v>
      </c>
      <c r="G61" s="17">
        <v>12089.94</v>
      </c>
      <c r="H61" s="17">
        <v>10790.79</v>
      </c>
      <c r="I61" s="17">
        <v>10474.09</v>
      </c>
      <c r="J61" s="17">
        <v>5171.99</v>
      </c>
      <c r="K61" s="17">
        <v>4372.13</v>
      </c>
      <c r="L61" s="17">
        <v>5504.1</v>
      </c>
      <c r="M61" s="17">
        <v>2395.8200000000002</v>
      </c>
      <c r="N61" s="17">
        <v>5479.25</v>
      </c>
    </row>
    <row r="62" spans="1:14" x14ac:dyDescent="0.25">
      <c r="A62" s="63"/>
      <c r="B62" s="5" t="s">
        <v>9</v>
      </c>
      <c r="C62" s="17">
        <v>-28972.45</v>
      </c>
      <c r="D62" s="17">
        <v>-19096.71</v>
      </c>
      <c r="E62" s="17">
        <v>-29491</v>
      </c>
      <c r="F62" s="17">
        <v>-23606.93</v>
      </c>
      <c r="G62" s="17">
        <v>-54682.15</v>
      </c>
      <c r="H62" s="17">
        <v>-42072.78</v>
      </c>
      <c r="I62" s="17">
        <v>-18206</v>
      </c>
      <c r="J62" s="17">
        <v>-27730.75</v>
      </c>
      <c r="K62" s="17">
        <v>-19079.78</v>
      </c>
      <c r="L62" s="17">
        <v>-2041.11</v>
      </c>
      <c r="M62" s="17">
        <v>-19600.580000000002</v>
      </c>
      <c r="N62" s="17">
        <v>-20741.849999999999</v>
      </c>
    </row>
    <row r="63" spans="1:14" ht="15.75" thickBot="1" x14ac:dyDescent="0.3">
      <c r="A63" s="64"/>
      <c r="B63" s="6" t="s">
        <v>10</v>
      </c>
      <c r="C63" s="18">
        <v>-21.74</v>
      </c>
      <c r="D63" s="18">
        <v>-1475</v>
      </c>
      <c r="E63" s="18">
        <v>-23.69</v>
      </c>
      <c r="F63" s="18">
        <v>5008</v>
      </c>
      <c r="G63" s="18">
        <v>321</v>
      </c>
      <c r="H63" s="18">
        <v>-17.66</v>
      </c>
      <c r="I63" s="18">
        <v>25065</v>
      </c>
      <c r="J63" s="18">
        <v>-10969</v>
      </c>
      <c r="K63" s="18">
        <v>1734</v>
      </c>
      <c r="L63" s="18">
        <v>15423.27</v>
      </c>
      <c r="M63" s="18">
        <v>-10466.23</v>
      </c>
      <c r="N63" s="18">
        <v>438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42583</v>
      </c>
      <c r="C10" s="3"/>
    </row>
    <row r="11" spans="1:6" ht="15.75" x14ac:dyDescent="0.25">
      <c r="A11" s="1" t="s">
        <v>0</v>
      </c>
      <c r="B11" s="2">
        <v>42583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1269052</v>
      </c>
      <c r="D15" s="11">
        <v>1364346</v>
      </c>
      <c r="E15" s="11">
        <v>1472328</v>
      </c>
      <c r="F15" s="11">
        <v>1589789.24</v>
      </c>
    </row>
    <row r="16" spans="1:6" x14ac:dyDescent="0.25">
      <c r="A16" s="72"/>
      <c r="B16" s="12" t="s">
        <v>4</v>
      </c>
      <c r="C16" s="13">
        <v>1262624.97</v>
      </c>
      <c r="D16" s="13">
        <v>1356326.28</v>
      </c>
      <c r="E16" s="13">
        <v>1468864.04</v>
      </c>
      <c r="F16" s="13">
        <v>1592795.58</v>
      </c>
    </row>
    <row r="17" spans="1:6" x14ac:dyDescent="0.25">
      <c r="A17" s="72"/>
      <c r="B17" s="12" t="s">
        <v>5</v>
      </c>
      <c r="C17" s="13">
        <v>26575.24</v>
      </c>
      <c r="D17" s="13">
        <v>49151.46</v>
      </c>
      <c r="E17" s="13">
        <v>55446.12</v>
      </c>
      <c r="F17" s="13">
        <v>73315.259999999995</v>
      </c>
    </row>
    <row r="18" spans="1:6" x14ac:dyDescent="0.25">
      <c r="A18" s="72"/>
      <c r="B18" s="12" t="s">
        <v>9</v>
      </c>
      <c r="C18" s="13">
        <v>1171727</v>
      </c>
      <c r="D18" s="13">
        <v>1246296</v>
      </c>
      <c r="E18" s="13">
        <v>1341071.2</v>
      </c>
      <c r="F18" s="13">
        <v>1397400.3</v>
      </c>
    </row>
    <row r="19" spans="1:6" x14ac:dyDescent="0.25">
      <c r="A19" s="72"/>
      <c r="B19" s="12" t="s">
        <v>10</v>
      </c>
      <c r="C19" s="13">
        <v>1311196.5</v>
      </c>
      <c r="D19" s="13">
        <v>1456558.99</v>
      </c>
      <c r="E19" s="13">
        <v>1557307</v>
      </c>
      <c r="F19" s="13">
        <v>1729123</v>
      </c>
    </row>
    <row r="20" spans="1:6" ht="15" customHeight="1" x14ac:dyDescent="0.25">
      <c r="A20" s="63" t="s">
        <v>6</v>
      </c>
      <c r="B20" s="5" t="s">
        <v>3</v>
      </c>
      <c r="C20" s="14">
        <v>1082250</v>
      </c>
      <c r="D20" s="14">
        <v>1174039</v>
      </c>
      <c r="E20" s="14">
        <v>1262784.31</v>
      </c>
      <c r="F20" s="14">
        <v>1374000</v>
      </c>
    </row>
    <row r="21" spans="1:6" x14ac:dyDescent="0.25">
      <c r="A21" s="63"/>
      <c r="B21" s="5" t="s">
        <v>4</v>
      </c>
      <c r="C21" s="14">
        <v>1083626.1000000001</v>
      </c>
      <c r="D21" s="14">
        <v>1171287.77</v>
      </c>
      <c r="E21" s="14">
        <v>1264470.77</v>
      </c>
      <c r="F21" s="14">
        <v>1365150</v>
      </c>
    </row>
    <row r="22" spans="1:6" x14ac:dyDescent="0.25">
      <c r="A22" s="63"/>
      <c r="B22" s="5" t="s">
        <v>5</v>
      </c>
      <c r="C22" s="14">
        <v>17433.47</v>
      </c>
      <c r="D22" s="14">
        <v>26604.55</v>
      </c>
      <c r="E22" s="14">
        <v>36454.019999999997</v>
      </c>
      <c r="F22" s="14">
        <v>64910.44</v>
      </c>
    </row>
    <row r="23" spans="1:6" x14ac:dyDescent="0.25">
      <c r="A23" s="63"/>
      <c r="B23" s="5" t="s">
        <v>9</v>
      </c>
      <c r="C23" s="14">
        <v>1032550</v>
      </c>
      <c r="D23" s="14">
        <v>1124487.79</v>
      </c>
      <c r="E23" s="14">
        <v>1191957.05</v>
      </c>
      <c r="F23" s="14">
        <v>1178099.3</v>
      </c>
    </row>
    <row r="24" spans="1:6" x14ac:dyDescent="0.25">
      <c r="A24" s="63"/>
      <c r="B24" s="5" t="s">
        <v>10</v>
      </c>
      <c r="C24" s="14">
        <v>1121311.8700000001</v>
      </c>
      <c r="D24" s="14">
        <v>1250000</v>
      </c>
      <c r="E24" s="14">
        <v>1352512</v>
      </c>
      <c r="F24" s="14">
        <v>1490825</v>
      </c>
    </row>
    <row r="25" spans="1:6" ht="15" customHeight="1" x14ac:dyDescent="0.25">
      <c r="A25" s="72" t="s">
        <v>7</v>
      </c>
      <c r="B25" s="4" t="s">
        <v>3</v>
      </c>
      <c r="C25" s="12">
        <v>1241318.5</v>
      </c>
      <c r="D25" s="12">
        <v>1315401.8700000001</v>
      </c>
      <c r="E25" s="12">
        <v>1379903.1</v>
      </c>
      <c r="F25" s="12">
        <v>1448793.66</v>
      </c>
    </row>
    <row r="26" spans="1:6" x14ac:dyDescent="0.25">
      <c r="A26" s="72"/>
      <c r="B26" s="4" t="s">
        <v>4</v>
      </c>
      <c r="C26" s="12">
        <v>1239074.3600000001</v>
      </c>
      <c r="D26" s="12">
        <v>1309019.1399999999</v>
      </c>
      <c r="E26" s="12">
        <v>1370573.42</v>
      </c>
      <c r="F26" s="12">
        <v>1441364.9</v>
      </c>
    </row>
    <row r="27" spans="1:6" x14ac:dyDescent="0.25">
      <c r="A27" s="72"/>
      <c r="B27" s="4" t="s">
        <v>5</v>
      </c>
      <c r="C27" s="12">
        <v>13289.1</v>
      </c>
      <c r="D27" s="12">
        <v>31566</v>
      </c>
      <c r="E27" s="12">
        <v>32461.02</v>
      </c>
      <c r="F27" s="12">
        <v>46897.57</v>
      </c>
    </row>
    <row r="28" spans="1:6" x14ac:dyDescent="0.25">
      <c r="A28" s="72"/>
      <c r="B28" s="4" t="s">
        <v>9</v>
      </c>
      <c r="C28" s="12">
        <v>1201661</v>
      </c>
      <c r="D28" s="12">
        <v>1232340.6200000001</v>
      </c>
      <c r="E28" s="12">
        <v>1272952.71</v>
      </c>
      <c r="F28" s="12">
        <v>1292047</v>
      </c>
    </row>
    <row r="29" spans="1:6" x14ac:dyDescent="0.25">
      <c r="A29" s="72"/>
      <c r="B29" s="4" t="s">
        <v>10</v>
      </c>
      <c r="C29" s="12">
        <v>1264254.76</v>
      </c>
      <c r="D29" s="12">
        <v>1363893.8</v>
      </c>
      <c r="E29" s="12">
        <v>1426627</v>
      </c>
      <c r="F29" s="12">
        <v>1502981.02</v>
      </c>
    </row>
    <row r="30" spans="1:6" ht="15" customHeight="1" x14ac:dyDescent="0.25">
      <c r="A30" s="73" t="s">
        <v>8</v>
      </c>
      <c r="B30" s="5" t="s">
        <v>3</v>
      </c>
      <c r="C30" s="14">
        <v>-158860.63</v>
      </c>
      <c r="D30" s="14">
        <v>-138578.14000000001</v>
      </c>
      <c r="E30" s="14">
        <v>-106000</v>
      </c>
      <c r="F30" s="14">
        <v>-68725.31</v>
      </c>
    </row>
    <row r="31" spans="1:6" x14ac:dyDescent="0.25">
      <c r="A31" s="73"/>
      <c r="B31" s="5" t="s">
        <v>4</v>
      </c>
      <c r="C31" s="14">
        <v>-155619.68</v>
      </c>
      <c r="D31" s="14">
        <v>-139982.44</v>
      </c>
      <c r="E31" s="14">
        <v>-104760.81</v>
      </c>
      <c r="F31" s="14">
        <v>-59424.88</v>
      </c>
    </row>
    <row r="32" spans="1:6" x14ac:dyDescent="0.25">
      <c r="A32" s="73"/>
      <c r="B32" s="5" t="s">
        <v>5</v>
      </c>
      <c r="C32" s="14">
        <v>15020.48</v>
      </c>
      <c r="D32" s="14">
        <v>25335.040000000001</v>
      </c>
      <c r="E32" s="14">
        <v>37631.46</v>
      </c>
      <c r="F32" s="14">
        <v>58558.71</v>
      </c>
    </row>
    <row r="33" spans="1:14" ht="15" customHeight="1" x14ac:dyDescent="0.25">
      <c r="A33" s="73"/>
      <c r="B33" s="5" t="s">
        <v>9</v>
      </c>
      <c r="C33" s="14">
        <v>-173328.11</v>
      </c>
      <c r="D33" s="14">
        <v>-200000</v>
      </c>
      <c r="E33" s="14">
        <v>-200000</v>
      </c>
      <c r="F33" s="14">
        <v>-187108.5</v>
      </c>
    </row>
    <row r="34" spans="1:14" x14ac:dyDescent="0.25">
      <c r="A34" s="73"/>
      <c r="B34" s="5" t="s">
        <v>10</v>
      </c>
      <c r="C34" s="14">
        <v>-117064</v>
      </c>
      <c r="D34" s="14">
        <v>-81655</v>
      </c>
      <c r="E34" s="14">
        <v>-35307</v>
      </c>
      <c r="F34" s="14">
        <v>60680.97</v>
      </c>
    </row>
    <row r="35" spans="1:14" ht="15" customHeight="1" x14ac:dyDescent="0.25">
      <c r="A35" s="74" t="s">
        <v>20</v>
      </c>
      <c r="B35" s="4" t="s">
        <v>3</v>
      </c>
      <c r="C35" s="12">
        <v>73.5</v>
      </c>
      <c r="D35" s="12">
        <v>78.2</v>
      </c>
      <c r="E35" s="12">
        <v>80.290000000000006</v>
      </c>
      <c r="F35" s="12">
        <v>82.3</v>
      </c>
    </row>
    <row r="36" spans="1:14" x14ac:dyDescent="0.25">
      <c r="A36" s="74"/>
      <c r="B36" s="4" t="s">
        <v>4</v>
      </c>
      <c r="C36" s="12">
        <v>73.58</v>
      </c>
      <c r="D36" s="12">
        <v>78.459999999999994</v>
      </c>
      <c r="E36" s="12">
        <v>81.069999999999993</v>
      </c>
      <c r="F36" s="12">
        <v>83.33</v>
      </c>
    </row>
    <row r="37" spans="1:14" x14ac:dyDescent="0.25">
      <c r="A37" s="74"/>
      <c r="B37" s="4" t="s">
        <v>5</v>
      </c>
      <c r="C37" s="12">
        <v>1.69</v>
      </c>
      <c r="D37" s="12">
        <v>2.3199999999999998</v>
      </c>
      <c r="E37" s="12">
        <v>3.02</v>
      </c>
      <c r="F37" s="12">
        <v>4.07</v>
      </c>
    </row>
    <row r="38" spans="1:14" x14ac:dyDescent="0.25">
      <c r="A38" s="74"/>
      <c r="B38" s="4" t="s">
        <v>9</v>
      </c>
      <c r="C38" s="12">
        <v>69</v>
      </c>
      <c r="D38" s="12">
        <v>73.39</v>
      </c>
      <c r="E38" s="12">
        <v>75.45</v>
      </c>
      <c r="F38" s="12">
        <v>76.58</v>
      </c>
    </row>
    <row r="39" spans="1:14" ht="15.75" thickBot="1" x14ac:dyDescent="0.3">
      <c r="A39" s="75"/>
      <c r="B39" s="7" t="s">
        <v>10</v>
      </c>
      <c r="C39" s="15">
        <v>77</v>
      </c>
      <c r="D39" s="15">
        <v>84</v>
      </c>
      <c r="E39" s="15">
        <v>90</v>
      </c>
      <c r="F39" s="15">
        <v>95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42583</v>
      </c>
      <c r="D43" s="9">
        <v>42614</v>
      </c>
      <c r="E43" s="9">
        <v>42644</v>
      </c>
      <c r="F43" s="9">
        <v>42675</v>
      </c>
      <c r="G43" s="9">
        <v>42705</v>
      </c>
      <c r="H43" s="9">
        <v>42736</v>
      </c>
      <c r="I43" s="9">
        <v>42767</v>
      </c>
      <c r="J43" s="9">
        <v>42795</v>
      </c>
      <c r="K43" s="9">
        <v>42826</v>
      </c>
      <c r="L43" s="9">
        <v>42856</v>
      </c>
      <c r="M43" s="9">
        <v>42887</v>
      </c>
      <c r="N43" s="9">
        <v>42917</v>
      </c>
    </row>
    <row r="44" spans="1:14" ht="15" customHeight="1" x14ac:dyDescent="0.25">
      <c r="A44" s="71" t="s">
        <v>11</v>
      </c>
      <c r="B44" s="4" t="s">
        <v>3</v>
      </c>
      <c r="C44" s="16">
        <v>95987.77</v>
      </c>
      <c r="D44" s="16">
        <v>96928.36</v>
      </c>
      <c r="E44" s="16">
        <v>107316.15</v>
      </c>
      <c r="F44" s="16">
        <v>100598.53</v>
      </c>
      <c r="G44" s="16">
        <v>125147</v>
      </c>
      <c r="H44" s="16">
        <v>135136.04999999999</v>
      </c>
      <c r="I44" s="16">
        <v>94247.56</v>
      </c>
      <c r="J44" s="16">
        <v>102530.12</v>
      </c>
      <c r="K44" s="16">
        <v>118728.4</v>
      </c>
      <c r="L44" s="16">
        <v>102188.87</v>
      </c>
      <c r="M44" s="16">
        <v>105540.69</v>
      </c>
      <c r="N44" s="16">
        <v>114964.21</v>
      </c>
    </row>
    <row r="45" spans="1:14" x14ac:dyDescent="0.25">
      <c r="A45" s="72"/>
      <c r="B45" s="4" t="s">
        <v>4</v>
      </c>
      <c r="C45" s="16">
        <v>95846.62</v>
      </c>
      <c r="D45" s="16">
        <v>97144.46</v>
      </c>
      <c r="E45" s="16">
        <v>109893.6</v>
      </c>
      <c r="F45" s="16">
        <v>101842.86</v>
      </c>
      <c r="G45" s="16">
        <v>125832.23</v>
      </c>
      <c r="H45" s="16">
        <v>134506.56</v>
      </c>
      <c r="I45" s="16">
        <v>94484.98</v>
      </c>
      <c r="J45" s="16">
        <v>102699.35</v>
      </c>
      <c r="K45" s="16">
        <v>120529.88</v>
      </c>
      <c r="L45" s="16">
        <v>102245.6</v>
      </c>
      <c r="M45" s="16">
        <v>105519.38</v>
      </c>
      <c r="N45" s="16">
        <v>113345.83</v>
      </c>
    </row>
    <row r="46" spans="1:14" x14ac:dyDescent="0.25">
      <c r="A46" s="72"/>
      <c r="B46" s="4" t="s">
        <v>5</v>
      </c>
      <c r="C46" s="16">
        <v>2368.59</v>
      </c>
      <c r="D46" s="16">
        <v>2583.52</v>
      </c>
      <c r="E46" s="16">
        <v>7413.81</v>
      </c>
      <c r="F46" s="16">
        <v>5117.6099999999997</v>
      </c>
      <c r="G46" s="16">
        <v>4844.1400000000003</v>
      </c>
      <c r="H46" s="16">
        <v>5626.74</v>
      </c>
      <c r="I46" s="16">
        <v>2645.08</v>
      </c>
      <c r="J46" s="16">
        <v>3259.44</v>
      </c>
      <c r="K46" s="16">
        <v>5617.09</v>
      </c>
      <c r="L46" s="16">
        <v>3211.72</v>
      </c>
      <c r="M46" s="16">
        <v>3533.68</v>
      </c>
      <c r="N46" s="16">
        <v>5134.3500000000004</v>
      </c>
    </row>
    <row r="47" spans="1:14" ht="15" customHeight="1" x14ac:dyDescent="0.25">
      <c r="A47" s="72"/>
      <c r="B47" s="4" t="s">
        <v>9</v>
      </c>
      <c r="C47" s="16">
        <v>90575</v>
      </c>
      <c r="D47" s="16">
        <v>89641</v>
      </c>
      <c r="E47" s="16">
        <v>100859.81</v>
      </c>
      <c r="F47" s="16">
        <v>93295.16</v>
      </c>
      <c r="G47" s="16">
        <v>111777</v>
      </c>
      <c r="H47" s="16">
        <v>121544</v>
      </c>
      <c r="I47" s="16">
        <v>89089.5</v>
      </c>
      <c r="J47" s="16">
        <v>95608</v>
      </c>
      <c r="K47" s="16">
        <v>112458.9</v>
      </c>
      <c r="L47" s="16">
        <v>96536</v>
      </c>
      <c r="M47" s="16">
        <v>99512.5</v>
      </c>
      <c r="N47" s="16">
        <v>103025.61</v>
      </c>
    </row>
    <row r="48" spans="1:14" x14ac:dyDescent="0.25">
      <c r="A48" s="72"/>
      <c r="B48" s="4" t="s">
        <v>10</v>
      </c>
      <c r="C48" s="16">
        <v>102488</v>
      </c>
      <c r="D48" s="16">
        <v>103338.25</v>
      </c>
      <c r="E48" s="16">
        <v>132671</v>
      </c>
      <c r="F48" s="16">
        <v>115458</v>
      </c>
      <c r="G48" s="16">
        <v>135197.54</v>
      </c>
      <c r="H48" s="16">
        <v>143780</v>
      </c>
      <c r="I48" s="16">
        <v>99564.64</v>
      </c>
      <c r="J48" s="16">
        <v>108974.57</v>
      </c>
      <c r="K48" s="16">
        <v>133442.35</v>
      </c>
      <c r="L48" s="16">
        <v>107548.95</v>
      </c>
      <c r="M48" s="16">
        <v>113191.8</v>
      </c>
      <c r="N48" s="16">
        <v>121337.3</v>
      </c>
    </row>
    <row r="49" spans="1:14" ht="15" customHeight="1" x14ac:dyDescent="0.25">
      <c r="A49" s="63" t="s">
        <v>6</v>
      </c>
      <c r="B49" s="5" t="s">
        <v>3</v>
      </c>
      <c r="C49" s="17">
        <v>80380.479999999996</v>
      </c>
      <c r="D49" s="17">
        <v>83474.3</v>
      </c>
      <c r="E49" s="17">
        <v>94124.36</v>
      </c>
      <c r="F49" s="17">
        <v>82292</v>
      </c>
      <c r="G49" s="17">
        <v>107261.38</v>
      </c>
      <c r="H49" s="17">
        <v>119234.41</v>
      </c>
      <c r="I49" s="17">
        <v>74596.929999999993</v>
      </c>
      <c r="J49" s="17">
        <v>90111.42</v>
      </c>
      <c r="K49" s="17">
        <v>109027.2</v>
      </c>
      <c r="L49" s="17">
        <v>83403.100000000006</v>
      </c>
      <c r="M49" s="17">
        <v>89548.44</v>
      </c>
      <c r="N49" s="17">
        <v>100000.4</v>
      </c>
    </row>
    <row r="50" spans="1:14" x14ac:dyDescent="0.25">
      <c r="A50" s="63"/>
      <c r="B50" s="5" t="s">
        <v>4</v>
      </c>
      <c r="C50" s="17">
        <v>80963.86</v>
      </c>
      <c r="D50" s="17">
        <v>84109.45</v>
      </c>
      <c r="E50" s="17">
        <v>96116.93</v>
      </c>
      <c r="F50" s="17">
        <v>82126.14</v>
      </c>
      <c r="G50" s="17">
        <v>107244.35</v>
      </c>
      <c r="H50" s="17">
        <v>120590.49</v>
      </c>
      <c r="I50" s="17">
        <v>74150.16</v>
      </c>
      <c r="J50" s="17">
        <v>90426.89</v>
      </c>
      <c r="K50" s="17">
        <v>108887.89</v>
      </c>
      <c r="L50" s="17">
        <v>83178.94</v>
      </c>
      <c r="M50" s="17">
        <v>90242.39</v>
      </c>
      <c r="N50" s="17">
        <v>99371.4</v>
      </c>
    </row>
    <row r="51" spans="1:14" x14ac:dyDescent="0.25">
      <c r="A51" s="63"/>
      <c r="B51" s="5" t="s">
        <v>5</v>
      </c>
      <c r="C51" s="17">
        <v>3097.19</v>
      </c>
      <c r="D51" s="17">
        <v>3253.08</v>
      </c>
      <c r="E51" s="17">
        <v>9762.2000000000007</v>
      </c>
      <c r="F51" s="17">
        <v>5005.6499999999996</v>
      </c>
      <c r="G51" s="17">
        <v>5340.44</v>
      </c>
      <c r="H51" s="17">
        <v>8789.0499999999993</v>
      </c>
      <c r="I51" s="17">
        <v>2318.84</v>
      </c>
      <c r="J51" s="17">
        <v>2353.61</v>
      </c>
      <c r="K51" s="17">
        <v>4138.63</v>
      </c>
      <c r="L51" s="17">
        <v>3205.72</v>
      </c>
      <c r="M51" s="17">
        <v>2609.7399999999998</v>
      </c>
      <c r="N51" s="17">
        <v>4214.17</v>
      </c>
    </row>
    <row r="52" spans="1:14" ht="15" customHeight="1" x14ac:dyDescent="0.25">
      <c r="A52" s="63"/>
      <c r="B52" s="5" t="s">
        <v>9</v>
      </c>
      <c r="C52" s="17">
        <v>75798</v>
      </c>
      <c r="D52" s="17">
        <v>76985</v>
      </c>
      <c r="E52" s="17">
        <v>75190</v>
      </c>
      <c r="F52" s="17">
        <v>74136.479999999996</v>
      </c>
      <c r="G52" s="17">
        <v>95000</v>
      </c>
      <c r="H52" s="17">
        <v>102131</v>
      </c>
      <c r="I52" s="17">
        <v>69750</v>
      </c>
      <c r="J52" s="17">
        <v>85574.68</v>
      </c>
      <c r="K52" s="17">
        <v>100354.22</v>
      </c>
      <c r="L52" s="17">
        <v>76278.179999999993</v>
      </c>
      <c r="M52" s="17">
        <v>83727</v>
      </c>
      <c r="N52" s="17">
        <v>90522.05</v>
      </c>
    </row>
    <row r="53" spans="1:14" x14ac:dyDescent="0.25">
      <c r="A53" s="63"/>
      <c r="B53" s="5" t="s">
        <v>10</v>
      </c>
      <c r="C53" s="17">
        <v>89158</v>
      </c>
      <c r="D53" s="17">
        <v>92118</v>
      </c>
      <c r="E53" s="17">
        <v>117008</v>
      </c>
      <c r="F53" s="17">
        <v>95337.79</v>
      </c>
      <c r="G53" s="17">
        <v>119328.4</v>
      </c>
      <c r="H53" s="17">
        <v>142720.47</v>
      </c>
      <c r="I53" s="17">
        <v>77947.22</v>
      </c>
      <c r="J53" s="17">
        <v>95347.8</v>
      </c>
      <c r="K53" s="17">
        <v>116775.79</v>
      </c>
      <c r="L53" s="17">
        <v>91999</v>
      </c>
      <c r="M53" s="17">
        <v>95623.98</v>
      </c>
      <c r="N53" s="17">
        <v>106713.14</v>
      </c>
    </row>
    <row r="54" spans="1:14" ht="15" customHeight="1" x14ac:dyDescent="0.25">
      <c r="A54" s="72" t="s">
        <v>7</v>
      </c>
      <c r="B54" s="4" t="s">
        <v>3</v>
      </c>
      <c r="C54" s="16">
        <v>97200</v>
      </c>
      <c r="D54" s="16">
        <v>105971.4</v>
      </c>
      <c r="E54" s="16">
        <v>106245.57</v>
      </c>
      <c r="F54" s="16">
        <v>109688.53</v>
      </c>
      <c r="G54" s="16">
        <v>128896</v>
      </c>
      <c r="H54" s="16">
        <v>115448</v>
      </c>
      <c r="I54" s="16">
        <v>97682.5</v>
      </c>
      <c r="J54" s="16">
        <v>99178.4</v>
      </c>
      <c r="K54" s="16">
        <v>100695.7</v>
      </c>
      <c r="L54" s="16">
        <v>98077.119999999995</v>
      </c>
      <c r="M54" s="16">
        <v>99455</v>
      </c>
      <c r="N54" s="16">
        <v>114697</v>
      </c>
    </row>
    <row r="55" spans="1:14" x14ac:dyDescent="0.25">
      <c r="A55" s="72"/>
      <c r="B55" s="4" t="s">
        <v>4</v>
      </c>
      <c r="C55" s="16">
        <v>97630.32</v>
      </c>
      <c r="D55" s="16">
        <v>106019.8</v>
      </c>
      <c r="E55" s="16">
        <v>107483.25</v>
      </c>
      <c r="F55" s="16">
        <v>109708.04</v>
      </c>
      <c r="G55" s="16">
        <v>132420.49</v>
      </c>
      <c r="H55" s="16">
        <v>113942.23</v>
      </c>
      <c r="I55" s="16">
        <v>96472.08</v>
      </c>
      <c r="J55" s="16">
        <v>98949.16</v>
      </c>
      <c r="K55" s="16">
        <v>101350.86</v>
      </c>
      <c r="L55" s="16">
        <v>98423.83</v>
      </c>
      <c r="M55" s="16">
        <v>100787.93</v>
      </c>
      <c r="N55" s="16">
        <v>115150.12</v>
      </c>
    </row>
    <row r="56" spans="1:14" x14ac:dyDescent="0.25">
      <c r="A56" s="72"/>
      <c r="B56" s="4" t="s">
        <v>5</v>
      </c>
      <c r="C56" s="16">
        <v>3002.85</v>
      </c>
      <c r="D56" s="16">
        <v>4616.28</v>
      </c>
      <c r="E56" s="16">
        <v>6650.06</v>
      </c>
      <c r="F56" s="16">
        <v>5153.8</v>
      </c>
      <c r="G56" s="16">
        <v>12731.43</v>
      </c>
      <c r="H56" s="16">
        <v>7478.45</v>
      </c>
      <c r="I56" s="16">
        <v>4732.24</v>
      </c>
      <c r="J56" s="16">
        <v>2484.42</v>
      </c>
      <c r="K56" s="16">
        <v>3572.61</v>
      </c>
      <c r="L56" s="16">
        <v>2374.5300000000002</v>
      </c>
      <c r="M56" s="16">
        <v>3242.25</v>
      </c>
      <c r="N56" s="16">
        <v>4385.97</v>
      </c>
    </row>
    <row r="57" spans="1:14" ht="15" customHeight="1" x14ac:dyDescent="0.25">
      <c r="A57" s="72"/>
      <c r="B57" s="4" t="s">
        <v>9</v>
      </c>
      <c r="C57" s="16">
        <v>92346.86</v>
      </c>
      <c r="D57" s="16">
        <v>98421.64</v>
      </c>
      <c r="E57" s="16">
        <v>96368</v>
      </c>
      <c r="F57" s="16">
        <v>99874</v>
      </c>
      <c r="G57" s="16">
        <v>110683</v>
      </c>
      <c r="H57" s="16">
        <v>92674</v>
      </c>
      <c r="I57" s="16">
        <v>84679</v>
      </c>
      <c r="J57" s="16">
        <v>94042</v>
      </c>
      <c r="K57" s="16">
        <v>93115</v>
      </c>
      <c r="L57" s="16">
        <v>93389</v>
      </c>
      <c r="M57" s="16">
        <v>95539</v>
      </c>
      <c r="N57" s="16">
        <v>107845.7</v>
      </c>
    </row>
    <row r="58" spans="1:14" x14ac:dyDescent="0.25">
      <c r="A58" s="72"/>
      <c r="B58" s="4" t="s">
        <v>10</v>
      </c>
      <c r="C58" s="16">
        <v>105663</v>
      </c>
      <c r="D58" s="16">
        <v>117109</v>
      </c>
      <c r="E58" s="16">
        <v>119441</v>
      </c>
      <c r="F58" s="16">
        <v>120350</v>
      </c>
      <c r="G58" s="16">
        <v>165821.01999999999</v>
      </c>
      <c r="H58" s="16">
        <v>128167</v>
      </c>
      <c r="I58" s="16">
        <v>103600.8</v>
      </c>
      <c r="J58" s="16">
        <v>103839.46</v>
      </c>
      <c r="K58" s="16">
        <v>108795.41</v>
      </c>
      <c r="L58" s="16">
        <v>102784.58</v>
      </c>
      <c r="M58" s="16">
        <v>109590.12</v>
      </c>
      <c r="N58" s="16">
        <v>122501.77</v>
      </c>
    </row>
    <row r="59" spans="1:14" ht="15" customHeight="1" x14ac:dyDescent="0.25">
      <c r="A59" s="63" t="s">
        <v>8</v>
      </c>
      <c r="B59" s="5" t="s">
        <v>3</v>
      </c>
      <c r="C59" s="17">
        <v>-16635.27</v>
      </c>
      <c r="D59" s="17">
        <v>-22600.5</v>
      </c>
      <c r="E59" s="17">
        <v>-11508</v>
      </c>
      <c r="F59" s="17">
        <v>-27300</v>
      </c>
      <c r="G59" s="17">
        <v>-22656.23</v>
      </c>
      <c r="H59" s="17">
        <v>5619.77</v>
      </c>
      <c r="I59" s="17">
        <v>-22600.54</v>
      </c>
      <c r="J59" s="17">
        <v>-7934.02</v>
      </c>
      <c r="K59" s="17">
        <v>7805.53</v>
      </c>
      <c r="L59" s="17">
        <v>-14302.84</v>
      </c>
      <c r="M59" s="17">
        <v>-9729.19</v>
      </c>
      <c r="N59" s="17">
        <v>-13000</v>
      </c>
    </row>
    <row r="60" spans="1:14" x14ac:dyDescent="0.25">
      <c r="A60" s="63"/>
      <c r="B60" s="5" t="s">
        <v>4</v>
      </c>
      <c r="C60" s="17">
        <v>-17233.57</v>
      </c>
      <c r="D60" s="17">
        <v>-22189.02</v>
      </c>
      <c r="E60" s="17">
        <v>-9954.83</v>
      </c>
      <c r="F60" s="17">
        <v>-26667.62</v>
      </c>
      <c r="G60" s="17">
        <v>-24916.47</v>
      </c>
      <c r="H60" s="17">
        <v>6862.86</v>
      </c>
      <c r="I60" s="17">
        <v>-21705.67</v>
      </c>
      <c r="J60" s="17">
        <v>-8098.87</v>
      </c>
      <c r="K60" s="17">
        <v>7537.07</v>
      </c>
      <c r="L60" s="17">
        <v>-14786.07</v>
      </c>
      <c r="M60" s="17">
        <v>-10041.15</v>
      </c>
      <c r="N60" s="17">
        <v>-15778.77</v>
      </c>
    </row>
    <row r="61" spans="1:14" x14ac:dyDescent="0.25">
      <c r="A61" s="63"/>
      <c r="B61" s="5" t="s">
        <v>5</v>
      </c>
      <c r="C61" s="17">
        <v>3755.37</v>
      </c>
      <c r="D61" s="17">
        <v>5020.84</v>
      </c>
      <c r="E61" s="17">
        <v>13844.36</v>
      </c>
      <c r="F61" s="17">
        <v>7878.91</v>
      </c>
      <c r="G61" s="17">
        <v>10935.26</v>
      </c>
      <c r="H61" s="17">
        <v>9826.1200000000008</v>
      </c>
      <c r="I61" s="17">
        <v>5642.52</v>
      </c>
      <c r="J61" s="17">
        <v>2534.8000000000002</v>
      </c>
      <c r="K61" s="17">
        <v>4921.67</v>
      </c>
      <c r="L61" s="17">
        <v>2711.5</v>
      </c>
      <c r="M61" s="17">
        <v>3289.85</v>
      </c>
      <c r="N61" s="17">
        <v>5875.75</v>
      </c>
    </row>
    <row r="62" spans="1:14" x14ac:dyDescent="0.25">
      <c r="A62" s="63"/>
      <c r="B62" s="5" t="s">
        <v>9</v>
      </c>
      <c r="C62" s="17">
        <v>-28021</v>
      </c>
      <c r="D62" s="17">
        <v>-33731</v>
      </c>
      <c r="E62" s="17">
        <v>-32497</v>
      </c>
      <c r="F62" s="17">
        <v>-43168.37</v>
      </c>
      <c r="G62" s="17">
        <v>-55605.55</v>
      </c>
      <c r="H62" s="17">
        <v>-9468.6</v>
      </c>
      <c r="I62" s="17">
        <v>-32278.48</v>
      </c>
      <c r="J62" s="17">
        <v>-14066.55</v>
      </c>
      <c r="K62" s="17">
        <v>-2678</v>
      </c>
      <c r="L62" s="17">
        <v>-21236</v>
      </c>
      <c r="M62" s="17">
        <v>-17897.419999999998</v>
      </c>
      <c r="N62" s="17">
        <v>-27485.4</v>
      </c>
    </row>
    <row r="63" spans="1:14" ht="15.75" thickBot="1" x14ac:dyDescent="0.3">
      <c r="A63" s="64"/>
      <c r="B63" s="6" t="s">
        <v>10</v>
      </c>
      <c r="C63" s="18">
        <v>-11782.79</v>
      </c>
      <c r="D63" s="18">
        <v>-12572.88</v>
      </c>
      <c r="E63" s="18">
        <v>22728</v>
      </c>
      <c r="F63" s="18">
        <v>-4152</v>
      </c>
      <c r="G63" s="18">
        <v>-4797</v>
      </c>
      <c r="H63" s="18">
        <v>25065</v>
      </c>
      <c r="I63" s="18">
        <v>-10971</v>
      </c>
      <c r="J63" s="18">
        <v>-3805</v>
      </c>
      <c r="K63" s="18">
        <v>14752.8</v>
      </c>
      <c r="L63" s="18">
        <v>-9117</v>
      </c>
      <c r="M63" s="18">
        <v>-4524</v>
      </c>
      <c r="N63" s="18">
        <v>-6429.8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N63"/>
  <sheetViews>
    <sheetView workbookViewId="0">
      <selection activeCell="B12" sqref="B12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42614</v>
      </c>
      <c r="C10" s="3"/>
    </row>
    <row r="11" spans="1:6" ht="15.75" x14ac:dyDescent="0.25">
      <c r="A11" s="1" t="s">
        <v>0</v>
      </c>
      <c r="B11" s="2">
        <v>42614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1269160.6200000001</v>
      </c>
      <c r="D15" s="11">
        <v>1354784.85</v>
      </c>
      <c r="E15" s="11">
        <v>1468890.34</v>
      </c>
      <c r="F15" s="11">
        <v>1591781.16</v>
      </c>
    </row>
    <row r="16" spans="1:6" x14ac:dyDescent="0.25">
      <c r="A16" s="72"/>
      <c r="B16" s="12" t="s">
        <v>4</v>
      </c>
      <c r="C16" s="13">
        <v>1265269.95</v>
      </c>
      <c r="D16" s="13">
        <v>1351005.86</v>
      </c>
      <c r="E16" s="13">
        <v>1470288.02</v>
      </c>
      <c r="F16" s="13">
        <v>1592935.65</v>
      </c>
    </row>
    <row r="17" spans="1:6" x14ac:dyDescent="0.25">
      <c r="A17" s="72"/>
      <c r="B17" s="12" t="s">
        <v>5</v>
      </c>
      <c r="C17" s="13">
        <v>31676.1</v>
      </c>
      <c r="D17" s="13">
        <v>49135.839999999997</v>
      </c>
      <c r="E17" s="13">
        <v>53272.04</v>
      </c>
      <c r="F17" s="13">
        <v>61840.15</v>
      </c>
    </row>
    <row r="18" spans="1:6" x14ac:dyDescent="0.25">
      <c r="A18" s="72"/>
      <c r="B18" s="12" t="s">
        <v>9</v>
      </c>
      <c r="C18" s="13">
        <v>1170000</v>
      </c>
      <c r="D18" s="13">
        <v>1231322</v>
      </c>
      <c r="E18" s="13">
        <v>1367000</v>
      </c>
      <c r="F18" s="13">
        <v>1462170.49</v>
      </c>
    </row>
    <row r="19" spans="1:6" x14ac:dyDescent="0.25">
      <c r="A19" s="72"/>
      <c r="B19" s="12" t="s">
        <v>10</v>
      </c>
      <c r="C19" s="13">
        <v>1324462</v>
      </c>
      <c r="D19" s="13">
        <v>1431962.95</v>
      </c>
      <c r="E19" s="13">
        <v>1570000</v>
      </c>
      <c r="F19" s="13">
        <v>1709000</v>
      </c>
    </row>
    <row r="20" spans="1:6" ht="15" customHeight="1" x14ac:dyDescent="0.25">
      <c r="A20" s="63" t="s">
        <v>6</v>
      </c>
      <c r="B20" s="5" t="s">
        <v>3</v>
      </c>
      <c r="C20" s="14">
        <v>1082250</v>
      </c>
      <c r="D20" s="14">
        <v>1176504.1399999999</v>
      </c>
      <c r="E20" s="14">
        <v>1260801.5</v>
      </c>
      <c r="F20" s="14">
        <v>1377678.5</v>
      </c>
    </row>
    <row r="21" spans="1:6" x14ac:dyDescent="0.25">
      <c r="A21" s="63"/>
      <c r="B21" s="5" t="s">
        <v>4</v>
      </c>
      <c r="C21" s="14">
        <v>1083041.8899999999</v>
      </c>
      <c r="D21" s="14">
        <v>1169631.5</v>
      </c>
      <c r="E21" s="14">
        <v>1266929.5</v>
      </c>
      <c r="F21" s="14">
        <v>1372030.91</v>
      </c>
    </row>
    <row r="22" spans="1:6" x14ac:dyDescent="0.25">
      <c r="A22" s="63"/>
      <c r="B22" s="5" t="s">
        <v>5</v>
      </c>
      <c r="C22" s="14">
        <v>17338.96</v>
      </c>
      <c r="D22" s="14">
        <v>28118.34</v>
      </c>
      <c r="E22" s="14">
        <v>35416.33</v>
      </c>
      <c r="F22" s="14">
        <v>43485.47</v>
      </c>
    </row>
    <row r="23" spans="1:6" x14ac:dyDescent="0.25">
      <c r="A23" s="63"/>
      <c r="B23" s="5" t="s">
        <v>9</v>
      </c>
      <c r="C23" s="14">
        <v>1037562</v>
      </c>
      <c r="D23" s="14">
        <v>1099287.72</v>
      </c>
      <c r="E23" s="14">
        <v>1184995.74</v>
      </c>
      <c r="F23" s="14">
        <v>1274659.68</v>
      </c>
    </row>
    <row r="24" spans="1:6" x14ac:dyDescent="0.25">
      <c r="A24" s="63"/>
      <c r="B24" s="5" t="s">
        <v>10</v>
      </c>
      <c r="C24" s="14">
        <v>1118227.2</v>
      </c>
      <c r="D24" s="14">
        <v>1213880.46</v>
      </c>
      <c r="E24" s="14">
        <v>1334000</v>
      </c>
      <c r="F24" s="14">
        <v>1452000</v>
      </c>
    </row>
    <row r="25" spans="1:6" ht="15" customHeight="1" x14ac:dyDescent="0.25">
      <c r="A25" s="72" t="s">
        <v>7</v>
      </c>
      <c r="B25" s="4" t="s">
        <v>3</v>
      </c>
      <c r="C25" s="12">
        <v>1241000</v>
      </c>
      <c r="D25" s="12">
        <v>1320223</v>
      </c>
      <c r="E25" s="12">
        <v>1383413.66</v>
      </c>
      <c r="F25" s="12">
        <v>1449451.26</v>
      </c>
    </row>
    <row r="26" spans="1:6" x14ac:dyDescent="0.25">
      <c r="A26" s="72"/>
      <c r="B26" s="4" t="s">
        <v>4</v>
      </c>
      <c r="C26" s="12">
        <v>1242428.04</v>
      </c>
      <c r="D26" s="12">
        <v>1317356.43</v>
      </c>
      <c r="E26" s="12">
        <v>1381059.5</v>
      </c>
      <c r="F26" s="12">
        <v>1450696.37</v>
      </c>
    </row>
    <row r="27" spans="1:6" x14ac:dyDescent="0.25">
      <c r="A27" s="72"/>
      <c r="B27" s="4" t="s">
        <v>5</v>
      </c>
      <c r="C27" s="12">
        <v>16052.51</v>
      </c>
      <c r="D27" s="12">
        <v>21132.3</v>
      </c>
      <c r="E27" s="12">
        <v>28561.02</v>
      </c>
      <c r="F27" s="12">
        <v>33506.18</v>
      </c>
    </row>
    <row r="28" spans="1:6" x14ac:dyDescent="0.25">
      <c r="A28" s="72"/>
      <c r="B28" s="4" t="s">
        <v>9</v>
      </c>
      <c r="C28" s="12">
        <v>1206498</v>
      </c>
      <c r="D28" s="12">
        <v>1261010.3799999999</v>
      </c>
      <c r="E28" s="12">
        <v>1298708.48</v>
      </c>
      <c r="F28" s="12">
        <v>1357150.36</v>
      </c>
    </row>
    <row r="29" spans="1:6" x14ac:dyDescent="0.25">
      <c r="A29" s="72"/>
      <c r="B29" s="4" t="s">
        <v>10</v>
      </c>
      <c r="C29" s="12">
        <v>1285500</v>
      </c>
      <c r="D29" s="12">
        <v>1355181.82</v>
      </c>
      <c r="E29" s="12">
        <v>1439218</v>
      </c>
      <c r="F29" s="12">
        <v>1502981.02</v>
      </c>
    </row>
    <row r="30" spans="1:6" ht="15" customHeight="1" x14ac:dyDescent="0.25">
      <c r="A30" s="73" t="s">
        <v>8</v>
      </c>
      <c r="B30" s="5" t="s">
        <v>3</v>
      </c>
      <c r="C30" s="14">
        <v>-160378</v>
      </c>
      <c r="D30" s="14">
        <v>-140157.20000000001</v>
      </c>
      <c r="E30" s="14">
        <v>-113712.74</v>
      </c>
      <c r="F30" s="14">
        <v>-74827.62</v>
      </c>
    </row>
    <row r="31" spans="1:6" x14ac:dyDescent="0.25">
      <c r="A31" s="73"/>
      <c r="B31" s="5" t="s">
        <v>4</v>
      </c>
      <c r="C31" s="14">
        <v>-158117.41</v>
      </c>
      <c r="D31" s="14">
        <v>-147884.76999999999</v>
      </c>
      <c r="E31" s="14">
        <v>-106834.85</v>
      </c>
      <c r="F31" s="14">
        <v>-74828.12</v>
      </c>
    </row>
    <row r="32" spans="1:6" x14ac:dyDescent="0.25">
      <c r="A32" s="73"/>
      <c r="B32" s="5" t="s">
        <v>5</v>
      </c>
      <c r="C32" s="14">
        <v>13280.1</v>
      </c>
      <c r="D32" s="14">
        <v>20426.34</v>
      </c>
      <c r="E32" s="14">
        <v>40035.5</v>
      </c>
      <c r="F32" s="14">
        <v>41830.86</v>
      </c>
    </row>
    <row r="33" spans="1:14" ht="15" customHeight="1" x14ac:dyDescent="0.25">
      <c r="A33" s="73"/>
      <c r="B33" s="5" t="s">
        <v>9</v>
      </c>
      <c r="C33" s="14">
        <v>-177000</v>
      </c>
      <c r="D33" s="14">
        <v>-200000</v>
      </c>
      <c r="E33" s="14">
        <v>-198084.28</v>
      </c>
      <c r="F33" s="14">
        <v>-177216.3</v>
      </c>
    </row>
    <row r="34" spans="1:14" x14ac:dyDescent="0.25">
      <c r="A34" s="73"/>
      <c r="B34" s="5" t="s">
        <v>10</v>
      </c>
      <c r="C34" s="14">
        <v>-117064</v>
      </c>
      <c r="D34" s="14">
        <v>-110000</v>
      </c>
      <c r="E34" s="14">
        <v>-60</v>
      </c>
      <c r="F34" s="14">
        <v>15460</v>
      </c>
    </row>
    <row r="35" spans="1:14" ht="15" customHeight="1" x14ac:dyDescent="0.25">
      <c r="A35" s="74" t="s">
        <v>20</v>
      </c>
      <c r="B35" s="4" t="s">
        <v>3</v>
      </c>
      <c r="C35" s="12">
        <v>73.5</v>
      </c>
      <c r="D35" s="12">
        <v>78.400000000000006</v>
      </c>
      <c r="E35" s="12">
        <v>81.41</v>
      </c>
      <c r="F35" s="12">
        <v>82.82</v>
      </c>
    </row>
    <row r="36" spans="1:14" x14ac:dyDescent="0.25">
      <c r="A36" s="74"/>
      <c r="B36" s="4" t="s">
        <v>4</v>
      </c>
      <c r="C36" s="12">
        <v>73.7</v>
      </c>
      <c r="D36" s="12">
        <v>78.930000000000007</v>
      </c>
      <c r="E36" s="12">
        <v>81.75</v>
      </c>
      <c r="F36" s="12">
        <v>83.99</v>
      </c>
    </row>
    <row r="37" spans="1:14" x14ac:dyDescent="0.25">
      <c r="A37" s="74"/>
      <c r="B37" s="4" t="s">
        <v>5</v>
      </c>
      <c r="C37" s="12">
        <v>1.55</v>
      </c>
      <c r="D37" s="12">
        <v>2.42</v>
      </c>
      <c r="E37" s="12">
        <v>3.57</v>
      </c>
      <c r="F37" s="12">
        <v>4.91</v>
      </c>
    </row>
    <row r="38" spans="1:14" x14ac:dyDescent="0.25">
      <c r="A38" s="74"/>
      <c r="B38" s="4" t="s">
        <v>9</v>
      </c>
      <c r="C38" s="12">
        <v>69.2</v>
      </c>
      <c r="D38" s="12">
        <v>74.8</v>
      </c>
      <c r="E38" s="12">
        <v>76</v>
      </c>
      <c r="F38" s="12">
        <v>74</v>
      </c>
    </row>
    <row r="39" spans="1:14" ht="15.75" thickBot="1" x14ac:dyDescent="0.3">
      <c r="A39" s="75"/>
      <c r="B39" s="7" t="s">
        <v>10</v>
      </c>
      <c r="C39" s="15">
        <v>78</v>
      </c>
      <c r="D39" s="15">
        <v>85</v>
      </c>
      <c r="E39" s="15">
        <v>90</v>
      </c>
      <c r="F39" s="15">
        <v>95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42614</v>
      </c>
      <c r="D43" s="9">
        <v>42644</v>
      </c>
      <c r="E43" s="9">
        <v>42675</v>
      </c>
      <c r="F43" s="9">
        <v>42705</v>
      </c>
      <c r="G43" s="9">
        <v>42736</v>
      </c>
      <c r="H43" s="9">
        <v>42767</v>
      </c>
      <c r="I43" s="9">
        <v>42795</v>
      </c>
      <c r="J43" s="9">
        <v>42826</v>
      </c>
      <c r="K43" s="9">
        <v>42856</v>
      </c>
      <c r="L43" s="9">
        <v>42887</v>
      </c>
      <c r="M43" s="9">
        <v>42917</v>
      </c>
      <c r="N43" s="9">
        <v>42948</v>
      </c>
    </row>
    <row r="44" spans="1:14" ht="15" customHeight="1" x14ac:dyDescent="0.25">
      <c r="A44" s="71" t="s">
        <v>11</v>
      </c>
      <c r="B44" s="4" t="s">
        <v>3</v>
      </c>
      <c r="C44" s="16">
        <v>96640.45</v>
      </c>
      <c r="D44" s="16">
        <v>107794.01</v>
      </c>
      <c r="E44" s="16">
        <v>99564.800000000003</v>
      </c>
      <c r="F44" s="16">
        <v>125496</v>
      </c>
      <c r="G44" s="16">
        <v>136243.57</v>
      </c>
      <c r="H44" s="16">
        <v>94775.58</v>
      </c>
      <c r="I44" s="16">
        <v>102223.52</v>
      </c>
      <c r="J44" s="16">
        <v>118547.5</v>
      </c>
      <c r="K44" s="16">
        <v>101625.92</v>
      </c>
      <c r="L44" s="16">
        <v>106265</v>
      </c>
      <c r="M44" s="16">
        <v>114295</v>
      </c>
      <c r="N44" s="16">
        <v>104076.71</v>
      </c>
    </row>
    <row r="45" spans="1:14" x14ac:dyDescent="0.25">
      <c r="A45" s="72"/>
      <c r="B45" s="4" t="s">
        <v>4</v>
      </c>
      <c r="C45" s="16">
        <v>97566.13</v>
      </c>
      <c r="D45" s="16">
        <v>112657.35</v>
      </c>
      <c r="E45" s="16">
        <v>100590.51</v>
      </c>
      <c r="F45" s="16">
        <v>125709.7</v>
      </c>
      <c r="G45" s="16">
        <v>135605.43</v>
      </c>
      <c r="H45" s="16">
        <v>95058.23</v>
      </c>
      <c r="I45" s="16">
        <v>102765.93</v>
      </c>
      <c r="J45" s="16">
        <v>120102.04</v>
      </c>
      <c r="K45" s="16">
        <v>102153.12</v>
      </c>
      <c r="L45" s="16">
        <v>105923.71</v>
      </c>
      <c r="M45" s="16">
        <v>113628.13</v>
      </c>
      <c r="N45" s="16">
        <v>104384.5</v>
      </c>
    </row>
    <row r="46" spans="1:14" x14ac:dyDescent="0.25">
      <c r="A46" s="72"/>
      <c r="B46" s="4" t="s">
        <v>5</v>
      </c>
      <c r="C46" s="16">
        <v>2853.47</v>
      </c>
      <c r="D46" s="16">
        <v>13264.36</v>
      </c>
      <c r="E46" s="16">
        <v>5469.78</v>
      </c>
      <c r="F46" s="16">
        <v>5461.69</v>
      </c>
      <c r="G46" s="16">
        <v>12255.28</v>
      </c>
      <c r="H46" s="16">
        <v>4893.51</v>
      </c>
      <c r="I46" s="16">
        <v>4867.92</v>
      </c>
      <c r="J46" s="16">
        <v>5767.14</v>
      </c>
      <c r="K46" s="16">
        <v>4495.5600000000004</v>
      </c>
      <c r="L46" s="16">
        <v>4533.17</v>
      </c>
      <c r="M46" s="16">
        <v>4522.37</v>
      </c>
      <c r="N46" s="16">
        <v>6007.16</v>
      </c>
    </row>
    <row r="47" spans="1:14" ht="15" customHeight="1" x14ac:dyDescent="0.25">
      <c r="A47" s="72"/>
      <c r="B47" s="4" t="s">
        <v>9</v>
      </c>
      <c r="C47" s="16">
        <v>93590</v>
      </c>
      <c r="D47" s="16">
        <v>95019</v>
      </c>
      <c r="E47" s="16">
        <v>91879.89</v>
      </c>
      <c r="F47" s="16">
        <v>105465.15</v>
      </c>
      <c r="G47" s="16">
        <v>104274</v>
      </c>
      <c r="H47" s="16">
        <v>85433.5</v>
      </c>
      <c r="I47" s="16">
        <v>93241.8</v>
      </c>
      <c r="J47" s="16">
        <v>108377.7</v>
      </c>
      <c r="K47" s="16">
        <v>90932.800000000003</v>
      </c>
      <c r="L47" s="16">
        <v>93644.6</v>
      </c>
      <c r="M47" s="16">
        <v>102658.1</v>
      </c>
      <c r="N47" s="16">
        <v>89302.7</v>
      </c>
    </row>
    <row r="48" spans="1:14" x14ac:dyDescent="0.25">
      <c r="A48" s="72"/>
      <c r="B48" s="4" t="s">
        <v>10</v>
      </c>
      <c r="C48" s="16">
        <v>106500</v>
      </c>
      <c r="D48" s="16">
        <v>152216.38</v>
      </c>
      <c r="E48" s="16">
        <v>116191.09</v>
      </c>
      <c r="F48" s="16">
        <v>137102</v>
      </c>
      <c r="G48" s="16">
        <v>167725</v>
      </c>
      <c r="H48" s="16">
        <v>109785</v>
      </c>
      <c r="I48" s="16">
        <v>120804</v>
      </c>
      <c r="J48" s="16">
        <v>134012.18</v>
      </c>
      <c r="K48" s="16">
        <v>115872</v>
      </c>
      <c r="L48" s="16">
        <v>117528</v>
      </c>
      <c r="M48" s="16">
        <v>121744.72</v>
      </c>
      <c r="N48" s="16">
        <v>121120</v>
      </c>
    </row>
    <row r="49" spans="1:14" ht="15" customHeight="1" x14ac:dyDescent="0.25">
      <c r="A49" s="63" t="s">
        <v>6</v>
      </c>
      <c r="B49" s="5" t="s">
        <v>3</v>
      </c>
      <c r="C49" s="17">
        <v>83520.13</v>
      </c>
      <c r="D49" s="17">
        <v>93522.57</v>
      </c>
      <c r="E49" s="17">
        <v>82198.94</v>
      </c>
      <c r="F49" s="17">
        <v>107107.07</v>
      </c>
      <c r="G49" s="17">
        <v>119058.91</v>
      </c>
      <c r="H49" s="17">
        <v>73921.929999999993</v>
      </c>
      <c r="I49" s="17">
        <v>89364.46</v>
      </c>
      <c r="J49" s="17">
        <v>107709.82</v>
      </c>
      <c r="K49" s="17">
        <v>82453.02</v>
      </c>
      <c r="L49" s="17">
        <v>89169</v>
      </c>
      <c r="M49" s="17">
        <v>98162.68</v>
      </c>
      <c r="N49" s="17">
        <v>87932.04</v>
      </c>
    </row>
    <row r="50" spans="1:14" x14ac:dyDescent="0.25">
      <c r="A50" s="63"/>
      <c r="B50" s="5" t="s">
        <v>4</v>
      </c>
      <c r="C50" s="17">
        <v>84092.81</v>
      </c>
      <c r="D50" s="17">
        <v>97749.94</v>
      </c>
      <c r="E50" s="17">
        <v>81786.92</v>
      </c>
      <c r="F50" s="17">
        <v>106566.22</v>
      </c>
      <c r="G50" s="17">
        <v>119636.77</v>
      </c>
      <c r="H50" s="17">
        <v>74322.48</v>
      </c>
      <c r="I50" s="17">
        <v>89224.47</v>
      </c>
      <c r="J50" s="17">
        <v>106767.58</v>
      </c>
      <c r="K50" s="17">
        <v>82579.039999999994</v>
      </c>
      <c r="L50" s="17">
        <v>90011.6</v>
      </c>
      <c r="M50" s="17">
        <v>98272.84</v>
      </c>
      <c r="N50" s="17">
        <v>88015.38</v>
      </c>
    </row>
    <row r="51" spans="1:14" x14ac:dyDescent="0.25">
      <c r="A51" s="63"/>
      <c r="B51" s="5" t="s">
        <v>5</v>
      </c>
      <c r="C51" s="17">
        <v>3497.26</v>
      </c>
      <c r="D51" s="17">
        <v>12748.49</v>
      </c>
      <c r="E51" s="17">
        <v>5548.6</v>
      </c>
      <c r="F51" s="17">
        <v>6996.75</v>
      </c>
      <c r="G51" s="17">
        <v>11056.8</v>
      </c>
      <c r="H51" s="17">
        <v>5140.3999999999996</v>
      </c>
      <c r="I51" s="17">
        <v>4763.4799999999996</v>
      </c>
      <c r="J51" s="17">
        <v>5101.3100000000004</v>
      </c>
      <c r="K51" s="17">
        <v>4948.63</v>
      </c>
      <c r="L51" s="17">
        <v>3248.78</v>
      </c>
      <c r="M51" s="17">
        <v>4291.66</v>
      </c>
      <c r="N51" s="17">
        <v>6010.28</v>
      </c>
    </row>
    <row r="52" spans="1:14" ht="15" customHeight="1" x14ac:dyDescent="0.25">
      <c r="A52" s="63"/>
      <c r="B52" s="5" t="s">
        <v>9</v>
      </c>
      <c r="C52" s="17">
        <v>78441</v>
      </c>
      <c r="D52" s="17">
        <v>79498</v>
      </c>
      <c r="E52" s="17">
        <v>70432.87</v>
      </c>
      <c r="F52" s="17">
        <v>84911</v>
      </c>
      <c r="G52" s="17">
        <v>92081</v>
      </c>
      <c r="H52" s="17">
        <v>62078.8</v>
      </c>
      <c r="I52" s="17">
        <v>75337</v>
      </c>
      <c r="J52" s="17">
        <v>95541.9</v>
      </c>
      <c r="K52" s="17">
        <v>69855.8</v>
      </c>
      <c r="L52" s="17">
        <v>83727</v>
      </c>
      <c r="M52" s="17">
        <v>87329.9</v>
      </c>
      <c r="N52" s="17">
        <v>70867.399999999994</v>
      </c>
    </row>
    <row r="53" spans="1:14" x14ac:dyDescent="0.25">
      <c r="A53" s="63"/>
      <c r="B53" s="5" t="s">
        <v>10</v>
      </c>
      <c r="C53" s="17">
        <v>92118</v>
      </c>
      <c r="D53" s="17">
        <v>128669.86</v>
      </c>
      <c r="E53" s="17">
        <v>96688.19</v>
      </c>
      <c r="F53" s="17">
        <v>116482.33</v>
      </c>
      <c r="G53" s="17">
        <v>143018.95000000001</v>
      </c>
      <c r="H53" s="17">
        <v>93640</v>
      </c>
      <c r="I53" s="17">
        <v>103038</v>
      </c>
      <c r="J53" s="17">
        <v>117211.53</v>
      </c>
      <c r="K53" s="17">
        <v>98832</v>
      </c>
      <c r="L53" s="17">
        <v>100245</v>
      </c>
      <c r="M53" s="17">
        <v>104514.64</v>
      </c>
      <c r="N53" s="17">
        <v>103308</v>
      </c>
    </row>
    <row r="54" spans="1:14" ht="15" customHeight="1" x14ac:dyDescent="0.25">
      <c r="A54" s="72" t="s">
        <v>7</v>
      </c>
      <c r="B54" s="4" t="s">
        <v>3</v>
      </c>
      <c r="C54" s="16">
        <v>105391.5</v>
      </c>
      <c r="D54" s="16">
        <v>106918</v>
      </c>
      <c r="E54" s="16">
        <v>108237.05</v>
      </c>
      <c r="F54" s="16">
        <v>130238.25</v>
      </c>
      <c r="G54" s="16">
        <v>115834</v>
      </c>
      <c r="H54" s="16">
        <v>97178</v>
      </c>
      <c r="I54" s="16">
        <v>99204.1</v>
      </c>
      <c r="J54" s="16">
        <v>100563.24</v>
      </c>
      <c r="K54" s="16">
        <v>98288</v>
      </c>
      <c r="L54" s="16">
        <v>99276</v>
      </c>
      <c r="M54" s="16">
        <v>116974</v>
      </c>
      <c r="N54" s="16">
        <v>102632.3</v>
      </c>
    </row>
    <row r="55" spans="1:14" x14ac:dyDescent="0.25">
      <c r="A55" s="72"/>
      <c r="B55" s="4" t="s">
        <v>4</v>
      </c>
      <c r="C55" s="16">
        <v>104777.60000000001</v>
      </c>
      <c r="D55" s="16">
        <v>107221.59</v>
      </c>
      <c r="E55" s="16">
        <v>108421.95</v>
      </c>
      <c r="F55" s="16">
        <v>134979.98000000001</v>
      </c>
      <c r="G55" s="16">
        <v>114477.49</v>
      </c>
      <c r="H55" s="16">
        <v>95877.63</v>
      </c>
      <c r="I55" s="16">
        <v>98309.22</v>
      </c>
      <c r="J55" s="16">
        <v>101353.01</v>
      </c>
      <c r="K55" s="16">
        <v>98828.29</v>
      </c>
      <c r="L55" s="16">
        <v>100378.02</v>
      </c>
      <c r="M55" s="16">
        <v>115880.04</v>
      </c>
      <c r="N55" s="16">
        <v>102407.5</v>
      </c>
    </row>
    <row r="56" spans="1:14" x14ac:dyDescent="0.25">
      <c r="A56" s="72"/>
      <c r="B56" s="4" t="s">
        <v>5</v>
      </c>
      <c r="C56" s="16">
        <v>4840.75</v>
      </c>
      <c r="D56" s="16">
        <v>6654.87</v>
      </c>
      <c r="E56" s="16">
        <v>4995.7</v>
      </c>
      <c r="F56" s="16">
        <v>18338.900000000001</v>
      </c>
      <c r="G56" s="16">
        <v>6046.2</v>
      </c>
      <c r="H56" s="16">
        <v>4330.3500000000004</v>
      </c>
      <c r="I56" s="16">
        <v>2237.5500000000002</v>
      </c>
      <c r="J56" s="16">
        <v>4552.5600000000004</v>
      </c>
      <c r="K56" s="16">
        <v>3516.03</v>
      </c>
      <c r="L56" s="16">
        <v>3826.16</v>
      </c>
      <c r="M56" s="16">
        <v>3741.41</v>
      </c>
      <c r="N56" s="16">
        <v>5960.99</v>
      </c>
    </row>
    <row r="57" spans="1:14" ht="15" customHeight="1" x14ac:dyDescent="0.25">
      <c r="A57" s="72"/>
      <c r="B57" s="4" t="s">
        <v>9</v>
      </c>
      <c r="C57" s="16">
        <v>92581</v>
      </c>
      <c r="D57" s="16">
        <v>92779.1</v>
      </c>
      <c r="E57" s="16">
        <v>99477</v>
      </c>
      <c r="F57" s="16">
        <v>104506</v>
      </c>
      <c r="G57" s="16">
        <v>100841</v>
      </c>
      <c r="H57" s="16">
        <v>87159</v>
      </c>
      <c r="I57" s="16">
        <v>91829.1</v>
      </c>
      <c r="J57" s="16">
        <v>92693</v>
      </c>
      <c r="K57" s="16">
        <v>92557.8</v>
      </c>
      <c r="L57" s="16">
        <v>93316.3</v>
      </c>
      <c r="M57" s="16">
        <v>105062</v>
      </c>
      <c r="N57" s="16">
        <v>89332.89</v>
      </c>
    </row>
    <row r="58" spans="1:14" x14ac:dyDescent="0.25">
      <c r="A58" s="72"/>
      <c r="B58" s="4" t="s">
        <v>10</v>
      </c>
      <c r="C58" s="16">
        <v>113329.60000000001</v>
      </c>
      <c r="D58" s="16">
        <v>119187</v>
      </c>
      <c r="E58" s="16">
        <v>120409</v>
      </c>
      <c r="F58" s="16">
        <v>187617</v>
      </c>
      <c r="G58" s="16">
        <v>128166.52</v>
      </c>
      <c r="H58" s="16">
        <v>103327</v>
      </c>
      <c r="I58" s="16">
        <v>101185.99</v>
      </c>
      <c r="J58" s="16">
        <v>110067</v>
      </c>
      <c r="K58" s="16">
        <v>109056</v>
      </c>
      <c r="L58" s="16">
        <v>110615</v>
      </c>
      <c r="M58" s="16">
        <v>120933.16</v>
      </c>
      <c r="N58" s="16">
        <v>116898</v>
      </c>
    </row>
    <row r="59" spans="1:14" ht="15" customHeight="1" x14ac:dyDescent="0.25">
      <c r="A59" s="63" t="s">
        <v>8</v>
      </c>
      <c r="B59" s="5" t="s">
        <v>3</v>
      </c>
      <c r="C59" s="17">
        <v>-21810.89</v>
      </c>
      <c r="D59" s="17">
        <v>-12756</v>
      </c>
      <c r="E59" s="17">
        <v>-27351.26</v>
      </c>
      <c r="F59" s="17">
        <v>-25774.12</v>
      </c>
      <c r="G59" s="17">
        <v>5646</v>
      </c>
      <c r="H59" s="17">
        <v>-22419.86</v>
      </c>
      <c r="I59" s="17">
        <v>-9287</v>
      </c>
      <c r="J59" s="17">
        <v>6610.3</v>
      </c>
      <c r="K59" s="17">
        <v>-14558.55</v>
      </c>
      <c r="L59" s="17">
        <v>-10299</v>
      </c>
      <c r="M59" s="17">
        <v>-17046.41</v>
      </c>
      <c r="N59" s="17">
        <v>-15656.87</v>
      </c>
    </row>
    <row r="60" spans="1:14" x14ac:dyDescent="0.25">
      <c r="A60" s="63"/>
      <c r="B60" s="5" t="s">
        <v>4</v>
      </c>
      <c r="C60" s="17">
        <v>-19070.78</v>
      </c>
      <c r="D60" s="17">
        <v>-8494.23</v>
      </c>
      <c r="E60" s="17">
        <v>-24004.720000000001</v>
      </c>
      <c r="F60" s="17">
        <v>-24950.560000000001</v>
      </c>
      <c r="G60" s="17">
        <v>6176.61</v>
      </c>
      <c r="H60" s="17">
        <v>-17795.560000000001</v>
      </c>
      <c r="I60" s="17">
        <v>-9186.11</v>
      </c>
      <c r="J60" s="17">
        <v>5652.65</v>
      </c>
      <c r="K60" s="17">
        <v>-13763.46</v>
      </c>
      <c r="L60" s="17">
        <v>-9959.61</v>
      </c>
      <c r="M60" s="17">
        <v>-16127.95</v>
      </c>
      <c r="N60" s="17">
        <v>-14391.32</v>
      </c>
    </row>
    <row r="61" spans="1:14" x14ac:dyDescent="0.25">
      <c r="A61" s="63"/>
      <c r="B61" s="5" t="s">
        <v>5</v>
      </c>
      <c r="C61" s="17">
        <v>9368.7199999999993</v>
      </c>
      <c r="D61" s="17">
        <v>14297.81</v>
      </c>
      <c r="E61" s="17">
        <v>13486.74</v>
      </c>
      <c r="F61" s="17">
        <v>16925.95</v>
      </c>
      <c r="G61" s="17">
        <v>9954.2199999999993</v>
      </c>
      <c r="H61" s="17">
        <v>13342.7</v>
      </c>
      <c r="I61" s="17">
        <v>4484.6899999999996</v>
      </c>
      <c r="J61" s="17">
        <v>6364.56</v>
      </c>
      <c r="K61" s="17">
        <v>7159.92</v>
      </c>
      <c r="L61" s="17">
        <v>4826.32</v>
      </c>
      <c r="M61" s="17">
        <v>4168.0600000000004</v>
      </c>
      <c r="N61" s="17">
        <v>6204.61</v>
      </c>
    </row>
    <row r="62" spans="1:14" x14ac:dyDescent="0.25">
      <c r="A62" s="63"/>
      <c r="B62" s="5" t="s">
        <v>9</v>
      </c>
      <c r="C62" s="17">
        <v>-30903.279999999999</v>
      </c>
      <c r="D62" s="17">
        <v>-29512</v>
      </c>
      <c r="E62" s="17">
        <v>-46139</v>
      </c>
      <c r="F62" s="17">
        <v>-69271.78</v>
      </c>
      <c r="G62" s="17">
        <v>-11482.63</v>
      </c>
      <c r="H62" s="17">
        <v>-30120.58</v>
      </c>
      <c r="I62" s="17">
        <v>-20226</v>
      </c>
      <c r="J62" s="17">
        <v>-11344.66</v>
      </c>
      <c r="K62" s="17">
        <v>-22701.9</v>
      </c>
      <c r="L62" s="17">
        <v>-20342</v>
      </c>
      <c r="M62" s="17">
        <v>-23343.09</v>
      </c>
      <c r="N62" s="17">
        <v>-22508.82</v>
      </c>
    </row>
    <row r="63" spans="1:14" ht="15.75" thickBot="1" x14ac:dyDescent="0.3">
      <c r="A63" s="64"/>
      <c r="B63" s="6" t="s">
        <v>10</v>
      </c>
      <c r="C63" s="18">
        <v>14143.66</v>
      </c>
      <c r="D63" s="18">
        <v>21456.6</v>
      </c>
      <c r="E63" s="18">
        <v>25264.04</v>
      </c>
      <c r="F63" s="18">
        <v>22497.78</v>
      </c>
      <c r="G63" s="18">
        <v>25886.47</v>
      </c>
      <c r="H63" s="18">
        <v>21099.01</v>
      </c>
      <c r="I63" s="18">
        <v>5736</v>
      </c>
      <c r="J63" s="18">
        <v>14772.55</v>
      </c>
      <c r="K63" s="18">
        <v>14714</v>
      </c>
      <c r="L63" s="18">
        <v>8038</v>
      </c>
      <c r="M63" s="18">
        <v>-6654</v>
      </c>
      <c r="N63" s="18">
        <v>8121.12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42644</v>
      </c>
      <c r="C10" s="3"/>
    </row>
    <row r="11" spans="1:6" ht="15.75" x14ac:dyDescent="0.25">
      <c r="A11" s="1" t="s">
        <v>0</v>
      </c>
      <c r="B11" s="2">
        <v>42644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1269295.8400000001</v>
      </c>
      <c r="D15" s="11">
        <v>1354784.85</v>
      </c>
      <c r="E15" s="11">
        <v>1468083</v>
      </c>
      <c r="F15" s="11">
        <v>1589095.77</v>
      </c>
    </row>
    <row r="16" spans="1:6" x14ac:dyDescent="0.25">
      <c r="A16" s="72"/>
      <c r="B16" s="12" t="s">
        <v>4</v>
      </c>
      <c r="C16" s="13">
        <v>1266435.19</v>
      </c>
      <c r="D16" s="13">
        <v>1348378.12</v>
      </c>
      <c r="E16" s="13">
        <v>1462153.37</v>
      </c>
      <c r="F16" s="13">
        <v>1580147.99</v>
      </c>
    </row>
    <row r="17" spans="1:6" x14ac:dyDescent="0.25">
      <c r="A17" s="72"/>
      <c r="B17" s="12" t="s">
        <v>5</v>
      </c>
      <c r="C17" s="13">
        <v>31348.15</v>
      </c>
      <c r="D17" s="13">
        <v>42556.17</v>
      </c>
      <c r="E17" s="13">
        <v>54703.199999999997</v>
      </c>
      <c r="F17" s="13">
        <v>71692.17</v>
      </c>
    </row>
    <row r="18" spans="1:6" x14ac:dyDescent="0.25">
      <c r="A18" s="72"/>
      <c r="B18" s="12" t="s">
        <v>9</v>
      </c>
      <c r="C18" s="13">
        <v>1170000</v>
      </c>
      <c r="D18" s="13">
        <v>1252000</v>
      </c>
      <c r="E18" s="13">
        <v>1342922.09</v>
      </c>
      <c r="F18" s="13">
        <v>1394738.79</v>
      </c>
    </row>
    <row r="19" spans="1:6" x14ac:dyDescent="0.25">
      <c r="A19" s="72"/>
      <c r="B19" s="12" t="s">
        <v>10</v>
      </c>
      <c r="C19" s="13">
        <v>1324921.3</v>
      </c>
      <c r="D19" s="13">
        <v>1416629.8</v>
      </c>
      <c r="E19" s="13">
        <v>1537000</v>
      </c>
      <c r="F19" s="13">
        <v>1699312</v>
      </c>
    </row>
    <row r="20" spans="1:6" ht="15" customHeight="1" x14ac:dyDescent="0.25">
      <c r="A20" s="63" t="s">
        <v>6</v>
      </c>
      <c r="B20" s="5" t="s">
        <v>3</v>
      </c>
      <c r="C20" s="14">
        <v>1078947</v>
      </c>
      <c r="D20" s="14">
        <v>1171012.2</v>
      </c>
      <c r="E20" s="14">
        <v>1259408</v>
      </c>
      <c r="F20" s="14">
        <v>1360636.28</v>
      </c>
    </row>
    <row r="21" spans="1:6" x14ac:dyDescent="0.25">
      <c r="A21" s="63"/>
      <c r="B21" s="5" t="s">
        <v>4</v>
      </c>
      <c r="C21" s="14">
        <v>1080548.79</v>
      </c>
      <c r="D21" s="14">
        <v>1164092.73</v>
      </c>
      <c r="E21" s="14">
        <v>1261223.3799999999</v>
      </c>
      <c r="F21" s="14">
        <v>1364635.04</v>
      </c>
    </row>
    <row r="22" spans="1:6" x14ac:dyDescent="0.25">
      <c r="A22" s="63"/>
      <c r="B22" s="5" t="s">
        <v>5</v>
      </c>
      <c r="C22" s="14">
        <v>18973.87</v>
      </c>
      <c r="D22" s="14">
        <v>23988.33</v>
      </c>
      <c r="E22" s="14">
        <v>33088.620000000003</v>
      </c>
      <c r="F22" s="14">
        <v>41154.769999999997</v>
      </c>
    </row>
    <row r="23" spans="1:6" x14ac:dyDescent="0.25">
      <c r="A23" s="63"/>
      <c r="B23" s="5" t="s">
        <v>9</v>
      </c>
      <c r="C23" s="14">
        <v>1041372</v>
      </c>
      <c r="D23" s="14">
        <v>1097093.1000000001</v>
      </c>
      <c r="E23" s="14">
        <v>1170357.32</v>
      </c>
      <c r="F23" s="14">
        <v>1252282.33</v>
      </c>
    </row>
    <row r="24" spans="1:6" x14ac:dyDescent="0.25">
      <c r="A24" s="63"/>
      <c r="B24" s="5" t="s">
        <v>10</v>
      </c>
      <c r="C24" s="14">
        <v>1123143</v>
      </c>
      <c r="D24" s="14">
        <v>1208947.82</v>
      </c>
      <c r="E24" s="14">
        <v>1334000</v>
      </c>
      <c r="F24" s="14">
        <v>1452000</v>
      </c>
    </row>
    <row r="25" spans="1:6" ht="15" customHeight="1" x14ac:dyDescent="0.25">
      <c r="A25" s="72" t="s">
        <v>7</v>
      </c>
      <c r="B25" s="4" t="s">
        <v>3</v>
      </c>
      <c r="C25" s="12">
        <v>1237997</v>
      </c>
      <c r="D25" s="12">
        <v>1316300</v>
      </c>
      <c r="E25" s="12">
        <v>1379000</v>
      </c>
      <c r="F25" s="12">
        <v>1443755.15</v>
      </c>
    </row>
    <row r="26" spans="1:6" x14ac:dyDescent="0.25">
      <c r="A26" s="72"/>
      <c r="B26" s="4" t="s">
        <v>4</v>
      </c>
      <c r="C26" s="12">
        <v>1238774.72</v>
      </c>
      <c r="D26" s="12">
        <v>1312735.51</v>
      </c>
      <c r="E26" s="12">
        <v>1375533.68</v>
      </c>
      <c r="F26" s="12">
        <v>1441965.63</v>
      </c>
    </row>
    <row r="27" spans="1:6" x14ac:dyDescent="0.25">
      <c r="A27" s="72"/>
      <c r="B27" s="4" t="s">
        <v>5</v>
      </c>
      <c r="C27" s="12">
        <v>14106.14</v>
      </c>
      <c r="D27" s="12">
        <v>22112.75</v>
      </c>
      <c r="E27" s="12">
        <v>25340.05</v>
      </c>
      <c r="F27" s="12">
        <v>30035.85</v>
      </c>
    </row>
    <row r="28" spans="1:6" x14ac:dyDescent="0.25">
      <c r="A28" s="72"/>
      <c r="B28" s="4" t="s">
        <v>9</v>
      </c>
      <c r="C28" s="12">
        <v>1205764</v>
      </c>
      <c r="D28" s="12">
        <v>1242791.17</v>
      </c>
      <c r="E28" s="12">
        <v>1298716.77</v>
      </c>
      <c r="F28" s="12">
        <v>1357159.02</v>
      </c>
    </row>
    <row r="29" spans="1:6" x14ac:dyDescent="0.25">
      <c r="A29" s="72"/>
      <c r="B29" s="4" t="s">
        <v>10</v>
      </c>
      <c r="C29" s="12">
        <v>1281818</v>
      </c>
      <c r="D29" s="12">
        <v>1355181.82</v>
      </c>
      <c r="E29" s="12">
        <v>1423000</v>
      </c>
      <c r="F29" s="12">
        <v>1500000</v>
      </c>
    </row>
    <row r="30" spans="1:6" ht="15" customHeight="1" x14ac:dyDescent="0.25">
      <c r="A30" s="73" t="s">
        <v>8</v>
      </c>
      <c r="B30" s="5" t="s">
        <v>3</v>
      </c>
      <c r="C30" s="14">
        <v>-159883.89000000001</v>
      </c>
      <c r="D30" s="14">
        <v>-145387.79999999999</v>
      </c>
      <c r="E30" s="14">
        <v>-114596.98</v>
      </c>
      <c r="F30" s="14">
        <v>-77508.759999999995</v>
      </c>
    </row>
    <row r="31" spans="1:6" x14ac:dyDescent="0.25">
      <c r="A31" s="73"/>
      <c r="B31" s="5" t="s">
        <v>4</v>
      </c>
      <c r="C31" s="14">
        <v>-154689.32999999999</v>
      </c>
      <c r="D31" s="14">
        <v>-149043.85</v>
      </c>
      <c r="E31" s="14">
        <v>-105713.63</v>
      </c>
      <c r="F31" s="14">
        <v>-73765.61</v>
      </c>
    </row>
    <row r="32" spans="1:6" x14ac:dyDescent="0.25">
      <c r="A32" s="73"/>
      <c r="B32" s="5" t="s">
        <v>5</v>
      </c>
      <c r="C32" s="14">
        <v>26487.24</v>
      </c>
      <c r="D32" s="14">
        <v>19539.66</v>
      </c>
      <c r="E32" s="14">
        <v>41310.5</v>
      </c>
      <c r="F32" s="14">
        <v>40564.339999999997</v>
      </c>
    </row>
    <row r="33" spans="1:14" ht="15" customHeight="1" x14ac:dyDescent="0.25">
      <c r="A33" s="73"/>
      <c r="B33" s="5" t="s">
        <v>9</v>
      </c>
      <c r="C33" s="14">
        <v>-191394</v>
      </c>
      <c r="D33" s="14">
        <v>-200000</v>
      </c>
      <c r="E33" s="14">
        <v>-200000</v>
      </c>
      <c r="F33" s="14">
        <v>-153359.29</v>
      </c>
    </row>
    <row r="34" spans="1:14" x14ac:dyDescent="0.25">
      <c r="A34" s="73"/>
      <c r="B34" s="5" t="s">
        <v>10</v>
      </c>
      <c r="C34" s="14">
        <v>-170.68</v>
      </c>
      <c r="D34" s="14">
        <v>-110000</v>
      </c>
      <c r="E34" s="14">
        <v>-60</v>
      </c>
      <c r="F34" s="14">
        <v>15460</v>
      </c>
    </row>
    <row r="35" spans="1:14" ht="15" customHeight="1" x14ac:dyDescent="0.25">
      <c r="A35" s="74" t="s">
        <v>20</v>
      </c>
      <c r="B35" s="4" t="s">
        <v>3</v>
      </c>
      <c r="C35" s="12">
        <v>73.5</v>
      </c>
      <c r="D35" s="12">
        <v>78.2</v>
      </c>
      <c r="E35" s="12">
        <v>81</v>
      </c>
      <c r="F35" s="12">
        <v>83.4</v>
      </c>
    </row>
    <row r="36" spans="1:14" x14ac:dyDescent="0.25">
      <c r="A36" s="74"/>
      <c r="B36" s="4" t="s">
        <v>4</v>
      </c>
      <c r="C36" s="12">
        <v>73.34</v>
      </c>
      <c r="D36" s="12">
        <v>78.459999999999994</v>
      </c>
      <c r="E36" s="12">
        <v>81.540000000000006</v>
      </c>
      <c r="F36" s="12">
        <v>83.64</v>
      </c>
    </row>
    <row r="37" spans="1:14" x14ac:dyDescent="0.25">
      <c r="A37" s="74"/>
      <c r="B37" s="4" t="s">
        <v>5</v>
      </c>
      <c r="C37" s="12">
        <v>1.72</v>
      </c>
      <c r="D37" s="12">
        <v>2.23</v>
      </c>
      <c r="E37" s="12">
        <v>3.29</v>
      </c>
      <c r="F37" s="12">
        <v>4.22</v>
      </c>
    </row>
    <row r="38" spans="1:14" x14ac:dyDescent="0.25">
      <c r="A38" s="74"/>
      <c r="B38" s="4" t="s">
        <v>9</v>
      </c>
      <c r="C38" s="12">
        <v>67.7</v>
      </c>
      <c r="D38" s="12">
        <v>74.8</v>
      </c>
      <c r="E38" s="12">
        <v>76</v>
      </c>
      <c r="F38" s="12">
        <v>74</v>
      </c>
    </row>
    <row r="39" spans="1:14" ht="15.75" thickBot="1" x14ac:dyDescent="0.3">
      <c r="A39" s="75"/>
      <c r="B39" s="7" t="s">
        <v>10</v>
      </c>
      <c r="C39" s="15">
        <v>77</v>
      </c>
      <c r="D39" s="15">
        <v>84</v>
      </c>
      <c r="E39" s="15">
        <v>88</v>
      </c>
      <c r="F39" s="15">
        <v>91.59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42644</v>
      </c>
      <c r="D43" s="9">
        <v>42675</v>
      </c>
      <c r="E43" s="9">
        <v>42705</v>
      </c>
      <c r="F43" s="9">
        <v>42736</v>
      </c>
      <c r="G43" s="9">
        <v>42767</v>
      </c>
      <c r="H43" s="9">
        <v>42795</v>
      </c>
      <c r="I43" s="9">
        <v>42826</v>
      </c>
      <c r="J43" s="9">
        <v>42856</v>
      </c>
      <c r="K43" s="9">
        <v>42887</v>
      </c>
      <c r="L43" s="9">
        <v>42917</v>
      </c>
      <c r="M43" s="9">
        <v>42948</v>
      </c>
      <c r="N43" s="9">
        <v>42979</v>
      </c>
    </row>
    <row r="44" spans="1:14" ht="15" customHeight="1" x14ac:dyDescent="0.25">
      <c r="A44" s="71" t="s">
        <v>11</v>
      </c>
      <c r="B44" s="4" t="s">
        <v>3</v>
      </c>
      <c r="C44" s="16">
        <v>106714.63</v>
      </c>
      <c r="D44" s="16">
        <v>103913</v>
      </c>
      <c r="E44" s="16">
        <v>125545</v>
      </c>
      <c r="F44" s="16">
        <v>134201</v>
      </c>
      <c r="G44" s="16">
        <v>94696</v>
      </c>
      <c r="H44" s="16">
        <v>102325.1</v>
      </c>
      <c r="I44" s="16">
        <v>118225.36</v>
      </c>
      <c r="J44" s="16">
        <v>101705.37</v>
      </c>
      <c r="K44" s="16">
        <v>105778</v>
      </c>
      <c r="L44" s="16">
        <v>114422.44</v>
      </c>
      <c r="M44" s="16">
        <v>100607.71</v>
      </c>
      <c r="N44" s="16">
        <v>102325.26</v>
      </c>
    </row>
    <row r="45" spans="1:14" x14ac:dyDescent="0.25">
      <c r="A45" s="72"/>
      <c r="B45" s="4" t="s">
        <v>4</v>
      </c>
      <c r="C45" s="16">
        <v>108520.04</v>
      </c>
      <c r="D45" s="16">
        <v>107663.37</v>
      </c>
      <c r="E45" s="16">
        <v>126552.11</v>
      </c>
      <c r="F45" s="16">
        <v>134599.65</v>
      </c>
      <c r="G45" s="16">
        <v>94372.04</v>
      </c>
      <c r="H45" s="16">
        <v>102223.35</v>
      </c>
      <c r="I45" s="16">
        <v>119491.74</v>
      </c>
      <c r="J45" s="16">
        <v>101951.17</v>
      </c>
      <c r="K45" s="16">
        <v>104756.01</v>
      </c>
      <c r="L45" s="16">
        <v>113649.49</v>
      </c>
      <c r="M45" s="16">
        <v>100903.16</v>
      </c>
      <c r="N45" s="16">
        <v>104286.58</v>
      </c>
    </row>
    <row r="46" spans="1:14" x14ac:dyDescent="0.25">
      <c r="A46" s="72"/>
      <c r="B46" s="4" t="s">
        <v>5</v>
      </c>
      <c r="C46" s="16">
        <v>8704.6200000000008</v>
      </c>
      <c r="D46" s="16">
        <v>12240.22</v>
      </c>
      <c r="E46" s="16">
        <v>6767.19</v>
      </c>
      <c r="F46" s="16">
        <v>10226.1</v>
      </c>
      <c r="G46" s="16">
        <v>3106.2</v>
      </c>
      <c r="H46" s="16">
        <v>4798.8900000000003</v>
      </c>
      <c r="I46" s="16">
        <v>7170.77</v>
      </c>
      <c r="J46" s="16">
        <v>4001.62</v>
      </c>
      <c r="K46" s="16">
        <v>4043.95</v>
      </c>
      <c r="L46" s="16">
        <v>4119.4399999999996</v>
      </c>
      <c r="M46" s="16">
        <v>4313.3599999999997</v>
      </c>
      <c r="N46" s="16">
        <v>4491</v>
      </c>
    </row>
    <row r="47" spans="1:14" ht="15" customHeight="1" x14ac:dyDescent="0.25">
      <c r="A47" s="72"/>
      <c r="B47" s="4" t="s">
        <v>9</v>
      </c>
      <c r="C47" s="16">
        <v>94603</v>
      </c>
      <c r="D47" s="16">
        <v>93811.22</v>
      </c>
      <c r="E47" s="16">
        <v>111215</v>
      </c>
      <c r="F47" s="16">
        <v>107491</v>
      </c>
      <c r="G47" s="16">
        <v>84577.4</v>
      </c>
      <c r="H47" s="16">
        <v>89068</v>
      </c>
      <c r="I47" s="16">
        <v>97029</v>
      </c>
      <c r="J47" s="16">
        <v>90086.6</v>
      </c>
      <c r="K47" s="16">
        <v>92784.2</v>
      </c>
      <c r="L47" s="16">
        <v>101603</v>
      </c>
      <c r="M47" s="16">
        <v>89302.7</v>
      </c>
      <c r="N47" s="16">
        <v>98577.46</v>
      </c>
    </row>
    <row r="48" spans="1:14" x14ac:dyDescent="0.25">
      <c r="A48" s="72"/>
      <c r="B48" s="4" t="s">
        <v>10</v>
      </c>
      <c r="C48" s="16">
        <v>141422</v>
      </c>
      <c r="D48" s="16">
        <v>139263</v>
      </c>
      <c r="E48" s="16">
        <v>148680</v>
      </c>
      <c r="F48" s="16">
        <v>157006.32</v>
      </c>
      <c r="G48" s="16">
        <v>100165</v>
      </c>
      <c r="H48" s="16">
        <v>115821</v>
      </c>
      <c r="I48" s="16">
        <v>132001.64000000001</v>
      </c>
      <c r="J48" s="16">
        <v>112937</v>
      </c>
      <c r="K48" s="16">
        <v>111668.77</v>
      </c>
      <c r="L48" s="16">
        <v>120226.88</v>
      </c>
      <c r="M48" s="16">
        <v>109352</v>
      </c>
      <c r="N48" s="16">
        <v>117549.08</v>
      </c>
    </row>
    <row r="49" spans="1:14" ht="15" customHeight="1" x14ac:dyDescent="0.25">
      <c r="A49" s="63" t="s">
        <v>6</v>
      </c>
      <c r="B49" s="5" t="s">
        <v>3</v>
      </c>
      <c r="C49" s="17">
        <v>90936</v>
      </c>
      <c r="D49" s="17">
        <v>82995</v>
      </c>
      <c r="E49" s="17">
        <v>106761.86</v>
      </c>
      <c r="F49" s="17">
        <v>119253.82</v>
      </c>
      <c r="G49" s="17">
        <v>73554.3</v>
      </c>
      <c r="H49" s="17">
        <v>90337.43</v>
      </c>
      <c r="I49" s="17">
        <v>108748.54</v>
      </c>
      <c r="J49" s="17">
        <v>82015.740000000005</v>
      </c>
      <c r="K49" s="17">
        <v>89187</v>
      </c>
      <c r="L49" s="17">
        <v>99269.37</v>
      </c>
      <c r="M49" s="17">
        <v>85446.67</v>
      </c>
      <c r="N49" s="17">
        <v>90451</v>
      </c>
    </row>
    <row r="50" spans="1:14" x14ac:dyDescent="0.25">
      <c r="A50" s="63"/>
      <c r="B50" s="5" t="s">
        <v>4</v>
      </c>
      <c r="C50" s="17">
        <v>92127.22</v>
      </c>
      <c r="D50" s="17">
        <v>86929.25</v>
      </c>
      <c r="E50" s="17">
        <v>107109.04</v>
      </c>
      <c r="F50" s="17">
        <v>120788.68</v>
      </c>
      <c r="G50" s="17">
        <v>73558.64</v>
      </c>
      <c r="H50" s="17">
        <v>89574.3</v>
      </c>
      <c r="I50" s="17">
        <v>106916.85</v>
      </c>
      <c r="J50" s="17">
        <v>82111.350000000006</v>
      </c>
      <c r="K50" s="17">
        <v>88959.9</v>
      </c>
      <c r="L50" s="17">
        <v>98662.11</v>
      </c>
      <c r="M50" s="17">
        <v>85150.47</v>
      </c>
      <c r="N50" s="17">
        <v>90515.46</v>
      </c>
    </row>
    <row r="51" spans="1:14" x14ac:dyDescent="0.25">
      <c r="A51" s="63"/>
      <c r="B51" s="5" t="s">
        <v>5</v>
      </c>
      <c r="C51" s="17">
        <v>6838.41</v>
      </c>
      <c r="D51" s="17">
        <v>10900.48</v>
      </c>
      <c r="E51" s="17">
        <v>7000.12</v>
      </c>
      <c r="F51" s="17">
        <v>8638.94</v>
      </c>
      <c r="G51" s="17">
        <v>2723.57</v>
      </c>
      <c r="H51" s="17">
        <v>4493.3100000000004</v>
      </c>
      <c r="I51" s="17">
        <v>5995.26</v>
      </c>
      <c r="J51" s="17">
        <v>3272.98</v>
      </c>
      <c r="K51" s="17">
        <v>2910.15</v>
      </c>
      <c r="L51" s="17">
        <v>2840.01</v>
      </c>
      <c r="M51" s="17">
        <v>5730.14</v>
      </c>
      <c r="N51" s="17">
        <v>4692.17</v>
      </c>
    </row>
    <row r="52" spans="1:14" ht="15" customHeight="1" x14ac:dyDescent="0.25">
      <c r="A52" s="63"/>
      <c r="B52" s="5" t="s">
        <v>9</v>
      </c>
      <c r="C52" s="17">
        <v>81460.600000000006</v>
      </c>
      <c r="D52" s="17">
        <v>75341</v>
      </c>
      <c r="E52" s="17">
        <v>82551.23</v>
      </c>
      <c r="F52" s="17">
        <v>102131</v>
      </c>
      <c r="G52" s="17">
        <v>63493.4</v>
      </c>
      <c r="H52" s="17">
        <v>74315</v>
      </c>
      <c r="I52" s="17">
        <v>86899</v>
      </c>
      <c r="J52" s="17">
        <v>71137.2</v>
      </c>
      <c r="K52" s="17">
        <v>79565.17</v>
      </c>
      <c r="L52" s="17">
        <v>91801.9</v>
      </c>
      <c r="M52" s="17">
        <v>70867.399999999994</v>
      </c>
      <c r="N52" s="17">
        <v>82210.55</v>
      </c>
    </row>
    <row r="53" spans="1:14" x14ac:dyDescent="0.25">
      <c r="A53" s="63"/>
      <c r="B53" s="5" t="s">
        <v>10</v>
      </c>
      <c r="C53" s="17">
        <v>117288.7</v>
      </c>
      <c r="D53" s="17">
        <v>122237</v>
      </c>
      <c r="E53" s="17">
        <v>122648.3</v>
      </c>
      <c r="F53" s="17">
        <v>138207.70000000001</v>
      </c>
      <c r="G53" s="17">
        <v>77947.22</v>
      </c>
      <c r="H53" s="17">
        <v>101989</v>
      </c>
      <c r="I53" s="17">
        <v>114766.34</v>
      </c>
      <c r="J53" s="17">
        <v>88026</v>
      </c>
      <c r="K53" s="17">
        <v>93868.77</v>
      </c>
      <c r="L53" s="17">
        <v>103310.69</v>
      </c>
      <c r="M53" s="17">
        <v>101150</v>
      </c>
      <c r="N53" s="17">
        <v>102084</v>
      </c>
    </row>
    <row r="54" spans="1:14" ht="15" customHeight="1" x14ac:dyDescent="0.25">
      <c r="A54" s="72" t="s">
        <v>7</v>
      </c>
      <c r="B54" s="4" t="s">
        <v>3</v>
      </c>
      <c r="C54" s="16">
        <v>104430.31</v>
      </c>
      <c r="D54" s="16">
        <v>108574.98</v>
      </c>
      <c r="E54" s="16">
        <v>132203</v>
      </c>
      <c r="F54" s="16">
        <v>114933.52</v>
      </c>
      <c r="G54" s="16">
        <v>97131.9</v>
      </c>
      <c r="H54" s="16">
        <v>98555</v>
      </c>
      <c r="I54" s="16">
        <v>100782.71</v>
      </c>
      <c r="J54" s="16">
        <v>98375</v>
      </c>
      <c r="K54" s="16">
        <v>99449.95</v>
      </c>
      <c r="L54" s="16">
        <v>116837.63</v>
      </c>
      <c r="M54" s="16">
        <v>102563.8</v>
      </c>
      <c r="N54" s="16">
        <v>111423.46</v>
      </c>
    </row>
    <row r="55" spans="1:14" x14ac:dyDescent="0.25">
      <c r="A55" s="72"/>
      <c r="B55" s="4" t="s">
        <v>4</v>
      </c>
      <c r="C55" s="16">
        <v>105262.95</v>
      </c>
      <c r="D55" s="16">
        <v>109030.87</v>
      </c>
      <c r="E55" s="16">
        <v>134354.78</v>
      </c>
      <c r="F55" s="16">
        <v>113800.53</v>
      </c>
      <c r="G55" s="16">
        <v>95897.71</v>
      </c>
      <c r="H55" s="16">
        <v>98418.04</v>
      </c>
      <c r="I55" s="16">
        <v>101439.39</v>
      </c>
      <c r="J55" s="16">
        <v>98136.86</v>
      </c>
      <c r="K55" s="16">
        <v>99580.15</v>
      </c>
      <c r="L55" s="16">
        <v>115809.66</v>
      </c>
      <c r="M55" s="16">
        <v>101686.64</v>
      </c>
      <c r="N55" s="16">
        <v>109123.24</v>
      </c>
    </row>
    <row r="56" spans="1:14" x14ac:dyDescent="0.25">
      <c r="A56" s="72"/>
      <c r="B56" s="4" t="s">
        <v>5</v>
      </c>
      <c r="C56" s="16">
        <v>6528.19</v>
      </c>
      <c r="D56" s="16">
        <v>4720.21</v>
      </c>
      <c r="E56" s="16">
        <v>14188.13</v>
      </c>
      <c r="F56" s="16">
        <v>6291.07</v>
      </c>
      <c r="G56" s="16">
        <v>3994.71</v>
      </c>
      <c r="H56" s="16">
        <v>2232.7600000000002</v>
      </c>
      <c r="I56" s="16">
        <v>3731.43</v>
      </c>
      <c r="J56" s="16">
        <v>2227.15</v>
      </c>
      <c r="K56" s="16">
        <v>3138.98</v>
      </c>
      <c r="L56" s="16">
        <v>3803.57</v>
      </c>
      <c r="M56" s="16">
        <v>4421.99</v>
      </c>
      <c r="N56" s="16">
        <v>7472.25</v>
      </c>
    </row>
    <row r="57" spans="1:14" ht="15" customHeight="1" x14ac:dyDescent="0.25">
      <c r="A57" s="72"/>
      <c r="B57" s="4" t="s">
        <v>9</v>
      </c>
      <c r="C57" s="16">
        <v>95057.65</v>
      </c>
      <c r="D57" s="16">
        <v>99477</v>
      </c>
      <c r="E57" s="16">
        <v>110414</v>
      </c>
      <c r="F57" s="16">
        <v>93991</v>
      </c>
      <c r="G57" s="16">
        <v>85964</v>
      </c>
      <c r="H57" s="16">
        <v>93569.5</v>
      </c>
      <c r="I57" s="16">
        <v>93410.6</v>
      </c>
      <c r="J57" s="16">
        <v>90305.600000000006</v>
      </c>
      <c r="K57" s="16">
        <v>90772.2</v>
      </c>
      <c r="L57" s="16">
        <v>106825</v>
      </c>
      <c r="M57" s="16">
        <v>90980.3</v>
      </c>
      <c r="N57" s="16">
        <v>94445.69</v>
      </c>
    </row>
    <row r="58" spans="1:14" x14ac:dyDescent="0.25">
      <c r="A58" s="72"/>
      <c r="B58" s="4" t="s">
        <v>10</v>
      </c>
      <c r="C58" s="16">
        <v>117481.42</v>
      </c>
      <c r="D58" s="16">
        <v>117376</v>
      </c>
      <c r="E58" s="16">
        <v>175540</v>
      </c>
      <c r="F58" s="16">
        <v>128166.52</v>
      </c>
      <c r="G58" s="16">
        <v>101059.44</v>
      </c>
      <c r="H58" s="16">
        <v>104957</v>
      </c>
      <c r="I58" s="16">
        <v>109295.95</v>
      </c>
      <c r="J58" s="16">
        <v>101930.41</v>
      </c>
      <c r="K58" s="16">
        <v>105733.47</v>
      </c>
      <c r="L58" s="16">
        <v>123103.05</v>
      </c>
      <c r="M58" s="16">
        <v>109119.11</v>
      </c>
      <c r="N58" s="16">
        <v>119174</v>
      </c>
    </row>
    <row r="59" spans="1:14" ht="15" customHeight="1" x14ac:dyDescent="0.25">
      <c r="A59" s="63" t="s">
        <v>8</v>
      </c>
      <c r="B59" s="5" t="s">
        <v>3</v>
      </c>
      <c r="C59" s="17">
        <v>-13396</v>
      </c>
      <c r="D59" s="17">
        <v>-22702</v>
      </c>
      <c r="E59" s="17">
        <v>-25758.15</v>
      </c>
      <c r="F59" s="17">
        <v>5674.07</v>
      </c>
      <c r="G59" s="17">
        <v>-22573.73</v>
      </c>
      <c r="H59" s="17">
        <v>-8636.7199999999993</v>
      </c>
      <c r="I59" s="17">
        <v>5948.5</v>
      </c>
      <c r="J59" s="17">
        <v>-15708.18</v>
      </c>
      <c r="K59" s="17">
        <v>-10281</v>
      </c>
      <c r="L59" s="17">
        <v>-17790.32</v>
      </c>
      <c r="M59" s="17">
        <v>-17141.86</v>
      </c>
      <c r="N59" s="17">
        <v>-19873.939999999999</v>
      </c>
    </row>
    <row r="60" spans="1:14" x14ac:dyDescent="0.25">
      <c r="A60" s="63"/>
      <c r="B60" s="5" t="s">
        <v>4</v>
      </c>
      <c r="C60" s="17">
        <v>-13005.99</v>
      </c>
      <c r="D60" s="17">
        <v>-21460.36</v>
      </c>
      <c r="E60" s="17">
        <v>-26194.54</v>
      </c>
      <c r="F60" s="17">
        <v>6927.96</v>
      </c>
      <c r="G60" s="17">
        <v>-22266.67</v>
      </c>
      <c r="H60" s="17">
        <v>-8651.3799999999992</v>
      </c>
      <c r="I60" s="17">
        <v>5451.67</v>
      </c>
      <c r="J60" s="17">
        <v>-16130.85</v>
      </c>
      <c r="K60" s="17">
        <v>-10279.450000000001</v>
      </c>
      <c r="L60" s="17">
        <v>-17118.189999999999</v>
      </c>
      <c r="M60" s="17">
        <v>-16397.009999999998</v>
      </c>
      <c r="N60" s="17">
        <v>-18430.099999999999</v>
      </c>
    </row>
    <row r="61" spans="1:14" x14ac:dyDescent="0.25">
      <c r="A61" s="63"/>
      <c r="B61" s="5" t="s">
        <v>5</v>
      </c>
      <c r="C61" s="17">
        <v>8839.02</v>
      </c>
      <c r="D61" s="17">
        <v>10923.07</v>
      </c>
      <c r="E61" s="17">
        <v>11224.86</v>
      </c>
      <c r="F61" s="17">
        <v>8326.3700000000008</v>
      </c>
      <c r="G61" s="17">
        <v>5084.43</v>
      </c>
      <c r="H61" s="17">
        <v>4979.16</v>
      </c>
      <c r="I61" s="17">
        <v>6986.45</v>
      </c>
      <c r="J61" s="17">
        <v>3357.58</v>
      </c>
      <c r="K61" s="17">
        <v>3337.14</v>
      </c>
      <c r="L61" s="17">
        <v>4003.05</v>
      </c>
      <c r="M61" s="17">
        <v>6355.56</v>
      </c>
      <c r="N61" s="17">
        <v>7381.44</v>
      </c>
    </row>
    <row r="62" spans="1:14" x14ac:dyDescent="0.25">
      <c r="A62" s="63"/>
      <c r="B62" s="5" t="s">
        <v>9</v>
      </c>
      <c r="C62" s="17">
        <v>-29512</v>
      </c>
      <c r="D62" s="17">
        <v>-36515.949999999997</v>
      </c>
      <c r="E62" s="17">
        <v>-56625</v>
      </c>
      <c r="F62" s="17">
        <v>-6457.5</v>
      </c>
      <c r="G62" s="17">
        <v>-31136</v>
      </c>
      <c r="H62" s="17">
        <v>-24240</v>
      </c>
      <c r="I62" s="17">
        <v>-18766</v>
      </c>
      <c r="J62" s="17">
        <v>-24505.3</v>
      </c>
      <c r="K62" s="17">
        <v>-19036.5</v>
      </c>
      <c r="L62" s="17">
        <v>-25094</v>
      </c>
      <c r="M62" s="17">
        <v>-31374.26</v>
      </c>
      <c r="N62" s="17">
        <v>-29847</v>
      </c>
    </row>
    <row r="63" spans="1:14" ht="15.75" thickBot="1" x14ac:dyDescent="0.3">
      <c r="A63" s="64"/>
      <c r="B63" s="6" t="s">
        <v>10</v>
      </c>
      <c r="C63" s="18">
        <v>13972.79</v>
      </c>
      <c r="D63" s="18">
        <v>8195</v>
      </c>
      <c r="E63" s="18">
        <v>-3615</v>
      </c>
      <c r="F63" s="18">
        <v>25886.47</v>
      </c>
      <c r="G63" s="18">
        <v>-11316.73</v>
      </c>
      <c r="H63" s="18">
        <v>8350</v>
      </c>
      <c r="I63" s="18">
        <v>16128.4</v>
      </c>
      <c r="J63" s="18">
        <v>-9468.9</v>
      </c>
      <c r="K63" s="18">
        <v>-1770.7</v>
      </c>
      <c r="L63" s="18">
        <v>-9340.1</v>
      </c>
      <c r="M63" s="18">
        <v>-184</v>
      </c>
      <c r="N63" s="18">
        <v>-2487.1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42675</v>
      </c>
      <c r="C10" s="3"/>
    </row>
    <row r="11" spans="1:6" ht="15.75" x14ac:dyDescent="0.25">
      <c r="A11" s="1" t="s">
        <v>0</v>
      </c>
      <c r="B11" s="2">
        <v>42675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1288724.17</v>
      </c>
      <c r="D15" s="11">
        <v>1356091</v>
      </c>
      <c r="E15" s="11">
        <v>1466631</v>
      </c>
      <c r="F15" s="11">
        <v>1582620.76</v>
      </c>
    </row>
    <row r="16" spans="1:6" x14ac:dyDescent="0.25">
      <c r="A16" s="72"/>
      <c r="B16" s="12" t="s">
        <v>4</v>
      </c>
      <c r="C16" s="13">
        <v>1284896.6200000001</v>
      </c>
      <c r="D16" s="13">
        <v>1352833.26</v>
      </c>
      <c r="E16" s="13">
        <v>1467454.66</v>
      </c>
      <c r="F16" s="13">
        <v>1586622.71</v>
      </c>
    </row>
    <row r="17" spans="1:6" x14ac:dyDescent="0.25">
      <c r="A17" s="72"/>
      <c r="B17" s="12" t="s">
        <v>5</v>
      </c>
      <c r="C17" s="13">
        <v>28279.49</v>
      </c>
      <c r="D17" s="13">
        <v>44662.879999999997</v>
      </c>
      <c r="E17" s="13">
        <v>55994.239999999998</v>
      </c>
      <c r="F17" s="13">
        <v>70914.490000000005</v>
      </c>
    </row>
    <row r="18" spans="1:6" x14ac:dyDescent="0.25">
      <c r="A18" s="72"/>
      <c r="B18" s="12" t="s">
        <v>9</v>
      </c>
      <c r="C18" s="13">
        <v>1221511</v>
      </c>
      <c r="D18" s="13">
        <v>1252000</v>
      </c>
      <c r="E18" s="13">
        <v>1359896</v>
      </c>
      <c r="F18" s="13">
        <v>1429623.84</v>
      </c>
    </row>
    <row r="19" spans="1:6" x14ac:dyDescent="0.25">
      <c r="A19" s="72"/>
      <c r="B19" s="12" t="s">
        <v>10</v>
      </c>
      <c r="C19" s="13">
        <v>1350098</v>
      </c>
      <c r="D19" s="13">
        <v>1437292</v>
      </c>
      <c r="E19" s="13">
        <v>1576526</v>
      </c>
      <c r="F19" s="13">
        <v>1737701</v>
      </c>
    </row>
    <row r="20" spans="1:6" ht="15" customHeight="1" x14ac:dyDescent="0.25">
      <c r="A20" s="63" t="s">
        <v>6</v>
      </c>
      <c r="B20" s="5" t="s">
        <v>3</v>
      </c>
      <c r="C20" s="14">
        <v>1092907.25</v>
      </c>
      <c r="D20" s="14">
        <v>1169966.2</v>
      </c>
      <c r="E20" s="14">
        <v>1256392.2</v>
      </c>
      <c r="F20" s="14">
        <v>1364201.6</v>
      </c>
    </row>
    <row r="21" spans="1:6" x14ac:dyDescent="0.25">
      <c r="A21" s="63"/>
      <c r="B21" s="5" t="s">
        <v>4</v>
      </c>
      <c r="C21" s="14">
        <v>1090836.33</v>
      </c>
      <c r="D21" s="14">
        <v>1167106.08</v>
      </c>
      <c r="E21" s="14">
        <v>1263062.22</v>
      </c>
      <c r="F21" s="14">
        <v>1365786.53</v>
      </c>
    </row>
    <row r="22" spans="1:6" x14ac:dyDescent="0.25">
      <c r="A22" s="63"/>
      <c r="B22" s="5" t="s">
        <v>5</v>
      </c>
      <c r="C22" s="14">
        <v>20940.02</v>
      </c>
      <c r="D22" s="14">
        <v>23785.63</v>
      </c>
      <c r="E22" s="14">
        <v>31586.7</v>
      </c>
      <c r="F22" s="14">
        <v>47398.8</v>
      </c>
    </row>
    <row r="23" spans="1:6" x14ac:dyDescent="0.25">
      <c r="A23" s="63"/>
      <c r="B23" s="5" t="s">
        <v>9</v>
      </c>
      <c r="C23" s="14">
        <v>1044008</v>
      </c>
      <c r="D23" s="14">
        <v>1114800</v>
      </c>
      <c r="E23" s="14">
        <v>1201130</v>
      </c>
      <c r="F23" s="14">
        <v>1239725.26</v>
      </c>
    </row>
    <row r="24" spans="1:6" x14ac:dyDescent="0.25">
      <c r="A24" s="63"/>
      <c r="B24" s="5" t="s">
        <v>10</v>
      </c>
      <c r="C24" s="14">
        <v>1128367</v>
      </c>
      <c r="D24" s="14">
        <v>1248261.2</v>
      </c>
      <c r="E24" s="14">
        <v>1322779</v>
      </c>
      <c r="F24" s="14">
        <v>1466771</v>
      </c>
    </row>
    <row r="25" spans="1:6" ht="15" customHeight="1" x14ac:dyDescent="0.25">
      <c r="A25" s="72" t="s">
        <v>7</v>
      </c>
      <c r="B25" s="4" t="s">
        <v>3</v>
      </c>
      <c r="C25" s="12">
        <v>1247005.1000000001</v>
      </c>
      <c r="D25" s="12">
        <v>1316286</v>
      </c>
      <c r="E25" s="12">
        <v>1378781</v>
      </c>
      <c r="F25" s="12">
        <v>1448106.66</v>
      </c>
    </row>
    <row r="26" spans="1:6" x14ac:dyDescent="0.25">
      <c r="A26" s="72"/>
      <c r="B26" s="4" t="s">
        <v>4</v>
      </c>
      <c r="C26" s="12">
        <v>1246413.28</v>
      </c>
      <c r="D26" s="12">
        <v>1315430.3700000001</v>
      </c>
      <c r="E26" s="12">
        <v>1372674.59</v>
      </c>
      <c r="F26" s="12">
        <v>1438058.68</v>
      </c>
    </row>
    <row r="27" spans="1:6" x14ac:dyDescent="0.25">
      <c r="A27" s="72"/>
      <c r="B27" s="4" t="s">
        <v>5</v>
      </c>
      <c r="C27" s="12">
        <v>15057.79</v>
      </c>
      <c r="D27" s="12">
        <v>28505.83</v>
      </c>
      <c r="E27" s="12">
        <v>33291.14</v>
      </c>
      <c r="F27" s="12">
        <v>41800.550000000003</v>
      </c>
    </row>
    <row r="28" spans="1:6" x14ac:dyDescent="0.25">
      <c r="A28" s="72"/>
      <c r="B28" s="4" t="s">
        <v>9</v>
      </c>
      <c r="C28" s="12">
        <v>1208399</v>
      </c>
      <c r="D28" s="12">
        <v>1226570</v>
      </c>
      <c r="E28" s="12">
        <v>1240466</v>
      </c>
      <c r="F28" s="12">
        <v>1293150</v>
      </c>
    </row>
    <row r="29" spans="1:6" x14ac:dyDescent="0.25">
      <c r="A29" s="72"/>
      <c r="B29" s="4" t="s">
        <v>10</v>
      </c>
      <c r="C29" s="12">
        <v>1277984</v>
      </c>
      <c r="D29" s="12">
        <v>1429594.6</v>
      </c>
      <c r="E29" s="12">
        <v>1418691.29</v>
      </c>
      <c r="F29" s="12">
        <v>1489986.83</v>
      </c>
    </row>
    <row r="30" spans="1:6" ht="15" customHeight="1" x14ac:dyDescent="0.25">
      <c r="A30" s="73" t="s">
        <v>8</v>
      </c>
      <c r="B30" s="5" t="s">
        <v>3</v>
      </c>
      <c r="C30" s="14">
        <v>-159518.51</v>
      </c>
      <c r="D30" s="14">
        <v>-144771.57</v>
      </c>
      <c r="E30" s="14">
        <v>-114674.54</v>
      </c>
      <c r="F30" s="14">
        <v>-77180.45</v>
      </c>
    </row>
    <row r="31" spans="1:6" x14ac:dyDescent="0.25">
      <c r="A31" s="73"/>
      <c r="B31" s="5" t="s">
        <v>4</v>
      </c>
      <c r="C31" s="14">
        <v>-157853.48000000001</v>
      </c>
      <c r="D31" s="14">
        <v>-147729.74</v>
      </c>
      <c r="E31" s="14">
        <v>-107426.24000000001</v>
      </c>
      <c r="F31" s="14">
        <v>-72748.05</v>
      </c>
    </row>
    <row r="32" spans="1:6" x14ac:dyDescent="0.25">
      <c r="A32" s="73"/>
      <c r="B32" s="5" t="s">
        <v>5</v>
      </c>
      <c r="C32" s="14">
        <v>14466.21</v>
      </c>
      <c r="D32" s="14">
        <v>19842.37</v>
      </c>
      <c r="E32" s="14">
        <v>37056.99</v>
      </c>
      <c r="F32" s="14">
        <v>36151.31</v>
      </c>
    </row>
    <row r="33" spans="1:14" ht="15" customHeight="1" x14ac:dyDescent="0.25">
      <c r="A33" s="73"/>
      <c r="B33" s="5" t="s">
        <v>9</v>
      </c>
      <c r="C33" s="14">
        <v>-192930.3</v>
      </c>
      <c r="D33" s="14">
        <v>-200000</v>
      </c>
      <c r="E33" s="14">
        <v>-190874.56</v>
      </c>
      <c r="F33" s="14">
        <v>-159225.98000000001</v>
      </c>
    </row>
    <row r="34" spans="1:14" x14ac:dyDescent="0.25">
      <c r="A34" s="73"/>
      <c r="B34" s="5" t="s">
        <v>10</v>
      </c>
      <c r="C34" s="14">
        <v>-113958.85</v>
      </c>
      <c r="D34" s="14">
        <v>-110000</v>
      </c>
      <c r="E34" s="14">
        <v>-122.5</v>
      </c>
      <c r="F34" s="14">
        <v>-2326</v>
      </c>
    </row>
    <row r="35" spans="1:14" ht="15" customHeight="1" x14ac:dyDescent="0.25">
      <c r="A35" s="74" t="s">
        <v>20</v>
      </c>
      <c r="B35" s="4" t="s">
        <v>3</v>
      </c>
      <c r="C35" s="12">
        <v>73.2</v>
      </c>
      <c r="D35" s="12">
        <v>78.22</v>
      </c>
      <c r="E35" s="12">
        <v>81</v>
      </c>
      <c r="F35" s="12">
        <v>82.9</v>
      </c>
    </row>
    <row r="36" spans="1:14" x14ac:dyDescent="0.25">
      <c r="A36" s="74"/>
      <c r="B36" s="4" t="s">
        <v>4</v>
      </c>
      <c r="C36" s="12">
        <v>73.16</v>
      </c>
      <c r="D36" s="12">
        <v>78.349999999999994</v>
      </c>
      <c r="E36" s="12">
        <v>81.349999999999994</v>
      </c>
      <c r="F36" s="12">
        <v>83.54</v>
      </c>
    </row>
    <row r="37" spans="1:14" x14ac:dyDescent="0.25">
      <c r="A37" s="74"/>
      <c r="B37" s="4" t="s">
        <v>5</v>
      </c>
      <c r="C37" s="12">
        <v>1.5</v>
      </c>
      <c r="D37" s="12">
        <v>2.0499999999999998</v>
      </c>
      <c r="E37" s="12">
        <v>2.57</v>
      </c>
      <c r="F37" s="12">
        <v>3.27</v>
      </c>
    </row>
    <row r="38" spans="1:14" x14ac:dyDescent="0.25">
      <c r="A38" s="74"/>
      <c r="B38" s="4" t="s">
        <v>9</v>
      </c>
      <c r="C38" s="12">
        <v>68.7</v>
      </c>
      <c r="D38" s="12">
        <v>72.8</v>
      </c>
      <c r="E38" s="12">
        <v>77.2</v>
      </c>
      <c r="F38" s="12">
        <v>77</v>
      </c>
    </row>
    <row r="39" spans="1:14" ht="15.75" thickBot="1" x14ac:dyDescent="0.3">
      <c r="A39" s="75"/>
      <c r="B39" s="7" t="s">
        <v>10</v>
      </c>
      <c r="C39" s="15">
        <v>77</v>
      </c>
      <c r="D39" s="15">
        <v>84</v>
      </c>
      <c r="E39" s="15">
        <v>88</v>
      </c>
      <c r="F39" s="15">
        <v>89.18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42675</v>
      </c>
      <c r="D43" s="9">
        <v>42705</v>
      </c>
      <c r="E43" s="9">
        <v>42736</v>
      </c>
      <c r="F43" s="9">
        <v>42767</v>
      </c>
      <c r="G43" s="9">
        <v>42795</v>
      </c>
      <c r="H43" s="9">
        <v>42826</v>
      </c>
      <c r="I43" s="9">
        <v>42856</v>
      </c>
      <c r="J43" s="9">
        <v>42887</v>
      </c>
      <c r="K43" s="9">
        <v>42917</v>
      </c>
      <c r="L43" s="9">
        <v>42948</v>
      </c>
      <c r="M43" s="9">
        <v>42979</v>
      </c>
      <c r="N43" s="9">
        <v>43009</v>
      </c>
    </row>
    <row r="44" spans="1:14" ht="15" customHeight="1" x14ac:dyDescent="0.25">
      <c r="A44" s="71" t="s">
        <v>11</v>
      </c>
      <c r="B44" s="4" t="s">
        <v>3</v>
      </c>
      <c r="C44" s="16">
        <v>99994.15</v>
      </c>
      <c r="D44" s="16">
        <v>124050.54</v>
      </c>
      <c r="E44" s="16">
        <v>133814.96</v>
      </c>
      <c r="F44" s="16">
        <v>94352.37</v>
      </c>
      <c r="G44" s="16">
        <v>102040</v>
      </c>
      <c r="H44" s="16">
        <v>118144.8</v>
      </c>
      <c r="I44" s="16">
        <v>101523.65</v>
      </c>
      <c r="J44" s="16">
        <v>105381</v>
      </c>
      <c r="K44" s="16">
        <v>114252</v>
      </c>
      <c r="L44" s="16">
        <v>100638.35</v>
      </c>
      <c r="M44" s="16">
        <v>101822.23</v>
      </c>
      <c r="N44" s="16">
        <v>115109.16</v>
      </c>
    </row>
    <row r="45" spans="1:14" x14ac:dyDescent="0.25">
      <c r="A45" s="72"/>
      <c r="B45" s="4" t="s">
        <v>4</v>
      </c>
      <c r="C45" s="16">
        <v>102707.77</v>
      </c>
      <c r="D45" s="16">
        <v>124398.21</v>
      </c>
      <c r="E45" s="16">
        <v>134777.01</v>
      </c>
      <c r="F45" s="16">
        <v>94196.54</v>
      </c>
      <c r="G45" s="16">
        <v>101811.55</v>
      </c>
      <c r="H45" s="16">
        <v>119520.06</v>
      </c>
      <c r="I45" s="16">
        <v>101951.39</v>
      </c>
      <c r="J45" s="16">
        <v>105522.12</v>
      </c>
      <c r="K45" s="16">
        <v>114273.32</v>
      </c>
      <c r="L45" s="16">
        <v>101249.37</v>
      </c>
      <c r="M45" s="16">
        <v>102332.86</v>
      </c>
      <c r="N45" s="16">
        <v>117774.46</v>
      </c>
    </row>
    <row r="46" spans="1:14" x14ac:dyDescent="0.25">
      <c r="A46" s="72"/>
      <c r="B46" s="4" t="s">
        <v>5</v>
      </c>
      <c r="C46" s="16">
        <v>11517.18</v>
      </c>
      <c r="D46" s="16">
        <v>4799.08</v>
      </c>
      <c r="E46" s="16">
        <v>7495.54</v>
      </c>
      <c r="F46" s="16">
        <v>3130.42</v>
      </c>
      <c r="G46" s="16">
        <v>4387.8900000000003</v>
      </c>
      <c r="H46" s="16">
        <v>6488.91</v>
      </c>
      <c r="I46" s="16">
        <v>4062.73</v>
      </c>
      <c r="J46" s="16">
        <v>5727.33</v>
      </c>
      <c r="K46" s="16">
        <v>5476.19</v>
      </c>
      <c r="L46" s="16">
        <v>3849.47</v>
      </c>
      <c r="M46" s="16">
        <v>4497.3500000000004</v>
      </c>
      <c r="N46" s="16">
        <v>14790.63</v>
      </c>
    </row>
    <row r="47" spans="1:14" ht="15" customHeight="1" x14ac:dyDescent="0.25">
      <c r="A47" s="72"/>
      <c r="B47" s="4" t="s">
        <v>9</v>
      </c>
      <c r="C47" s="16">
        <v>84718.92</v>
      </c>
      <c r="D47" s="16">
        <v>105134.41</v>
      </c>
      <c r="E47" s="16">
        <v>121544</v>
      </c>
      <c r="F47" s="16">
        <v>84353.5</v>
      </c>
      <c r="G47" s="16">
        <v>89436.26</v>
      </c>
      <c r="H47" s="16">
        <v>107044.9</v>
      </c>
      <c r="I47" s="16">
        <v>89877</v>
      </c>
      <c r="J47" s="16">
        <v>92562.2</v>
      </c>
      <c r="K47" s="16">
        <v>101441.7</v>
      </c>
      <c r="L47" s="16">
        <v>94747.839999999997</v>
      </c>
      <c r="M47" s="16">
        <v>88192.8</v>
      </c>
      <c r="N47" s="16">
        <v>87705</v>
      </c>
    </row>
    <row r="48" spans="1:14" x14ac:dyDescent="0.25">
      <c r="A48" s="72"/>
      <c r="B48" s="4" t="s">
        <v>10</v>
      </c>
      <c r="C48" s="16">
        <v>143551.93</v>
      </c>
      <c r="D48" s="16">
        <v>132399.69</v>
      </c>
      <c r="E48" s="16">
        <v>157509.93</v>
      </c>
      <c r="F48" s="16">
        <v>100413.41</v>
      </c>
      <c r="G48" s="16">
        <v>112233.91</v>
      </c>
      <c r="H48" s="16">
        <v>136497.9</v>
      </c>
      <c r="I48" s="16">
        <v>110633</v>
      </c>
      <c r="J48" s="16">
        <v>124721</v>
      </c>
      <c r="K48" s="16">
        <v>130770.6</v>
      </c>
      <c r="L48" s="16">
        <v>108660</v>
      </c>
      <c r="M48" s="16">
        <v>111606.62</v>
      </c>
      <c r="N48" s="16">
        <v>161576</v>
      </c>
    </row>
    <row r="49" spans="1:14" ht="15" customHeight="1" x14ac:dyDescent="0.25">
      <c r="A49" s="63" t="s">
        <v>6</v>
      </c>
      <c r="B49" s="5" t="s">
        <v>3</v>
      </c>
      <c r="C49" s="17">
        <v>81000.179999999993</v>
      </c>
      <c r="D49" s="17">
        <v>106025</v>
      </c>
      <c r="E49" s="17">
        <v>118248.95</v>
      </c>
      <c r="F49" s="17">
        <v>73330</v>
      </c>
      <c r="G49" s="17">
        <v>89928.320000000007</v>
      </c>
      <c r="H49" s="17">
        <v>108281.39</v>
      </c>
      <c r="I49" s="17">
        <v>82135.91</v>
      </c>
      <c r="J49" s="17">
        <v>89187</v>
      </c>
      <c r="K49" s="17">
        <v>99213.16</v>
      </c>
      <c r="L49" s="17">
        <v>84842.98</v>
      </c>
      <c r="M49" s="17">
        <v>88834.18</v>
      </c>
      <c r="N49" s="17">
        <v>100000</v>
      </c>
    </row>
    <row r="50" spans="1:14" x14ac:dyDescent="0.25">
      <c r="A50" s="63"/>
      <c r="B50" s="5" t="s">
        <v>4</v>
      </c>
      <c r="C50" s="17">
        <v>82376.72</v>
      </c>
      <c r="D50" s="17">
        <v>106097.33</v>
      </c>
      <c r="E50" s="17">
        <v>118847.5</v>
      </c>
      <c r="F50" s="17">
        <v>73458.8</v>
      </c>
      <c r="G50" s="17">
        <v>89856.48</v>
      </c>
      <c r="H50" s="17">
        <v>107393.27</v>
      </c>
      <c r="I50" s="17">
        <v>82030.210000000006</v>
      </c>
      <c r="J50" s="17">
        <v>89103.54</v>
      </c>
      <c r="K50" s="17">
        <v>98613.55</v>
      </c>
      <c r="L50" s="17">
        <v>84861.54</v>
      </c>
      <c r="M50" s="17">
        <v>88420.44</v>
      </c>
      <c r="N50" s="17">
        <v>99796.53</v>
      </c>
    </row>
    <row r="51" spans="1:14" x14ac:dyDescent="0.25">
      <c r="A51" s="63"/>
      <c r="B51" s="5" t="s">
        <v>5</v>
      </c>
      <c r="C51" s="17">
        <v>10044.6</v>
      </c>
      <c r="D51" s="17">
        <v>5795.38</v>
      </c>
      <c r="E51" s="17">
        <v>7660.3</v>
      </c>
      <c r="F51" s="17">
        <v>3408.55</v>
      </c>
      <c r="G51" s="17">
        <v>2942.61</v>
      </c>
      <c r="H51" s="17">
        <v>5010.55</v>
      </c>
      <c r="I51" s="17">
        <v>3419.98</v>
      </c>
      <c r="J51" s="17">
        <v>4827.21</v>
      </c>
      <c r="K51" s="17">
        <v>4388.0600000000004</v>
      </c>
      <c r="L51" s="17">
        <v>6018.25</v>
      </c>
      <c r="M51" s="17">
        <v>4770.3100000000004</v>
      </c>
      <c r="N51" s="17">
        <v>7472.23</v>
      </c>
    </row>
    <row r="52" spans="1:14" ht="15" customHeight="1" x14ac:dyDescent="0.25">
      <c r="A52" s="63"/>
      <c r="B52" s="5" t="s">
        <v>9</v>
      </c>
      <c r="C52" s="17">
        <v>68928</v>
      </c>
      <c r="D52" s="17">
        <v>88567</v>
      </c>
      <c r="E52" s="17">
        <v>102131</v>
      </c>
      <c r="F52" s="17">
        <v>63298.7</v>
      </c>
      <c r="G52" s="17">
        <v>80204.600000000006</v>
      </c>
      <c r="H52" s="17">
        <v>91555</v>
      </c>
      <c r="I52" s="17">
        <v>70969.899999999994</v>
      </c>
      <c r="J52" s="17">
        <v>77011.600000000006</v>
      </c>
      <c r="K52" s="17">
        <v>88200.9</v>
      </c>
      <c r="L52" s="17">
        <v>70446.8</v>
      </c>
      <c r="M52" s="17">
        <v>75771.100000000006</v>
      </c>
      <c r="N52" s="17">
        <v>83857</v>
      </c>
    </row>
    <row r="53" spans="1:14" x14ac:dyDescent="0.25">
      <c r="A53" s="63"/>
      <c r="B53" s="5" t="s">
        <v>10</v>
      </c>
      <c r="C53" s="17">
        <v>112020</v>
      </c>
      <c r="D53" s="17">
        <v>122648.3</v>
      </c>
      <c r="E53" s="17">
        <v>138930.01999999999</v>
      </c>
      <c r="F53" s="17">
        <v>83343.13</v>
      </c>
      <c r="G53" s="17">
        <v>96208</v>
      </c>
      <c r="H53" s="17">
        <v>114896.49</v>
      </c>
      <c r="I53" s="17">
        <v>86841</v>
      </c>
      <c r="J53" s="17">
        <v>105203</v>
      </c>
      <c r="K53" s="17">
        <v>111293.16</v>
      </c>
      <c r="L53" s="17">
        <v>99105</v>
      </c>
      <c r="M53" s="17">
        <v>98744.66</v>
      </c>
      <c r="N53" s="17">
        <v>120682</v>
      </c>
    </row>
    <row r="54" spans="1:14" ht="15" customHeight="1" x14ac:dyDescent="0.25">
      <c r="A54" s="72" t="s">
        <v>7</v>
      </c>
      <c r="B54" s="4" t="s">
        <v>3</v>
      </c>
      <c r="C54" s="16">
        <v>112092.2</v>
      </c>
      <c r="D54" s="16">
        <v>141349.04</v>
      </c>
      <c r="E54" s="16">
        <v>115141</v>
      </c>
      <c r="F54" s="16">
        <v>97906.5</v>
      </c>
      <c r="G54" s="16">
        <v>98775.19</v>
      </c>
      <c r="H54" s="16">
        <v>100431.14</v>
      </c>
      <c r="I54" s="16">
        <v>98231.98</v>
      </c>
      <c r="J54" s="16">
        <v>99342</v>
      </c>
      <c r="K54" s="16">
        <v>116776.72</v>
      </c>
      <c r="L54" s="16">
        <v>102760.25</v>
      </c>
      <c r="M54" s="16">
        <v>113893.37</v>
      </c>
      <c r="N54" s="16">
        <v>108909.06</v>
      </c>
    </row>
    <row r="55" spans="1:14" x14ac:dyDescent="0.25">
      <c r="A55" s="72"/>
      <c r="B55" s="4" t="s">
        <v>4</v>
      </c>
      <c r="C55" s="16">
        <v>112966.72</v>
      </c>
      <c r="D55" s="16">
        <v>139933.67000000001</v>
      </c>
      <c r="E55" s="16">
        <v>113477.91</v>
      </c>
      <c r="F55" s="16">
        <v>96390.1</v>
      </c>
      <c r="G55" s="16">
        <v>98689.52</v>
      </c>
      <c r="H55" s="16">
        <v>101139.62</v>
      </c>
      <c r="I55" s="16">
        <v>98593.91</v>
      </c>
      <c r="J55" s="16">
        <v>99990.22</v>
      </c>
      <c r="K55" s="16">
        <v>116403.38</v>
      </c>
      <c r="L55" s="16">
        <v>103090.93</v>
      </c>
      <c r="M55" s="16">
        <v>114025.7</v>
      </c>
      <c r="N55" s="16">
        <v>111933.18</v>
      </c>
    </row>
    <row r="56" spans="1:14" x14ac:dyDescent="0.25">
      <c r="A56" s="72"/>
      <c r="B56" s="4" t="s">
        <v>5</v>
      </c>
      <c r="C56" s="16">
        <v>7715.53</v>
      </c>
      <c r="D56" s="16">
        <v>13451.31</v>
      </c>
      <c r="E56" s="16">
        <v>6578.59</v>
      </c>
      <c r="F56" s="16">
        <v>4181.29</v>
      </c>
      <c r="G56" s="16">
        <v>1686.2</v>
      </c>
      <c r="H56" s="16">
        <v>3010.55</v>
      </c>
      <c r="I56" s="16">
        <v>1990.08</v>
      </c>
      <c r="J56" s="16">
        <v>2666.95</v>
      </c>
      <c r="K56" s="16">
        <v>3214.05</v>
      </c>
      <c r="L56" s="16">
        <v>2131.1</v>
      </c>
      <c r="M56" s="16">
        <v>3840.9</v>
      </c>
      <c r="N56" s="16">
        <v>7936.74</v>
      </c>
    </row>
    <row r="57" spans="1:14" ht="15" customHeight="1" x14ac:dyDescent="0.25">
      <c r="A57" s="72"/>
      <c r="B57" s="4" t="s">
        <v>9</v>
      </c>
      <c r="C57" s="16">
        <v>100140</v>
      </c>
      <c r="D57" s="16">
        <v>110454</v>
      </c>
      <c r="E57" s="16">
        <v>94454</v>
      </c>
      <c r="F57" s="16">
        <v>86473</v>
      </c>
      <c r="G57" s="16">
        <v>94042</v>
      </c>
      <c r="H57" s="16">
        <v>95120</v>
      </c>
      <c r="I57" s="16">
        <v>94804</v>
      </c>
      <c r="J57" s="16">
        <v>94600</v>
      </c>
      <c r="K57" s="16">
        <v>109158</v>
      </c>
      <c r="L57" s="16">
        <v>99428</v>
      </c>
      <c r="M57" s="16">
        <v>104188.95</v>
      </c>
      <c r="N57" s="16">
        <v>102443.69</v>
      </c>
    </row>
    <row r="58" spans="1:14" x14ac:dyDescent="0.25">
      <c r="A58" s="72"/>
      <c r="B58" s="4" t="s">
        <v>10</v>
      </c>
      <c r="C58" s="16">
        <v>130961</v>
      </c>
      <c r="D58" s="16">
        <v>169394.57</v>
      </c>
      <c r="E58" s="16">
        <v>128535.37</v>
      </c>
      <c r="F58" s="16">
        <v>103240.8</v>
      </c>
      <c r="G58" s="16">
        <v>103284.4</v>
      </c>
      <c r="H58" s="16">
        <v>108795.41</v>
      </c>
      <c r="I58" s="16">
        <v>102319.31</v>
      </c>
      <c r="J58" s="16">
        <v>105745.67</v>
      </c>
      <c r="K58" s="16">
        <v>122739.49</v>
      </c>
      <c r="L58" s="16">
        <v>108794.51</v>
      </c>
      <c r="M58" s="16">
        <v>127155</v>
      </c>
      <c r="N58" s="16">
        <v>130298.7</v>
      </c>
    </row>
    <row r="59" spans="1:14" ht="15" customHeight="1" x14ac:dyDescent="0.25">
      <c r="A59" s="63" t="s">
        <v>8</v>
      </c>
      <c r="B59" s="5" t="s">
        <v>3</v>
      </c>
      <c r="C59" s="17">
        <v>-33032.239999999998</v>
      </c>
      <c r="D59" s="17">
        <v>-33987.83</v>
      </c>
      <c r="E59" s="17">
        <v>3799.7</v>
      </c>
      <c r="F59" s="17">
        <v>-23348.13</v>
      </c>
      <c r="G59" s="17">
        <v>-8591</v>
      </c>
      <c r="H59" s="17">
        <v>6990</v>
      </c>
      <c r="I59" s="17">
        <v>-15493.76</v>
      </c>
      <c r="J59" s="17">
        <v>-10436</v>
      </c>
      <c r="K59" s="17">
        <v>-17427.02</v>
      </c>
      <c r="L59" s="17">
        <v>-18627</v>
      </c>
      <c r="M59" s="17">
        <v>-24070.54</v>
      </c>
      <c r="N59" s="17">
        <v>-8013</v>
      </c>
    </row>
    <row r="60" spans="1:14" x14ac:dyDescent="0.25">
      <c r="A60" s="63"/>
      <c r="B60" s="5" t="s">
        <v>4</v>
      </c>
      <c r="C60" s="17">
        <v>-30874.41</v>
      </c>
      <c r="D60" s="17">
        <v>-34119.72</v>
      </c>
      <c r="E60" s="17">
        <v>4921.9799999999996</v>
      </c>
      <c r="F60" s="17">
        <v>-22880.35</v>
      </c>
      <c r="G60" s="17">
        <v>-9365.5499999999993</v>
      </c>
      <c r="H60" s="17">
        <v>6235.71</v>
      </c>
      <c r="I60" s="17">
        <v>-16367.51</v>
      </c>
      <c r="J60" s="17">
        <v>-10793.97</v>
      </c>
      <c r="K60" s="17">
        <v>-17505.150000000001</v>
      </c>
      <c r="L60" s="17">
        <v>-17674.62</v>
      </c>
      <c r="M60" s="17">
        <v>-24796.06</v>
      </c>
      <c r="N60" s="17">
        <v>-10876.59</v>
      </c>
    </row>
    <row r="61" spans="1:14" x14ac:dyDescent="0.25">
      <c r="A61" s="63"/>
      <c r="B61" s="5" t="s">
        <v>5</v>
      </c>
      <c r="C61" s="17">
        <v>12366.74</v>
      </c>
      <c r="D61" s="17">
        <v>12912.38</v>
      </c>
      <c r="E61" s="17">
        <v>7367.55</v>
      </c>
      <c r="F61" s="17">
        <v>5778.53</v>
      </c>
      <c r="G61" s="17">
        <v>4396.28</v>
      </c>
      <c r="H61" s="17">
        <v>5589.39</v>
      </c>
      <c r="I61" s="17">
        <v>3742.83</v>
      </c>
      <c r="J61" s="17">
        <v>5610.09</v>
      </c>
      <c r="K61" s="17">
        <v>4950.09</v>
      </c>
      <c r="L61" s="17">
        <v>7061.77</v>
      </c>
      <c r="M61" s="17">
        <v>7167.66</v>
      </c>
      <c r="N61" s="17">
        <v>13968.65</v>
      </c>
    </row>
    <row r="62" spans="1:14" x14ac:dyDescent="0.25">
      <c r="A62" s="63"/>
      <c r="B62" s="5" t="s">
        <v>9</v>
      </c>
      <c r="C62" s="17">
        <v>-56107.99</v>
      </c>
      <c r="D62" s="17">
        <v>-56413.48</v>
      </c>
      <c r="E62" s="17">
        <v>-7486.47</v>
      </c>
      <c r="F62" s="17">
        <v>-35436.1</v>
      </c>
      <c r="G62" s="17">
        <v>-25522</v>
      </c>
      <c r="H62" s="17">
        <v>-7999</v>
      </c>
      <c r="I62" s="17">
        <v>-29097.3</v>
      </c>
      <c r="J62" s="17">
        <v>-26180.5</v>
      </c>
      <c r="K62" s="17">
        <v>-26655</v>
      </c>
      <c r="L62" s="17">
        <v>-34580.5</v>
      </c>
      <c r="M62" s="17">
        <v>-43250.400000000001</v>
      </c>
      <c r="N62" s="17">
        <v>-46441.599999999999</v>
      </c>
    </row>
    <row r="63" spans="1:14" ht="15.75" thickBot="1" x14ac:dyDescent="0.3">
      <c r="A63" s="64"/>
      <c r="B63" s="6" t="s">
        <v>10</v>
      </c>
      <c r="C63" s="18">
        <v>4648.68</v>
      </c>
      <c r="D63" s="18">
        <v>-4429</v>
      </c>
      <c r="E63" s="18">
        <v>23399</v>
      </c>
      <c r="F63" s="18">
        <v>-11809</v>
      </c>
      <c r="G63" s="18">
        <v>-2281</v>
      </c>
      <c r="H63" s="18">
        <v>16806</v>
      </c>
      <c r="I63" s="18">
        <v>-11407.06</v>
      </c>
      <c r="J63" s="18">
        <v>7942</v>
      </c>
      <c r="K63" s="18">
        <v>-5927.88</v>
      </c>
      <c r="L63" s="18">
        <v>-2006</v>
      </c>
      <c r="M63" s="18">
        <v>-8233</v>
      </c>
      <c r="N63" s="18">
        <v>24700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42705</v>
      </c>
      <c r="C10" s="3"/>
    </row>
    <row r="11" spans="1:6" ht="15.75" x14ac:dyDescent="0.25">
      <c r="A11" s="1" t="s">
        <v>0</v>
      </c>
      <c r="B11" s="2">
        <v>42705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1286687</v>
      </c>
      <c r="D15" s="11">
        <v>1356074.83</v>
      </c>
      <c r="E15" s="11">
        <v>1465975</v>
      </c>
      <c r="F15" s="11">
        <v>1577221.96</v>
      </c>
    </row>
    <row r="16" spans="1:6" x14ac:dyDescent="0.25">
      <c r="A16" s="72"/>
      <c r="B16" s="12" t="s">
        <v>4</v>
      </c>
      <c r="C16" s="13">
        <v>1287812.49</v>
      </c>
      <c r="D16" s="13">
        <v>1349462.78</v>
      </c>
      <c r="E16" s="13">
        <v>1455037.67</v>
      </c>
      <c r="F16" s="13">
        <v>1565495.78</v>
      </c>
    </row>
    <row r="17" spans="1:6" x14ac:dyDescent="0.25">
      <c r="A17" s="72"/>
      <c r="B17" s="12" t="s">
        <v>5</v>
      </c>
      <c r="C17" s="13">
        <v>29353.59</v>
      </c>
      <c r="D17" s="13">
        <v>48555.42</v>
      </c>
      <c r="E17" s="13">
        <v>66894.899999999994</v>
      </c>
      <c r="F17" s="13">
        <v>88494.04</v>
      </c>
    </row>
    <row r="18" spans="1:6" x14ac:dyDescent="0.25">
      <c r="A18" s="72"/>
      <c r="B18" s="12" t="s">
        <v>9</v>
      </c>
      <c r="C18" s="13">
        <v>1175639</v>
      </c>
      <c r="D18" s="13">
        <v>1220000</v>
      </c>
      <c r="E18" s="13">
        <v>1300000</v>
      </c>
      <c r="F18" s="13">
        <v>1326873.6499999999</v>
      </c>
    </row>
    <row r="19" spans="1:6" x14ac:dyDescent="0.25">
      <c r="A19" s="72"/>
      <c r="B19" s="12" t="s">
        <v>10</v>
      </c>
      <c r="C19" s="13">
        <v>1346871</v>
      </c>
      <c r="D19" s="13">
        <v>1456271.3</v>
      </c>
      <c r="E19" s="13">
        <v>1613914.54</v>
      </c>
      <c r="F19" s="13">
        <v>1784599.81</v>
      </c>
    </row>
    <row r="20" spans="1:6" ht="15" customHeight="1" x14ac:dyDescent="0.25">
      <c r="A20" s="63" t="s">
        <v>6</v>
      </c>
      <c r="B20" s="5" t="s">
        <v>3</v>
      </c>
      <c r="C20" s="14">
        <v>1094214.76</v>
      </c>
      <c r="D20" s="14">
        <v>1160000</v>
      </c>
      <c r="E20" s="14">
        <v>1248798</v>
      </c>
      <c r="F20" s="14">
        <v>1347788.98</v>
      </c>
    </row>
    <row r="21" spans="1:6" x14ac:dyDescent="0.25">
      <c r="A21" s="63"/>
      <c r="B21" s="5" t="s">
        <v>4</v>
      </c>
      <c r="C21" s="14">
        <v>1093745.3799999999</v>
      </c>
      <c r="D21" s="14">
        <v>1159931.93</v>
      </c>
      <c r="E21" s="14">
        <v>1250245.3999999999</v>
      </c>
      <c r="F21" s="14">
        <v>1356174.34</v>
      </c>
    </row>
    <row r="22" spans="1:6" x14ac:dyDescent="0.25">
      <c r="A22" s="63"/>
      <c r="B22" s="5" t="s">
        <v>5</v>
      </c>
      <c r="C22" s="14">
        <v>14817.38</v>
      </c>
      <c r="D22" s="14">
        <v>33355.019999999997</v>
      </c>
      <c r="E22" s="14">
        <v>38389.32</v>
      </c>
      <c r="F22" s="14">
        <v>39908.33</v>
      </c>
    </row>
    <row r="23" spans="1:6" x14ac:dyDescent="0.25">
      <c r="A23" s="63"/>
      <c r="B23" s="5" t="s">
        <v>9</v>
      </c>
      <c r="C23" s="14">
        <v>1058573</v>
      </c>
      <c r="D23" s="14">
        <v>1050000</v>
      </c>
      <c r="E23" s="14">
        <v>1100000</v>
      </c>
      <c r="F23" s="14">
        <v>1295133.04</v>
      </c>
    </row>
    <row r="24" spans="1:6" x14ac:dyDescent="0.25">
      <c r="A24" s="63"/>
      <c r="B24" s="5" t="s">
        <v>10</v>
      </c>
      <c r="C24" s="14">
        <v>1126231.8999999999</v>
      </c>
      <c r="D24" s="14">
        <v>1250000</v>
      </c>
      <c r="E24" s="14">
        <v>1315145.74</v>
      </c>
      <c r="F24" s="14">
        <v>1448487.47</v>
      </c>
    </row>
    <row r="25" spans="1:6" ht="15" customHeight="1" x14ac:dyDescent="0.25">
      <c r="A25" s="72" t="s">
        <v>7</v>
      </c>
      <c r="B25" s="4" t="s">
        <v>3</v>
      </c>
      <c r="C25" s="12">
        <v>1248239.5</v>
      </c>
      <c r="D25" s="12">
        <v>1315044.54</v>
      </c>
      <c r="E25" s="12">
        <v>1379350</v>
      </c>
      <c r="F25" s="12">
        <v>1442280.99</v>
      </c>
    </row>
    <row r="26" spans="1:6" x14ac:dyDescent="0.25">
      <c r="A26" s="72"/>
      <c r="B26" s="4" t="s">
        <v>4</v>
      </c>
      <c r="C26" s="12">
        <v>1246560.55</v>
      </c>
      <c r="D26" s="12">
        <v>1314706.68</v>
      </c>
      <c r="E26" s="12">
        <v>1376183.9</v>
      </c>
      <c r="F26" s="12">
        <v>1438586.06</v>
      </c>
    </row>
    <row r="27" spans="1:6" x14ac:dyDescent="0.25">
      <c r="A27" s="72"/>
      <c r="B27" s="4" t="s">
        <v>5</v>
      </c>
      <c r="C27" s="12">
        <v>13219.41</v>
      </c>
      <c r="D27" s="12">
        <v>18821.96</v>
      </c>
      <c r="E27" s="12">
        <v>24021.86</v>
      </c>
      <c r="F27" s="12">
        <v>25689.68</v>
      </c>
    </row>
    <row r="28" spans="1:6" x14ac:dyDescent="0.25">
      <c r="A28" s="72"/>
      <c r="B28" s="4" t="s">
        <v>9</v>
      </c>
      <c r="C28" s="12">
        <v>1203701.1000000001</v>
      </c>
      <c r="D28" s="12">
        <v>1261528.8999999999</v>
      </c>
      <c r="E28" s="12">
        <v>1319033.22</v>
      </c>
      <c r="F28" s="12">
        <v>1376695.92</v>
      </c>
    </row>
    <row r="29" spans="1:6" x14ac:dyDescent="0.25">
      <c r="A29" s="72"/>
      <c r="B29" s="4" t="s">
        <v>10</v>
      </c>
      <c r="C29" s="12">
        <v>1279678</v>
      </c>
      <c r="D29" s="12">
        <v>1360000</v>
      </c>
      <c r="E29" s="12">
        <v>1432268.4</v>
      </c>
      <c r="F29" s="12">
        <v>1493080.84</v>
      </c>
    </row>
    <row r="30" spans="1:6" ht="15" customHeight="1" x14ac:dyDescent="0.25">
      <c r="A30" s="73" t="s">
        <v>8</v>
      </c>
      <c r="B30" s="5" t="s">
        <v>3</v>
      </c>
      <c r="C30" s="14">
        <v>-156637.96</v>
      </c>
      <c r="D30" s="14">
        <v>-151736.85</v>
      </c>
      <c r="E30" s="14">
        <v>-123987.39</v>
      </c>
      <c r="F30" s="14">
        <v>-83110</v>
      </c>
    </row>
    <row r="31" spans="1:6" x14ac:dyDescent="0.25">
      <c r="A31" s="73"/>
      <c r="B31" s="5" t="s">
        <v>4</v>
      </c>
      <c r="C31" s="14">
        <v>-153723.04999999999</v>
      </c>
      <c r="D31" s="14">
        <v>-149807.29999999999</v>
      </c>
      <c r="E31" s="14">
        <v>-118554.03</v>
      </c>
      <c r="F31" s="14">
        <v>-77588.98</v>
      </c>
    </row>
    <row r="32" spans="1:6" x14ac:dyDescent="0.25">
      <c r="A32" s="73"/>
      <c r="B32" s="5" t="s">
        <v>5</v>
      </c>
      <c r="C32" s="14">
        <v>13644.49</v>
      </c>
      <c r="D32" s="14">
        <v>22692.93</v>
      </c>
      <c r="E32" s="14">
        <v>39274.620000000003</v>
      </c>
      <c r="F32" s="14">
        <v>46163.360000000001</v>
      </c>
    </row>
    <row r="33" spans="1:14" ht="15" customHeight="1" x14ac:dyDescent="0.25">
      <c r="A33" s="73"/>
      <c r="B33" s="5" t="s">
        <v>9</v>
      </c>
      <c r="C33" s="14">
        <v>-176716.46</v>
      </c>
      <c r="D33" s="14">
        <v>-211294.61</v>
      </c>
      <c r="E33" s="14">
        <v>-204556.68</v>
      </c>
      <c r="F33" s="14">
        <v>-155000</v>
      </c>
    </row>
    <row r="34" spans="1:14" x14ac:dyDescent="0.25">
      <c r="A34" s="73"/>
      <c r="B34" s="5" t="s">
        <v>10</v>
      </c>
      <c r="C34" s="14">
        <v>-104000</v>
      </c>
      <c r="D34" s="14">
        <v>-58000</v>
      </c>
      <c r="E34" s="14">
        <v>0</v>
      </c>
      <c r="F34" s="14">
        <v>29000</v>
      </c>
    </row>
    <row r="35" spans="1:14" ht="15" customHeight="1" x14ac:dyDescent="0.25">
      <c r="A35" s="74" t="s">
        <v>20</v>
      </c>
      <c r="B35" s="4" t="s">
        <v>3</v>
      </c>
      <c r="C35" s="12">
        <v>72</v>
      </c>
      <c r="D35" s="12">
        <v>77.7</v>
      </c>
      <c r="E35" s="12">
        <v>80.849999999999994</v>
      </c>
      <c r="F35" s="12">
        <v>83.26</v>
      </c>
    </row>
    <row r="36" spans="1:14" x14ac:dyDescent="0.25">
      <c r="A36" s="74"/>
      <c r="B36" s="4" t="s">
        <v>4</v>
      </c>
      <c r="C36" s="12">
        <v>72.31</v>
      </c>
      <c r="D36" s="12">
        <v>77.78</v>
      </c>
      <c r="E36" s="12">
        <v>81.5</v>
      </c>
      <c r="F36" s="12">
        <v>84.13</v>
      </c>
    </row>
    <row r="37" spans="1:14" x14ac:dyDescent="0.25">
      <c r="A37" s="74"/>
      <c r="B37" s="4" t="s">
        <v>5</v>
      </c>
      <c r="C37" s="12">
        <v>1.94</v>
      </c>
      <c r="D37" s="12">
        <v>2.41</v>
      </c>
      <c r="E37" s="12">
        <v>3.35</v>
      </c>
      <c r="F37" s="12">
        <v>3.95</v>
      </c>
    </row>
    <row r="38" spans="1:14" x14ac:dyDescent="0.25">
      <c r="A38" s="74"/>
      <c r="B38" s="4" t="s">
        <v>9</v>
      </c>
      <c r="C38" s="12">
        <v>66.900000000000006</v>
      </c>
      <c r="D38" s="12">
        <v>71.3</v>
      </c>
      <c r="E38" s="12">
        <v>73.3</v>
      </c>
      <c r="F38" s="12">
        <v>79</v>
      </c>
    </row>
    <row r="39" spans="1:14" ht="15.75" thickBot="1" x14ac:dyDescent="0.3">
      <c r="A39" s="75"/>
      <c r="B39" s="7" t="s">
        <v>10</v>
      </c>
      <c r="C39" s="15">
        <v>77</v>
      </c>
      <c r="D39" s="15">
        <v>84</v>
      </c>
      <c r="E39" s="15">
        <v>91</v>
      </c>
      <c r="F39" s="15">
        <v>98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42705</v>
      </c>
      <c r="D43" s="9">
        <v>42736</v>
      </c>
      <c r="E43" s="9">
        <v>42767</v>
      </c>
      <c r="F43" s="9">
        <v>42795</v>
      </c>
      <c r="G43" s="9">
        <v>42826</v>
      </c>
      <c r="H43" s="9">
        <v>42856</v>
      </c>
      <c r="I43" s="9">
        <v>42887</v>
      </c>
      <c r="J43" s="9">
        <v>42917</v>
      </c>
      <c r="K43" s="9">
        <v>42948</v>
      </c>
      <c r="L43" s="9">
        <v>42979</v>
      </c>
      <c r="M43" s="9">
        <v>43009</v>
      </c>
      <c r="N43" s="9">
        <v>43040</v>
      </c>
    </row>
    <row r="44" spans="1:14" ht="15" customHeight="1" x14ac:dyDescent="0.25">
      <c r="A44" s="71" t="s">
        <v>11</v>
      </c>
      <c r="B44" s="4" t="s">
        <v>3</v>
      </c>
      <c r="C44" s="16">
        <v>124145</v>
      </c>
      <c r="D44" s="16">
        <v>134811</v>
      </c>
      <c r="E44" s="16">
        <v>93245.4</v>
      </c>
      <c r="F44" s="16">
        <v>102310.05</v>
      </c>
      <c r="G44" s="16">
        <v>118654.26</v>
      </c>
      <c r="H44" s="16">
        <v>101511.45</v>
      </c>
      <c r="I44" s="16">
        <v>105336</v>
      </c>
      <c r="J44" s="16">
        <v>114398</v>
      </c>
      <c r="K44" s="16">
        <v>101006.62</v>
      </c>
      <c r="L44" s="16">
        <v>101564</v>
      </c>
      <c r="M44" s="16">
        <v>116047.7</v>
      </c>
      <c r="N44" s="16">
        <v>106476</v>
      </c>
    </row>
    <row r="45" spans="1:14" x14ac:dyDescent="0.25">
      <c r="A45" s="72"/>
      <c r="B45" s="4" t="s">
        <v>4</v>
      </c>
      <c r="C45" s="16">
        <v>124801.06</v>
      </c>
      <c r="D45" s="16">
        <v>135378.04999999999</v>
      </c>
      <c r="E45" s="16">
        <v>93789.36</v>
      </c>
      <c r="F45" s="16">
        <v>104528.16</v>
      </c>
      <c r="G45" s="16">
        <v>120645.37</v>
      </c>
      <c r="H45" s="16">
        <v>102005.73</v>
      </c>
      <c r="I45" s="16">
        <v>105951.56</v>
      </c>
      <c r="J45" s="16">
        <v>113941.11</v>
      </c>
      <c r="K45" s="16">
        <v>100647.96</v>
      </c>
      <c r="L45" s="16">
        <v>102483.61</v>
      </c>
      <c r="M45" s="16">
        <v>116168.91</v>
      </c>
      <c r="N45" s="16">
        <v>107558.51</v>
      </c>
    </row>
    <row r="46" spans="1:14" x14ac:dyDescent="0.25">
      <c r="A46" s="72"/>
      <c r="B46" s="4" t="s">
        <v>5</v>
      </c>
      <c r="C46" s="16">
        <v>6881.04</v>
      </c>
      <c r="D46" s="16">
        <v>10299.06</v>
      </c>
      <c r="E46" s="16">
        <v>4611.8</v>
      </c>
      <c r="F46" s="16">
        <v>10799.84</v>
      </c>
      <c r="G46" s="16">
        <v>11394.15</v>
      </c>
      <c r="H46" s="16">
        <v>4391.82</v>
      </c>
      <c r="I46" s="16">
        <v>5746.36</v>
      </c>
      <c r="J46" s="16">
        <v>5837.49</v>
      </c>
      <c r="K46" s="16">
        <v>4735.8599999999997</v>
      </c>
      <c r="L46" s="16">
        <v>4479.34</v>
      </c>
      <c r="M46" s="16">
        <v>12970.7</v>
      </c>
      <c r="N46" s="16">
        <v>7425.84</v>
      </c>
    </row>
    <row r="47" spans="1:14" ht="15" customHeight="1" x14ac:dyDescent="0.25">
      <c r="A47" s="72"/>
      <c r="B47" s="4" t="s">
        <v>9</v>
      </c>
      <c r="C47" s="16">
        <v>102385</v>
      </c>
      <c r="D47" s="16">
        <v>108856</v>
      </c>
      <c r="E47" s="16">
        <v>81974</v>
      </c>
      <c r="F47" s="16">
        <v>76253</v>
      </c>
      <c r="G47" s="16">
        <v>87627</v>
      </c>
      <c r="H47" s="16">
        <v>88854</v>
      </c>
      <c r="I47" s="16">
        <v>91494</v>
      </c>
      <c r="J47" s="16">
        <v>96500</v>
      </c>
      <c r="K47" s="16">
        <v>89100</v>
      </c>
      <c r="L47" s="16">
        <v>89584</v>
      </c>
      <c r="M47" s="16">
        <v>89670.6</v>
      </c>
      <c r="N47" s="16">
        <v>95000</v>
      </c>
    </row>
    <row r="48" spans="1:14" x14ac:dyDescent="0.25">
      <c r="A48" s="72"/>
      <c r="B48" s="4" t="s">
        <v>10</v>
      </c>
      <c r="C48" s="16">
        <v>146267.1</v>
      </c>
      <c r="D48" s="16">
        <v>162640</v>
      </c>
      <c r="E48" s="16">
        <v>111687</v>
      </c>
      <c r="F48" s="16">
        <v>136500</v>
      </c>
      <c r="G48" s="16">
        <v>153912</v>
      </c>
      <c r="H48" s="16">
        <v>111947.5</v>
      </c>
      <c r="I48" s="16">
        <v>127465</v>
      </c>
      <c r="J48" s="16">
        <v>130652</v>
      </c>
      <c r="K48" s="16">
        <v>109352</v>
      </c>
      <c r="L48" s="16">
        <v>112314</v>
      </c>
      <c r="M48" s="16">
        <v>158435</v>
      </c>
      <c r="N48" s="16">
        <v>134632.5</v>
      </c>
    </row>
    <row r="49" spans="1:14" ht="15" customHeight="1" x14ac:dyDescent="0.25">
      <c r="A49" s="63" t="s">
        <v>6</v>
      </c>
      <c r="B49" s="5" t="s">
        <v>3</v>
      </c>
      <c r="C49" s="17">
        <v>106025</v>
      </c>
      <c r="D49" s="17">
        <v>118359.38</v>
      </c>
      <c r="E49" s="17">
        <v>72807.789999999994</v>
      </c>
      <c r="F49" s="17">
        <v>89020</v>
      </c>
      <c r="G49" s="17">
        <v>108899</v>
      </c>
      <c r="H49" s="17">
        <v>82229.58</v>
      </c>
      <c r="I49" s="17">
        <v>89131</v>
      </c>
      <c r="J49" s="17">
        <v>98945</v>
      </c>
      <c r="K49" s="17">
        <v>84213.5</v>
      </c>
      <c r="L49" s="17">
        <v>88559.8</v>
      </c>
      <c r="M49" s="17">
        <v>101136</v>
      </c>
      <c r="N49" s="17">
        <v>88188.85</v>
      </c>
    </row>
    <row r="50" spans="1:14" x14ac:dyDescent="0.25">
      <c r="A50" s="63"/>
      <c r="B50" s="5" t="s">
        <v>4</v>
      </c>
      <c r="C50" s="17">
        <v>104966.58</v>
      </c>
      <c r="D50" s="17">
        <v>118558.34</v>
      </c>
      <c r="E50" s="17">
        <v>72353.39</v>
      </c>
      <c r="F50" s="17">
        <v>90156.94</v>
      </c>
      <c r="G50" s="17">
        <v>108239.55</v>
      </c>
      <c r="H50" s="17">
        <v>82306.399999999994</v>
      </c>
      <c r="I50" s="17">
        <v>90944.5</v>
      </c>
      <c r="J50" s="17">
        <v>98369.600000000006</v>
      </c>
      <c r="K50" s="17">
        <v>84515.1</v>
      </c>
      <c r="L50" s="17">
        <v>89129</v>
      </c>
      <c r="M50" s="17">
        <v>101429.25</v>
      </c>
      <c r="N50" s="17">
        <v>88755.72</v>
      </c>
    </row>
    <row r="51" spans="1:14" x14ac:dyDescent="0.25">
      <c r="A51" s="63"/>
      <c r="B51" s="5" t="s">
        <v>5</v>
      </c>
      <c r="C51" s="17">
        <v>6467.02</v>
      </c>
      <c r="D51" s="17">
        <v>9415.0300000000007</v>
      </c>
      <c r="E51" s="17">
        <v>4533.24</v>
      </c>
      <c r="F51" s="17">
        <v>7799.64</v>
      </c>
      <c r="G51" s="17">
        <v>7732.65</v>
      </c>
      <c r="H51" s="17">
        <v>4257.79</v>
      </c>
      <c r="I51" s="17">
        <v>6501.42</v>
      </c>
      <c r="J51" s="17">
        <v>5239.4399999999996</v>
      </c>
      <c r="K51" s="17">
        <v>4843.47</v>
      </c>
      <c r="L51" s="17">
        <v>4400.43</v>
      </c>
      <c r="M51" s="17">
        <v>12846.03</v>
      </c>
      <c r="N51" s="17">
        <v>7749.68</v>
      </c>
    </row>
    <row r="52" spans="1:14" ht="15" customHeight="1" x14ac:dyDescent="0.25">
      <c r="A52" s="63"/>
      <c r="B52" s="5" t="s">
        <v>9</v>
      </c>
      <c r="C52" s="17">
        <v>89385.7</v>
      </c>
      <c r="D52" s="17">
        <v>100414</v>
      </c>
      <c r="E52" s="17">
        <v>57715.13</v>
      </c>
      <c r="F52" s="17">
        <v>69617.42</v>
      </c>
      <c r="G52" s="17">
        <v>85329</v>
      </c>
      <c r="H52" s="17">
        <v>70751</v>
      </c>
      <c r="I52" s="17">
        <v>82642</v>
      </c>
      <c r="J52" s="17">
        <v>82506</v>
      </c>
      <c r="K52" s="17">
        <v>74983.240000000005</v>
      </c>
      <c r="L52" s="17">
        <v>80751.53</v>
      </c>
      <c r="M52" s="17">
        <v>74552.899999999994</v>
      </c>
      <c r="N52" s="17">
        <v>74168</v>
      </c>
    </row>
    <row r="53" spans="1:14" x14ac:dyDescent="0.25">
      <c r="A53" s="63"/>
      <c r="B53" s="5" t="s">
        <v>10</v>
      </c>
      <c r="C53" s="17">
        <v>120936.3</v>
      </c>
      <c r="D53" s="17">
        <v>142580</v>
      </c>
      <c r="E53" s="17">
        <v>82398</v>
      </c>
      <c r="F53" s="17">
        <v>115331</v>
      </c>
      <c r="G53" s="17">
        <v>133572</v>
      </c>
      <c r="H53" s="17">
        <v>93127</v>
      </c>
      <c r="I53" s="17">
        <v>112231</v>
      </c>
      <c r="J53" s="17">
        <v>111192</v>
      </c>
      <c r="K53" s="17">
        <v>94029</v>
      </c>
      <c r="L53" s="17">
        <v>99647</v>
      </c>
      <c r="M53" s="17">
        <v>140580</v>
      </c>
      <c r="N53" s="17">
        <v>114151</v>
      </c>
    </row>
    <row r="54" spans="1:14" ht="15" customHeight="1" x14ac:dyDescent="0.25">
      <c r="A54" s="72" t="s">
        <v>7</v>
      </c>
      <c r="B54" s="4" t="s">
        <v>3</v>
      </c>
      <c r="C54" s="16">
        <v>150966.5</v>
      </c>
      <c r="D54" s="16">
        <v>114905.5</v>
      </c>
      <c r="E54" s="16">
        <v>98243</v>
      </c>
      <c r="F54" s="16">
        <v>99200</v>
      </c>
      <c r="G54" s="16">
        <v>100445</v>
      </c>
      <c r="H54" s="16">
        <v>98449.4</v>
      </c>
      <c r="I54" s="16">
        <v>99199.5</v>
      </c>
      <c r="J54" s="16">
        <v>117337.06</v>
      </c>
      <c r="K54" s="16">
        <v>102478.8</v>
      </c>
      <c r="L54" s="16">
        <v>113657.5</v>
      </c>
      <c r="M54" s="16">
        <v>102067.22</v>
      </c>
      <c r="N54" s="16">
        <v>115846.5</v>
      </c>
    </row>
    <row r="55" spans="1:14" x14ac:dyDescent="0.25">
      <c r="A55" s="72"/>
      <c r="B55" s="4" t="s">
        <v>4</v>
      </c>
      <c r="C55" s="16">
        <v>148906.93</v>
      </c>
      <c r="D55" s="16">
        <v>114063.57</v>
      </c>
      <c r="E55" s="16">
        <v>96229.78</v>
      </c>
      <c r="F55" s="16">
        <v>98825.09</v>
      </c>
      <c r="G55" s="16">
        <v>101507.65</v>
      </c>
      <c r="H55" s="16">
        <v>98632.07</v>
      </c>
      <c r="I55" s="16">
        <v>100155.09</v>
      </c>
      <c r="J55" s="16">
        <v>116472.64</v>
      </c>
      <c r="K55" s="16">
        <v>102760.2</v>
      </c>
      <c r="L55" s="16">
        <v>113962.03</v>
      </c>
      <c r="M55" s="16">
        <v>104271.87</v>
      </c>
      <c r="N55" s="16">
        <v>116900.99</v>
      </c>
    </row>
    <row r="56" spans="1:14" x14ac:dyDescent="0.25">
      <c r="A56" s="72"/>
      <c r="B56" s="4" t="s">
        <v>5</v>
      </c>
      <c r="C56" s="16">
        <v>15689.49</v>
      </c>
      <c r="D56" s="16">
        <v>6176.35</v>
      </c>
      <c r="E56" s="16">
        <v>4355.46</v>
      </c>
      <c r="F56" s="16">
        <v>2739.33</v>
      </c>
      <c r="G56" s="16">
        <v>4260.83</v>
      </c>
      <c r="H56" s="16">
        <v>3418.8</v>
      </c>
      <c r="I56" s="16">
        <v>4130</v>
      </c>
      <c r="J56" s="16">
        <v>5788.44</v>
      </c>
      <c r="K56" s="16">
        <v>3594.05</v>
      </c>
      <c r="L56" s="16">
        <v>4802.5600000000004</v>
      </c>
      <c r="M56" s="16">
        <v>8290.15</v>
      </c>
      <c r="N56" s="16">
        <v>8743.4699999999993</v>
      </c>
    </row>
    <row r="57" spans="1:14" ht="15" customHeight="1" x14ac:dyDescent="0.25">
      <c r="A57" s="72"/>
      <c r="B57" s="4" t="s">
        <v>9</v>
      </c>
      <c r="C57" s="16">
        <v>115000</v>
      </c>
      <c r="D57" s="16">
        <v>95516.7</v>
      </c>
      <c r="E57" s="16">
        <v>85913</v>
      </c>
      <c r="F57" s="16">
        <v>90153</v>
      </c>
      <c r="G57" s="16">
        <v>90125.8</v>
      </c>
      <c r="H57" s="16">
        <v>89145.9</v>
      </c>
      <c r="I57" s="16">
        <v>89773.8</v>
      </c>
      <c r="J57" s="16">
        <v>100428</v>
      </c>
      <c r="K57" s="16">
        <v>93140.7</v>
      </c>
      <c r="L57" s="16">
        <v>103758</v>
      </c>
      <c r="M57" s="16">
        <v>89200.2</v>
      </c>
      <c r="N57" s="16">
        <v>102451</v>
      </c>
    </row>
    <row r="58" spans="1:14" x14ac:dyDescent="0.25">
      <c r="A58" s="72"/>
      <c r="B58" s="4" t="s">
        <v>10</v>
      </c>
      <c r="C58" s="16">
        <v>181674.3</v>
      </c>
      <c r="D58" s="16">
        <v>128263</v>
      </c>
      <c r="E58" s="16">
        <v>102840.6</v>
      </c>
      <c r="F58" s="16">
        <v>103708</v>
      </c>
      <c r="G58" s="16">
        <v>110400</v>
      </c>
      <c r="H58" s="16">
        <v>108369</v>
      </c>
      <c r="I58" s="16">
        <v>111661.4</v>
      </c>
      <c r="J58" s="16">
        <v>133694</v>
      </c>
      <c r="K58" s="16">
        <v>110053.4</v>
      </c>
      <c r="L58" s="16">
        <v>127155</v>
      </c>
      <c r="M58" s="16">
        <v>123406.1</v>
      </c>
      <c r="N58" s="16">
        <v>133213.82999999999</v>
      </c>
    </row>
    <row r="59" spans="1:14" ht="15" customHeight="1" x14ac:dyDescent="0.25">
      <c r="A59" s="63" t="s">
        <v>8</v>
      </c>
      <c r="B59" s="5" t="s">
        <v>3</v>
      </c>
      <c r="C59" s="17">
        <v>-48584.09</v>
      </c>
      <c r="D59" s="17">
        <v>2811.15</v>
      </c>
      <c r="E59" s="17">
        <v>-23706.1</v>
      </c>
      <c r="F59" s="17">
        <v>-9960</v>
      </c>
      <c r="G59" s="17">
        <v>6839</v>
      </c>
      <c r="H59" s="17">
        <v>-15488.38</v>
      </c>
      <c r="I59" s="17">
        <v>-10988.52</v>
      </c>
      <c r="J59" s="17">
        <v>-17952</v>
      </c>
      <c r="K59" s="17">
        <v>-18834.5</v>
      </c>
      <c r="L59" s="17">
        <v>-24939.87</v>
      </c>
      <c r="M59" s="17">
        <v>-5235.08</v>
      </c>
      <c r="N59" s="17">
        <v>-23230</v>
      </c>
    </row>
    <row r="60" spans="1:14" x14ac:dyDescent="0.25">
      <c r="A60" s="63"/>
      <c r="B60" s="5" t="s">
        <v>4</v>
      </c>
      <c r="C60" s="17">
        <v>-44573.67</v>
      </c>
      <c r="D60" s="17">
        <v>3242.73</v>
      </c>
      <c r="E60" s="17">
        <v>-22927.7</v>
      </c>
      <c r="F60" s="17">
        <v>-7754.56</v>
      </c>
      <c r="G60" s="17">
        <v>5591.47</v>
      </c>
      <c r="H60" s="17">
        <v>-16259.8</v>
      </c>
      <c r="I60" s="17">
        <v>-9664.49</v>
      </c>
      <c r="J60" s="17">
        <v>-18284.740000000002</v>
      </c>
      <c r="K60" s="17">
        <v>-18384.12</v>
      </c>
      <c r="L60" s="17">
        <v>-24346.240000000002</v>
      </c>
      <c r="M60" s="17">
        <v>-1097.25</v>
      </c>
      <c r="N60" s="17">
        <v>-26364.54</v>
      </c>
    </row>
    <row r="61" spans="1:14" x14ac:dyDescent="0.25">
      <c r="A61" s="63"/>
      <c r="B61" s="5" t="s">
        <v>5</v>
      </c>
      <c r="C61" s="17">
        <v>17011.03</v>
      </c>
      <c r="D61" s="17">
        <v>11457.4</v>
      </c>
      <c r="E61" s="17">
        <v>6517.36</v>
      </c>
      <c r="F61" s="17">
        <v>9284.09</v>
      </c>
      <c r="G61" s="17">
        <v>7647.35</v>
      </c>
      <c r="H61" s="17">
        <v>4184.72</v>
      </c>
      <c r="I61" s="17">
        <v>7327.35</v>
      </c>
      <c r="J61" s="17">
        <v>5495.25</v>
      </c>
      <c r="K61" s="17">
        <v>5523.77</v>
      </c>
      <c r="L61" s="17">
        <v>7020.25</v>
      </c>
      <c r="M61" s="17">
        <v>17233.07</v>
      </c>
      <c r="N61" s="17">
        <v>13606.65</v>
      </c>
    </row>
    <row r="62" spans="1:14" x14ac:dyDescent="0.25">
      <c r="A62" s="63"/>
      <c r="B62" s="5" t="s">
        <v>9</v>
      </c>
      <c r="C62" s="17">
        <v>-71895.61</v>
      </c>
      <c r="D62" s="17">
        <v>-24000</v>
      </c>
      <c r="E62" s="17">
        <v>-37424</v>
      </c>
      <c r="F62" s="17">
        <v>-26041.87</v>
      </c>
      <c r="G62" s="17">
        <v>-17000</v>
      </c>
      <c r="H62" s="17">
        <v>-28485</v>
      </c>
      <c r="I62" s="17">
        <v>-22916</v>
      </c>
      <c r="J62" s="17">
        <v>-35866.199999999997</v>
      </c>
      <c r="K62" s="17">
        <v>-33079</v>
      </c>
      <c r="L62" s="17">
        <v>-41143</v>
      </c>
      <c r="M62" s="17">
        <v>-26565</v>
      </c>
      <c r="N62" s="17">
        <v>-48964</v>
      </c>
    </row>
    <row r="63" spans="1:14" ht="15.75" thickBot="1" x14ac:dyDescent="0.3">
      <c r="A63" s="64"/>
      <c r="B63" s="6" t="s">
        <v>10</v>
      </c>
      <c r="C63" s="18">
        <v>-3790.4</v>
      </c>
      <c r="D63" s="18">
        <v>42174</v>
      </c>
      <c r="E63" s="18">
        <v>-10000</v>
      </c>
      <c r="F63" s="18">
        <v>25600</v>
      </c>
      <c r="G63" s="18">
        <v>24979.4</v>
      </c>
      <c r="H63" s="18">
        <v>-6302</v>
      </c>
      <c r="I63" s="18">
        <v>17355</v>
      </c>
      <c r="J63" s="18">
        <v>-8119</v>
      </c>
      <c r="K63" s="18">
        <v>-3999</v>
      </c>
      <c r="L63" s="18">
        <v>-8957</v>
      </c>
      <c r="M63" s="18">
        <v>45526.400000000001</v>
      </c>
      <c r="N63" s="18">
        <v>12153.2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42736</v>
      </c>
      <c r="C10" s="3"/>
    </row>
    <row r="11" spans="1:6" ht="15.75" x14ac:dyDescent="0.25">
      <c r="A11" s="1" t="s">
        <v>0</v>
      </c>
      <c r="B11" s="2">
        <v>42736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1345740.46</v>
      </c>
      <c r="D15" s="11">
        <v>1458360.9</v>
      </c>
      <c r="E15" s="11">
        <v>1569523.08</v>
      </c>
      <c r="F15" s="11">
        <v>1680240.21</v>
      </c>
    </row>
    <row r="16" spans="1:6" x14ac:dyDescent="0.25">
      <c r="A16" s="72"/>
      <c r="B16" s="12" t="s">
        <v>4</v>
      </c>
      <c r="C16" s="13">
        <v>1346392.23</v>
      </c>
      <c r="D16" s="13">
        <v>1442398.97</v>
      </c>
      <c r="E16" s="13">
        <v>1559417.98</v>
      </c>
      <c r="F16" s="13">
        <v>1680427.31</v>
      </c>
    </row>
    <row r="17" spans="1:6" x14ac:dyDescent="0.25">
      <c r="A17" s="72"/>
      <c r="B17" s="12" t="s">
        <v>5</v>
      </c>
      <c r="C17" s="13">
        <v>49625.34</v>
      </c>
      <c r="D17" s="13">
        <v>72591.350000000006</v>
      </c>
      <c r="E17" s="13">
        <v>93522</v>
      </c>
      <c r="F17" s="13">
        <v>101347.59</v>
      </c>
    </row>
    <row r="18" spans="1:6" x14ac:dyDescent="0.25">
      <c r="A18" s="72"/>
      <c r="B18" s="12" t="s">
        <v>9</v>
      </c>
      <c r="C18" s="13">
        <v>1220000</v>
      </c>
      <c r="D18" s="13">
        <v>1271322</v>
      </c>
      <c r="E18" s="13">
        <v>1350000</v>
      </c>
      <c r="F18" s="13">
        <v>1493121</v>
      </c>
    </row>
    <row r="19" spans="1:6" x14ac:dyDescent="0.25">
      <c r="A19" s="72"/>
      <c r="B19" s="12" t="s">
        <v>10</v>
      </c>
      <c r="C19" s="13">
        <v>1487925.6</v>
      </c>
      <c r="D19" s="13">
        <v>1583781.6</v>
      </c>
      <c r="E19" s="13">
        <v>1773764.1</v>
      </c>
      <c r="F19" s="13">
        <v>1930538.2</v>
      </c>
    </row>
    <row r="20" spans="1:6" ht="15" customHeight="1" x14ac:dyDescent="0.25">
      <c r="A20" s="63" t="s">
        <v>6</v>
      </c>
      <c r="B20" s="5" t="s">
        <v>3</v>
      </c>
      <c r="C20" s="14">
        <v>1160425.93</v>
      </c>
      <c r="D20" s="14">
        <v>1242223.5</v>
      </c>
      <c r="E20" s="14">
        <v>1346219</v>
      </c>
      <c r="F20" s="14">
        <v>1449128</v>
      </c>
    </row>
    <row r="21" spans="1:6" x14ac:dyDescent="0.25">
      <c r="A21" s="63"/>
      <c r="B21" s="5" t="s">
        <v>4</v>
      </c>
      <c r="C21" s="14">
        <v>1153203.73</v>
      </c>
      <c r="D21" s="14">
        <v>1240863.33</v>
      </c>
      <c r="E21" s="14">
        <v>1344160.04</v>
      </c>
      <c r="F21" s="14">
        <v>1454717.93</v>
      </c>
    </row>
    <row r="22" spans="1:6" x14ac:dyDescent="0.25">
      <c r="A22" s="63"/>
      <c r="B22" s="5" t="s">
        <v>5</v>
      </c>
      <c r="C22" s="14">
        <v>40037.410000000003</v>
      </c>
      <c r="D22" s="14">
        <v>48043.49</v>
      </c>
      <c r="E22" s="14">
        <v>66485.73</v>
      </c>
      <c r="F22" s="14">
        <v>62537.48</v>
      </c>
    </row>
    <row r="23" spans="1:6" x14ac:dyDescent="0.25">
      <c r="A23" s="63"/>
      <c r="B23" s="5" t="s">
        <v>9</v>
      </c>
      <c r="C23" s="14">
        <v>1023091</v>
      </c>
      <c r="D23" s="14">
        <v>1100000</v>
      </c>
      <c r="E23" s="14">
        <v>1120000</v>
      </c>
      <c r="F23" s="14">
        <v>1345456.53</v>
      </c>
    </row>
    <row r="24" spans="1:6" x14ac:dyDescent="0.25">
      <c r="A24" s="63"/>
      <c r="B24" s="5" t="s">
        <v>10</v>
      </c>
      <c r="C24" s="14">
        <v>1219568.3999999999</v>
      </c>
      <c r="D24" s="14">
        <v>1323906.3</v>
      </c>
      <c r="E24" s="14">
        <v>1482715.4</v>
      </c>
      <c r="F24" s="14">
        <v>1613765.2</v>
      </c>
    </row>
    <row r="25" spans="1:6" ht="15" customHeight="1" x14ac:dyDescent="0.25">
      <c r="A25" s="72" t="s">
        <v>7</v>
      </c>
      <c r="B25" s="4" t="s">
        <v>3</v>
      </c>
      <c r="C25" s="12">
        <v>1312817.77</v>
      </c>
      <c r="D25" s="12">
        <v>1376578.64</v>
      </c>
      <c r="E25" s="12">
        <v>1443140.5</v>
      </c>
      <c r="F25" s="12">
        <v>1502452.5</v>
      </c>
    </row>
    <row r="26" spans="1:6" x14ac:dyDescent="0.25">
      <c r="A26" s="72"/>
      <c r="B26" s="4" t="s">
        <v>4</v>
      </c>
      <c r="C26" s="12">
        <v>1311789.78</v>
      </c>
      <c r="D26" s="12">
        <v>1373676.63</v>
      </c>
      <c r="E26" s="12">
        <v>1437095.8</v>
      </c>
      <c r="F26" s="12">
        <v>1494658.54</v>
      </c>
    </row>
    <row r="27" spans="1:6" x14ac:dyDescent="0.25">
      <c r="A27" s="72"/>
      <c r="B27" s="4" t="s">
        <v>5</v>
      </c>
      <c r="C27" s="12">
        <v>25657.89</v>
      </c>
      <c r="D27" s="12">
        <v>38698.550000000003</v>
      </c>
      <c r="E27" s="12">
        <v>37966.49</v>
      </c>
      <c r="F27" s="12">
        <v>43693.17</v>
      </c>
    </row>
    <row r="28" spans="1:6" x14ac:dyDescent="0.25">
      <c r="A28" s="72"/>
      <c r="B28" s="4" t="s">
        <v>9</v>
      </c>
      <c r="C28" s="12">
        <v>1233069.94</v>
      </c>
      <c r="D28" s="12">
        <v>1285000</v>
      </c>
      <c r="E28" s="12">
        <v>1349250</v>
      </c>
      <c r="F28" s="12">
        <v>1406000</v>
      </c>
    </row>
    <row r="29" spans="1:6" x14ac:dyDescent="0.25">
      <c r="A29" s="72"/>
      <c r="B29" s="4" t="s">
        <v>10</v>
      </c>
      <c r="C29" s="12">
        <v>1362062</v>
      </c>
      <c r="D29" s="12">
        <v>1503094.5</v>
      </c>
      <c r="E29" s="12">
        <v>1501700</v>
      </c>
      <c r="F29" s="12">
        <v>1578861</v>
      </c>
    </row>
    <row r="30" spans="1:6" ht="15" customHeight="1" x14ac:dyDescent="0.25">
      <c r="A30" s="73" t="s">
        <v>8</v>
      </c>
      <c r="B30" s="5" t="s">
        <v>3</v>
      </c>
      <c r="C30" s="14">
        <v>-148358</v>
      </c>
      <c r="D30" s="14">
        <v>-125928.5</v>
      </c>
      <c r="E30" s="14">
        <v>-85217.56</v>
      </c>
      <c r="F30" s="14">
        <v>-38925.25</v>
      </c>
    </row>
    <row r="31" spans="1:6" x14ac:dyDescent="0.25">
      <c r="A31" s="73"/>
      <c r="B31" s="5" t="s">
        <v>4</v>
      </c>
      <c r="C31" s="14">
        <v>-151669.32</v>
      </c>
      <c r="D31" s="14">
        <v>-127258.8</v>
      </c>
      <c r="E31" s="14">
        <v>-85988.51</v>
      </c>
      <c r="F31" s="14">
        <v>-34444.5</v>
      </c>
    </row>
    <row r="32" spans="1:6" x14ac:dyDescent="0.25">
      <c r="A32" s="73"/>
      <c r="B32" s="5" t="s">
        <v>5</v>
      </c>
      <c r="C32" s="14">
        <v>17160.02</v>
      </c>
      <c r="D32" s="14">
        <v>37765.57</v>
      </c>
      <c r="E32" s="14">
        <v>46691.97</v>
      </c>
      <c r="F32" s="14">
        <v>57329.51</v>
      </c>
    </row>
    <row r="33" spans="1:14" ht="15" customHeight="1" x14ac:dyDescent="0.25">
      <c r="A33" s="73"/>
      <c r="B33" s="5" t="s">
        <v>9</v>
      </c>
      <c r="C33" s="14">
        <v>-209153.9</v>
      </c>
      <c r="D33" s="14">
        <v>-232341</v>
      </c>
      <c r="E33" s="14">
        <v>-239284.9</v>
      </c>
      <c r="F33" s="14">
        <v>-151880.79999999999</v>
      </c>
    </row>
    <row r="34" spans="1:14" x14ac:dyDescent="0.25">
      <c r="A34" s="73"/>
      <c r="B34" s="5" t="s">
        <v>10</v>
      </c>
      <c r="C34" s="14">
        <v>-113240</v>
      </c>
      <c r="D34" s="14">
        <v>-39907.629999999997</v>
      </c>
      <c r="E34" s="14">
        <v>29000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76.8</v>
      </c>
      <c r="D35" s="12">
        <v>80.400000000000006</v>
      </c>
      <c r="E35" s="12">
        <v>83</v>
      </c>
      <c r="F35" s="12">
        <v>85.3</v>
      </c>
    </row>
    <row r="36" spans="1:14" x14ac:dyDescent="0.25">
      <c r="A36" s="74"/>
      <c r="B36" s="4" t="s">
        <v>4</v>
      </c>
      <c r="C36" s="12">
        <v>76.88</v>
      </c>
      <c r="D36" s="12">
        <v>80.760000000000005</v>
      </c>
      <c r="E36" s="12">
        <v>83.1</v>
      </c>
      <c r="F36" s="12">
        <v>85.11</v>
      </c>
    </row>
    <row r="37" spans="1:14" x14ac:dyDescent="0.25">
      <c r="A37" s="74"/>
      <c r="B37" s="4" t="s">
        <v>5</v>
      </c>
      <c r="C37" s="12">
        <v>2.04</v>
      </c>
      <c r="D37" s="12">
        <v>2.57</v>
      </c>
      <c r="E37" s="12">
        <v>3</v>
      </c>
      <c r="F37" s="12">
        <v>3.45</v>
      </c>
    </row>
    <row r="38" spans="1:14" x14ac:dyDescent="0.25">
      <c r="A38" s="74"/>
      <c r="B38" s="4" t="s">
        <v>9</v>
      </c>
      <c r="C38" s="12">
        <v>70.75</v>
      </c>
      <c r="D38" s="12">
        <v>76</v>
      </c>
      <c r="E38" s="12">
        <v>77</v>
      </c>
      <c r="F38" s="12">
        <v>79</v>
      </c>
    </row>
    <row r="39" spans="1:14" ht="15.75" thickBot="1" x14ac:dyDescent="0.3">
      <c r="A39" s="75"/>
      <c r="B39" s="7" t="s">
        <v>10</v>
      </c>
      <c r="C39" s="15">
        <v>81.099999999999994</v>
      </c>
      <c r="D39" s="15">
        <v>88</v>
      </c>
      <c r="E39" s="15">
        <v>90</v>
      </c>
      <c r="F39" s="15">
        <v>94.6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42736</v>
      </c>
      <c r="D43" s="9">
        <v>42767</v>
      </c>
      <c r="E43" s="9">
        <v>42795</v>
      </c>
      <c r="F43" s="9">
        <v>42826</v>
      </c>
      <c r="G43" s="9">
        <v>42856</v>
      </c>
      <c r="H43" s="9">
        <v>42887</v>
      </c>
      <c r="I43" s="9">
        <v>42917</v>
      </c>
      <c r="J43" s="9">
        <v>42948</v>
      </c>
      <c r="K43" s="9">
        <v>42979</v>
      </c>
      <c r="L43" s="9">
        <v>43009</v>
      </c>
      <c r="M43" s="9">
        <v>43040</v>
      </c>
      <c r="N43" s="9">
        <v>43070</v>
      </c>
    </row>
    <row r="44" spans="1:14" ht="15" customHeight="1" x14ac:dyDescent="0.25">
      <c r="A44" s="71" t="s">
        <v>11</v>
      </c>
      <c r="B44" s="4" t="s">
        <v>3</v>
      </c>
      <c r="C44" s="16">
        <v>134811</v>
      </c>
      <c r="D44" s="16">
        <v>93376.84</v>
      </c>
      <c r="E44" s="16">
        <v>101653.78</v>
      </c>
      <c r="F44" s="16">
        <v>118103</v>
      </c>
      <c r="G44" s="16">
        <v>100717</v>
      </c>
      <c r="H44" s="16">
        <v>104779.5</v>
      </c>
      <c r="I44" s="16">
        <v>114069.88</v>
      </c>
      <c r="J44" s="16">
        <v>100875.34</v>
      </c>
      <c r="K44" s="16">
        <v>102132.5</v>
      </c>
      <c r="L44" s="16">
        <v>116389.26</v>
      </c>
      <c r="M44" s="16">
        <v>109135.71</v>
      </c>
      <c r="N44" s="16">
        <v>135014.5</v>
      </c>
    </row>
    <row r="45" spans="1:14" x14ac:dyDescent="0.25">
      <c r="A45" s="72"/>
      <c r="B45" s="4" t="s">
        <v>4</v>
      </c>
      <c r="C45" s="16">
        <v>133775.96</v>
      </c>
      <c r="D45" s="16">
        <v>93594.44</v>
      </c>
      <c r="E45" s="16">
        <v>103104.4</v>
      </c>
      <c r="F45" s="16">
        <v>119990.77</v>
      </c>
      <c r="G45" s="16">
        <v>101383.64</v>
      </c>
      <c r="H45" s="16">
        <v>106040.31</v>
      </c>
      <c r="I45" s="16">
        <v>114798.92</v>
      </c>
      <c r="J45" s="16">
        <v>100999.86</v>
      </c>
      <c r="K45" s="16">
        <v>102725.11</v>
      </c>
      <c r="L45" s="16">
        <v>119000.3</v>
      </c>
      <c r="M45" s="16">
        <v>108866.66</v>
      </c>
      <c r="N45" s="16">
        <v>134632.51999999999</v>
      </c>
    </row>
    <row r="46" spans="1:14" x14ac:dyDescent="0.25">
      <c r="A46" s="72"/>
      <c r="B46" s="4" t="s">
        <v>5</v>
      </c>
      <c r="C46" s="16">
        <v>7232.11</v>
      </c>
      <c r="D46" s="16">
        <v>4426.6400000000003</v>
      </c>
      <c r="E46" s="16">
        <v>8336.0400000000009</v>
      </c>
      <c r="F46" s="16">
        <v>7256.62</v>
      </c>
      <c r="G46" s="16">
        <v>4048.93</v>
      </c>
      <c r="H46" s="16">
        <v>6278.07</v>
      </c>
      <c r="I46" s="16">
        <v>6178.01</v>
      </c>
      <c r="J46" s="16">
        <v>4378.34</v>
      </c>
      <c r="K46" s="16">
        <v>4478.8</v>
      </c>
      <c r="L46" s="16">
        <v>17841.919999999998</v>
      </c>
      <c r="M46" s="16">
        <v>5111.92</v>
      </c>
      <c r="N46" s="16">
        <v>10427.950000000001</v>
      </c>
    </row>
    <row r="47" spans="1:14" ht="15" customHeight="1" x14ac:dyDescent="0.25">
      <c r="A47" s="72"/>
      <c r="B47" s="4" t="s">
        <v>9</v>
      </c>
      <c r="C47" s="16">
        <v>108856</v>
      </c>
      <c r="D47" s="16">
        <v>83484.09</v>
      </c>
      <c r="E47" s="16">
        <v>89748</v>
      </c>
      <c r="F47" s="16">
        <v>106412.84</v>
      </c>
      <c r="G47" s="16">
        <v>90890.19</v>
      </c>
      <c r="H47" s="16">
        <v>97793</v>
      </c>
      <c r="I47" s="16">
        <v>100693</v>
      </c>
      <c r="J47" s="16">
        <v>91314.54</v>
      </c>
      <c r="K47" s="16">
        <v>94591.17</v>
      </c>
      <c r="L47" s="16">
        <v>81527</v>
      </c>
      <c r="M47" s="16">
        <v>98415</v>
      </c>
      <c r="N47" s="16">
        <v>102140</v>
      </c>
    </row>
    <row r="48" spans="1:14" x14ac:dyDescent="0.25">
      <c r="A48" s="72"/>
      <c r="B48" s="4" t="s">
        <v>10</v>
      </c>
      <c r="C48" s="16">
        <v>153222.9</v>
      </c>
      <c r="D48" s="16">
        <v>111687</v>
      </c>
      <c r="E48" s="16">
        <v>133635.89000000001</v>
      </c>
      <c r="F48" s="16">
        <v>135956.97</v>
      </c>
      <c r="G48" s="16">
        <v>111947.5</v>
      </c>
      <c r="H48" s="16">
        <v>130342.2</v>
      </c>
      <c r="I48" s="16">
        <v>132707</v>
      </c>
      <c r="J48" s="16">
        <v>110000</v>
      </c>
      <c r="K48" s="16">
        <v>119332.47</v>
      </c>
      <c r="L48" s="16">
        <v>177011.71</v>
      </c>
      <c r="M48" s="16">
        <v>119195</v>
      </c>
      <c r="N48" s="16">
        <v>166893</v>
      </c>
    </row>
    <row r="49" spans="1:14" ht="15" customHeight="1" x14ac:dyDescent="0.25">
      <c r="A49" s="63" t="s">
        <v>6</v>
      </c>
      <c r="B49" s="5" t="s">
        <v>3</v>
      </c>
      <c r="C49" s="17">
        <v>118163.67</v>
      </c>
      <c r="D49" s="17">
        <v>72268.070000000007</v>
      </c>
      <c r="E49" s="17">
        <v>89013</v>
      </c>
      <c r="F49" s="17">
        <v>108281.39</v>
      </c>
      <c r="G49" s="17">
        <v>81575.7</v>
      </c>
      <c r="H49" s="17">
        <v>88639.77</v>
      </c>
      <c r="I49" s="17">
        <v>98840.79</v>
      </c>
      <c r="J49" s="17">
        <v>83862.490000000005</v>
      </c>
      <c r="K49" s="17">
        <v>88581.16</v>
      </c>
      <c r="L49" s="17">
        <v>102367.03999999999</v>
      </c>
      <c r="M49" s="17">
        <v>87463.74</v>
      </c>
      <c r="N49" s="17">
        <v>116286</v>
      </c>
    </row>
    <row r="50" spans="1:14" x14ac:dyDescent="0.25">
      <c r="A50" s="63"/>
      <c r="B50" s="5" t="s">
        <v>4</v>
      </c>
      <c r="C50" s="17">
        <v>117205.33</v>
      </c>
      <c r="D50" s="17">
        <v>72392.25</v>
      </c>
      <c r="E50" s="17">
        <v>88725.79</v>
      </c>
      <c r="F50" s="17">
        <v>107570.41</v>
      </c>
      <c r="G50" s="17">
        <v>81594.14</v>
      </c>
      <c r="H50" s="17">
        <v>90052.59</v>
      </c>
      <c r="I50" s="17">
        <v>99033.72</v>
      </c>
      <c r="J50" s="17">
        <v>83990.63</v>
      </c>
      <c r="K50" s="17">
        <v>88848.5</v>
      </c>
      <c r="L50" s="17">
        <v>107873.99</v>
      </c>
      <c r="M50" s="17">
        <v>87358.63</v>
      </c>
      <c r="N50" s="17">
        <v>114130.96</v>
      </c>
    </row>
    <row r="51" spans="1:14" x14ac:dyDescent="0.25">
      <c r="A51" s="63"/>
      <c r="B51" s="5" t="s">
        <v>5</v>
      </c>
      <c r="C51" s="17">
        <v>7695.96</v>
      </c>
      <c r="D51" s="17">
        <v>4331.1099999999997</v>
      </c>
      <c r="E51" s="17">
        <v>5552.14</v>
      </c>
      <c r="F51" s="17">
        <v>5433.08</v>
      </c>
      <c r="G51" s="17">
        <v>4347.8999999999996</v>
      </c>
      <c r="H51" s="17">
        <v>6305.15</v>
      </c>
      <c r="I51" s="17">
        <v>4489.76</v>
      </c>
      <c r="J51" s="17">
        <v>5319.29</v>
      </c>
      <c r="K51" s="17">
        <v>5106.5600000000004</v>
      </c>
      <c r="L51" s="17">
        <v>16124.39</v>
      </c>
      <c r="M51" s="17">
        <v>6528.45</v>
      </c>
      <c r="N51" s="17">
        <v>9686.02</v>
      </c>
    </row>
    <row r="52" spans="1:14" ht="15" customHeight="1" x14ac:dyDescent="0.25">
      <c r="A52" s="63"/>
      <c r="B52" s="5" t="s">
        <v>9</v>
      </c>
      <c r="C52" s="17">
        <v>97944</v>
      </c>
      <c r="D52" s="17">
        <v>65498.34</v>
      </c>
      <c r="E52" s="17">
        <v>75745</v>
      </c>
      <c r="F52" s="17">
        <v>95129.76</v>
      </c>
      <c r="G52" s="17">
        <v>72564.460000000006</v>
      </c>
      <c r="H52" s="17">
        <v>80405</v>
      </c>
      <c r="I52" s="17">
        <v>90210</v>
      </c>
      <c r="J52" s="17">
        <v>74314.539999999994</v>
      </c>
      <c r="K52" s="17">
        <v>80751.53</v>
      </c>
      <c r="L52" s="17">
        <v>89521.4</v>
      </c>
      <c r="M52" s="17">
        <v>74000</v>
      </c>
      <c r="N52" s="17">
        <v>89987</v>
      </c>
    </row>
    <row r="53" spans="1:14" x14ac:dyDescent="0.25">
      <c r="A53" s="63"/>
      <c r="B53" s="5" t="s">
        <v>10</v>
      </c>
      <c r="C53" s="17">
        <v>134775</v>
      </c>
      <c r="D53" s="17">
        <v>82398</v>
      </c>
      <c r="E53" s="17">
        <v>105493</v>
      </c>
      <c r="F53" s="17">
        <v>116860</v>
      </c>
      <c r="G53" s="17">
        <v>91532</v>
      </c>
      <c r="H53" s="17">
        <v>111862</v>
      </c>
      <c r="I53" s="17">
        <v>111192</v>
      </c>
      <c r="J53" s="17">
        <v>97383</v>
      </c>
      <c r="K53" s="17">
        <v>103150</v>
      </c>
      <c r="L53" s="17">
        <v>143132</v>
      </c>
      <c r="M53" s="17">
        <v>101003</v>
      </c>
      <c r="N53" s="17">
        <v>136773.87</v>
      </c>
    </row>
    <row r="54" spans="1:14" ht="15" customHeight="1" x14ac:dyDescent="0.25">
      <c r="A54" s="72" t="s">
        <v>7</v>
      </c>
      <c r="B54" s="4" t="s">
        <v>3</v>
      </c>
      <c r="C54" s="16">
        <v>114900</v>
      </c>
      <c r="D54" s="16">
        <v>97861.72</v>
      </c>
      <c r="E54" s="16">
        <v>99170</v>
      </c>
      <c r="F54" s="16">
        <v>100911</v>
      </c>
      <c r="G54" s="16">
        <v>98623</v>
      </c>
      <c r="H54" s="16">
        <v>99745.69</v>
      </c>
      <c r="I54" s="16">
        <v>116421.54</v>
      </c>
      <c r="J54" s="16">
        <v>102871.29</v>
      </c>
      <c r="K54" s="16">
        <v>113802</v>
      </c>
      <c r="L54" s="16">
        <v>101276</v>
      </c>
      <c r="M54" s="16">
        <v>116981</v>
      </c>
      <c r="N54" s="16">
        <v>134949.5</v>
      </c>
    </row>
    <row r="55" spans="1:14" x14ac:dyDescent="0.25">
      <c r="A55" s="72"/>
      <c r="B55" s="4" t="s">
        <v>4</v>
      </c>
      <c r="C55" s="16">
        <v>114395.53</v>
      </c>
      <c r="D55" s="16">
        <v>96848.19</v>
      </c>
      <c r="E55" s="16">
        <v>99032.960000000006</v>
      </c>
      <c r="F55" s="16">
        <v>101722.1</v>
      </c>
      <c r="G55" s="16">
        <v>98650.9</v>
      </c>
      <c r="H55" s="16">
        <v>100263.27</v>
      </c>
      <c r="I55" s="16">
        <v>115959.12</v>
      </c>
      <c r="J55" s="16">
        <v>102887.23</v>
      </c>
      <c r="K55" s="16">
        <v>113345.06</v>
      </c>
      <c r="L55" s="16">
        <v>103500.69</v>
      </c>
      <c r="M55" s="16">
        <v>116633.01</v>
      </c>
      <c r="N55" s="16">
        <v>135789.45000000001</v>
      </c>
    </row>
    <row r="56" spans="1:14" x14ac:dyDescent="0.25">
      <c r="A56" s="72"/>
      <c r="B56" s="4" t="s">
        <v>5</v>
      </c>
      <c r="C56" s="16">
        <v>5077.45</v>
      </c>
      <c r="D56" s="16">
        <v>4420.84</v>
      </c>
      <c r="E56" s="16">
        <v>2439.0700000000002</v>
      </c>
      <c r="F56" s="16">
        <v>4392.9799999999996</v>
      </c>
      <c r="G56" s="16">
        <v>2935.44</v>
      </c>
      <c r="H56" s="16">
        <v>3280.72</v>
      </c>
      <c r="I56" s="16">
        <v>4455.3900000000003</v>
      </c>
      <c r="J56" s="16">
        <v>2904.91</v>
      </c>
      <c r="K56" s="16">
        <v>3783.55</v>
      </c>
      <c r="L56" s="16">
        <v>7492.76</v>
      </c>
      <c r="M56" s="16">
        <v>6942.94</v>
      </c>
      <c r="N56" s="16">
        <v>16833.5</v>
      </c>
    </row>
    <row r="57" spans="1:14" ht="15" customHeight="1" x14ac:dyDescent="0.25">
      <c r="A57" s="72"/>
      <c r="B57" s="4" t="s">
        <v>9</v>
      </c>
      <c r="C57" s="16">
        <v>99400</v>
      </c>
      <c r="D57" s="16">
        <v>85913</v>
      </c>
      <c r="E57" s="16">
        <v>91851.7</v>
      </c>
      <c r="F57" s="16">
        <v>92910</v>
      </c>
      <c r="G57" s="16">
        <v>89944</v>
      </c>
      <c r="H57" s="16">
        <v>92509</v>
      </c>
      <c r="I57" s="16">
        <v>104508</v>
      </c>
      <c r="J57" s="16">
        <v>95398</v>
      </c>
      <c r="K57" s="16">
        <v>103803</v>
      </c>
      <c r="L57" s="16">
        <v>92414.5</v>
      </c>
      <c r="M57" s="16">
        <v>102324</v>
      </c>
      <c r="N57" s="16">
        <v>104097</v>
      </c>
    </row>
    <row r="58" spans="1:14" x14ac:dyDescent="0.25">
      <c r="A58" s="72"/>
      <c r="B58" s="4" t="s">
        <v>10</v>
      </c>
      <c r="C58" s="16">
        <v>128263</v>
      </c>
      <c r="D58" s="16">
        <v>104628.55</v>
      </c>
      <c r="E58" s="16">
        <v>105668.59</v>
      </c>
      <c r="F58" s="16">
        <v>114170</v>
      </c>
      <c r="G58" s="16">
        <v>104088.36</v>
      </c>
      <c r="H58" s="16">
        <v>106884</v>
      </c>
      <c r="I58" s="16">
        <v>123638.7</v>
      </c>
      <c r="J58" s="16">
        <v>110053.4</v>
      </c>
      <c r="K58" s="16">
        <v>125605.6</v>
      </c>
      <c r="L58" s="16">
        <v>123406.1</v>
      </c>
      <c r="M58" s="16">
        <v>132120</v>
      </c>
      <c r="N58" s="16">
        <v>181000</v>
      </c>
    </row>
    <row r="59" spans="1:14" ht="15" customHeight="1" x14ac:dyDescent="0.25">
      <c r="A59" s="63" t="s">
        <v>8</v>
      </c>
      <c r="B59" s="5" t="s">
        <v>3</v>
      </c>
      <c r="C59" s="17">
        <v>3588.6</v>
      </c>
      <c r="D59" s="17">
        <v>-24183.55</v>
      </c>
      <c r="E59" s="17">
        <v>-9865.5</v>
      </c>
      <c r="F59" s="17">
        <v>6847</v>
      </c>
      <c r="G59" s="17">
        <v>-16116.5</v>
      </c>
      <c r="H59" s="17">
        <v>-11110.67</v>
      </c>
      <c r="I59" s="17">
        <v>-15811.5</v>
      </c>
      <c r="J59" s="17">
        <v>-18726</v>
      </c>
      <c r="K59" s="17">
        <v>-25109</v>
      </c>
      <c r="L59" s="17">
        <v>-4680.1099999999997</v>
      </c>
      <c r="M59" s="17">
        <v>-27504.34</v>
      </c>
      <c r="N59" s="17">
        <v>-19721.5</v>
      </c>
    </row>
    <row r="60" spans="1:14" x14ac:dyDescent="0.25">
      <c r="A60" s="63"/>
      <c r="B60" s="5" t="s">
        <v>4</v>
      </c>
      <c r="C60" s="17">
        <v>3028.57</v>
      </c>
      <c r="D60" s="17">
        <v>-23523.599999999999</v>
      </c>
      <c r="E60" s="17">
        <v>-10068.049999999999</v>
      </c>
      <c r="F60" s="17">
        <v>6564.99</v>
      </c>
      <c r="G60" s="17">
        <v>-16977.27</v>
      </c>
      <c r="H60" s="17">
        <v>-9520.7900000000009</v>
      </c>
      <c r="I60" s="17">
        <v>-16501.37</v>
      </c>
      <c r="J60" s="17">
        <v>-18255.16</v>
      </c>
      <c r="K60" s="17">
        <v>-24356.720000000001</v>
      </c>
      <c r="L60" s="17">
        <v>4192.0600000000004</v>
      </c>
      <c r="M60" s="17">
        <v>-27593.95</v>
      </c>
      <c r="N60" s="17">
        <v>-20581.72</v>
      </c>
    </row>
    <row r="61" spans="1:14" x14ac:dyDescent="0.25">
      <c r="A61" s="63"/>
      <c r="B61" s="5" t="s">
        <v>5</v>
      </c>
      <c r="C61" s="17">
        <v>6680.97</v>
      </c>
      <c r="D61" s="17">
        <v>5926.78</v>
      </c>
      <c r="E61" s="17">
        <v>5344.11</v>
      </c>
      <c r="F61" s="17">
        <v>6048.34</v>
      </c>
      <c r="G61" s="17">
        <v>3504.76</v>
      </c>
      <c r="H61" s="17">
        <v>7250.57</v>
      </c>
      <c r="I61" s="17">
        <v>4508.34</v>
      </c>
      <c r="J61" s="17">
        <v>4545.0600000000004</v>
      </c>
      <c r="K61" s="17">
        <v>6177.38</v>
      </c>
      <c r="L61" s="17">
        <v>20275.080000000002</v>
      </c>
      <c r="M61" s="17">
        <v>12311.51</v>
      </c>
      <c r="N61" s="17">
        <v>17776.91</v>
      </c>
    </row>
    <row r="62" spans="1:14" x14ac:dyDescent="0.25">
      <c r="A62" s="63"/>
      <c r="B62" s="5" t="s">
        <v>9</v>
      </c>
      <c r="C62" s="17">
        <v>-11377.02</v>
      </c>
      <c r="D62" s="17">
        <v>-34187.800000000003</v>
      </c>
      <c r="E62" s="17">
        <v>-20840</v>
      </c>
      <c r="F62" s="17">
        <v>-7128.41</v>
      </c>
      <c r="G62" s="17">
        <v>-26207.49</v>
      </c>
      <c r="H62" s="17">
        <v>-20440.009999999998</v>
      </c>
      <c r="I62" s="17">
        <v>-26341</v>
      </c>
      <c r="J62" s="17">
        <v>-29726</v>
      </c>
      <c r="K62" s="17">
        <v>-41143</v>
      </c>
      <c r="L62" s="17">
        <v>-19869</v>
      </c>
      <c r="M62" s="17">
        <v>-53926</v>
      </c>
      <c r="N62" s="17">
        <v>-67994</v>
      </c>
    </row>
    <row r="63" spans="1:14" ht="15.75" thickBot="1" x14ac:dyDescent="0.3">
      <c r="A63" s="64"/>
      <c r="B63" s="6" t="s">
        <v>10</v>
      </c>
      <c r="C63" s="18">
        <v>21315</v>
      </c>
      <c r="D63" s="18">
        <v>-10410</v>
      </c>
      <c r="E63" s="18">
        <v>6353</v>
      </c>
      <c r="F63" s="18">
        <v>26177.97</v>
      </c>
      <c r="G63" s="18">
        <v>-11894</v>
      </c>
      <c r="H63" s="18">
        <v>11646</v>
      </c>
      <c r="I63" s="18">
        <v>-6952</v>
      </c>
      <c r="J63" s="18">
        <v>-5996</v>
      </c>
      <c r="K63" s="18">
        <v>-10636</v>
      </c>
      <c r="L63" s="18">
        <v>46592</v>
      </c>
      <c r="M63" s="18">
        <v>12153.2</v>
      </c>
      <c r="N63" s="18">
        <v>8820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42767</v>
      </c>
      <c r="C10" s="3"/>
    </row>
    <row r="11" spans="1:6" ht="15.75" x14ac:dyDescent="0.25">
      <c r="A11" s="1" t="s">
        <v>0</v>
      </c>
      <c r="B11" s="2">
        <v>42767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1351150.04</v>
      </c>
      <c r="D15" s="11">
        <v>1455321.55</v>
      </c>
      <c r="E15" s="11">
        <v>1565738.25</v>
      </c>
      <c r="F15" s="11">
        <v>1694411.86</v>
      </c>
    </row>
    <row r="16" spans="1:6" x14ac:dyDescent="0.25">
      <c r="A16" s="72"/>
      <c r="B16" s="12" t="s">
        <v>4</v>
      </c>
      <c r="C16" s="13">
        <v>1346421.83</v>
      </c>
      <c r="D16" s="13">
        <v>1445725.74</v>
      </c>
      <c r="E16" s="13">
        <v>1554720.33</v>
      </c>
      <c r="F16" s="13">
        <v>1677559.86</v>
      </c>
    </row>
    <row r="17" spans="1:6" x14ac:dyDescent="0.25">
      <c r="A17" s="72"/>
      <c r="B17" s="12" t="s">
        <v>5</v>
      </c>
      <c r="C17" s="13">
        <v>42822.73</v>
      </c>
      <c r="D17" s="13">
        <v>66053.16</v>
      </c>
      <c r="E17" s="13">
        <v>86051.43</v>
      </c>
      <c r="F17" s="13">
        <v>92088.46</v>
      </c>
    </row>
    <row r="18" spans="1:6" x14ac:dyDescent="0.25">
      <c r="A18" s="72"/>
      <c r="B18" s="12" t="s">
        <v>9</v>
      </c>
      <c r="C18" s="13">
        <v>1208869.68</v>
      </c>
      <c r="D18" s="13">
        <v>1271322</v>
      </c>
      <c r="E18" s="13">
        <v>1350000</v>
      </c>
      <c r="F18" s="13">
        <v>1493121</v>
      </c>
    </row>
    <row r="19" spans="1:6" x14ac:dyDescent="0.25">
      <c r="A19" s="72"/>
      <c r="B19" s="12" t="s">
        <v>10</v>
      </c>
      <c r="C19" s="13">
        <v>1426325.6</v>
      </c>
      <c r="D19" s="13">
        <v>1597838.1</v>
      </c>
      <c r="E19" s="13">
        <v>1778272.9</v>
      </c>
      <c r="F19" s="13">
        <v>1935445.5</v>
      </c>
    </row>
    <row r="20" spans="1:6" ht="15" customHeight="1" x14ac:dyDescent="0.25">
      <c r="A20" s="63" t="s">
        <v>6</v>
      </c>
      <c r="B20" s="5" t="s">
        <v>3</v>
      </c>
      <c r="C20" s="14">
        <v>1151292.92</v>
      </c>
      <c r="D20" s="14">
        <v>1245589</v>
      </c>
      <c r="E20" s="14">
        <v>1345854</v>
      </c>
      <c r="F20" s="14">
        <v>1446679.54</v>
      </c>
    </row>
    <row r="21" spans="1:6" x14ac:dyDescent="0.25">
      <c r="A21" s="63"/>
      <c r="B21" s="5" t="s">
        <v>4</v>
      </c>
      <c r="C21" s="14">
        <v>1150796.55</v>
      </c>
      <c r="D21" s="14">
        <v>1244705.05</v>
      </c>
      <c r="E21" s="14">
        <v>1344727.19</v>
      </c>
      <c r="F21" s="14">
        <v>1461636.94</v>
      </c>
    </row>
    <row r="22" spans="1:6" x14ac:dyDescent="0.25">
      <c r="A22" s="63"/>
      <c r="B22" s="5" t="s">
        <v>5</v>
      </c>
      <c r="C22" s="14">
        <v>41225.699999999997</v>
      </c>
      <c r="D22" s="14">
        <v>56152.24</v>
      </c>
      <c r="E22" s="14">
        <v>74995.97</v>
      </c>
      <c r="F22" s="14">
        <v>94218.63</v>
      </c>
    </row>
    <row r="23" spans="1:6" x14ac:dyDescent="0.25">
      <c r="A23" s="63"/>
      <c r="B23" s="5" t="s">
        <v>9</v>
      </c>
      <c r="C23" s="14">
        <v>1023567</v>
      </c>
      <c r="D23" s="14">
        <v>1100000</v>
      </c>
      <c r="E23" s="14">
        <v>1120000</v>
      </c>
      <c r="F23" s="14">
        <v>1275451.8999999999</v>
      </c>
    </row>
    <row r="24" spans="1:6" x14ac:dyDescent="0.25">
      <c r="A24" s="63"/>
      <c r="B24" s="5" t="s">
        <v>10</v>
      </c>
      <c r="C24" s="14">
        <v>1360000</v>
      </c>
      <c r="D24" s="14">
        <v>1550000</v>
      </c>
      <c r="E24" s="14">
        <v>1650000</v>
      </c>
      <c r="F24" s="14">
        <v>1850000</v>
      </c>
    </row>
    <row r="25" spans="1:6" ht="15" customHeight="1" x14ac:dyDescent="0.25">
      <c r="A25" s="72" t="s">
        <v>7</v>
      </c>
      <c r="B25" s="4" t="s">
        <v>3</v>
      </c>
      <c r="C25" s="12">
        <v>1309659.94</v>
      </c>
      <c r="D25" s="12">
        <v>1374911</v>
      </c>
      <c r="E25" s="12">
        <v>1440194</v>
      </c>
      <c r="F25" s="12">
        <v>1496278.51</v>
      </c>
    </row>
    <row r="26" spans="1:6" x14ac:dyDescent="0.25">
      <c r="A26" s="72"/>
      <c r="B26" s="4" t="s">
        <v>4</v>
      </c>
      <c r="C26" s="12">
        <v>1308514.95</v>
      </c>
      <c r="D26" s="12">
        <v>1375654.79</v>
      </c>
      <c r="E26" s="12">
        <v>1436963.49</v>
      </c>
      <c r="F26" s="12">
        <v>1499982.55</v>
      </c>
    </row>
    <row r="27" spans="1:6" x14ac:dyDescent="0.25">
      <c r="A27" s="72"/>
      <c r="B27" s="4" t="s">
        <v>5</v>
      </c>
      <c r="C27" s="12">
        <v>38110.800000000003</v>
      </c>
      <c r="D27" s="12">
        <v>41077.17</v>
      </c>
      <c r="E27" s="12">
        <v>49311.97</v>
      </c>
      <c r="F27" s="12">
        <v>67845.67</v>
      </c>
    </row>
    <row r="28" spans="1:6" x14ac:dyDescent="0.25">
      <c r="A28" s="72"/>
      <c r="B28" s="4" t="s">
        <v>9</v>
      </c>
      <c r="C28" s="12">
        <v>1168201</v>
      </c>
      <c r="D28" s="12">
        <v>1312881.31</v>
      </c>
      <c r="E28" s="12">
        <v>1365775.17</v>
      </c>
      <c r="F28" s="12">
        <v>1399919.55</v>
      </c>
    </row>
    <row r="29" spans="1:6" x14ac:dyDescent="0.25">
      <c r="A29" s="72"/>
      <c r="B29" s="4" t="s">
        <v>10</v>
      </c>
      <c r="C29" s="12">
        <v>1520000</v>
      </c>
      <c r="D29" s="12">
        <v>1600000</v>
      </c>
      <c r="E29" s="12">
        <v>1650000</v>
      </c>
      <c r="F29" s="12">
        <v>1751001.2</v>
      </c>
    </row>
    <row r="30" spans="1:6" ht="15" customHeight="1" x14ac:dyDescent="0.25">
      <c r="A30" s="73" t="s">
        <v>8</v>
      </c>
      <c r="B30" s="5" t="s">
        <v>3</v>
      </c>
      <c r="C30" s="14">
        <v>-149589</v>
      </c>
      <c r="D30" s="14">
        <v>-125000</v>
      </c>
      <c r="E30" s="14">
        <v>-82261.009999999995</v>
      </c>
      <c r="F30" s="14">
        <v>-34448.47</v>
      </c>
    </row>
    <row r="31" spans="1:6" x14ac:dyDescent="0.25">
      <c r="A31" s="73"/>
      <c r="B31" s="5" t="s">
        <v>4</v>
      </c>
      <c r="C31" s="14">
        <v>-154263.84</v>
      </c>
      <c r="D31" s="14">
        <v>-123154.3</v>
      </c>
      <c r="E31" s="14">
        <v>-80520.28</v>
      </c>
      <c r="F31" s="14">
        <v>-33053.78</v>
      </c>
    </row>
    <row r="32" spans="1:6" x14ac:dyDescent="0.25">
      <c r="A32" s="73"/>
      <c r="B32" s="5" t="s">
        <v>5</v>
      </c>
      <c r="C32" s="14">
        <v>19018.78</v>
      </c>
      <c r="D32" s="14">
        <v>44097.17</v>
      </c>
      <c r="E32" s="14">
        <v>60135.31</v>
      </c>
      <c r="F32" s="14">
        <v>62830.38</v>
      </c>
    </row>
    <row r="33" spans="1:14" ht="15" customHeight="1" x14ac:dyDescent="0.25">
      <c r="A33" s="73"/>
      <c r="B33" s="5" t="s">
        <v>9</v>
      </c>
      <c r="C33" s="14">
        <v>-222402.12</v>
      </c>
      <c r="D33" s="14">
        <v>-225895.36</v>
      </c>
      <c r="E33" s="14">
        <v>-239284.9</v>
      </c>
      <c r="F33" s="14">
        <v>-197480.4</v>
      </c>
    </row>
    <row r="34" spans="1:14" x14ac:dyDescent="0.25">
      <c r="A34" s="73"/>
      <c r="B34" s="5" t="s">
        <v>10</v>
      </c>
      <c r="C34" s="14">
        <v>-114236.22</v>
      </c>
      <c r="D34" s="14">
        <v>0</v>
      </c>
      <c r="E34" s="14">
        <v>83058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76.2</v>
      </c>
      <c r="D35" s="12">
        <v>79.62</v>
      </c>
      <c r="E35" s="12">
        <v>82.05</v>
      </c>
      <c r="F35" s="12">
        <v>83.2</v>
      </c>
    </row>
    <row r="36" spans="1:14" x14ac:dyDescent="0.25">
      <c r="A36" s="74"/>
      <c r="B36" s="4" t="s">
        <v>4</v>
      </c>
      <c r="C36" s="12">
        <v>76.319999999999993</v>
      </c>
      <c r="D36" s="12">
        <v>79.53</v>
      </c>
      <c r="E36" s="12">
        <v>81.91</v>
      </c>
      <c r="F36" s="12">
        <v>83.5</v>
      </c>
    </row>
    <row r="37" spans="1:14" x14ac:dyDescent="0.25">
      <c r="A37" s="74"/>
      <c r="B37" s="4" t="s">
        <v>5</v>
      </c>
      <c r="C37" s="12">
        <v>1.7</v>
      </c>
      <c r="D37" s="12">
        <v>2.29</v>
      </c>
      <c r="E37" s="12">
        <v>2.85</v>
      </c>
      <c r="F37" s="12">
        <v>3.85</v>
      </c>
    </row>
    <row r="38" spans="1:14" x14ac:dyDescent="0.25">
      <c r="A38" s="74"/>
      <c r="B38" s="4" t="s">
        <v>9</v>
      </c>
      <c r="C38" s="12">
        <v>73</v>
      </c>
      <c r="D38" s="12">
        <v>74</v>
      </c>
      <c r="E38" s="12">
        <v>76</v>
      </c>
      <c r="F38" s="12">
        <v>74.95</v>
      </c>
    </row>
    <row r="39" spans="1:14" ht="15.75" thickBot="1" x14ac:dyDescent="0.3">
      <c r="A39" s="75"/>
      <c r="B39" s="7" t="s">
        <v>10</v>
      </c>
      <c r="C39" s="15">
        <v>80.900000000000006</v>
      </c>
      <c r="D39" s="15">
        <v>84.9</v>
      </c>
      <c r="E39" s="15">
        <v>89</v>
      </c>
      <c r="F39" s="15">
        <v>91.8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42767</v>
      </c>
      <c r="D43" s="9">
        <v>42795</v>
      </c>
      <c r="E43" s="9">
        <v>42826</v>
      </c>
      <c r="F43" s="9">
        <v>42856</v>
      </c>
      <c r="G43" s="9">
        <v>42887</v>
      </c>
      <c r="H43" s="9">
        <v>42917</v>
      </c>
      <c r="I43" s="9">
        <v>42948</v>
      </c>
      <c r="J43" s="9">
        <v>42979</v>
      </c>
      <c r="K43" s="9">
        <v>43009</v>
      </c>
      <c r="L43" s="9">
        <v>43040</v>
      </c>
      <c r="M43" s="9">
        <v>43070</v>
      </c>
      <c r="N43" s="9">
        <v>43101</v>
      </c>
    </row>
    <row r="44" spans="1:14" ht="15" customHeight="1" x14ac:dyDescent="0.25">
      <c r="A44" s="71" t="s">
        <v>11</v>
      </c>
      <c r="B44" s="4" t="s">
        <v>3</v>
      </c>
      <c r="C44" s="16">
        <v>93882.4</v>
      </c>
      <c r="D44" s="16">
        <v>101636.86</v>
      </c>
      <c r="E44" s="16">
        <v>118248.4</v>
      </c>
      <c r="F44" s="16">
        <v>101330.7</v>
      </c>
      <c r="G44" s="16">
        <v>105200.73</v>
      </c>
      <c r="H44" s="16">
        <v>114368</v>
      </c>
      <c r="I44" s="16">
        <v>100313.35</v>
      </c>
      <c r="J44" s="16">
        <v>101526.59</v>
      </c>
      <c r="K44" s="16">
        <v>116248.05</v>
      </c>
      <c r="L44" s="16">
        <v>108945.5</v>
      </c>
      <c r="M44" s="16">
        <v>136511</v>
      </c>
      <c r="N44" s="16">
        <v>143595.59</v>
      </c>
    </row>
    <row r="45" spans="1:14" x14ac:dyDescent="0.25">
      <c r="A45" s="72"/>
      <c r="B45" s="4" t="s">
        <v>4</v>
      </c>
      <c r="C45" s="16">
        <v>94007.97</v>
      </c>
      <c r="D45" s="16">
        <v>102421.71</v>
      </c>
      <c r="E45" s="16">
        <v>120215.22</v>
      </c>
      <c r="F45" s="16">
        <v>101632.22</v>
      </c>
      <c r="G45" s="16">
        <v>106363.35</v>
      </c>
      <c r="H45" s="16">
        <v>114696.17</v>
      </c>
      <c r="I45" s="16">
        <v>101223.8</v>
      </c>
      <c r="J45" s="16">
        <v>102769.56</v>
      </c>
      <c r="K45" s="16">
        <v>118232.77</v>
      </c>
      <c r="L45" s="16">
        <v>109814.15</v>
      </c>
      <c r="M45" s="16">
        <v>136088.10999999999</v>
      </c>
      <c r="N45" s="16">
        <v>141747.92000000001</v>
      </c>
    </row>
    <row r="46" spans="1:14" x14ac:dyDescent="0.25">
      <c r="A46" s="72"/>
      <c r="B46" s="4" t="s">
        <v>5</v>
      </c>
      <c r="C46" s="16">
        <v>2960.65</v>
      </c>
      <c r="D46" s="16">
        <v>4954.03</v>
      </c>
      <c r="E46" s="16">
        <v>6440.57</v>
      </c>
      <c r="F46" s="16">
        <v>3597.27</v>
      </c>
      <c r="G46" s="16">
        <v>6603.92</v>
      </c>
      <c r="H46" s="16">
        <v>4782.8999999999996</v>
      </c>
      <c r="I46" s="16">
        <v>4610.51</v>
      </c>
      <c r="J46" s="16">
        <v>4574.59</v>
      </c>
      <c r="K46" s="16">
        <v>12089.16</v>
      </c>
      <c r="L46" s="16">
        <v>4667.62</v>
      </c>
      <c r="M46" s="16">
        <v>7199.2</v>
      </c>
      <c r="N46" s="16">
        <v>14743.33</v>
      </c>
    </row>
    <row r="47" spans="1:14" ht="15" customHeight="1" x14ac:dyDescent="0.25">
      <c r="A47" s="72"/>
      <c r="B47" s="4" t="s">
        <v>9</v>
      </c>
      <c r="C47" s="16">
        <v>87404.76</v>
      </c>
      <c r="D47" s="16">
        <v>92027</v>
      </c>
      <c r="E47" s="16">
        <v>108180.35</v>
      </c>
      <c r="F47" s="16">
        <v>92423.74</v>
      </c>
      <c r="G47" s="16">
        <v>96218.75</v>
      </c>
      <c r="H47" s="16">
        <v>106023</v>
      </c>
      <c r="I47" s="16">
        <v>95123.08</v>
      </c>
      <c r="J47" s="16">
        <v>95855</v>
      </c>
      <c r="K47" s="16">
        <v>88134.58</v>
      </c>
      <c r="L47" s="16">
        <v>98706.09</v>
      </c>
      <c r="M47" s="16">
        <v>113399.83</v>
      </c>
      <c r="N47" s="16">
        <v>99626</v>
      </c>
    </row>
    <row r="48" spans="1:14" x14ac:dyDescent="0.25">
      <c r="A48" s="72"/>
      <c r="B48" s="4" t="s">
        <v>10</v>
      </c>
      <c r="C48" s="16">
        <v>101639.1</v>
      </c>
      <c r="D48" s="16">
        <v>115821</v>
      </c>
      <c r="E48" s="16">
        <v>136307.01</v>
      </c>
      <c r="F48" s="16">
        <v>111369</v>
      </c>
      <c r="G48" s="16">
        <v>133485</v>
      </c>
      <c r="H48" s="16">
        <v>130652</v>
      </c>
      <c r="I48" s="16">
        <v>111593</v>
      </c>
      <c r="J48" s="16">
        <v>116933</v>
      </c>
      <c r="K48" s="16">
        <v>158365</v>
      </c>
      <c r="L48" s="16">
        <v>121227</v>
      </c>
      <c r="M48" s="16">
        <v>152403.49</v>
      </c>
      <c r="N48" s="16">
        <v>168926.9</v>
      </c>
    </row>
    <row r="49" spans="1:14" ht="15" customHeight="1" x14ac:dyDescent="0.25">
      <c r="A49" s="63" t="s">
        <v>6</v>
      </c>
      <c r="B49" s="5" t="s">
        <v>3</v>
      </c>
      <c r="C49" s="17">
        <v>72785.88</v>
      </c>
      <c r="D49" s="17">
        <v>89200</v>
      </c>
      <c r="E49" s="17">
        <v>107571</v>
      </c>
      <c r="F49" s="17">
        <v>81973.5</v>
      </c>
      <c r="G49" s="17">
        <v>89048.4</v>
      </c>
      <c r="H49" s="17">
        <v>98181</v>
      </c>
      <c r="I49" s="17">
        <v>83575.520000000004</v>
      </c>
      <c r="J49" s="17">
        <v>88357.05</v>
      </c>
      <c r="K49" s="17">
        <v>101345</v>
      </c>
      <c r="L49" s="17">
        <v>89736.01</v>
      </c>
      <c r="M49" s="17">
        <v>114255.8</v>
      </c>
      <c r="N49" s="17">
        <v>125534.98</v>
      </c>
    </row>
    <row r="50" spans="1:14" x14ac:dyDescent="0.25">
      <c r="A50" s="63"/>
      <c r="B50" s="5" t="s">
        <v>4</v>
      </c>
      <c r="C50" s="17">
        <v>73118.97</v>
      </c>
      <c r="D50" s="17">
        <v>89252.87</v>
      </c>
      <c r="E50" s="17">
        <v>107109.86</v>
      </c>
      <c r="F50" s="17">
        <v>81791.38</v>
      </c>
      <c r="G50" s="17">
        <v>89947.94</v>
      </c>
      <c r="H50" s="17">
        <v>98412.2</v>
      </c>
      <c r="I50" s="17">
        <v>83988.58</v>
      </c>
      <c r="J50" s="17">
        <v>88922.65</v>
      </c>
      <c r="K50" s="17">
        <v>104538.18</v>
      </c>
      <c r="L50" s="17">
        <v>88649.48</v>
      </c>
      <c r="M50" s="17">
        <v>111818.04</v>
      </c>
      <c r="N50" s="17">
        <v>125111.39</v>
      </c>
    </row>
    <row r="51" spans="1:14" x14ac:dyDescent="0.25">
      <c r="A51" s="63"/>
      <c r="B51" s="5" t="s">
        <v>5</v>
      </c>
      <c r="C51" s="17">
        <v>3246.06</v>
      </c>
      <c r="D51" s="17">
        <v>3928.4</v>
      </c>
      <c r="E51" s="17">
        <v>4636.7</v>
      </c>
      <c r="F51" s="17">
        <v>3393.32</v>
      </c>
      <c r="G51" s="17">
        <v>6549.45</v>
      </c>
      <c r="H51" s="17">
        <v>4843.4399999999996</v>
      </c>
      <c r="I51" s="17">
        <v>5182.78</v>
      </c>
      <c r="J51" s="17">
        <v>5023.6099999999997</v>
      </c>
      <c r="K51" s="17">
        <v>11644.62</v>
      </c>
      <c r="L51" s="17">
        <v>6510.07</v>
      </c>
      <c r="M51" s="17">
        <v>11037.07</v>
      </c>
      <c r="N51" s="17">
        <v>10369.31</v>
      </c>
    </row>
    <row r="52" spans="1:14" ht="15" customHeight="1" x14ac:dyDescent="0.25">
      <c r="A52" s="63"/>
      <c r="B52" s="5" t="s">
        <v>9</v>
      </c>
      <c r="C52" s="17">
        <v>67141.8</v>
      </c>
      <c r="D52" s="17">
        <v>77662</v>
      </c>
      <c r="E52" s="17">
        <v>96183</v>
      </c>
      <c r="F52" s="17">
        <v>73942</v>
      </c>
      <c r="G52" s="17">
        <v>78038.600000000006</v>
      </c>
      <c r="H52" s="17">
        <v>84367.85</v>
      </c>
      <c r="I52" s="17">
        <v>70280.899999999994</v>
      </c>
      <c r="J52" s="17">
        <v>77699.7</v>
      </c>
      <c r="K52" s="17">
        <v>88625.3</v>
      </c>
      <c r="L52" s="17">
        <v>74535.53</v>
      </c>
      <c r="M52" s="17">
        <v>83652.399999999994</v>
      </c>
      <c r="N52" s="17">
        <v>93827</v>
      </c>
    </row>
    <row r="53" spans="1:14" x14ac:dyDescent="0.25">
      <c r="A53" s="63"/>
      <c r="B53" s="5" t="s">
        <v>10</v>
      </c>
      <c r="C53" s="17">
        <v>80936.899999999994</v>
      </c>
      <c r="D53" s="17">
        <v>99060.3</v>
      </c>
      <c r="E53" s="17">
        <v>118472</v>
      </c>
      <c r="F53" s="17">
        <v>89448.320000000007</v>
      </c>
      <c r="G53" s="17">
        <v>111961</v>
      </c>
      <c r="H53" s="17">
        <v>111192</v>
      </c>
      <c r="I53" s="17">
        <v>93146.18</v>
      </c>
      <c r="J53" s="17">
        <v>101624.78</v>
      </c>
      <c r="K53" s="17">
        <v>137450.9</v>
      </c>
      <c r="L53" s="17">
        <v>100852</v>
      </c>
      <c r="M53" s="17">
        <v>138409</v>
      </c>
      <c r="N53" s="17">
        <v>150918</v>
      </c>
    </row>
    <row r="54" spans="1:14" ht="15" customHeight="1" x14ac:dyDescent="0.25">
      <c r="A54" s="72" t="s">
        <v>7</v>
      </c>
      <c r="B54" s="4" t="s">
        <v>3</v>
      </c>
      <c r="C54" s="16">
        <v>97509.5</v>
      </c>
      <c r="D54" s="16">
        <v>98588</v>
      </c>
      <c r="E54" s="16">
        <v>100431.14</v>
      </c>
      <c r="F54" s="16">
        <v>98218</v>
      </c>
      <c r="G54" s="16">
        <v>99818.18</v>
      </c>
      <c r="H54" s="16">
        <v>117464.58</v>
      </c>
      <c r="I54" s="16">
        <v>102740</v>
      </c>
      <c r="J54" s="16">
        <v>113720.64</v>
      </c>
      <c r="K54" s="16">
        <v>100439</v>
      </c>
      <c r="L54" s="16">
        <v>117447.36</v>
      </c>
      <c r="M54" s="16">
        <v>142391.94</v>
      </c>
      <c r="N54" s="16">
        <v>118212.32</v>
      </c>
    </row>
    <row r="55" spans="1:14" x14ac:dyDescent="0.25">
      <c r="A55" s="72"/>
      <c r="B55" s="4" t="s">
        <v>4</v>
      </c>
      <c r="C55" s="16">
        <v>96893.47</v>
      </c>
      <c r="D55" s="16">
        <v>98524.28</v>
      </c>
      <c r="E55" s="16">
        <v>101319.45</v>
      </c>
      <c r="F55" s="16">
        <v>98202.2</v>
      </c>
      <c r="G55" s="16">
        <v>100145.63</v>
      </c>
      <c r="H55" s="16">
        <v>117008.26</v>
      </c>
      <c r="I55" s="16">
        <v>102529.48</v>
      </c>
      <c r="J55" s="16">
        <v>113200.5</v>
      </c>
      <c r="K55" s="16">
        <v>101941.91</v>
      </c>
      <c r="L55" s="16">
        <v>116729.82</v>
      </c>
      <c r="M55" s="16">
        <v>143703.24</v>
      </c>
      <c r="N55" s="16">
        <v>118280.6</v>
      </c>
    </row>
    <row r="56" spans="1:14" x14ac:dyDescent="0.25">
      <c r="A56" s="72"/>
      <c r="B56" s="4" t="s">
        <v>5</v>
      </c>
      <c r="C56" s="16">
        <v>4461.24</v>
      </c>
      <c r="D56" s="16">
        <v>2396.7600000000002</v>
      </c>
      <c r="E56" s="16">
        <v>4787.1499999999996</v>
      </c>
      <c r="F56" s="16">
        <v>3116.83</v>
      </c>
      <c r="G56" s="16">
        <v>4043.02</v>
      </c>
      <c r="H56" s="16">
        <v>5313.89</v>
      </c>
      <c r="I56" s="16">
        <v>4044.59</v>
      </c>
      <c r="J56" s="16">
        <v>4979.1400000000003</v>
      </c>
      <c r="K56" s="16">
        <v>6390.15</v>
      </c>
      <c r="L56" s="16">
        <v>6959.26</v>
      </c>
      <c r="M56" s="16">
        <v>17671.12</v>
      </c>
      <c r="N56" s="16">
        <v>6075.67</v>
      </c>
    </row>
    <row r="57" spans="1:14" ht="15" customHeight="1" x14ac:dyDescent="0.25">
      <c r="A57" s="72"/>
      <c r="B57" s="4" t="s">
        <v>9</v>
      </c>
      <c r="C57" s="16">
        <v>86702</v>
      </c>
      <c r="D57" s="16">
        <v>91837</v>
      </c>
      <c r="E57" s="16">
        <v>87832</v>
      </c>
      <c r="F57" s="16">
        <v>84763</v>
      </c>
      <c r="G57" s="16">
        <v>87077</v>
      </c>
      <c r="H57" s="16">
        <v>98333</v>
      </c>
      <c r="I57" s="16">
        <v>89760</v>
      </c>
      <c r="J57" s="16">
        <v>96569</v>
      </c>
      <c r="K57" s="16">
        <v>91428.62</v>
      </c>
      <c r="L57" s="16">
        <v>96277</v>
      </c>
      <c r="M57" s="16">
        <v>107618.44</v>
      </c>
      <c r="N57" s="16">
        <v>101302</v>
      </c>
    </row>
    <row r="58" spans="1:14" x14ac:dyDescent="0.25">
      <c r="A58" s="72"/>
      <c r="B58" s="4" t="s">
        <v>10</v>
      </c>
      <c r="C58" s="16">
        <v>110605.35</v>
      </c>
      <c r="D58" s="16">
        <v>105883.43</v>
      </c>
      <c r="E58" s="16">
        <v>113961.47</v>
      </c>
      <c r="F58" s="16">
        <v>103231</v>
      </c>
      <c r="G58" s="16">
        <v>114678</v>
      </c>
      <c r="H58" s="16">
        <v>133154.26</v>
      </c>
      <c r="I58" s="16">
        <v>110126.39999999999</v>
      </c>
      <c r="J58" s="16">
        <v>122660.9</v>
      </c>
      <c r="K58" s="16">
        <v>117293.27</v>
      </c>
      <c r="L58" s="16">
        <v>131923.78</v>
      </c>
      <c r="M58" s="16">
        <v>181000</v>
      </c>
      <c r="N58" s="16">
        <v>134123</v>
      </c>
    </row>
    <row r="59" spans="1:14" ht="15" customHeight="1" x14ac:dyDescent="0.25">
      <c r="A59" s="63" t="s">
        <v>8</v>
      </c>
      <c r="B59" s="5" t="s">
        <v>3</v>
      </c>
      <c r="C59" s="17">
        <v>-24393</v>
      </c>
      <c r="D59" s="17">
        <v>-9200.5</v>
      </c>
      <c r="E59" s="17">
        <v>6160.92</v>
      </c>
      <c r="F59" s="17">
        <v>-15801.7</v>
      </c>
      <c r="G59" s="17">
        <v>-11000</v>
      </c>
      <c r="H59" s="17">
        <v>-18275.900000000001</v>
      </c>
      <c r="I59" s="17">
        <v>-17618.07</v>
      </c>
      <c r="J59" s="17">
        <v>-24542.54</v>
      </c>
      <c r="K59" s="17">
        <v>-199.93</v>
      </c>
      <c r="L59" s="17">
        <v>-27221.98</v>
      </c>
      <c r="M59" s="17">
        <v>-27366.7</v>
      </c>
      <c r="N59" s="17">
        <v>6319.25</v>
      </c>
    </row>
    <row r="60" spans="1:14" x14ac:dyDescent="0.25">
      <c r="A60" s="63"/>
      <c r="B60" s="5" t="s">
        <v>4</v>
      </c>
      <c r="C60" s="17">
        <v>-23844.43</v>
      </c>
      <c r="D60" s="17">
        <v>-9545.73</v>
      </c>
      <c r="E60" s="17">
        <v>5422.53</v>
      </c>
      <c r="F60" s="17">
        <v>-15936.29</v>
      </c>
      <c r="G60" s="17">
        <v>-9296.42</v>
      </c>
      <c r="H60" s="17">
        <v>-18374.830000000002</v>
      </c>
      <c r="I60" s="17">
        <v>-18080.689999999999</v>
      </c>
      <c r="J60" s="17">
        <v>-23724.83</v>
      </c>
      <c r="K60" s="17">
        <v>1248.26</v>
      </c>
      <c r="L60" s="17">
        <v>-28462.42</v>
      </c>
      <c r="M60" s="17">
        <v>-29197.35</v>
      </c>
      <c r="N60" s="17">
        <v>4091.24</v>
      </c>
    </row>
    <row r="61" spans="1:14" x14ac:dyDescent="0.25">
      <c r="A61" s="63"/>
      <c r="B61" s="5" t="s">
        <v>5</v>
      </c>
      <c r="C61" s="17">
        <v>5919.83</v>
      </c>
      <c r="D61" s="17">
        <v>5478.21</v>
      </c>
      <c r="E61" s="17">
        <v>6384.16</v>
      </c>
      <c r="F61" s="17">
        <v>5454.61</v>
      </c>
      <c r="G61" s="17">
        <v>8083.51</v>
      </c>
      <c r="H61" s="17">
        <v>5822.94</v>
      </c>
      <c r="I61" s="17">
        <v>5769.79</v>
      </c>
      <c r="J61" s="17">
        <v>6274.96</v>
      </c>
      <c r="K61" s="17">
        <v>14985.63</v>
      </c>
      <c r="L61" s="17">
        <v>12071.75</v>
      </c>
      <c r="M61" s="17">
        <v>17610.73</v>
      </c>
      <c r="N61" s="17">
        <v>10680.35</v>
      </c>
    </row>
    <row r="62" spans="1:14" x14ac:dyDescent="0.25">
      <c r="A62" s="63"/>
      <c r="B62" s="5" t="s">
        <v>9</v>
      </c>
      <c r="C62" s="17">
        <v>-43516.2</v>
      </c>
      <c r="D62" s="17">
        <v>-29903.45</v>
      </c>
      <c r="E62" s="17">
        <v>-13016.24</v>
      </c>
      <c r="F62" s="17">
        <v>-33688.1</v>
      </c>
      <c r="G62" s="17">
        <v>-26385.200000000001</v>
      </c>
      <c r="H62" s="17">
        <v>-36093.33</v>
      </c>
      <c r="I62" s="17">
        <v>-36522.9</v>
      </c>
      <c r="J62" s="17">
        <v>-41862.9</v>
      </c>
      <c r="K62" s="17">
        <v>-26568.69</v>
      </c>
      <c r="L62" s="17">
        <v>-62110.400000000001</v>
      </c>
      <c r="M62" s="17">
        <v>-76904</v>
      </c>
      <c r="N62" s="17">
        <v>-20055</v>
      </c>
    </row>
    <row r="63" spans="1:14" ht="15.75" thickBot="1" x14ac:dyDescent="0.3">
      <c r="A63" s="64"/>
      <c r="B63" s="6" t="s">
        <v>10</v>
      </c>
      <c r="C63" s="18">
        <v>-12018</v>
      </c>
      <c r="D63" s="18">
        <v>5409.5</v>
      </c>
      <c r="E63" s="18">
        <v>19291.64</v>
      </c>
      <c r="F63" s="18">
        <v>4809.41</v>
      </c>
      <c r="G63" s="18">
        <v>17919</v>
      </c>
      <c r="H63" s="18">
        <v>-6952</v>
      </c>
      <c r="I63" s="18">
        <v>-7356</v>
      </c>
      <c r="J63" s="18">
        <v>-8887</v>
      </c>
      <c r="K63" s="18">
        <v>40814.26</v>
      </c>
      <c r="L63" s="18">
        <v>-12001.95</v>
      </c>
      <c r="M63" s="18">
        <v>-706.71</v>
      </c>
      <c r="N63" s="18">
        <v>25438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8"/>
  <sheetViews>
    <sheetView tabSelected="1" workbookViewId="0">
      <selection activeCell="B8" sqref="B8"/>
    </sheetView>
  </sheetViews>
  <sheetFormatPr defaultRowHeight="15" x14ac:dyDescent="0.25"/>
  <cols>
    <col min="1" max="1" width="1.140625" style="20" customWidth="1"/>
    <col min="2" max="2" width="95" style="20" customWidth="1"/>
    <col min="3" max="16384" width="9.140625" style="20"/>
  </cols>
  <sheetData>
    <row r="1" spans="2:2" ht="5.25" customHeight="1" x14ac:dyDescent="0.25"/>
    <row r="2" spans="2:2" ht="37.5" x14ac:dyDescent="0.3">
      <c r="B2" s="22" t="s">
        <v>27</v>
      </c>
    </row>
    <row r="3" spans="2:2" ht="15" customHeight="1" x14ac:dyDescent="0.3">
      <c r="B3" s="22"/>
    </row>
    <row r="4" spans="2:2" ht="37.5" x14ac:dyDescent="0.3">
      <c r="B4" s="21" t="s">
        <v>26</v>
      </c>
    </row>
    <row r="5" spans="2:2" ht="15" customHeight="1" x14ac:dyDescent="0.3">
      <c r="B5" s="21"/>
    </row>
    <row r="6" spans="2:2" ht="56.25" x14ac:dyDescent="0.3">
      <c r="B6" s="23" t="s">
        <v>25</v>
      </c>
    </row>
    <row r="7" spans="2:2" ht="15" customHeight="1" x14ac:dyDescent="0.3">
      <c r="B7" s="23"/>
    </row>
    <row r="8" spans="2:2" ht="37.5" x14ac:dyDescent="0.3">
      <c r="B8" s="23" t="s">
        <v>31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0:N63"/>
  <sheetViews>
    <sheetView topLeftCell="A34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42795</v>
      </c>
      <c r="C10" s="3"/>
    </row>
    <row r="11" spans="1:6" ht="15.75" x14ac:dyDescent="0.25">
      <c r="A11" s="1" t="s">
        <v>0</v>
      </c>
      <c r="B11" s="2">
        <v>42795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1348677</v>
      </c>
      <c r="D15" s="11">
        <v>1443084</v>
      </c>
      <c r="E15" s="11">
        <v>1557610.2</v>
      </c>
      <c r="F15" s="11">
        <v>1683213</v>
      </c>
    </row>
    <row r="16" spans="1:6" x14ac:dyDescent="0.25">
      <c r="A16" s="72"/>
      <c r="B16" s="12" t="s">
        <v>4</v>
      </c>
      <c r="C16" s="13">
        <v>1346051.63</v>
      </c>
      <c r="D16" s="13">
        <v>1439649.73</v>
      </c>
      <c r="E16" s="13">
        <v>1553668.76</v>
      </c>
      <c r="F16" s="13">
        <v>1674355.83</v>
      </c>
    </row>
    <row r="17" spans="1:6" x14ac:dyDescent="0.25">
      <c r="A17" s="72"/>
      <c r="B17" s="12" t="s">
        <v>5</v>
      </c>
      <c r="C17" s="13">
        <v>67872.759999999995</v>
      </c>
      <c r="D17" s="13">
        <v>61344.24</v>
      </c>
      <c r="E17" s="13">
        <v>81313.009999999995</v>
      </c>
      <c r="F17" s="13">
        <v>70866.91</v>
      </c>
    </row>
    <row r="18" spans="1:6" x14ac:dyDescent="0.25">
      <c r="A18" s="72"/>
      <c r="B18" s="12" t="s">
        <v>9</v>
      </c>
      <c r="C18" s="13">
        <v>1127300</v>
      </c>
      <c r="D18" s="13">
        <v>1271322</v>
      </c>
      <c r="E18" s="13">
        <v>1350000</v>
      </c>
      <c r="F18" s="13">
        <v>1493121</v>
      </c>
    </row>
    <row r="19" spans="1:6" x14ac:dyDescent="0.25">
      <c r="A19" s="72"/>
      <c r="B19" s="12" t="s">
        <v>10</v>
      </c>
      <c r="C19" s="13">
        <v>1681818</v>
      </c>
      <c r="D19" s="13">
        <v>1590930.9</v>
      </c>
      <c r="E19" s="13">
        <v>1781545.3</v>
      </c>
      <c r="F19" s="13">
        <v>1868318</v>
      </c>
    </row>
    <row r="20" spans="1:6" ht="15" customHeight="1" x14ac:dyDescent="0.25">
      <c r="A20" s="63" t="s">
        <v>6</v>
      </c>
      <c r="B20" s="5" t="s">
        <v>3</v>
      </c>
      <c r="C20" s="14">
        <v>1148546.32</v>
      </c>
      <c r="D20" s="14">
        <v>1241202.5</v>
      </c>
      <c r="E20" s="14">
        <v>1338938</v>
      </c>
      <c r="F20" s="14">
        <v>1440948</v>
      </c>
    </row>
    <row r="21" spans="1:6" x14ac:dyDescent="0.25">
      <c r="A21" s="63"/>
      <c r="B21" s="5" t="s">
        <v>4</v>
      </c>
      <c r="C21" s="14">
        <v>1150623.53</v>
      </c>
      <c r="D21" s="14">
        <v>1243448.57</v>
      </c>
      <c r="E21" s="14">
        <v>1344272.18</v>
      </c>
      <c r="F21" s="14">
        <v>1458406.41</v>
      </c>
    </row>
    <row r="22" spans="1:6" x14ac:dyDescent="0.25">
      <c r="A22" s="63"/>
      <c r="B22" s="5" t="s">
        <v>5</v>
      </c>
      <c r="C22" s="14">
        <v>41521.15</v>
      </c>
      <c r="D22" s="14">
        <v>59242.23</v>
      </c>
      <c r="E22" s="14">
        <v>76507.92</v>
      </c>
      <c r="F22" s="14">
        <v>91860.47</v>
      </c>
    </row>
    <row r="23" spans="1:6" x14ac:dyDescent="0.25">
      <c r="A23" s="63"/>
      <c r="B23" s="5" t="s">
        <v>9</v>
      </c>
      <c r="C23" s="14">
        <v>1023567</v>
      </c>
      <c r="D23" s="14">
        <v>1100000</v>
      </c>
      <c r="E23" s="14">
        <v>1120000</v>
      </c>
      <c r="F23" s="14">
        <v>1336112.44</v>
      </c>
    </row>
    <row r="24" spans="1:6" x14ac:dyDescent="0.25">
      <c r="A24" s="63"/>
      <c r="B24" s="5" t="s">
        <v>10</v>
      </c>
      <c r="C24" s="14">
        <v>1360000</v>
      </c>
      <c r="D24" s="14">
        <v>1550000</v>
      </c>
      <c r="E24" s="14">
        <v>1650000</v>
      </c>
      <c r="F24" s="14">
        <v>1850000</v>
      </c>
    </row>
    <row r="25" spans="1:6" ht="15" customHeight="1" x14ac:dyDescent="0.25">
      <c r="A25" s="72" t="s">
        <v>7</v>
      </c>
      <c r="B25" s="4" t="s">
        <v>3</v>
      </c>
      <c r="C25" s="12">
        <v>1300000</v>
      </c>
      <c r="D25" s="12">
        <v>1369427.5</v>
      </c>
      <c r="E25" s="12">
        <v>1435000</v>
      </c>
      <c r="F25" s="12">
        <v>1493404.98</v>
      </c>
    </row>
    <row r="26" spans="1:6" x14ac:dyDescent="0.25">
      <c r="A26" s="72"/>
      <c r="B26" s="4" t="s">
        <v>4</v>
      </c>
      <c r="C26" s="12">
        <v>1303306.96</v>
      </c>
      <c r="D26" s="12">
        <v>1369410.47</v>
      </c>
      <c r="E26" s="12">
        <v>1432535.96</v>
      </c>
      <c r="F26" s="12">
        <v>1498870.36</v>
      </c>
    </row>
    <row r="27" spans="1:6" x14ac:dyDescent="0.25">
      <c r="A27" s="72"/>
      <c r="B27" s="4" t="s">
        <v>5</v>
      </c>
      <c r="C27" s="12">
        <v>40247.5</v>
      </c>
      <c r="D27" s="12">
        <v>44612.94</v>
      </c>
      <c r="E27" s="12">
        <v>52832.01</v>
      </c>
      <c r="F27" s="12">
        <v>72691.64</v>
      </c>
    </row>
    <row r="28" spans="1:6" x14ac:dyDescent="0.25">
      <c r="A28" s="72"/>
      <c r="B28" s="4" t="s">
        <v>9</v>
      </c>
      <c r="C28" s="12">
        <v>1168201</v>
      </c>
      <c r="D28" s="12">
        <v>1294000</v>
      </c>
      <c r="E28" s="12">
        <v>1337921.8999999999</v>
      </c>
      <c r="F28" s="12">
        <v>1362312</v>
      </c>
    </row>
    <row r="29" spans="1:6" x14ac:dyDescent="0.25">
      <c r="A29" s="72"/>
      <c r="B29" s="4" t="s">
        <v>10</v>
      </c>
      <c r="C29" s="12">
        <v>1520000</v>
      </c>
      <c r="D29" s="12">
        <v>1600000</v>
      </c>
      <c r="E29" s="12">
        <v>1650000</v>
      </c>
      <c r="F29" s="12">
        <v>1750000</v>
      </c>
    </row>
    <row r="30" spans="1:6" ht="15" customHeight="1" x14ac:dyDescent="0.25">
      <c r="A30" s="73" t="s">
        <v>8</v>
      </c>
      <c r="B30" s="5" t="s">
        <v>3</v>
      </c>
      <c r="C30" s="14">
        <v>-149684.56</v>
      </c>
      <c r="D30" s="14">
        <v>-118319.5</v>
      </c>
      <c r="E30" s="14">
        <v>-81731.5</v>
      </c>
      <c r="F30" s="14">
        <v>-30112.62</v>
      </c>
    </row>
    <row r="31" spans="1:6" x14ac:dyDescent="0.25">
      <c r="A31" s="73"/>
      <c r="B31" s="5" t="s">
        <v>4</v>
      </c>
      <c r="C31" s="14">
        <v>-151705.54999999999</v>
      </c>
      <c r="D31" s="14">
        <v>-118105.02</v>
      </c>
      <c r="E31" s="14">
        <v>-75627.47</v>
      </c>
      <c r="F31" s="14">
        <v>-28520.85</v>
      </c>
    </row>
    <row r="32" spans="1:6" x14ac:dyDescent="0.25">
      <c r="A32" s="73"/>
      <c r="B32" s="5" t="s">
        <v>5</v>
      </c>
      <c r="C32" s="14">
        <v>22060.51</v>
      </c>
      <c r="D32" s="14">
        <v>42475.93</v>
      </c>
      <c r="E32" s="14">
        <v>56126.239999999998</v>
      </c>
      <c r="F32" s="14">
        <v>56464.29</v>
      </c>
    </row>
    <row r="33" spans="1:14" ht="15" customHeight="1" x14ac:dyDescent="0.25">
      <c r="A33" s="73"/>
      <c r="B33" s="5" t="s">
        <v>9</v>
      </c>
      <c r="C33" s="14">
        <v>-224284.59</v>
      </c>
      <c r="D33" s="14">
        <v>-225895.36</v>
      </c>
      <c r="E33" s="14">
        <v>-239284.9</v>
      </c>
      <c r="F33" s="14">
        <v>-141459.31</v>
      </c>
    </row>
    <row r="34" spans="1:14" x14ac:dyDescent="0.25">
      <c r="A34" s="73"/>
      <c r="B34" s="5" t="s">
        <v>10</v>
      </c>
      <c r="C34" s="14">
        <v>-58000</v>
      </c>
      <c r="D34" s="14">
        <v>0</v>
      </c>
      <c r="E34" s="14">
        <v>83058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75.599999999999994</v>
      </c>
      <c r="D35" s="12">
        <v>78.7</v>
      </c>
      <c r="E35" s="12">
        <v>81.2</v>
      </c>
      <c r="F35" s="12">
        <v>82.54</v>
      </c>
    </row>
    <row r="36" spans="1:14" x14ac:dyDescent="0.25">
      <c r="A36" s="74"/>
      <c r="B36" s="4" t="s">
        <v>4</v>
      </c>
      <c r="C36" s="12">
        <v>75.760000000000005</v>
      </c>
      <c r="D36" s="12">
        <v>78.86</v>
      </c>
      <c r="E36" s="12">
        <v>81.3</v>
      </c>
      <c r="F36" s="12">
        <v>82.73</v>
      </c>
    </row>
    <row r="37" spans="1:14" x14ac:dyDescent="0.25">
      <c r="A37" s="74"/>
      <c r="B37" s="4" t="s">
        <v>5</v>
      </c>
      <c r="C37" s="12">
        <v>1.66</v>
      </c>
      <c r="D37" s="12">
        <v>2.2400000000000002</v>
      </c>
      <c r="E37" s="12">
        <v>2.95</v>
      </c>
      <c r="F37" s="12">
        <v>3.87</v>
      </c>
    </row>
    <row r="38" spans="1:14" x14ac:dyDescent="0.25">
      <c r="A38" s="74"/>
      <c r="B38" s="4" t="s">
        <v>9</v>
      </c>
      <c r="C38" s="12">
        <v>71.3</v>
      </c>
      <c r="D38" s="12">
        <v>73.3</v>
      </c>
      <c r="E38" s="12">
        <v>75.400000000000006</v>
      </c>
      <c r="F38" s="12">
        <v>74.8</v>
      </c>
    </row>
    <row r="39" spans="1:14" ht="15.75" thickBot="1" x14ac:dyDescent="0.3">
      <c r="A39" s="75"/>
      <c r="B39" s="7" t="s">
        <v>10</v>
      </c>
      <c r="C39" s="15">
        <v>80</v>
      </c>
      <c r="D39" s="15">
        <v>83.7</v>
      </c>
      <c r="E39" s="15">
        <v>89</v>
      </c>
      <c r="F39" s="15">
        <v>90.1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42795</v>
      </c>
      <c r="D43" s="9">
        <v>42826</v>
      </c>
      <c r="E43" s="9">
        <v>42856</v>
      </c>
      <c r="F43" s="9">
        <v>42887</v>
      </c>
      <c r="G43" s="9">
        <v>42917</v>
      </c>
      <c r="H43" s="9">
        <v>42948</v>
      </c>
      <c r="I43" s="9">
        <v>42979</v>
      </c>
      <c r="J43" s="9">
        <v>43009</v>
      </c>
      <c r="K43" s="9">
        <v>43040</v>
      </c>
      <c r="L43" s="9">
        <v>43070</v>
      </c>
      <c r="M43" s="9">
        <v>43101</v>
      </c>
      <c r="N43" s="9">
        <v>43132</v>
      </c>
    </row>
    <row r="44" spans="1:14" ht="15" customHeight="1" x14ac:dyDescent="0.25">
      <c r="A44" s="71" t="s">
        <v>11</v>
      </c>
      <c r="B44" s="4" t="s">
        <v>3</v>
      </c>
      <c r="C44" s="16">
        <v>100908.8</v>
      </c>
      <c r="D44" s="16">
        <v>117972</v>
      </c>
      <c r="E44" s="16">
        <v>100499.57</v>
      </c>
      <c r="F44" s="16">
        <v>104872</v>
      </c>
      <c r="G44" s="16">
        <v>113972.14</v>
      </c>
      <c r="H44" s="16">
        <v>100122.78</v>
      </c>
      <c r="I44" s="16">
        <v>101388.9</v>
      </c>
      <c r="J44" s="16">
        <v>115757</v>
      </c>
      <c r="K44" s="16">
        <v>108554.94</v>
      </c>
      <c r="L44" s="16">
        <v>135902</v>
      </c>
      <c r="M44" s="16">
        <v>144068.07999999999</v>
      </c>
      <c r="N44" s="16">
        <v>99665.58</v>
      </c>
    </row>
    <row r="45" spans="1:14" x14ac:dyDescent="0.25">
      <c r="A45" s="72"/>
      <c r="B45" s="4" t="s">
        <v>4</v>
      </c>
      <c r="C45" s="16">
        <v>102215.42</v>
      </c>
      <c r="D45" s="16">
        <v>119757.69</v>
      </c>
      <c r="E45" s="16">
        <v>101626.73</v>
      </c>
      <c r="F45" s="16">
        <v>105566.38</v>
      </c>
      <c r="G45" s="16">
        <v>113868.26</v>
      </c>
      <c r="H45" s="16">
        <v>101324.46</v>
      </c>
      <c r="I45" s="16">
        <v>102865.81</v>
      </c>
      <c r="J45" s="16">
        <v>119868.57</v>
      </c>
      <c r="K45" s="16">
        <v>109543.87</v>
      </c>
      <c r="L45" s="16">
        <v>135935.34</v>
      </c>
      <c r="M45" s="16">
        <v>141097.01999999999</v>
      </c>
      <c r="N45" s="16">
        <v>100668.69</v>
      </c>
    </row>
    <row r="46" spans="1:14" x14ac:dyDescent="0.25">
      <c r="A46" s="72"/>
      <c r="B46" s="4" t="s">
        <v>5</v>
      </c>
      <c r="C46" s="16">
        <v>4972.07</v>
      </c>
      <c r="D46" s="16">
        <v>5852.7</v>
      </c>
      <c r="E46" s="16">
        <v>3550.51</v>
      </c>
      <c r="F46" s="16">
        <v>4604</v>
      </c>
      <c r="G46" s="16">
        <v>3498.37</v>
      </c>
      <c r="H46" s="16">
        <v>5228.1000000000004</v>
      </c>
      <c r="I46" s="16">
        <v>4379</v>
      </c>
      <c r="J46" s="16">
        <v>13999.23</v>
      </c>
      <c r="K46" s="16">
        <v>4459.55</v>
      </c>
      <c r="L46" s="16">
        <v>6231.41</v>
      </c>
      <c r="M46" s="16">
        <v>13579.97</v>
      </c>
      <c r="N46" s="16">
        <v>7008.9</v>
      </c>
    </row>
    <row r="47" spans="1:14" ht="15" customHeight="1" x14ac:dyDescent="0.25">
      <c r="A47" s="72"/>
      <c r="B47" s="4" t="s">
        <v>9</v>
      </c>
      <c r="C47" s="16">
        <v>92027</v>
      </c>
      <c r="D47" s="16">
        <v>110977.16</v>
      </c>
      <c r="E47" s="16">
        <v>96346.12</v>
      </c>
      <c r="F47" s="16">
        <v>97452</v>
      </c>
      <c r="G47" s="16">
        <v>106023</v>
      </c>
      <c r="H47" s="16">
        <v>92557.2</v>
      </c>
      <c r="I47" s="16">
        <v>97070</v>
      </c>
      <c r="J47" s="16">
        <v>101404.7</v>
      </c>
      <c r="K47" s="16">
        <v>102140</v>
      </c>
      <c r="L47" s="16">
        <v>113879</v>
      </c>
      <c r="M47" s="16">
        <v>102140</v>
      </c>
      <c r="N47" s="16">
        <v>77676</v>
      </c>
    </row>
    <row r="48" spans="1:14" x14ac:dyDescent="0.25">
      <c r="A48" s="72"/>
      <c r="B48" s="4" t="s">
        <v>10</v>
      </c>
      <c r="C48" s="16">
        <v>121400</v>
      </c>
      <c r="D48" s="16">
        <v>136307.01</v>
      </c>
      <c r="E48" s="16">
        <v>111369</v>
      </c>
      <c r="F48" s="16">
        <v>123957</v>
      </c>
      <c r="G48" s="16">
        <v>121737.93</v>
      </c>
      <c r="H48" s="16">
        <v>115271.88</v>
      </c>
      <c r="I48" s="16">
        <v>116933</v>
      </c>
      <c r="J48" s="16">
        <v>158365</v>
      </c>
      <c r="K48" s="16">
        <v>121227</v>
      </c>
      <c r="L48" s="16">
        <v>151566</v>
      </c>
      <c r="M48" s="16">
        <v>158971.34</v>
      </c>
      <c r="N48" s="16">
        <v>111543.26</v>
      </c>
    </row>
    <row r="49" spans="1:14" ht="15" customHeight="1" x14ac:dyDescent="0.25">
      <c r="A49" s="63" t="s">
        <v>6</v>
      </c>
      <c r="B49" s="5" t="s">
        <v>3</v>
      </c>
      <c r="C49" s="17">
        <v>89430</v>
      </c>
      <c r="D49" s="17">
        <v>107539.19</v>
      </c>
      <c r="E49" s="17">
        <v>83037.820000000007</v>
      </c>
      <c r="F49" s="17">
        <v>89289</v>
      </c>
      <c r="G49" s="17">
        <v>98652.5</v>
      </c>
      <c r="H49" s="17">
        <v>83472.44</v>
      </c>
      <c r="I49" s="17">
        <v>87817.5</v>
      </c>
      <c r="J49" s="17">
        <v>101393.5</v>
      </c>
      <c r="K49" s="17">
        <v>88619</v>
      </c>
      <c r="L49" s="17">
        <v>113440.15</v>
      </c>
      <c r="M49" s="17">
        <v>126349.26</v>
      </c>
      <c r="N49" s="17">
        <v>78840.320000000007</v>
      </c>
    </row>
    <row r="50" spans="1:14" x14ac:dyDescent="0.25">
      <c r="A50" s="63"/>
      <c r="B50" s="5" t="s">
        <v>4</v>
      </c>
      <c r="C50" s="17">
        <v>89279.76</v>
      </c>
      <c r="D50" s="17">
        <v>107193.97</v>
      </c>
      <c r="E50" s="17">
        <v>82302.14</v>
      </c>
      <c r="F50" s="17">
        <v>90276.34</v>
      </c>
      <c r="G50" s="17">
        <v>98128.65</v>
      </c>
      <c r="H50" s="17">
        <v>84094.71</v>
      </c>
      <c r="I50" s="17">
        <v>88875.89</v>
      </c>
      <c r="J50" s="17">
        <v>105013.74</v>
      </c>
      <c r="K50" s="17">
        <v>88023.88</v>
      </c>
      <c r="L50" s="17">
        <v>112337.4</v>
      </c>
      <c r="M50" s="17">
        <v>126026.66</v>
      </c>
      <c r="N50" s="17">
        <v>81031.509999999995</v>
      </c>
    </row>
    <row r="51" spans="1:14" x14ac:dyDescent="0.25">
      <c r="A51" s="63"/>
      <c r="B51" s="5" t="s">
        <v>5</v>
      </c>
      <c r="C51" s="17">
        <v>3281.95</v>
      </c>
      <c r="D51" s="17">
        <v>4284.09</v>
      </c>
      <c r="E51" s="17">
        <v>3166.1</v>
      </c>
      <c r="F51" s="17">
        <v>6375.2</v>
      </c>
      <c r="G51" s="17">
        <v>4403.09</v>
      </c>
      <c r="H51" s="17">
        <v>4636.4799999999996</v>
      </c>
      <c r="I51" s="17">
        <v>4448.41</v>
      </c>
      <c r="J51" s="17">
        <v>12122.83</v>
      </c>
      <c r="K51" s="17">
        <v>6047.43</v>
      </c>
      <c r="L51" s="17">
        <v>9262.99</v>
      </c>
      <c r="M51" s="17">
        <v>6234.87</v>
      </c>
      <c r="N51" s="17">
        <v>6759.11</v>
      </c>
    </row>
    <row r="52" spans="1:14" ht="15" customHeight="1" x14ac:dyDescent="0.25">
      <c r="A52" s="63"/>
      <c r="B52" s="5" t="s">
        <v>9</v>
      </c>
      <c r="C52" s="17">
        <v>77137</v>
      </c>
      <c r="D52" s="17">
        <v>96183</v>
      </c>
      <c r="E52" s="17">
        <v>73942</v>
      </c>
      <c r="F52" s="17">
        <v>80397</v>
      </c>
      <c r="G52" s="17">
        <v>84367.85</v>
      </c>
      <c r="H52" s="17">
        <v>75302</v>
      </c>
      <c r="I52" s="17">
        <v>81825</v>
      </c>
      <c r="J52" s="17">
        <v>88625.3</v>
      </c>
      <c r="K52" s="17">
        <v>76133.399999999994</v>
      </c>
      <c r="L52" s="17">
        <v>89587</v>
      </c>
      <c r="M52" s="17">
        <v>112138</v>
      </c>
      <c r="N52" s="17">
        <v>68724.240000000005</v>
      </c>
    </row>
    <row r="53" spans="1:14" x14ac:dyDescent="0.25">
      <c r="A53" s="63"/>
      <c r="B53" s="5" t="s">
        <v>10</v>
      </c>
      <c r="C53" s="17">
        <v>95423.14</v>
      </c>
      <c r="D53" s="17">
        <v>115741</v>
      </c>
      <c r="E53" s="17">
        <v>87131</v>
      </c>
      <c r="F53" s="17">
        <v>111961</v>
      </c>
      <c r="G53" s="17">
        <v>108592</v>
      </c>
      <c r="H53" s="17">
        <v>92831</v>
      </c>
      <c r="I53" s="17">
        <v>102104.52</v>
      </c>
      <c r="J53" s="17">
        <v>135794.44</v>
      </c>
      <c r="K53" s="17">
        <v>100852</v>
      </c>
      <c r="L53" s="17">
        <v>136317.93</v>
      </c>
      <c r="M53" s="17">
        <v>136657.9</v>
      </c>
      <c r="N53" s="17">
        <v>95000</v>
      </c>
    </row>
    <row r="54" spans="1:14" ht="15" customHeight="1" x14ac:dyDescent="0.25">
      <c r="A54" s="72" t="s">
        <v>7</v>
      </c>
      <c r="B54" s="4" t="s">
        <v>3</v>
      </c>
      <c r="C54" s="16">
        <v>98246.86</v>
      </c>
      <c r="D54" s="16">
        <v>99923.9</v>
      </c>
      <c r="E54" s="16">
        <v>98200</v>
      </c>
      <c r="F54" s="16">
        <v>99788</v>
      </c>
      <c r="G54" s="16">
        <v>116671.2</v>
      </c>
      <c r="H54" s="16">
        <v>102648.61</v>
      </c>
      <c r="I54" s="16">
        <v>113476.01</v>
      </c>
      <c r="J54" s="16">
        <v>99792.54</v>
      </c>
      <c r="K54" s="16">
        <v>116985.84</v>
      </c>
      <c r="L54" s="16">
        <v>145152.29999999999</v>
      </c>
      <c r="M54" s="16">
        <v>112446.74</v>
      </c>
      <c r="N54" s="16">
        <v>101359.74</v>
      </c>
    </row>
    <row r="55" spans="1:14" x14ac:dyDescent="0.25">
      <c r="A55" s="72"/>
      <c r="B55" s="4" t="s">
        <v>4</v>
      </c>
      <c r="C55" s="16">
        <v>97842.49</v>
      </c>
      <c r="D55" s="16">
        <v>100782.31</v>
      </c>
      <c r="E55" s="16">
        <v>98493.39</v>
      </c>
      <c r="F55" s="16">
        <v>99895.55</v>
      </c>
      <c r="G55" s="16">
        <v>116599.89</v>
      </c>
      <c r="H55" s="16">
        <v>102065.91</v>
      </c>
      <c r="I55" s="16">
        <v>112675.31</v>
      </c>
      <c r="J55" s="16">
        <v>101279.43</v>
      </c>
      <c r="K55" s="16">
        <v>116067.27</v>
      </c>
      <c r="L55" s="16">
        <v>143770.95000000001</v>
      </c>
      <c r="M55" s="16">
        <v>112690.98</v>
      </c>
      <c r="N55" s="16">
        <v>101483.98</v>
      </c>
    </row>
    <row r="56" spans="1:14" x14ac:dyDescent="0.25">
      <c r="A56" s="72"/>
      <c r="B56" s="4" t="s">
        <v>5</v>
      </c>
      <c r="C56" s="16">
        <v>2768.77</v>
      </c>
      <c r="D56" s="16">
        <v>4621.53</v>
      </c>
      <c r="E56" s="16">
        <v>2621.92</v>
      </c>
      <c r="F56" s="16">
        <v>2884.61</v>
      </c>
      <c r="G56" s="16">
        <v>3316.84</v>
      </c>
      <c r="H56" s="16">
        <v>4001.35</v>
      </c>
      <c r="I56" s="16">
        <v>4700.87</v>
      </c>
      <c r="J56" s="16">
        <v>6340.85</v>
      </c>
      <c r="K56" s="16">
        <v>6636.74</v>
      </c>
      <c r="L56" s="16">
        <v>16326.34</v>
      </c>
      <c r="M56" s="16">
        <v>9039.57</v>
      </c>
      <c r="N56" s="16">
        <v>6244.97</v>
      </c>
    </row>
    <row r="57" spans="1:14" ht="15" customHeight="1" x14ac:dyDescent="0.25">
      <c r="A57" s="72"/>
      <c r="B57" s="4" t="s">
        <v>9</v>
      </c>
      <c r="C57" s="16">
        <v>89608</v>
      </c>
      <c r="D57" s="16">
        <v>87832</v>
      </c>
      <c r="E57" s="16">
        <v>92973</v>
      </c>
      <c r="F57" s="16">
        <v>95555.61</v>
      </c>
      <c r="G57" s="16">
        <v>110188.15</v>
      </c>
      <c r="H57" s="16">
        <v>89760</v>
      </c>
      <c r="I57" s="16">
        <v>96569</v>
      </c>
      <c r="J57" s="16">
        <v>93239</v>
      </c>
      <c r="K57" s="16">
        <v>96277</v>
      </c>
      <c r="L57" s="16">
        <v>102981</v>
      </c>
      <c r="M57" s="16">
        <v>100810.11</v>
      </c>
      <c r="N57" s="16">
        <v>81096</v>
      </c>
    </row>
    <row r="58" spans="1:14" x14ac:dyDescent="0.25">
      <c r="A58" s="72"/>
      <c r="B58" s="4" t="s">
        <v>10</v>
      </c>
      <c r="C58" s="16">
        <v>105883.43</v>
      </c>
      <c r="D58" s="16">
        <v>113451.54</v>
      </c>
      <c r="E58" s="16">
        <v>103303.45</v>
      </c>
      <c r="F58" s="16">
        <v>107777.51</v>
      </c>
      <c r="G58" s="16">
        <v>124156.18</v>
      </c>
      <c r="H58" s="16">
        <v>110081</v>
      </c>
      <c r="I58" s="16">
        <v>120608</v>
      </c>
      <c r="J58" s="16">
        <v>116989</v>
      </c>
      <c r="K58" s="16">
        <v>131923.78</v>
      </c>
      <c r="L58" s="16">
        <v>176810</v>
      </c>
      <c r="M58" s="16">
        <v>133613</v>
      </c>
      <c r="N58" s="16">
        <v>114000</v>
      </c>
    </row>
    <row r="59" spans="1:14" ht="15" customHeight="1" x14ac:dyDescent="0.25">
      <c r="A59" s="63" t="s">
        <v>8</v>
      </c>
      <c r="B59" s="5" t="s">
        <v>3</v>
      </c>
      <c r="C59" s="17">
        <v>-7937</v>
      </c>
      <c r="D59" s="17">
        <v>6484</v>
      </c>
      <c r="E59" s="17">
        <v>-15466.74</v>
      </c>
      <c r="F59" s="17">
        <v>-11692.93</v>
      </c>
      <c r="G59" s="17">
        <v>-17734.66</v>
      </c>
      <c r="H59" s="17">
        <v>-18827.900000000001</v>
      </c>
      <c r="I59" s="17">
        <v>-25101.119999999999</v>
      </c>
      <c r="J59" s="17">
        <v>-235</v>
      </c>
      <c r="K59" s="17">
        <v>-28262.62</v>
      </c>
      <c r="L59" s="17">
        <v>-33633</v>
      </c>
      <c r="M59" s="17">
        <v>12856.3</v>
      </c>
      <c r="N59" s="17">
        <v>-19313.52</v>
      </c>
    </row>
    <row r="60" spans="1:14" x14ac:dyDescent="0.25">
      <c r="A60" s="63"/>
      <c r="B60" s="5" t="s">
        <v>4</v>
      </c>
      <c r="C60" s="17">
        <v>-8596.81</v>
      </c>
      <c r="D60" s="17">
        <v>6350.21</v>
      </c>
      <c r="E60" s="17">
        <v>-15907.38</v>
      </c>
      <c r="F60" s="17">
        <v>-9715.48</v>
      </c>
      <c r="G60" s="17">
        <v>-18282.04</v>
      </c>
      <c r="H60" s="17">
        <v>-18046.77</v>
      </c>
      <c r="I60" s="17">
        <v>-23919.65</v>
      </c>
      <c r="J60" s="17">
        <v>1736.24</v>
      </c>
      <c r="K60" s="17">
        <v>-27906.09</v>
      </c>
      <c r="L60" s="17">
        <v>-32454.02</v>
      </c>
      <c r="M60" s="17">
        <v>12053.53</v>
      </c>
      <c r="N60" s="17">
        <v>-19654.13</v>
      </c>
    </row>
    <row r="61" spans="1:14" x14ac:dyDescent="0.25">
      <c r="A61" s="63"/>
      <c r="B61" s="5" t="s">
        <v>5</v>
      </c>
      <c r="C61" s="17">
        <v>4042.91</v>
      </c>
      <c r="D61" s="17">
        <v>5517.65</v>
      </c>
      <c r="E61" s="17">
        <v>3692.6</v>
      </c>
      <c r="F61" s="17">
        <v>6414.76</v>
      </c>
      <c r="G61" s="17">
        <v>6183.48</v>
      </c>
      <c r="H61" s="17">
        <v>4941.3100000000004</v>
      </c>
      <c r="I61" s="17">
        <v>5913.45</v>
      </c>
      <c r="J61" s="17">
        <v>14197.36</v>
      </c>
      <c r="K61" s="17">
        <v>9093.8799999999992</v>
      </c>
      <c r="L61" s="17">
        <v>16091.96</v>
      </c>
      <c r="M61" s="17">
        <v>12411.85</v>
      </c>
      <c r="N61" s="17">
        <v>6821.26</v>
      </c>
    </row>
    <row r="62" spans="1:14" x14ac:dyDescent="0.25">
      <c r="A62" s="63"/>
      <c r="B62" s="5" t="s">
        <v>9</v>
      </c>
      <c r="C62" s="17">
        <v>-21640</v>
      </c>
      <c r="D62" s="17">
        <v>-8735.93</v>
      </c>
      <c r="E62" s="17">
        <v>-24318.11</v>
      </c>
      <c r="F62" s="17">
        <v>-18358.11</v>
      </c>
      <c r="G62" s="17">
        <v>-36093.33</v>
      </c>
      <c r="H62" s="17">
        <v>-28769</v>
      </c>
      <c r="I62" s="17">
        <v>-32792</v>
      </c>
      <c r="J62" s="17">
        <v>-31624.05</v>
      </c>
      <c r="K62" s="17">
        <v>-46553.5</v>
      </c>
      <c r="L62" s="17">
        <v>-60000</v>
      </c>
      <c r="M62" s="17">
        <v>-17201</v>
      </c>
      <c r="N62" s="17">
        <v>-35545.019999999997</v>
      </c>
    </row>
    <row r="63" spans="1:14" ht="15.75" thickBot="1" x14ac:dyDescent="0.3">
      <c r="A63" s="64"/>
      <c r="B63" s="6" t="s">
        <v>10</v>
      </c>
      <c r="C63" s="18">
        <v>2088</v>
      </c>
      <c r="D63" s="18">
        <v>18839</v>
      </c>
      <c r="E63" s="18">
        <v>-9463</v>
      </c>
      <c r="F63" s="18">
        <v>11751</v>
      </c>
      <c r="G63" s="18">
        <v>-1688</v>
      </c>
      <c r="H63" s="18">
        <v>-7356</v>
      </c>
      <c r="I63" s="18">
        <v>-8887</v>
      </c>
      <c r="J63" s="18">
        <v>41046</v>
      </c>
      <c r="K63" s="18">
        <v>-12030</v>
      </c>
      <c r="L63" s="18">
        <v>-2283.84</v>
      </c>
      <c r="M63" s="18">
        <v>29097.9</v>
      </c>
      <c r="N63" s="18">
        <v>-4282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42826</v>
      </c>
      <c r="C10" s="3"/>
    </row>
    <row r="11" spans="1:6" ht="15.75" x14ac:dyDescent="0.25">
      <c r="A11" s="1" t="s">
        <v>0</v>
      </c>
      <c r="B11" s="2">
        <v>42826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1344269.82</v>
      </c>
      <c r="D15" s="11">
        <v>1448667.2</v>
      </c>
      <c r="E15" s="11">
        <v>1564319.68</v>
      </c>
      <c r="F15" s="11">
        <v>1690008.43</v>
      </c>
    </row>
    <row r="16" spans="1:6" x14ac:dyDescent="0.25">
      <c r="A16" s="72"/>
      <c r="B16" s="12" t="s">
        <v>4</v>
      </c>
      <c r="C16" s="13">
        <v>1346471.88</v>
      </c>
      <c r="D16" s="13">
        <v>1447599.75</v>
      </c>
      <c r="E16" s="13">
        <v>1561435.99</v>
      </c>
      <c r="F16" s="13">
        <v>1683151.86</v>
      </c>
    </row>
    <row r="17" spans="1:6" x14ac:dyDescent="0.25">
      <c r="A17" s="72"/>
      <c r="B17" s="12" t="s">
        <v>5</v>
      </c>
      <c r="C17" s="13">
        <v>37220.980000000003</v>
      </c>
      <c r="D17" s="13">
        <v>52289.98</v>
      </c>
      <c r="E17" s="13">
        <v>58310.12</v>
      </c>
      <c r="F17" s="13">
        <v>60843.39</v>
      </c>
    </row>
    <row r="18" spans="1:6" x14ac:dyDescent="0.25">
      <c r="A18" s="72"/>
      <c r="B18" s="12" t="s">
        <v>9</v>
      </c>
      <c r="C18" s="13">
        <v>1208869.68</v>
      </c>
      <c r="D18" s="13">
        <v>1297964.42</v>
      </c>
      <c r="E18" s="13">
        <v>1376916</v>
      </c>
      <c r="F18" s="13">
        <v>1493121</v>
      </c>
    </row>
    <row r="19" spans="1:6" x14ac:dyDescent="0.25">
      <c r="A19" s="72"/>
      <c r="B19" s="12" t="s">
        <v>10</v>
      </c>
      <c r="C19" s="13">
        <v>1426325.6</v>
      </c>
      <c r="D19" s="13">
        <v>1590930.9</v>
      </c>
      <c r="E19" s="13">
        <v>1679800</v>
      </c>
      <c r="F19" s="13">
        <v>1857909</v>
      </c>
    </row>
    <row r="20" spans="1:6" ht="15" customHeight="1" x14ac:dyDescent="0.25">
      <c r="A20" s="63" t="s">
        <v>6</v>
      </c>
      <c r="B20" s="5" t="s">
        <v>3</v>
      </c>
      <c r="C20" s="14">
        <v>1146009.3600000001</v>
      </c>
      <c r="D20" s="14">
        <v>1233217</v>
      </c>
      <c r="E20" s="14">
        <v>1329796</v>
      </c>
      <c r="F20" s="14">
        <v>1434940.5</v>
      </c>
    </row>
    <row r="21" spans="1:6" x14ac:dyDescent="0.25">
      <c r="A21" s="63"/>
      <c r="B21" s="5" t="s">
        <v>4</v>
      </c>
      <c r="C21" s="14">
        <v>1147612.76</v>
      </c>
      <c r="D21" s="14">
        <v>1237303.0900000001</v>
      </c>
      <c r="E21" s="14">
        <v>1341611.6000000001</v>
      </c>
      <c r="F21" s="14">
        <v>1443352.82</v>
      </c>
    </row>
    <row r="22" spans="1:6" x14ac:dyDescent="0.25">
      <c r="A22" s="63"/>
      <c r="B22" s="5" t="s">
        <v>5</v>
      </c>
      <c r="C22" s="14">
        <v>22492.42</v>
      </c>
      <c r="D22" s="14">
        <v>31651.55</v>
      </c>
      <c r="E22" s="14">
        <v>47383.14</v>
      </c>
      <c r="F22" s="14">
        <v>61061.68</v>
      </c>
    </row>
    <row r="23" spans="1:6" x14ac:dyDescent="0.25">
      <c r="A23" s="63"/>
      <c r="B23" s="5" t="s">
        <v>9</v>
      </c>
      <c r="C23" s="14">
        <v>1105118</v>
      </c>
      <c r="D23" s="14">
        <v>1175325.6200000001</v>
      </c>
      <c r="E23" s="14">
        <v>1242178.77</v>
      </c>
      <c r="F23" s="14">
        <v>1339264.3899999999</v>
      </c>
    </row>
    <row r="24" spans="1:6" x14ac:dyDescent="0.25">
      <c r="A24" s="63"/>
      <c r="B24" s="5" t="s">
        <v>10</v>
      </c>
      <c r="C24" s="14">
        <v>1219568.3999999999</v>
      </c>
      <c r="D24" s="14">
        <v>1329946.3999999999</v>
      </c>
      <c r="E24" s="14">
        <v>1489291.5</v>
      </c>
      <c r="F24" s="14">
        <v>1620922.5</v>
      </c>
    </row>
    <row r="25" spans="1:6" ht="15" customHeight="1" x14ac:dyDescent="0.25">
      <c r="A25" s="72" t="s">
        <v>7</v>
      </c>
      <c r="B25" s="4" t="s">
        <v>3</v>
      </c>
      <c r="C25" s="12">
        <v>1295049</v>
      </c>
      <c r="D25" s="12">
        <v>1360505.67</v>
      </c>
      <c r="E25" s="12">
        <v>1427659.1</v>
      </c>
      <c r="F25" s="12">
        <v>1492113</v>
      </c>
    </row>
    <row r="26" spans="1:6" x14ac:dyDescent="0.25">
      <c r="A26" s="72"/>
      <c r="B26" s="4" t="s">
        <v>4</v>
      </c>
      <c r="C26" s="12">
        <v>1295876.08</v>
      </c>
      <c r="D26" s="12">
        <v>1360929.14</v>
      </c>
      <c r="E26" s="12">
        <v>1420532.07</v>
      </c>
      <c r="F26" s="12">
        <v>1483933.26</v>
      </c>
    </row>
    <row r="27" spans="1:6" x14ac:dyDescent="0.25">
      <c r="A27" s="72"/>
      <c r="B27" s="4" t="s">
        <v>5</v>
      </c>
      <c r="C27" s="12">
        <v>24083.87</v>
      </c>
      <c r="D27" s="12">
        <v>30383.26</v>
      </c>
      <c r="E27" s="12">
        <v>31601.4</v>
      </c>
      <c r="F27" s="12">
        <v>44823.55</v>
      </c>
    </row>
    <row r="28" spans="1:6" x14ac:dyDescent="0.25">
      <c r="A28" s="72"/>
      <c r="B28" s="4" t="s">
        <v>9</v>
      </c>
      <c r="C28" s="12">
        <v>1244863</v>
      </c>
      <c r="D28" s="12">
        <v>1297924</v>
      </c>
      <c r="E28" s="12">
        <v>1335714.1000000001</v>
      </c>
      <c r="F28" s="12">
        <v>1360059.2</v>
      </c>
    </row>
    <row r="29" spans="1:6" x14ac:dyDescent="0.25">
      <c r="A29" s="72"/>
      <c r="B29" s="4" t="s">
        <v>10</v>
      </c>
      <c r="C29" s="12">
        <v>1356555.5</v>
      </c>
      <c r="D29" s="12">
        <v>1482742.3</v>
      </c>
      <c r="E29" s="12">
        <v>1478514.38</v>
      </c>
      <c r="F29" s="12">
        <v>1566000</v>
      </c>
    </row>
    <row r="30" spans="1:6" ht="15" customHeight="1" x14ac:dyDescent="0.25">
      <c r="A30" s="73" t="s">
        <v>8</v>
      </c>
      <c r="B30" s="5" t="s">
        <v>3</v>
      </c>
      <c r="C30" s="14">
        <v>-147049.97</v>
      </c>
      <c r="D30" s="14">
        <v>-123606.36</v>
      </c>
      <c r="E30" s="14">
        <v>-81829.02</v>
      </c>
      <c r="F30" s="14">
        <v>-38134.379999999997</v>
      </c>
    </row>
    <row r="31" spans="1:6" x14ac:dyDescent="0.25">
      <c r="A31" s="73"/>
      <c r="B31" s="5" t="s">
        <v>4</v>
      </c>
      <c r="C31" s="14">
        <v>-148563.26999999999</v>
      </c>
      <c r="D31" s="14">
        <v>-119882.46</v>
      </c>
      <c r="E31" s="14">
        <v>-79509.679999999993</v>
      </c>
      <c r="F31" s="14">
        <v>-30361.7</v>
      </c>
    </row>
    <row r="32" spans="1:6" x14ac:dyDescent="0.25">
      <c r="A32" s="73"/>
      <c r="B32" s="5" t="s">
        <v>5</v>
      </c>
      <c r="C32" s="14">
        <v>13281.74</v>
      </c>
      <c r="D32" s="14">
        <v>24716.7</v>
      </c>
      <c r="E32" s="14">
        <v>36724.550000000003</v>
      </c>
      <c r="F32" s="14">
        <v>56024.95</v>
      </c>
    </row>
    <row r="33" spans="1:14" ht="15" customHeight="1" x14ac:dyDescent="0.25">
      <c r="A33" s="73"/>
      <c r="B33" s="5" t="s">
        <v>9</v>
      </c>
      <c r="C33" s="14">
        <v>-187001.23</v>
      </c>
      <c r="D33" s="14">
        <v>-180286.15</v>
      </c>
      <c r="E33" s="14">
        <v>-153003.45000000001</v>
      </c>
      <c r="F33" s="14">
        <v>-127390</v>
      </c>
    </row>
    <row r="34" spans="1:14" x14ac:dyDescent="0.25">
      <c r="A34" s="73"/>
      <c r="B34" s="5" t="s">
        <v>10</v>
      </c>
      <c r="C34" s="14">
        <v>-120000</v>
      </c>
      <c r="D34" s="14">
        <v>-50000</v>
      </c>
      <c r="E34" s="14">
        <v>0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75.42</v>
      </c>
      <c r="D35" s="12">
        <v>78.53</v>
      </c>
      <c r="E35" s="12">
        <v>81</v>
      </c>
      <c r="F35" s="12">
        <v>82.79</v>
      </c>
    </row>
    <row r="36" spans="1:14" x14ac:dyDescent="0.25">
      <c r="A36" s="74"/>
      <c r="B36" s="4" t="s">
        <v>4</v>
      </c>
      <c r="C36" s="12">
        <v>75.62</v>
      </c>
      <c r="D36" s="12">
        <v>78.56</v>
      </c>
      <c r="E36" s="12">
        <v>81.400000000000006</v>
      </c>
      <c r="F36" s="12">
        <v>83.11</v>
      </c>
    </row>
    <row r="37" spans="1:14" x14ac:dyDescent="0.25">
      <c r="A37" s="74"/>
      <c r="B37" s="4" t="s">
        <v>5</v>
      </c>
      <c r="C37" s="12">
        <v>1.44</v>
      </c>
      <c r="D37" s="12">
        <v>1.93</v>
      </c>
      <c r="E37" s="12">
        <v>2.61</v>
      </c>
      <c r="F37" s="12">
        <v>3.43</v>
      </c>
    </row>
    <row r="38" spans="1:14" x14ac:dyDescent="0.25">
      <c r="A38" s="74"/>
      <c r="B38" s="4" t="s">
        <v>9</v>
      </c>
      <c r="C38" s="12">
        <v>73.2</v>
      </c>
      <c r="D38" s="12">
        <v>75</v>
      </c>
      <c r="E38" s="12">
        <v>77.099999999999994</v>
      </c>
      <c r="F38" s="12">
        <v>75.099999999999994</v>
      </c>
    </row>
    <row r="39" spans="1:14" ht="15.75" thickBot="1" x14ac:dyDescent="0.3">
      <c r="A39" s="75"/>
      <c r="B39" s="7" t="s">
        <v>10</v>
      </c>
      <c r="C39" s="15">
        <v>79.17</v>
      </c>
      <c r="D39" s="15">
        <v>83.25</v>
      </c>
      <c r="E39" s="15">
        <v>89</v>
      </c>
      <c r="F39" s="15">
        <v>91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42826</v>
      </c>
      <c r="D43" s="9">
        <v>42856</v>
      </c>
      <c r="E43" s="9">
        <v>42887</v>
      </c>
      <c r="F43" s="9">
        <v>42917</v>
      </c>
      <c r="G43" s="9">
        <v>42948</v>
      </c>
      <c r="H43" s="9">
        <v>42979</v>
      </c>
      <c r="I43" s="9">
        <v>43009</v>
      </c>
      <c r="J43" s="9">
        <v>43040</v>
      </c>
      <c r="K43" s="9">
        <v>43070</v>
      </c>
      <c r="L43" s="9">
        <v>43101</v>
      </c>
      <c r="M43" s="9">
        <v>43132</v>
      </c>
      <c r="N43" s="9">
        <v>43160</v>
      </c>
    </row>
    <row r="44" spans="1:14" ht="15" customHeight="1" x14ac:dyDescent="0.25">
      <c r="A44" s="71" t="s">
        <v>11</v>
      </c>
      <c r="B44" s="4" t="s">
        <v>3</v>
      </c>
      <c r="C44" s="16">
        <v>117738.53</v>
      </c>
      <c r="D44" s="16">
        <v>100616.5</v>
      </c>
      <c r="E44" s="16">
        <v>104184.68</v>
      </c>
      <c r="F44" s="16">
        <v>114255</v>
      </c>
      <c r="G44" s="16">
        <v>99746</v>
      </c>
      <c r="H44" s="16">
        <v>101418.04</v>
      </c>
      <c r="I44" s="16">
        <v>116328.46</v>
      </c>
      <c r="J44" s="16">
        <v>108404.5</v>
      </c>
      <c r="K44" s="16">
        <v>135990.04999999999</v>
      </c>
      <c r="L44" s="16">
        <v>146978.35999999999</v>
      </c>
      <c r="M44" s="16">
        <v>101055.75</v>
      </c>
      <c r="N44" s="16">
        <v>108743.05</v>
      </c>
    </row>
    <row r="45" spans="1:14" x14ac:dyDescent="0.25">
      <c r="A45" s="72"/>
      <c r="B45" s="4" t="s">
        <v>4</v>
      </c>
      <c r="C45" s="16">
        <v>119713.86</v>
      </c>
      <c r="D45" s="16">
        <v>101380.91</v>
      </c>
      <c r="E45" s="16">
        <v>104884.91</v>
      </c>
      <c r="F45" s="16">
        <v>116149.77</v>
      </c>
      <c r="G45" s="16">
        <v>101354.4</v>
      </c>
      <c r="H45" s="16">
        <v>102916.86</v>
      </c>
      <c r="I45" s="16">
        <v>117972.27</v>
      </c>
      <c r="J45" s="16">
        <v>109481.26</v>
      </c>
      <c r="K45" s="16">
        <v>136355.43</v>
      </c>
      <c r="L45" s="16">
        <v>144182.92000000001</v>
      </c>
      <c r="M45" s="16">
        <v>101588.33</v>
      </c>
      <c r="N45" s="16">
        <v>109009.32</v>
      </c>
    </row>
    <row r="46" spans="1:14" x14ac:dyDescent="0.25">
      <c r="A46" s="72"/>
      <c r="B46" s="4" t="s">
        <v>5</v>
      </c>
      <c r="C46" s="16">
        <v>4982.68</v>
      </c>
      <c r="D46" s="16">
        <v>2939.85</v>
      </c>
      <c r="E46" s="16">
        <v>3853.54</v>
      </c>
      <c r="F46" s="16">
        <v>6343.15</v>
      </c>
      <c r="G46" s="16">
        <v>5498.47</v>
      </c>
      <c r="H46" s="16">
        <v>4998.6400000000003</v>
      </c>
      <c r="I46" s="16">
        <v>11256.34</v>
      </c>
      <c r="J46" s="16">
        <v>4175.93</v>
      </c>
      <c r="K46" s="16">
        <v>5759.22</v>
      </c>
      <c r="L46" s="16">
        <v>11800.79</v>
      </c>
      <c r="M46" s="16">
        <v>4215.92</v>
      </c>
      <c r="N46" s="16">
        <v>5274.03</v>
      </c>
    </row>
    <row r="47" spans="1:14" ht="15" customHeight="1" x14ac:dyDescent="0.25">
      <c r="A47" s="72"/>
      <c r="B47" s="4" t="s">
        <v>9</v>
      </c>
      <c r="C47" s="16">
        <v>113836.54</v>
      </c>
      <c r="D47" s="16">
        <v>95769.43</v>
      </c>
      <c r="E47" s="16">
        <v>97522</v>
      </c>
      <c r="F47" s="16">
        <v>106203</v>
      </c>
      <c r="G47" s="16">
        <v>94452.4</v>
      </c>
      <c r="H47" s="16">
        <v>95750.11</v>
      </c>
      <c r="I47" s="16">
        <v>102140</v>
      </c>
      <c r="J47" s="16">
        <v>102140</v>
      </c>
      <c r="K47" s="16">
        <v>113399.83</v>
      </c>
      <c r="L47" s="16">
        <v>103692</v>
      </c>
      <c r="M47" s="16">
        <v>94047.96</v>
      </c>
      <c r="N47" s="16">
        <v>94710</v>
      </c>
    </row>
    <row r="48" spans="1:14" x14ac:dyDescent="0.25">
      <c r="A48" s="72"/>
      <c r="B48" s="4" t="s">
        <v>10</v>
      </c>
      <c r="C48" s="16">
        <v>133398.6</v>
      </c>
      <c r="D48" s="16">
        <v>111015</v>
      </c>
      <c r="E48" s="16">
        <v>119208</v>
      </c>
      <c r="F48" s="16">
        <v>133925</v>
      </c>
      <c r="G48" s="16">
        <v>117244.88</v>
      </c>
      <c r="H48" s="16">
        <v>120780</v>
      </c>
      <c r="I48" s="16">
        <v>152863</v>
      </c>
      <c r="J48" s="16">
        <v>121227</v>
      </c>
      <c r="K48" s="16">
        <v>151566</v>
      </c>
      <c r="L48" s="16">
        <v>158999.16</v>
      </c>
      <c r="M48" s="16">
        <v>111285.54</v>
      </c>
      <c r="N48" s="16">
        <v>119261.84</v>
      </c>
    </row>
    <row r="49" spans="1:14" ht="15" customHeight="1" x14ac:dyDescent="0.25">
      <c r="A49" s="63" t="s">
        <v>6</v>
      </c>
      <c r="B49" s="5" t="s">
        <v>3</v>
      </c>
      <c r="C49" s="17">
        <v>107128.5</v>
      </c>
      <c r="D49" s="17">
        <v>82632.800000000003</v>
      </c>
      <c r="E49" s="17">
        <v>88261.27</v>
      </c>
      <c r="F49" s="17">
        <v>98964</v>
      </c>
      <c r="G49" s="17">
        <v>83073.100000000006</v>
      </c>
      <c r="H49" s="17">
        <v>87816</v>
      </c>
      <c r="I49" s="17">
        <v>100745</v>
      </c>
      <c r="J49" s="17">
        <v>88677.3</v>
      </c>
      <c r="K49" s="17">
        <v>113267.95</v>
      </c>
      <c r="L49" s="17">
        <v>125242.04</v>
      </c>
      <c r="M49" s="17">
        <v>78256.62</v>
      </c>
      <c r="N49" s="17">
        <v>94524.44</v>
      </c>
    </row>
    <row r="50" spans="1:14" x14ac:dyDescent="0.25">
      <c r="A50" s="63"/>
      <c r="B50" s="5" t="s">
        <v>4</v>
      </c>
      <c r="C50" s="17">
        <v>107068.14</v>
      </c>
      <c r="D50" s="17">
        <v>82228.92</v>
      </c>
      <c r="E50" s="17">
        <v>88516.45</v>
      </c>
      <c r="F50" s="17">
        <v>100495.13</v>
      </c>
      <c r="G50" s="17">
        <v>83223.460000000006</v>
      </c>
      <c r="H50" s="17">
        <v>88333.23</v>
      </c>
      <c r="I50" s="17">
        <v>103212.87</v>
      </c>
      <c r="J50" s="17">
        <v>88652.05</v>
      </c>
      <c r="K50" s="17">
        <v>111543.81</v>
      </c>
      <c r="L50" s="17">
        <v>125689.44</v>
      </c>
      <c r="M50" s="17">
        <v>78178.539999999994</v>
      </c>
      <c r="N50" s="17">
        <v>94487.87</v>
      </c>
    </row>
    <row r="51" spans="1:14" x14ac:dyDescent="0.25">
      <c r="A51" s="63"/>
      <c r="B51" s="5" t="s">
        <v>5</v>
      </c>
      <c r="C51" s="17">
        <v>3590.43</v>
      </c>
      <c r="D51" s="17">
        <v>3104.08</v>
      </c>
      <c r="E51" s="17">
        <v>4298.6499999999996</v>
      </c>
      <c r="F51" s="17">
        <v>5668.97</v>
      </c>
      <c r="G51" s="17">
        <v>5118.75</v>
      </c>
      <c r="H51" s="17">
        <v>4223.21</v>
      </c>
      <c r="I51" s="17">
        <v>11442.81</v>
      </c>
      <c r="J51" s="17">
        <v>6796.45</v>
      </c>
      <c r="K51" s="17">
        <v>9579.1200000000008</v>
      </c>
      <c r="L51" s="17">
        <v>6109.37</v>
      </c>
      <c r="M51" s="17">
        <v>3388.28</v>
      </c>
      <c r="N51" s="17">
        <v>4604.07</v>
      </c>
    </row>
    <row r="52" spans="1:14" ht="15" customHeight="1" x14ac:dyDescent="0.25">
      <c r="A52" s="63"/>
      <c r="B52" s="5" t="s">
        <v>9</v>
      </c>
      <c r="C52" s="17">
        <v>97470.93</v>
      </c>
      <c r="D52" s="17">
        <v>76160</v>
      </c>
      <c r="E52" s="17">
        <v>79956.479999999996</v>
      </c>
      <c r="F52" s="17">
        <v>91816</v>
      </c>
      <c r="G52" s="17">
        <v>74733.5</v>
      </c>
      <c r="H52" s="17">
        <v>80763</v>
      </c>
      <c r="I52" s="17">
        <v>84391.9</v>
      </c>
      <c r="J52" s="17">
        <v>74538</v>
      </c>
      <c r="K52" s="17">
        <v>85128.15</v>
      </c>
      <c r="L52" s="17">
        <v>112138</v>
      </c>
      <c r="M52" s="17">
        <v>71294.02</v>
      </c>
      <c r="N52" s="17">
        <v>85070.17</v>
      </c>
    </row>
    <row r="53" spans="1:14" x14ac:dyDescent="0.25">
      <c r="A53" s="63"/>
      <c r="B53" s="5" t="s">
        <v>10</v>
      </c>
      <c r="C53" s="17">
        <v>115283.47</v>
      </c>
      <c r="D53" s="17">
        <v>89448.320000000007</v>
      </c>
      <c r="E53" s="17">
        <v>104980</v>
      </c>
      <c r="F53" s="17">
        <v>117343.74</v>
      </c>
      <c r="G53" s="17">
        <v>92831</v>
      </c>
      <c r="H53" s="17">
        <v>101495.8</v>
      </c>
      <c r="I53" s="17">
        <v>135803</v>
      </c>
      <c r="J53" s="17">
        <v>106729</v>
      </c>
      <c r="K53" s="17">
        <v>127400</v>
      </c>
      <c r="L53" s="17">
        <v>137772.29</v>
      </c>
      <c r="M53" s="17">
        <v>84428.9</v>
      </c>
      <c r="N53" s="17">
        <v>103638.19</v>
      </c>
    </row>
    <row r="54" spans="1:14" ht="15" customHeight="1" x14ac:dyDescent="0.25">
      <c r="A54" s="72" t="s">
        <v>7</v>
      </c>
      <c r="B54" s="4" t="s">
        <v>3</v>
      </c>
      <c r="C54" s="16">
        <v>100250.07</v>
      </c>
      <c r="D54" s="16">
        <v>98195.48</v>
      </c>
      <c r="E54" s="16">
        <v>99750</v>
      </c>
      <c r="F54" s="16">
        <v>115858.78</v>
      </c>
      <c r="G54" s="16">
        <v>102416.2</v>
      </c>
      <c r="H54" s="16">
        <v>113000</v>
      </c>
      <c r="I54" s="16">
        <v>99352.98</v>
      </c>
      <c r="J54" s="16">
        <v>117033.03</v>
      </c>
      <c r="K54" s="16">
        <v>143288.92000000001</v>
      </c>
      <c r="L54" s="16">
        <v>108795</v>
      </c>
      <c r="M54" s="16">
        <v>100080</v>
      </c>
      <c r="N54" s="16">
        <v>102050</v>
      </c>
    </row>
    <row r="55" spans="1:14" x14ac:dyDescent="0.25">
      <c r="A55" s="72"/>
      <c r="B55" s="4" t="s">
        <v>4</v>
      </c>
      <c r="C55" s="16">
        <v>101062.29</v>
      </c>
      <c r="D55" s="16">
        <v>98408.88</v>
      </c>
      <c r="E55" s="16">
        <v>99785.97</v>
      </c>
      <c r="F55" s="16">
        <v>116009.24</v>
      </c>
      <c r="G55" s="16">
        <v>102272.91</v>
      </c>
      <c r="H55" s="16">
        <v>112593.67</v>
      </c>
      <c r="I55" s="16">
        <v>101334.62</v>
      </c>
      <c r="J55" s="16">
        <v>116739.18</v>
      </c>
      <c r="K55" s="16">
        <v>144425.19</v>
      </c>
      <c r="L55" s="16">
        <v>110634.27</v>
      </c>
      <c r="M55" s="16">
        <v>100090.58</v>
      </c>
      <c r="N55" s="16">
        <v>102014.46</v>
      </c>
    </row>
    <row r="56" spans="1:14" x14ac:dyDescent="0.25">
      <c r="A56" s="72"/>
      <c r="B56" s="4" t="s">
        <v>5</v>
      </c>
      <c r="C56" s="16">
        <v>4522.2</v>
      </c>
      <c r="D56" s="16">
        <v>2986.28</v>
      </c>
      <c r="E56" s="16">
        <v>3371.9</v>
      </c>
      <c r="F56" s="16">
        <v>5447.74</v>
      </c>
      <c r="G56" s="16">
        <v>3644.24</v>
      </c>
      <c r="H56" s="16">
        <v>4459.34</v>
      </c>
      <c r="I56" s="16">
        <v>6952.73</v>
      </c>
      <c r="J56" s="16">
        <v>5831.37</v>
      </c>
      <c r="K56" s="16">
        <v>15859.92</v>
      </c>
      <c r="L56" s="16">
        <v>8331.2800000000007</v>
      </c>
      <c r="M56" s="16">
        <v>3657.56</v>
      </c>
      <c r="N56" s="16">
        <v>3045.21</v>
      </c>
    </row>
    <row r="57" spans="1:14" ht="15" customHeight="1" x14ac:dyDescent="0.25">
      <c r="A57" s="72"/>
      <c r="B57" s="4" t="s">
        <v>9</v>
      </c>
      <c r="C57" s="16">
        <v>93352</v>
      </c>
      <c r="D57" s="16">
        <v>91628</v>
      </c>
      <c r="E57" s="16">
        <v>92416</v>
      </c>
      <c r="F57" s="16">
        <v>101446</v>
      </c>
      <c r="G57" s="16">
        <v>91282</v>
      </c>
      <c r="H57" s="16">
        <v>96569</v>
      </c>
      <c r="I57" s="16">
        <v>91342</v>
      </c>
      <c r="J57" s="16">
        <v>98631</v>
      </c>
      <c r="K57" s="16">
        <v>102981</v>
      </c>
      <c r="L57" s="16">
        <v>100123</v>
      </c>
      <c r="M57" s="16">
        <v>91518</v>
      </c>
      <c r="N57" s="16">
        <v>94563</v>
      </c>
    </row>
    <row r="58" spans="1:14" x14ac:dyDescent="0.25">
      <c r="A58" s="72"/>
      <c r="B58" s="4" t="s">
        <v>10</v>
      </c>
      <c r="C58" s="16">
        <v>114562.2</v>
      </c>
      <c r="D58" s="16">
        <v>105660.27</v>
      </c>
      <c r="E58" s="16">
        <v>108906.17</v>
      </c>
      <c r="F58" s="16">
        <v>132217.20000000001</v>
      </c>
      <c r="G58" s="16">
        <v>113139</v>
      </c>
      <c r="H58" s="16">
        <v>123959</v>
      </c>
      <c r="I58" s="16">
        <v>120179.3</v>
      </c>
      <c r="J58" s="16">
        <v>131923.78</v>
      </c>
      <c r="K58" s="16">
        <v>176810</v>
      </c>
      <c r="L58" s="16">
        <v>135124.24</v>
      </c>
      <c r="M58" s="16">
        <v>111028</v>
      </c>
      <c r="N58" s="16">
        <v>111028</v>
      </c>
    </row>
    <row r="59" spans="1:14" ht="15" customHeight="1" x14ac:dyDescent="0.25">
      <c r="A59" s="63" t="s">
        <v>8</v>
      </c>
      <c r="B59" s="5" t="s">
        <v>3</v>
      </c>
      <c r="C59" s="17">
        <v>6900</v>
      </c>
      <c r="D59" s="17">
        <v>-15378</v>
      </c>
      <c r="E59" s="17">
        <v>-11530.05</v>
      </c>
      <c r="F59" s="17">
        <v>-16500</v>
      </c>
      <c r="G59" s="17">
        <v>-18461.830000000002</v>
      </c>
      <c r="H59" s="17">
        <v>-25000</v>
      </c>
      <c r="I59" s="17">
        <v>-323.85000000000002</v>
      </c>
      <c r="J59" s="17">
        <v>-27901.200000000001</v>
      </c>
      <c r="K59" s="17">
        <v>-31376</v>
      </c>
      <c r="L59" s="17">
        <v>14878.9</v>
      </c>
      <c r="M59" s="17">
        <v>-22210.97</v>
      </c>
      <c r="N59" s="17">
        <v>-7808</v>
      </c>
    </row>
    <row r="60" spans="1:14" x14ac:dyDescent="0.25">
      <c r="A60" s="63"/>
      <c r="B60" s="5" t="s">
        <v>4</v>
      </c>
      <c r="C60" s="17">
        <v>5954.92</v>
      </c>
      <c r="D60" s="17">
        <v>-16176.82</v>
      </c>
      <c r="E60" s="17">
        <v>-11755.02</v>
      </c>
      <c r="F60" s="17">
        <v>-15494.1</v>
      </c>
      <c r="G60" s="17">
        <v>-18660.419999999998</v>
      </c>
      <c r="H60" s="17">
        <v>-24378.77</v>
      </c>
      <c r="I60" s="17">
        <v>401.75</v>
      </c>
      <c r="J60" s="17">
        <v>-27952.01</v>
      </c>
      <c r="K60" s="17">
        <v>-33326.83</v>
      </c>
      <c r="L60" s="17">
        <v>14190.54</v>
      </c>
      <c r="M60" s="17">
        <v>-21329.360000000001</v>
      </c>
      <c r="N60" s="17">
        <v>-7797.48</v>
      </c>
    </row>
    <row r="61" spans="1:14" x14ac:dyDescent="0.25">
      <c r="A61" s="63"/>
      <c r="B61" s="5" t="s">
        <v>5</v>
      </c>
      <c r="C61" s="17">
        <v>4869.99</v>
      </c>
      <c r="D61" s="17">
        <v>3745.91</v>
      </c>
      <c r="E61" s="17">
        <v>4049.47</v>
      </c>
      <c r="F61" s="17">
        <v>7642.48</v>
      </c>
      <c r="G61" s="17">
        <v>6112.26</v>
      </c>
      <c r="H61" s="17">
        <v>5233.03</v>
      </c>
      <c r="I61" s="17">
        <v>14338.63</v>
      </c>
      <c r="J61" s="17">
        <v>8956.2800000000007</v>
      </c>
      <c r="K61" s="17">
        <v>15431.95</v>
      </c>
      <c r="L61" s="17">
        <v>11873.34</v>
      </c>
      <c r="M61" s="17">
        <v>4227.1499999999996</v>
      </c>
      <c r="N61" s="17">
        <v>4437.54</v>
      </c>
    </row>
    <row r="62" spans="1:14" x14ac:dyDescent="0.25">
      <c r="A62" s="63"/>
      <c r="B62" s="5" t="s">
        <v>9</v>
      </c>
      <c r="C62" s="17">
        <v>-5717.4</v>
      </c>
      <c r="D62" s="17">
        <v>-26311.65</v>
      </c>
      <c r="E62" s="17">
        <v>-19950</v>
      </c>
      <c r="F62" s="17">
        <v>-35751.9</v>
      </c>
      <c r="G62" s="17">
        <v>-30343.4</v>
      </c>
      <c r="H62" s="17">
        <v>-36142</v>
      </c>
      <c r="I62" s="17">
        <v>-31624.05</v>
      </c>
      <c r="J62" s="17">
        <v>-48242</v>
      </c>
      <c r="K62" s="17">
        <v>-67664</v>
      </c>
      <c r="L62" s="17">
        <v>-17201</v>
      </c>
      <c r="M62" s="17">
        <v>-33154.959999999999</v>
      </c>
      <c r="N62" s="17">
        <v>-17201</v>
      </c>
    </row>
    <row r="63" spans="1:14" ht="15.75" thickBot="1" x14ac:dyDescent="0.3">
      <c r="A63" s="64"/>
      <c r="B63" s="6" t="s">
        <v>10</v>
      </c>
      <c r="C63" s="18">
        <v>15176</v>
      </c>
      <c r="D63" s="18">
        <v>-10037.89</v>
      </c>
      <c r="E63" s="18">
        <v>-2916.04</v>
      </c>
      <c r="F63" s="18">
        <v>1433.1</v>
      </c>
      <c r="G63" s="18">
        <v>-683.55</v>
      </c>
      <c r="H63" s="18">
        <v>-8887</v>
      </c>
      <c r="I63" s="18">
        <v>41169</v>
      </c>
      <c r="J63" s="18">
        <v>-12608</v>
      </c>
      <c r="K63" s="18">
        <v>-2580</v>
      </c>
      <c r="L63" s="18">
        <v>30994</v>
      </c>
      <c r="M63" s="18">
        <v>-13144.7</v>
      </c>
      <c r="N63" s="18">
        <v>-276.17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42856</v>
      </c>
      <c r="C10" s="3"/>
    </row>
    <row r="11" spans="1:6" ht="15.75" x14ac:dyDescent="0.25">
      <c r="A11" s="1" t="s">
        <v>0</v>
      </c>
      <c r="B11" s="2">
        <v>42856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1341732</v>
      </c>
      <c r="D15" s="11">
        <v>1442636.95</v>
      </c>
      <c r="E15" s="11">
        <v>1561105.44</v>
      </c>
      <c r="F15" s="11">
        <v>1689451.93</v>
      </c>
    </row>
    <row r="16" spans="1:6" x14ac:dyDescent="0.25">
      <c r="A16" s="72"/>
      <c r="B16" s="12" t="s">
        <v>4</v>
      </c>
      <c r="C16" s="13">
        <v>1342202.01</v>
      </c>
      <c r="D16" s="13">
        <v>1441198.25</v>
      </c>
      <c r="E16" s="13">
        <v>1559133.73</v>
      </c>
      <c r="F16" s="13">
        <v>1673442.33</v>
      </c>
    </row>
    <row r="17" spans="1:6" x14ac:dyDescent="0.25">
      <c r="A17" s="72"/>
      <c r="B17" s="12" t="s">
        <v>5</v>
      </c>
      <c r="C17" s="13">
        <v>40176.17</v>
      </c>
      <c r="D17" s="13">
        <v>53050.75</v>
      </c>
      <c r="E17" s="13">
        <v>51139.46</v>
      </c>
      <c r="F17" s="13">
        <v>74090.44</v>
      </c>
    </row>
    <row r="18" spans="1:6" x14ac:dyDescent="0.25">
      <c r="A18" s="72"/>
      <c r="B18" s="12" t="s">
        <v>9</v>
      </c>
      <c r="C18" s="13">
        <v>1208869.68</v>
      </c>
      <c r="D18" s="13">
        <v>1297964.42</v>
      </c>
      <c r="E18" s="13">
        <v>1411336.74</v>
      </c>
      <c r="F18" s="13">
        <v>1461936.15</v>
      </c>
    </row>
    <row r="19" spans="1:6" x14ac:dyDescent="0.25">
      <c r="A19" s="72"/>
      <c r="B19" s="12" t="s">
        <v>10</v>
      </c>
      <c r="C19" s="13">
        <v>1426325.6</v>
      </c>
      <c r="D19" s="13">
        <v>1590930.9</v>
      </c>
      <c r="E19" s="13">
        <v>1679800</v>
      </c>
      <c r="F19" s="13">
        <v>1857909</v>
      </c>
    </row>
    <row r="20" spans="1:6" ht="15" customHeight="1" x14ac:dyDescent="0.25">
      <c r="A20" s="63" t="s">
        <v>6</v>
      </c>
      <c r="B20" s="5" t="s">
        <v>3</v>
      </c>
      <c r="C20" s="14">
        <v>1144350</v>
      </c>
      <c r="D20" s="14">
        <v>1228034.5</v>
      </c>
      <c r="E20" s="14">
        <v>1334056.6000000001</v>
      </c>
      <c r="F20" s="14">
        <v>1431270.6</v>
      </c>
    </row>
    <row r="21" spans="1:6" x14ac:dyDescent="0.25">
      <c r="A21" s="63"/>
      <c r="B21" s="5" t="s">
        <v>4</v>
      </c>
      <c r="C21" s="14">
        <v>1144301.49</v>
      </c>
      <c r="D21" s="14">
        <v>1230392.97</v>
      </c>
      <c r="E21" s="14">
        <v>1335138.1000000001</v>
      </c>
      <c r="F21" s="14">
        <v>1438889.13</v>
      </c>
    </row>
    <row r="22" spans="1:6" x14ac:dyDescent="0.25">
      <c r="A22" s="63"/>
      <c r="B22" s="5" t="s">
        <v>5</v>
      </c>
      <c r="C22" s="14">
        <v>25095.93</v>
      </c>
      <c r="D22" s="14">
        <v>33472.019999999997</v>
      </c>
      <c r="E22" s="14">
        <v>45509.06</v>
      </c>
      <c r="F22" s="14">
        <v>66696.5</v>
      </c>
    </row>
    <row r="23" spans="1:6" x14ac:dyDescent="0.25">
      <c r="A23" s="63"/>
      <c r="B23" s="5" t="s">
        <v>9</v>
      </c>
      <c r="C23" s="14">
        <v>1066818.24</v>
      </c>
      <c r="D23" s="14">
        <v>1133939</v>
      </c>
      <c r="E23" s="14">
        <v>1236841.52</v>
      </c>
      <c r="F23" s="14">
        <v>1331150.69</v>
      </c>
    </row>
    <row r="24" spans="1:6" x14ac:dyDescent="0.25">
      <c r="A24" s="63"/>
      <c r="B24" s="5" t="s">
        <v>10</v>
      </c>
      <c r="C24" s="14">
        <v>1217343</v>
      </c>
      <c r="D24" s="14">
        <v>1329946.3999999999</v>
      </c>
      <c r="E24" s="14">
        <v>1489291.5</v>
      </c>
      <c r="F24" s="14">
        <v>1620922.5</v>
      </c>
    </row>
    <row r="25" spans="1:6" ht="15" customHeight="1" x14ac:dyDescent="0.25">
      <c r="A25" s="72" t="s">
        <v>7</v>
      </c>
      <c r="B25" s="4" t="s">
        <v>3</v>
      </c>
      <c r="C25" s="12">
        <v>1294529.06</v>
      </c>
      <c r="D25" s="12">
        <v>1358832.29</v>
      </c>
      <c r="E25" s="12">
        <v>1420248.62</v>
      </c>
      <c r="F25" s="12">
        <v>1480229</v>
      </c>
    </row>
    <row r="26" spans="1:6" x14ac:dyDescent="0.25">
      <c r="A26" s="72"/>
      <c r="B26" s="4" t="s">
        <v>4</v>
      </c>
      <c r="C26" s="12">
        <v>1291843.31</v>
      </c>
      <c r="D26" s="12">
        <v>1355086.08</v>
      </c>
      <c r="E26" s="12">
        <v>1416182.7</v>
      </c>
      <c r="F26" s="12">
        <v>1477297</v>
      </c>
    </row>
    <row r="27" spans="1:6" x14ac:dyDescent="0.25">
      <c r="A27" s="72"/>
      <c r="B27" s="4" t="s">
        <v>5</v>
      </c>
      <c r="C27" s="12">
        <v>22052.560000000001</v>
      </c>
      <c r="D27" s="12">
        <v>30420.69</v>
      </c>
      <c r="E27" s="12">
        <v>32029.74</v>
      </c>
      <c r="F27" s="12">
        <v>44301.13</v>
      </c>
    </row>
    <row r="28" spans="1:6" x14ac:dyDescent="0.25">
      <c r="A28" s="72"/>
      <c r="B28" s="4" t="s">
        <v>9</v>
      </c>
      <c r="C28" s="12">
        <v>1238202</v>
      </c>
      <c r="D28" s="12">
        <v>1272257</v>
      </c>
      <c r="E28" s="12">
        <v>1338009.3</v>
      </c>
      <c r="F28" s="12">
        <v>1362396.3</v>
      </c>
    </row>
    <row r="29" spans="1:6" x14ac:dyDescent="0.25">
      <c r="A29" s="72"/>
      <c r="B29" s="4" t="s">
        <v>10</v>
      </c>
      <c r="C29" s="12">
        <v>1356555.5</v>
      </c>
      <c r="D29" s="12">
        <v>1482742.3</v>
      </c>
      <c r="E29" s="12">
        <v>1480000</v>
      </c>
      <c r="F29" s="12">
        <v>1566000</v>
      </c>
    </row>
    <row r="30" spans="1:6" ht="15" customHeight="1" x14ac:dyDescent="0.25">
      <c r="A30" s="73" t="s">
        <v>8</v>
      </c>
      <c r="B30" s="5" t="s">
        <v>3</v>
      </c>
      <c r="C30" s="14">
        <v>-148036.07999999999</v>
      </c>
      <c r="D30" s="14">
        <v>-125124</v>
      </c>
      <c r="E30" s="14">
        <v>-80000</v>
      </c>
      <c r="F30" s="14">
        <v>-40000</v>
      </c>
    </row>
    <row r="31" spans="1:6" x14ac:dyDescent="0.25">
      <c r="A31" s="73"/>
      <c r="B31" s="5" t="s">
        <v>4</v>
      </c>
      <c r="C31" s="14">
        <v>-148363.16</v>
      </c>
      <c r="D31" s="14">
        <v>-123518.67</v>
      </c>
      <c r="E31" s="14">
        <v>-81265.490000000005</v>
      </c>
      <c r="F31" s="14">
        <v>-33660.949999999997</v>
      </c>
    </row>
    <row r="32" spans="1:6" x14ac:dyDescent="0.25">
      <c r="A32" s="73"/>
      <c r="B32" s="5" t="s">
        <v>5</v>
      </c>
      <c r="C32" s="14">
        <v>12294.74</v>
      </c>
      <c r="D32" s="14">
        <v>18823.849999999999</v>
      </c>
      <c r="E32" s="14">
        <v>33117.22</v>
      </c>
      <c r="F32" s="14">
        <v>54228.62</v>
      </c>
    </row>
    <row r="33" spans="1:14" ht="15" customHeight="1" x14ac:dyDescent="0.25">
      <c r="A33" s="73"/>
      <c r="B33" s="5" t="s">
        <v>9</v>
      </c>
      <c r="C33" s="14">
        <v>-187001.23</v>
      </c>
      <c r="D33" s="14">
        <v>-164787.62</v>
      </c>
      <c r="E33" s="14">
        <v>-156844.54999999999</v>
      </c>
      <c r="F33" s="14">
        <v>-165941.53</v>
      </c>
    </row>
    <row r="34" spans="1:14" x14ac:dyDescent="0.25">
      <c r="A34" s="73"/>
      <c r="B34" s="5" t="s">
        <v>10</v>
      </c>
      <c r="C34" s="14">
        <v>-120000</v>
      </c>
      <c r="D34" s="14">
        <v>-67214</v>
      </c>
      <c r="E34" s="14">
        <v>0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75.44</v>
      </c>
      <c r="D35" s="12">
        <v>78.5</v>
      </c>
      <c r="E35" s="12">
        <v>81</v>
      </c>
      <c r="F35" s="12">
        <v>82.35</v>
      </c>
    </row>
    <row r="36" spans="1:14" x14ac:dyDescent="0.25">
      <c r="A36" s="74"/>
      <c r="B36" s="4" t="s">
        <v>4</v>
      </c>
      <c r="C36" s="12">
        <v>75.760000000000005</v>
      </c>
      <c r="D36" s="12">
        <v>78.55</v>
      </c>
      <c r="E36" s="12">
        <v>81.12</v>
      </c>
      <c r="F36" s="12">
        <v>82.9</v>
      </c>
    </row>
    <row r="37" spans="1:14" x14ac:dyDescent="0.25">
      <c r="A37" s="74"/>
      <c r="B37" s="4" t="s">
        <v>5</v>
      </c>
      <c r="C37" s="12">
        <v>1.48</v>
      </c>
      <c r="D37" s="12">
        <v>1.85</v>
      </c>
      <c r="E37" s="12">
        <v>2.19</v>
      </c>
      <c r="F37" s="12">
        <v>3.19</v>
      </c>
    </row>
    <row r="38" spans="1:14" x14ac:dyDescent="0.25">
      <c r="A38" s="74"/>
      <c r="B38" s="4" t="s">
        <v>9</v>
      </c>
      <c r="C38" s="12">
        <v>73.2</v>
      </c>
      <c r="D38" s="12">
        <v>75</v>
      </c>
      <c r="E38" s="12">
        <v>77.3</v>
      </c>
      <c r="F38" s="12">
        <v>75.489999999999995</v>
      </c>
    </row>
    <row r="39" spans="1:14" ht="15.75" thickBot="1" x14ac:dyDescent="0.3">
      <c r="A39" s="75"/>
      <c r="B39" s="7" t="s">
        <v>10</v>
      </c>
      <c r="C39" s="15">
        <v>79.599999999999994</v>
      </c>
      <c r="D39" s="15">
        <v>83.25</v>
      </c>
      <c r="E39" s="15">
        <v>86.47</v>
      </c>
      <c r="F39" s="15">
        <v>89.8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42856</v>
      </c>
      <c r="D43" s="9">
        <v>42887</v>
      </c>
      <c r="E43" s="9">
        <v>42917</v>
      </c>
      <c r="F43" s="9">
        <v>42948</v>
      </c>
      <c r="G43" s="9">
        <v>42979</v>
      </c>
      <c r="H43" s="9">
        <v>43009</v>
      </c>
      <c r="I43" s="9">
        <v>43040</v>
      </c>
      <c r="J43" s="9">
        <v>43070</v>
      </c>
      <c r="K43" s="9">
        <v>43101</v>
      </c>
      <c r="L43" s="9">
        <v>43132</v>
      </c>
      <c r="M43" s="9">
        <v>43160</v>
      </c>
      <c r="N43" s="9">
        <v>43191</v>
      </c>
    </row>
    <row r="44" spans="1:14" ht="15" customHeight="1" x14ac:dyDescent="0.25">
      <c r="A44" s="71" t="s">
        <v>11</v>
      </c>
      <c r="B44" s="4" t="s">
        <v>3</v>
      </c>
      <c r="C44" s="16">
        <v>100491</v>
      </c>
      <c r="D44" s="16">
        <v>103155.11</v>
      </c>
      <c r="E44" s="16">
        <v>113487.57</v>
      </c>
      <c r="F44" s="16">
        <v>99623.76</v>
      </c>
      <c r="G44" s="16">
        <v>101987.78</v>
      </c>
      <c r="H44" s="16">
        <v>113870.5</v>
      </c>
      <c r="I44" s="16">
        <v>108740.32</v>
      </c>
      <c r="J44" s="16">
        <v>135845.62</v>
      </c>
      <c r="K44" s="16">
        <v>145604.73000000001</v>
      </c>
      <c r="L44" s="16">
        <v>100891.47</v>
      </c>
      <c r="M44" s="16">
        <v>108851.9</v>
      </c>
      <c r="N44" s="16">
        <v>126030.42</v>
      </c>
    </row>
    <row r="45" spans="1:14" x14ac:dyDescent="0.25">
      <c r="A45" s="72"/>
      <c r="B45" s="4" t="s">
        <v>4</v>
      </c>
      <c r="C45" s="16">
        <v>101375.99</v>
      </c>
      <c r="D45" s="16">
        <v>103700.21</v>
      </c>
      <c r="E45" s="16">
        <v>115432.35</v>
      </c>
      <c r="F45" s="16">
        <v>101547.78</v>
      </c>
      <c r="G45" s="16">
        <v>103009.36</v>
      </c>
      <c r="H45" s="16">
        <v>116756.33</v>
      </c>
      <c r="I45" s="16">
        <v>109394.42</v>
      </c>
      <c r="J45" s="16">
        <v>135012.56</v>
      </c>
      <c r="K45" s="16">
        <v>143662.57</v>
      </c>
      <c r="L45" s="16">
        <v>101746.42</v>
      </c>
      <c r="M45" s="16">
        <v>108368.71</v>
      </c>
      <c r="N45" s="16">
        <v>124722.58</v>
      </c>
    </row>
    <row r="46" spans="1:14" x14ac:dyDescent="0.25">
      <c r="A46" s="72"/>
      <c r="B46" s="4" t="s">
        <v>5</v>
      </c>
      <c r="C46" s="16">
        <v>3173.05</v>
      </c>
      <c r="D46" s="16">
        <v>3187.75</v>
      </c>
      <c r="E46" s="16">
        <v>6851.26</v>
      </c>
      <c r="F46" s="16">
        <v>5921.88</v>
      </c>
      <c r="G46" s="16">
        <v>6024.5</v>
      </c>
      <c r="H46" s="16">
        <v>11381.02</v>
      </c>
      <c r="I46" s="16">
        <v>5080.18</v>
      </c>
      <c r="J46" s="16">
        <v>8034.68</v>
      </c>
      <c r="K46" s="16">
        <v>11522.28</v>
      </c>
      <c r="L46" s="16">
        <v>4522.72</v>
      </c>
      <c r="M46" s="16">
        <v>4958.41</v>
      </c>
      <c r="N46" s="16">
        <v>11240.53</v>
      </c>
    </row>
    <row r="47" spans="1:14" ht="15" customHeight="1" x14ac:dyDescent="0.25">
      <c r="A47" s="72"/>
      <c r="B47" s="4" t="s">
        <v>9</v>
      </c>
      <c r="C47" s="16">
        <v>95255.99</v>
      </c>
      <c r="D47" s="16">
        <v>97093.42</v>
      </c>
      <c r="E47" s="16">
        <v>101837</v>
      </c>
      <c r="F47" s="16">
        <v>88661.07</v>
      </c>
      <c r="G47" s="16">
        <v>88560.11</v>
      </c>
      <c r="H47" s="16">
        <v>98097.1</v>
      </c>
      <c r="I47" s="16">
        <v>94867.08</v>
      </c>
      <c r="J47" s="16">
        <v>109863</v>
      </c>
      <c r="K47" s="16">
        <v>103692</v>
      </c>
      <c r="L47" s="16">
        <v>94047.96</v>
      </c>
      <c r="M47" s="16">
        <v>94710</v>
      </c>
      <c r="N47" s="16">
        <v>98000</v>
      </c>
    </row>
    <row r="48" spans="1:14" x14ac:dyDescent="0.25">
      <c r="A48" s="72"/>
      <c r="B48" s="4" t="s">
        <v>10</v>
      </c>
      <c r="C48" s="16">
        <v>111334.2</v>
      </c>
      <c r="D48" s="16">
        <v>112334.1</v>
      </c>
      <c r="E48" s="16">
        <v>132758.6</v>
      </c>
      <c r="F48" s="16">
        <v>117244.88</v>
      </c>
      <c r="G48" s="16">
        <v>120780</v>
      </c>
      <c r="H48" s="16">
        <v>153367.5</v>
      </c>
      <c r="I48" s="16">
        <v>121227</v>
      </c>
      <c r="J48" s="16">
        <v>151566</v>
      </c>
      <c r="K48" s="16">
        <v>158977.75</v>
      </c>
      <c r="L48" s="16">
        <v>113224</v>
      </c>
      <c r="M48" s="16">
        <v>119261.84</v>
      </c>
      <c r="N48" s="16">
        <v>141407.70000000001</v>
      </c>
    </row>
    <row r="49" spans="1:14" ht="15" customHeight="1" x14ac:dyDescent="0.25">
      <c r="A49" s="63" t="s">
        <v>6</v>
      </c>
      <c r="B49" s="5" t="s">
        <v>3</v>
      </c>
      <c r="C49" s="17">
        <v>82521.899999999994</v>
      </c>
      <c r="D49" s="17">
        <v>87551.5</v>
      </c>
      <c r="E49" s="17">
        <v>98887</v>
      </c>
      <c r="F49" s="17">
        <v>82769</v>
      </c>
      <c r="G49" s="17">
        <v>87816</v>
      </c>
      <c r="H49" s="17">
        <v>100078.7</v>
      </c>
      <c r="I49" s="17">
        <v>88677.3</v>
      </c>
      <c r="J49" s="17">
        <v>114511.8</v>
      </c>
      <c r="K49" s="17">
        <v>126462.49</v>
      </c>
      <c r="L49" s="17">
        <v>78157.25</v>
      </c>
      <c r="M49" s="17">
        <v>94301.3</v>
      </c>
      <c r="N49" s="17">
        <v>112633</v>
      </c>
    </row>
    <row r="50" spans="1:14" x14ac:dyDescent="0.25">
      <c r="A50" s="63"/>
      <c r="B50" s="5" t="s">
        <v>4</v>
      </c>
      <c r="C50" s="17">
        <v>82258.16</v>
      </c>
      <c r="D50" s="17">
        <v>87842.47</v>
      </c>
      <c r="E50" s="17">
        <v>100391.8</v>
      </c>
      <c r="F50" s="17">
        <v>82729.2</v>
      </c>
      <c r="G50" s="17">
        <v>88708.94</v>
      </c>
      <c r="H50" s="17">
        <v>101328.07</v>
      </c>
      <c r="I50" s="17">
        <v>88639.75</v>
      </c>
      <c r="J50" s="17">
        <v>111340.97</v>
      </c>
      <c r="K50" s="17">
        <v>125738.7</v>
      </c>
      <c r="L50" s="17">
        <v>78173.919999999998</v>
      </c>
      <c r="M50" s="17">
        <v>94211.83</v>
      </c>
      <c r="N50" s="17">
        <v>112092.08</v>
      </c>
    </row>
    <row r="51" spans="1:14" x14ac:dyDescent="0.25">
      <c r="A51" s="63"/>
      <c r="B51" s="5" t="s">
        <v>5</v>
      </c>
      <c r="C51" s="17">
        <v>3304.57</v>
      </c>
      <c r="D51" s="17">
        <v>3166.34</v>
      </c>
      <c r="E51" s="17">
        <v>5970.27</v>
      </c>
      <c r="F51" s="17">
        <v>5270.48</v>
      </c>
      <c r="G51" s="17">
        <v>4642.79</v>
      </c>
      <c r="H51" s="17">
        <v>9522.7999999999993</v>
      </c>
      <c r="I51" s="17">
        <v>6943.86</v>
      </c>
      <c r="J51" s="17">
        <v>9746.1299999999992</v>
      </c>
      <c r="K51" s="17">
        <v>6221.46</v>
      </c>
      <c r="L51" s="17">
        <v>3869.44</v>
      </c>
      <c r="M51" s="17">
        <v>3491.61</v>
      </c>
      <c r="N51" s="17">
        <v>5511.48</v>
      </c>
    </row>
    <row r="52" spans="1:14" ht="15" customHeight="1" x14ac:dyDescent="0.25">
      <c r="A52" s="63"/>
      <c r="B52" s="5" t="s">
        <v>9</v>
      </c>
      <c r="C52" s="17">
        <v>75229</v>
      </c>
      <c r="D52" s="17">
        <v>82369</v>
      </c>
      <c r="E52" s="17">
        <v>91816</v>
      </c>
      <c r="F52" s="17">
        <v>70441</v>
      </c>
      <c r="G52" s="17">
        <v>80763</v>
      </c>
      <c r="H52" s="17">
        <v>84391.9</v>
      </c>
      <c r="I52" s="17">
        <v>74538</v>
      </c>
      <c r="J52" s="17">
        <v>85128.15</v>
      </c>
      <c r="K52" s="17">
        <v>112138</v>
      </c>
      <c r="L52" s="17">
        <v>71702</v>
      </c>
      <c r="M52" s="17">
        <v>86619</v>
      </c>
      <c r="N52" s="17">
        <v>93827</v>
      </c>
    </row>
    <row r="53" spans="1:14" x14ac:dyDescent="0.25">
      <c r="A53" s="63"/>
      <c r="B53" s="5" t="s">
        <v>10</v>
      </c>
      <c r="C53" s="17">
        <v>91523.61</v>
      </c>
      <c r="D53" s="17">
        <v>94617.279999999999</v>
      </c>
      <c r="E53" s="17">
        <v>117358.6</v>
      </c>
      <c r="F53" s="17">
        <v>92831</v>
      </c>
      <c r="G53" s="17">
        <v>101495.8</v>
      </c>
      <c r="H53" s="17">
        <v>132023</v>
      </c>
      <c r="I53" s="17">
        <v>105636</v>
      </c>
      <c r="J53" s="17">
        <v>127400</v>
      </c>
      <c r="K53" s="17">
        <v>134160.25</v>
      </c>
      <c r="L53" s="17">
        <v>88714</v>
      </c>
      <c r="M53" s="17">
        <v>101783.08</v>
      </c>
      <c r="N53" s="17">
        <v>123142.17</v>
      </c>
    </row>
    <row r="54" spans="1:14" ht="15" customHeight="1" x14ac:dyDescent="0.25">
      <c r="A54" s="72" t="s">
        <v>7</v>
      </c>
      <c r="B54" s="4" t="s">
        <v>3</v>
      </c>
      <c r="C54" s="16">
        <v>98190.96</v>
      </c>
      <c r="D54" s="16">
        <v>99607.05</v>
      </c>
      <c r="E54" s="16">
        <v>115611.99</v>
      </c>
      <c r="F54" s="16">
        <v>102020.04</v>
      </c>
      <c r="G54" s="16">
        <v>112415</v>
      </c>
      <c r="H54" s="16">
        <v>99470.44</v>
      </c>
      <c r="I54" s="16">
        <v>117033.03</v>
      </c>
      <c r="J54" s="16">
        <v>142208.49</v>
      </c>
      <c r="K54" s="16">
        <v>108204</v>
      </c>
      <c r="L54" s="16">
        <v>99701.28</v>
      </c>
      <c r="M54" s="16">
        <v>102756.35</v>
      </c>
      <c r="N54" s="16">
        <v>104373.05</v>
      </c>
    </row>
    <row r="55" spans="1:14" x14ac:dyDescent="0.25">
      <c r="A55" s="72"/>
      <c r="B55" s="4" t="s">
        <v>4</v>
      </c>
      <c r="C55" s="16">
        <v>98300.23</v>
      </c>
      <c r="D55" s="16">
        <v>99770.21</v>
      </c>
      <c r="E55" s="16">
        <v>116012.6</v>
      </c>
      <c r="F55" s="16">
        <v>101722.34</v>
      </c>
      <c r="G55" s="16">
        <v>112605.99</v>
      </c>
      <c r="H55" s="16">
        <v>101695.4</v>
      </c>
      <c r="I55" s="16">
        <v>116471.77</v>
      </c>
      <c r="J55" s="16">
        <v>143357.01999999999</v>
      </c>
      <c r="K55" s="16">
        <v>110415.66</v>
      </c>
      <c r="L55" s="16">
        <v>99538.01</v>
      </c>
      <c r="M55" s="16">
        <v>102710.68</v>
      </c>
      <c r="N55" s="16">
        <v>103928.15</v>
      </c>
    </row>
    <row r="56" spans="1:14" x14ac:dyDescent="0.25">
      <c r="A56" s="72"/>
      <c r="B56" s="4" t="s">
        <v>5</v>
      </c>
      <c r="C56" s="16">
        <v>3422.69</v>
      </c>
      <c r="D56" s="16">
        <v>3513.47</v>
      </c>
      <c r="E56" s="16">
        <v>5249.56</v>
      </c>
      <c r="F56" s="16">
        <v>3186.5</v>
      </c>
      <c r="G56" s="16">
        <v>4463.47</v>
      </c>
      <c r="H56" s="16">
        <v>6951.54</v>
      </c>
      <c r="I56" s="16">
        <v>6029.4</v>
      </c>
      <c r="J56" s="16">
        <v>14949.89</v>
      </c>
      <c r="K56" s="16">
        <v>8432.8799999999992</v>
      </c>
      <c r="L56" s="16">
        <v>3843.5</v>
      </c>
      <c r="M56" s="16">
        <v>2330.2399999999998</v>
      </c>
      <c r="N56" s="16">
        <v>4262.78</v>
      </c>
    </row>
    <row r="57" spans="1:14" ht="15" customHeight="1" x14ac:dyDescent="0.25">
      <c r="A57" s="72"/>
      <c r="B57" s="4" t="s">
        <v>9</v>
      </c>
      <c r="C57" s="16">
        <v>91311</v>
      </c>
      <c r="D57" s="16">
        <v>92346</v>
      </c>
      <c r="E57" s="16">
        <v>101446</v>
      </c>
      <c r="F57" s="16">
        <v>91282</v>
      </c>
      <c r="G57" s="16">
        <v>97656</v>
      </c>
      <c r="H57" s="16">
        <v>91342</v>
      </c>
      <c r="I57" s="16">
        <v>99781</v>
      </c>
      <c r="J57" s="16">
        <v>107618.44</v>
      </c>
      <c r="K57" s="16">
        <v>94194</v>
      </c>
      <c r="L57" s="16">
        <v>89110</v>
      </c>
      <c r="M57" s="16">
        <v>97344.18</v>
      </c>
      <c r="N57" s="16">
        <v>94875</v>
      </c>
    </row>
    <row r="58" spans="1:14" x14ac:dyDescent="0.25">
      <c r="A58" s="72"/>
      <c r="B58" s="4" t="s">
        <v>10</v>
      </c>
      <c r="C58" s="16">
        <v>106895.22</v>
      </c>
      <c r="D58" s="16">
        <v>108906.17</v>
      </c>
      <c r="E58" s="16">
        <v>132259.4</v>
      </c>
      <c r="F58" s="16">
        <v>109413.45</v>
      </c>
      <c r="G58" s="16">
        <v>123959</v>
      </c>
      <c r="H58" s="16">
        <v>120179.3</v>
      </c>
      <c r="I58" s="16">
        <v>131923.78</v>
      </c>
      <c r="J58" s="16">
        <v>176810</v>
      </c>
      <c r="K58" s="16">
        <v>135124.24</v>
      </c>
      <c r="L58" s="16">
        <v>111028</v>
      </c>
      <c r="M58" s="16">
        <v>109591.11</v>
      </c>
      <c r="N58" s="16">
        <v>112388</v>
      </c>
    </row>
    <row r="59" spans="1:14" ht="15" customHeight="1" x14ac:dyDescent="0.25">
      <c r="A59" s="63" t="s">
        <v>8</v>
      </c>
      <c r="B59" s="5" t="s">
        <v>3</v>
      </c>
      <c r="C59" s="17">
        <v>-15590</v>
      </c>
      <c r="D59" s="17">
        <v>-11669.86</v>
      </c>
      <c r="E59" s="17">
        <v>-16725</v>
      </c>
      <c r="F59" s="17">
        <v>-18917.27</v>
      </c>
      <c r="G59" s="17">
        <v>-24933</v>
      </c>
      <c r="H59" s="17">
        <v>-2131.5</v>
      </c>
      <c r="I59" s="17">
        <v>-27336.5</v>
      </c>
      <c r="J59" s="17">
        <v>-30506.85</v>
      </c>
      <c r="K59" s="17">
        <v>16639.5</v>
      </c>
      <c r="L59" s="17">
        <v>-21962.6</v>
      </c>
      <c r="M59" s="17">
        <v>-8402.77</v>
      </c>
      <c r="N59" s="17">
        <v>8731.8799999999992</v>
      </c>
    </row>
    <row r="60" spans="1:14" x14ac:dyDescent="0.25">
      <c r="A60" s="63"/>
      <c r="B60" s="5" t="s">
        <v>4</v>
      </c>
      <c r="C60" s="17">
        <v>-16093.66</v>
      </c>
      <c r="D60" s="17">
        <v>-11790.39</v>
      </c>
      <c r="E60" s="17">
        <v>-15310.17</v>
      </c>
      <c r="F60" s="17">
        <v>-19127.88</v>
      </c>
      <c r="G60" s="17">
        <v>-23859.69</v>
      </c>
      <c r="H60" s="17">
        <v>-2610.6999999999998</v>
      </c>
      <c r="I60" s="17">
        <v>-27555.85</v>
      </c>
      <c r="J60" s="17">
        <v>-32966.879999999997</v>
      </c>
      <c r="K60" s="17">
        <v>14525.44</v>
      </c>
      <c r="L60" s="17">
        <v>-21237.34</v>
      </c>
      <c r="M60" s="17">
        <v>-8950.52</v>
      </c>
      <c r="N60" s="17">
        <v>8063.3</v>
      </c>
    </row>
    <row r="61" spans="1:14" x14ac:dyDescent="0.25">
      <c r="A61" s="63"/>
      <c r="B61" s="5" t="s">
        <v>5</v>
      </c>
      <c r="C61" s="17">
        <v>3595.69</v>
      </c>
      <c r="D61" s="17">
        <v>3789.69</v>
      </c>
      <c r="E61" s="17">
        <v>7698.72</v>
      </c>
      <c r="F61" s="17">
        <v>5372.77</v>
      </c>
      <c r="G61" s="17">
        <v>5325.55</v>
      </c>
      <c r="H61" s="17">
        <v>9865.61</v>
      </c>
      <c r="I61" s="17">
        <v>9134.1299999999992</v>
      </c>
      <c r="J61" s="17">
        <v>15721.49</v>
      </c>
      <c r="K61" s="17">
        <v>12810.34</v>
      </c>
      <c r="L61" s="17">
        <v>3842.7</v>
      </c>
      <c r="M61" s="17">
        <v>3806.81</v>
      </c>
      <c r="N61" s="17">
        <v>6293.59</v>
      </c>
    </row>
    <row r="62" spans="1:14" x14ac:dyDescent="0.25">
      <c r="A62" s="63"/>
      <c r="B62" s="5" t="s">
        <v>9</v>
      </c>
      <c r="C62" s="17">
        <v>-26311.65</v>
      </c>
      <c r="D62" s="17">
        <v>-19950</v>
      </c>
      <c r="E62" s="17">
        <v>-35751.9</v>
      </c>
      <c r="F62" s="17">
        <v>-32520.34</v>
      </c>
      <c r="G62" s="17">
        <v>-36142</v>
      </c>
      <c r="H62" s="17">
        <v>-31624.05</v>
      </c>
      <c r="I62" s="17">
        <v>-48242</v>
      </c>
      <c r="J62" s="17">
        <v>-67664</v>
      </c>
      <c r="K62" s="17">
        <v>-17201</v>
      </c>
      <c r="L62" s="17">
        <v>-29109.95</v>
      </c>
      <c r="M62" s="17">
        <v>-17201</v>
      </c>
      <c r="N62" s="17">
        <v>-9379</v>
      </c>
    </row>
    <row r="63" spans="1:14" ht="15.75" thickBot="1" x14ac:dyDescent="0.3">
      <c r="A63" s="64"/>
      <c r="B63" s="6" t="s">
        <v>10</v>
      </c>
      <c r="C63" s="18">
        <v>-7799.83</v>
      </c>
      <c r="D63" s="18">
        <v>-3328.01</v>
      </c>
      <c r="E63" s="18">
        <v>3137.1</v>
      </c>
      <c r="F63" s="18">
        <v>-7356</v>
      </c>
      <c r="G63" s="18">
        <v>-8887</v>
      </c>
      <c r="H63" s="18">
        <v>30681.599999999999</v>
      </c>
      <c r="I63" s="18">
        <v>-12870</v>
      </c>
      <c r="J63" s="18">
        <v>-2580</v>
      </c>
      <c r="K63" s="18">
        <v>39883</v>
      </c>
      <c r="L63" s="18">
        <v>-13144.7</v>
      </c>
      <c r="M63" s="18">
        <v>-666</v>
      </c>
      <c r="N63" s="18">
        <v>21179.200000000001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0:N63"/>
  <sheetViews>
    <sheetView topLeftCell="A4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42887</v>
      </c>
      <c r="C10" s="3"/>
    </row>
    <row r="11" spans="1:6" ht="15.75" x14ac:dyDescent="0.25">
      <c r="A11" s="1" t="s">
        <v>0</v>
      </c>
      <c r="B11" s="2">
        <v>42887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1345818</v>
      </c>
      <c r="D15" s="11">
        <v>1451176</v>
      </c>
      <c r="E15" s="11">
        <v>1570705.65</v>
      </c>
      <c r="F15" s="11">
        <v>1689451.93</v>
      </c>
    </row>
    <row r="16" spans="1:6" x14ac:dyDescent="0.25">
      <c r="A16" s="72"/>
      <c r="B16" s="12" t="s">
        <v>4</v>
      </c>
      <c r="C16" s="13">
        <v>1348336.8</v>
      </c>
      <c r="D16" s="13">
        <v>1447537.14</v>
      </c>
      <c r="E16" s="13">
        <v>1571933.78</v>
      </c>
      <c r="F16" s="13">
        <v>1684617.85</v>
      </c>
    </row>
    <row r="17" spans="1:6" x14ac:dyDescent="0.25">
      <c r="A17" s="72"/>
      <c r="B17" s="12" t="s">
        <v>5</v>
      </c>
      <c r="C17" s="13">
        <v>33436.51</v>
      </c>
      <c r="D17" s="13">
        <v>50098.81</v>
      </c>
      <c r="E17" s="13">
        <v>42601.63</v>
      </c>
      <c r="F17" s="13">
        <v>61528.25</v>
      </c>
    </row>
    <row r="18" spans="1:6" x14ac:dyDescent="0.25">
      <c r="A18" s="72"/>
      <c r="B18" s="12" t="s">
        <v>9</v>
      </c>
      <c r="C18" s="13">
        <v>1251038.1000000001</v>
      </c>
      <c r="D18" s="13">
        <v>1300952.8</v>
      </c>
      <c r="E18" s="13">
        <v>1477816.35</v>
      </c>
      <c r="F18" s="13">
        <v>1493121</v>
      </c>
    </row>
    <row r="19" spans="1:6" x14ac:dyDescent="0.25">
      <c r="A19" s="72"/>
      <c r="B19" s="12" t="s">
        <v>10</v>
      </c>
      <c r="C19" s="13">
        <v>1426325.6</v>
      </c>
      <c r="D19" s="13">
        <v>1590930.9</v>
      </c>
      <c r="E19" s="13">
        <v>1673101</v>
      </c>
      <c r="F19" s="13">
        <v>1807050</v>
      </c>
    </row>
    <row r="20" spans="1:6" ht="15" customHeight="1" x14ac:dyDescent="0.25">
      <c r="A20" s="63" t="s">
        <v>6</v>
      </c>
      <c r="B20" s="5" t="s">
        <v>3</v>
      </c>
      <c r="C20" s="14">
        <v>1144463.6599999999</v>
      </c>
      <c r="D20" s="14">
        <v>1230000</v>
      </c>
      <c r="E20" s="14">
        <v>1329361.95</v>
      </c>
      <c r="F20" s="14">
        <v>1427319.87</v>
      </c>
    </row>
    <row r="21" spans="1:6" x14ac:dyDescent="0.25">
      <c r="A21" s="63"/>
      <c r="B21" s="5" t="s">
        <v>4</v>
      </c>
      <c r="C21" s="14">
        <v>1143992.52</v>
      </c>
      <c r="D21" s="14">
        <v>1228862.43</v>
      </c>
      <c r="E21" s="14">
        <v>1330510.71</v>
      </c>
      <c r="F21" s="14">
        <v>1435149.1</v>
      </c>
    </row>
    <row r="22" spans="1:6" x14ac:dyDescent="0.25">
      <c r="A22" s="63"/>
      <c r="B22" s="5" t="s">
        <v>5</v>
      </c>
      <c r="C22" s="14">
        <v>20305.98</v>
      </c>
      <c r="D22" s="14">
        <v>33882.57</v>
      </c>
      <c r="E22" s="14">
        <v>49431.68</v>
      </c>
      <c r="F22" s="14">
        <v>66487.25</v>
      </c>
    </row>
    <row r="23" spans="1:6" x14ac:dyDescent="0.25">
      <c r="A23" s="63"/>
      <c r="B23" s="5" t="s">
        <v>9</v>
      </c>
      <c r="C23" s="14">
        <v>1088118</v>
      </c>
      <c r="D23" s="14">
        <v>1158845</v>
      </c>
      <c r="E23" s="14">
        <v>1231246</v>
      </c>
      <c r="F23" s="14">
        <v>1320000</v>
      </c>
    </row>
    <row r="24" spans="1:6" x14ac:dyDescent="0.25">
      <c r="A24" s="63"/>
      <c r="B24" s="5" t="s">
        <v>10</v>
      </c>
      <c r="C24" s="14">
        <v>1190990.3400000001</v>
      </c>
      <c r="D24" s="14">
        <v>1329946.3999999999</v>
      </c>
      <c r="E24" s="14">
        <v>1489291.5</v>
      </c>
      <c r="F24" s="14">
        <v>1620922.5</v>
      </c>
    </row>
    <row r="25" spans="1:6" ht="15" customHeight="1" x14ac:dyDescent="0.25">
      <c r="A25" s="72" t="s">
        <v>7</v>
      </c>
      <c r="B25" s="4" t="s">
        <v>3</v>
      </c>
      <c r="C25" s="12">
        <v>1290479</v>
      </c>
      <c r="D25" s="12">
        <v>1356851.32</v>
      </c>
      <c r="E25" s="12">
        <v>1421763</v>
      </c>
      <c r="F25" s="12">
        <v>1478647.47</v>
      </c>
    </row>
    <row r="26" spans="1:6" x14ac:dyDescent="0.25">
      <c r="A26" s="72"/>
      <c r="B26" s="4" t="s">
        <v>4</v>
      </c>
      <c r="C26" s="12">
        <v>1291480.49</v>
      </c>
      <c r="D26" s="12">
        <v>1356584.93</v>
      </c>
      <c r="E26" s="12">
        <v>1415050.51</v>
      </c>
      <c r="F26" s="12">
        <v>1475865.17</v>
      </c>
    </row>
    <row r="27" spans="1:6" x14ac:dyDescent="0.25">
      <c r="A27" s="72"/>
      <c r="B27" s="4" t="s">
        <v>5</v>
      </c>
      <c r="C27" s="12">
        <v>20319.95</v>
      </c>
      <c r="D27" s="12">
        <v>30117.08</v>
      </c>
      <c r="E27" s="12">
        <v>38937.360000000001</v>
      </c>
      <c r="F27" s="12">
        <v>48731.57</v>
      </c>
    </row>
    <row r="28" spans="1:6" x14ac:dyDescent="0.25">
      <c r="A28" s="72"/>
      <c r="B28" s="4" t="s">
        <v>9</v>
      </c>
      <c r="C28" s="12">
        <v>1240674</v>
      </c>
      <c r="D28" s="12">
        <v>1291796</v>
      </c>
      <c r="E28" s="12">
        <v>1306246</v>
      </c>
      <c r="F28" s="12">
        <v>1350000</v>
      </c>
    </row>
    <row r="29" spans="1:6" x14ac:dyDescent="0.25">
      <c r="A29" s="72"/>
      <c r="B29" s="4" t="s">
        <v>10</v>
      </c>
      <c r="C29" s="12">
        <v>1356555.5</v>
      </c>
      <c r="D29" s="12">
        <v>1482742.3</v>
      </c>
      <c r="E29" s="12">
        <v>1480000</v>
      </c>
      <c r="F29" s="12">
        <v>1566000</v>
      </c>
    </row>
    <row r="30" spans="1:6" ht="15" customHeight="1" x14ac:dyDescent="0.25">
      <c r="A30" s="73" t="s">
        <v>8</v>
      </c>
      <c r="B30" s="5" t="s">
        <v>3</v>
      </c>
      <c r="C30" s="14">
        <v>-142051.79999999999</v>
      </c>
      <c r="D30" s="14">
        <v>-127446</v>
      </c>
      <c r="E30" s="14">
        <v>-88168</v>
      </c>
      <c r="F30" s="14">
        <v>-43041</v>
      </c>
    </row>
    <row r="31" spans="1:6" x14ac:dyDescent="0.25">
      <c r="A31" s="73"/>
      <c r="B31" s="5" t="s">
        <v>4</v>
      </c>
      <c r="C31" s="14">
        <v>-147067.38</v>
      </c>
      <c r="D31" s="14">
        <v>-125124.53</v>
      </c>
      <c r="E31" s="14">
        <v>-85218.68</v>
      </c>
      <c r="F31" s="14">
        <v>-38436.1</v>
      </c>
    </row>
    <row r="32" spans="1:6" x14ac:dyDescent="0.25">
      <c r="A32" s="73"/>
      <c r="B32" s="5" t="s">
        <v>5</v>
      </c>
      <c r="C32" s="14">
        <v>13991.83</v>
      </c>
      <c r="D32" s="14">
        <v>20739.68</v>
      </c>
      <c r="E32" s="14">
        <v>33780.1</v>
      </c>
      <c r="F32" s="14">
        <v>55192.79</v>
      </c>
    </row>
    <row r="33" spans="1:14" ht="15" customHeight="1" x14ac:dyDescent="0.25">
      <c r="A33" s="73"/>
      <c r="B33" s="5" t="s">
        <v>9</v>
      </c>
      <c r="C33" s="14">
        <v>-187001.23</v>
      </c>
      <c r="D33" s="14">
        <v>-164787.62</v>
      </c>
      <c r="E33" s="14">
        <v>-156844.54999999999</v>
      </c>
      <c r="F33" s="14">
        <v>-165941.53</v>
      </c>
    </row>
    <row r="34" spans="1:14" x14ac:dyDescent="0.25">
      <c r="A34" s="73"/>
      <c r="B34" s="5" t="s">
        <v>10</v>
      </c>
      <c r="C34" s="14">
        <v>-120000</v>
      </c>
      <c r="D34" s="14">
        <v>-65860.740000000005</v>
      </c>
      <c r="E34" s="14">
        <v>0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75.47</v>
      </c>
      <c r="D35" s="12">
        <v>78.599999999999994</v>
      </c>
      <c r="E35" s="12">
        <v>81.599999999999994</v>
      </c>
      <c r="F35" s="12">
        <v>82.92</v>
      </c>
    </row>
    <row r="36" spans="1:14" x14ac:dyDescent="0.25">
      <c r="A36" s="74"/>
      <c r="B36" s="4" t="s">
        <v>4</v>
      </c>
      <c r="C36" s="12">
        <v>75.77</v>
      </c>
      <c r="D36" s="12">
        <v>78.78</v>
      </c>
      <c r="E36" s="12">
        <v>81.489999999999995</v>
      </c>
      <c r="F36" s="12">
        <v>83.21</v>
      </c>
    </row>
    <row r="37" spans="1:14" x14ac:dyDescent="0.25">
      <c r="A37" s="74"/>
      <c r="B37" s="4" t="s">
        <v>5</v>
      </c>
      <c r="C37" s="12">
        <v>1.57</v>
      </c>
      <c r="D37" s="12">
        <v>1.98</v>
      </c>
      <c r="E37" s="12">
        <v>2.6</v>
      </c>
      <c r="F37" s="12">
        <v>3.23</v>
      </c>
    </row>
    <row r="38" spans="1:14" x14ac:dyDescent="0.25">
      <c r="A38" s="74"/>
      <c r="B38" s="4" t="s">
        <v>9</v>
      </c>
      <c r="C38" s="12">
        <v>73</v>
      </c>
      <c r="D38" s="12">
        <v>74.599999999999994</v>
      </c>
      <c r="E38" s="12">
        <v>77</v>
      </c>
      <c r="F38" s="12">
        <v>74.849999999999994</v>
      </c>
    </row>
    <row r="39" spans="1:14" ht="15.75" thickBot="1" x14ac:dyDescent="0.3">
      <c r="A39" s="75"/>
      <c r="B39" s="7" t="s">
        <v>10</v>
      </c>
      <c r="C39" s="15">
        <v>80</v>
      </c>
      <c r="D39" s="15">
        <v>84.6</v>
      </c>
      <c r="E39" s="15">
        <v>89</v>
      </c>
      <c r="F39" s="15">
        <v>90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42887</v>
      </c>
      <c r="D43" s="9">
        <v>42917</v>
      </c>
      <c r="E43" s="9">
        <v>42948</v>
      </c>
      <c r="F43" s="9">
        <v>42979</v>
      </c>
      <c r="G43" s="9">
        <v>43009</v>
      </c>
      <c r="H43" s="9">
        <v>43040</v>
      </c>
      <c r="I43" s="9">
        <v>43070</v>
      </c>
      <c r="J43" s="9">
        <v>43101</v>
      </c>
      <c r="K43" s="9">
        <v>43132</v>
      </c>
      <c r="L43" s="9">
        <v>43160</v>
      </c>
      <c r="M43" s="9">
        <v>43191</v>
      </c>
      <c r="N43" s="9">
        <v>43221</v>
      </c>
    </row>
    <row r="44" spans="1:14" ht="15" customHeight="1" x14ac:dyDescent="0.25">
      <c r="A44" s="71" t="s">
        <v>11</v>
      </c>
      <c r="B44" s="4" t="s">
        <v>3</v>
      </c>
      <c r="C44" s="16">
        <v>103155.11</v>
      </c>
      <c r="D44" s="16">
        <v>113729.91</v>
      </c>
      <c r="E44" s="16">
        <v>98977</v>
      </c>
      <c r="F44" s="16">
        <v>101285.62</v>
      </c>
      <c r="G44" s="16">
        <v>115507.2</v>
      </c>
      <c r="H44" s="16">
        <v>108953.4</v>
      </c>
      <c r="I44" s="16">
        <v>136014.5</v>
      </c>
      <c r="J44" s="16">
        <v>145096.85</v>
      </c>
      <c r="K44" s="16">
        <v>100733.19</v>
      </c>
      <c r="L44" s="16">
        <v>108467.01</v>
      </c>
      <c r="M44" s="16">
        <v>130100.74</v>
      </c>
      <c r="N44" s="16">
        <v>107244.26</v>
      </c>
    </row>
    <row r="45" spans="1:14" x14ac:dyDescent="0.25">
      <c r="A45" s="72"/>
      <c r="B45" s="4" t="s">
        <v>4</v>
      </c>
      <c r="C45" s="16">
        <v>103727.94</v>
      </c>
      <c r="D45" s="16">
        <v>115430.83</v>
      </c>
      <c r="E45" s="16">
        <v>100558.62</v>
      </c>
      <c r="F45" s="16">
        <v>103332.24</v>
      </c>
      <c r="G45" s="16">
        <v>119207.58</v>
      </c>
      <c r="H45" s="16">
        <v>109470.57</v>
      </c>
      <c r="I45" s="16">
        <v>136200.70000000001</v>
      </c>
      <c r="J45" s="16">
        <v>144236.48000000001</v>
      </c>
      <c r="K45" s="16">
        <v>101333.77</v>
      </c>
      <c r="L45" s="16">
        <v>107813.83</v>
      </c>
      <c r="M45" s="16">
        <v>129665.61</v>
      </c>
      <c r="N45" s="16">
        <v>107217.04</v>
      </c>
    </row>
    <row r="46" spans="1:14" x14ac:dyDescent="0.25">
      <c r="A46" s="72"/>
      <c r="B46" s="4" t="s">
        <v>5</v>
      </c>
      <c r="C46" s="16">
        <v>3010.65</v>
      </c>
      <c r="D46" s="16">
        <v>6814.41</v>
      </c>
      <c r="E46" s="16">
        <v>4733.3900000000003</v>
      </c>
      <c r="F46" s="16">
        <v>6005.81</v>
      </c>
      <c r="G46" s="16">
        <v>12694.14</v>
      </c>
      <c r="H46" s="16">
        <v>4246.5</v>
      </c>
      <c r="I46" s="16">
        <v>5831.63</v>
      </c>
      <c r="J46" s="16">
        <v>8978.4699999999993</v>
      </c>
      <c r="K46" s="16">
        <v>4290.91</v>
      </c>
      <c r="L46" s="16">
        <v>4500.3</v>
      </c>
      <c r="M46" s="16">
        <v>5733.79</v>
      </c>
      <c r="N46" s="16">
        <v>3991.73</v>
      </c>
    </row>
    <row r="47" spans="1:14" ht="15" customHeight="1" x14ac:dyDescent="0.25">
      <c r="A47" s="72"/>
      <c r="B47" s="4" t="s">
        <v>9</v>
      </c>
      <c r="C47" s="16">
        <v>97526</v>
      </c>
      <c r="D47" s="16">
        <v>101837</v>
      </c>
      <c r="E47" s="16">
        <v>94713</v>
      </c>
      <c r="F47" s="16">
        <v>96242</v>
      </c>
      <c r="G47" s="16">
        <v>100207</v>
      </c>
      <c r="H47" s="16">
        <v>102140</v>
      </c>
      <c r="I47" s="16">
        <v>113399.83</v>
      </c>
      <c r="J47" s="16">
        <v>104879</v>
      </c>
      <c r="K47" s="16">
        <v>94047.96</v>
      </c>
      <c r="L47" s="16">
        <v>94710</v>
      </c>
      <c r="M47" s="16">
        <v>119876</v>
      </c>
      <c r="N47" s="16">
        <v>101228.6</v>
      </c>
    </row>
    <row r="48" spans="1:14" x14ac:dyDescent="0.25">
      <c r="A48" s="72"/>
      <c r="B48" s="4" t="s">
        <v>10</v>
      </c>
      <c r="C48" s="16">
        <v>112640</v>
      </c>
      <c r="D48" s="16">
        <v>133925</v>
      </c>
      <c r="E48" s="16">
        <v>113312.65</v>
      </c>
      <c r="F48" s="16">
        <v>124911.5</v>
      </c>
      <c r="G48" s="16">
        <v>156753.12</v>
      </c>
      <c r="H48" s="16">
        <v>121227</v>
      </c>
      <c r="I48" s="16">
        <v>153913.03</v>
      </c>
      <c r="J48" s="16">
        <v>159146.37</v>
      </c>
      <c r="K48" s="16">
        <v>114250</v>
      </c>
      <c r="L48" s="16">
        <v>119261.84</v>
      </c>
      <c r="M48" s="16">
        <v>144027.6</v>
      </c>
      <c r="N48" s="16">
        <v>115453</v>
      </c>
    </row>
    <row r="49" spans="1:14" ht="15" customHeight="1" x14ac:dyDescent="0.25">
      <c r="A49" s="63" t="s">
        <v>6</v>
      </c>
      <c r="B49" s="5" t="s">
        <v>3</v>
      </c>
      <c r="C49" s="17">
        <v>87352.16</v>
      </c>
      <c r="D49" s="17">
        <v>99176</v>
      </c>
      <c r="E49" s="17">
        <v>83499</v>
      </c>
      <c r="F49" s="17">
        <v>88357.05</v>
      </c>
      <c r="G49" s="17">
        <v>101374.71</v>
      </c>
      <c r="H49" s="17">
        <v>89824</v>
      </c>
      <c r="I49" s="17">
        <v>114410.5</v>
      </c>
      <c r="J49" s="17">
        <v>126348.42</v>
      </c>
      <c r="K49" s="17">
        <v>78179.320000000007</v>
      </c>
      <c r="L49" s="17">
        <v>93963.38</v>
      </c>
      <c r="M49" s="17">
        <v>113164.5</v>
      </c>
      <c r="N49" s="17">
        <v>85883.95</v>
      </c>
    </row>
    <row r="50" spans="1:14" x14ac:dyDescent="0.25">
      <c r="A50" s="63"/>
      <c r="B50" s="5" t="s">
        <v>4</v>
      </c>
      <c r="C50" s="17">
        <v>87830.41</v>
      </c>
      <c r="D50" s="17">
        <v>100343.36</v>
      </c>
      <c r="E50" s="17">
        <v>83486.880000000005</v>
      </c>
      <c r="F50" s="17">
        <v>89817.58</v>
      </c>
      <c r="G50" s="17">
        <v>103937.03</v>
      </c>
      <c r="H50" s="17">
        <v>89957.99</v>
      </c>
      <c r="I50" s="17">
        <v>112958.67</v>
      </c>
      <c r="J50" s="17">
        <v>125409.51</v>
      </c>
      <c r="K50" s="17">
        <v>78581.52</v>
      </c>
      <c r="L50" s="17">
        <v>93602.43</v>
      </c>
      <c r="M50" s="17">
        <v>113251.34</v>
      </c>
      <c r="N50" s="17">
        <v>87032.55</v>
      </c>
    </row>
    <row r="51" spans="1:14" x14ac:dyDescent="0.25">
      <c r="A51" s="63"/>
      <c r="B51" s="5" t="s">
        <v>5</v>
      </c>
      <c r="C51" s="17">
        <v>2961.86</v>
      </c>
      <c r="D51" s="17">
        <v>5528.68</v>
      </c>
      <c r="E51" s="17">
        <v>4785.6899999999996</v>
      </c>
      <c r="F51" s="17">
        <v>4865.1899999999996</v>
      </c>
      <c r="G51" s="17">
        <v>11078.54</v>
      </c>
      <c r="H51" s="17">
        <v>5889.4</v>
      </c>
      <c r="I51" s="17">
        <v>7678.6</v>
      </c>
      <c r="J51" s="17">
        <v>6110.36</v>
      </c>
      <c r="K51" s="17">
        <v>4846.8500000000004</v>
      </c>
      <c r="L51" s="17">
        <v>3538.48</v>
      </c>
      <c r="M51" s="17">
        <v>5624.59</v>
      </c>
      <c r="N51" s="17">
        <v>5166.6400000000003</v>
      </c>
    </row>
    <row r="52" spans="1:14" ht="15" customHeight="1" x14ac:dyDescent="0.25">
      <c r="A52" s="63"/>
      <c r="B52" s="5" t="s">
        <v>9</v>
      </c>
      <c r="C52" s="17">
        <v>82445</v>
      </c>
      <c r="D52" s="17">
        <v>90431</v>
      </c>
      <c r="E52" s="17">
        <v>73275</v>
      </c>
      <c r="F52" s="17">
        <v>82389.440000000002</v>
      </c>
      <c r="G52" s="17">
        <v>84391.9</v>
      </c>
      <c r="H52" s="17">
        <v>76501.78</v>
      </c>
      <c r="I52" s="17">
        <v>93827</v>
      </c>
      <c r="J52" s="17">
        <v>112138</v>
      </c>
      <c r="K52" s="17">
        <v>71702</v>
      </c>
      <c r="L52" s="17">
        <v>84000</v>
      </c>
      <c r="M52" s="17">
        <v>93827</v>
      </c>
      <c r="N52" s="17">
        <v>73346</v>
      </c>
    </row>
    <row r="53" spans="1:14" x14ac:dyDescent="0.25">
      <c r="A53" s="63"/>
      <c r="B53" s="5" t="s">
        <v>10</v>
      </c>
      <c r="C53" s="17">
        <v>96748</v>
      </c>
      <c r="D53" s="17">
        <v>115967.7</v>
      </c>
      <c r="E53" s="17">
        <v>94453.75</v>
      </c>
      <c r="F53" s="17">
        <v>104017.8</v>
      </c>
      <c r="G53" s="17">
        <v>135811</v>
      </c>
      <c r="H53" s="17">
        <v>107111</v>
      </c>
      <c r="I53" s="17">
        <v>129000</v>
      </c>
      <c r="J53" s="17">
        <v>135073</v>
      </c>
      <c r="K53" s="17">
        <v>93827</v>
      </c>
      <c r="L53" s="17">
        <v>101783.08</v>
      </c>
      <c r="M53" s="17">
        <v>125145.7</v>
      </c>
      <c r="N53" s="17">
        <v>99459.8</v>
      </c>
    </row>
    <row r="54" spans="1:14" ht="15" customHeight="1" x14ac:dyDescent="0.25">
      <c r="A54" s="72" t="s">
        <v>7</v>
      </c>
      <c r="B54" s="4" t="s">
        <v>3</v>
      </c>
      <c r="C54" s="16">
        <v>99707.6</v>
      </c>
      <c r="D54" s="16">
        <v>115727.34</v>
      </c>
      <c r="E54" s="16">
        <v>102405</v>
      </c>
      <c r="F54" s="16">
        <v>112779.46</v>
      </c>
      <c r="G54" s="16">
        <v>100210.94</v>
      </c>
      <c r="H54" s="16">
        <v>117037.02</v>
      </c>
      <c r="I54" s="16">
        <v>142334.22</v>
      </c>
      <c r="J54" s="16">
        <v>108355.2</v>
      </c>
      <c r="K54" s="16">
        <v>99889.45</v>
      </c>
      <c r="L54" s="16">
        <v>102883.69</v>
      </c>
      <c r="M54" s="16">
        <v>102175.54</v>
      </c>
      <c r="N54" s="16">
        <v>103151.08</v>
      </c>
    </row>
    <row r="55" spans="1:14" x14ac:dyDescent="0.25">
      <c r="A55" s="72"/>
      <c r="B55" s="4" t="s">
        <v>4</v>
      </c>
      <c r="C55" s="16">
        <v>99941.7</v>
      </c>
      <c r="D55" s="16">
        <v>115555.68</v>
      </c>
      <c r="E55" s="16">
        <v>102137.77</v>
      </c>
      <c r="F55" s="16">
        <v>112977.37</v>
      </c>
      <c r="G55" s="16">
        <v>101896.74</v>
      </c>
      <c r="H55" s="16">
        <v>116769.37</v>
      </c>
      <c r="I55" s="16">
        <v>142286.57</v>
      </c>
      <c r="J55" s="16">
        <v>110697.41</v>
      </c>
      <c r="K55" s="16">
        <v>99155.08</v>
      </c>
      <c r="L55" s="16">
        <v>103065.38</v>
      </c>
      <c r="M55" s="16">
        <v>102300.72</v>
      </c>
      <c r="N55" s="16">
        <v>102600.55</v>
      </c>
    </row>
    <row r="56" spans="1:14" x14ac:dyDescent="0.25">
      <c r="A56" s="72"/>
      <c r="B56" s="4" t="s">
        <v>5</v>
      </c>
      <c r="C56" s="16">
        <v>3010.1</v>
      </c>
      <c r="D56" s="16">
        <v>3835.31</v>
      </c>
      <c r="E56" s="16">
        <v>2578.3200000000002</v>
      </c>
      <c r="F56" s="16">
        <v>3028.02</v>
      </c>
      <c r="G56" s="16">
        <v>6477.63</v>
      </c>
      <c r="H56" s="16">
        <v>5726.52</v>
      </c>
      <c r="I56" s="16">
        <v>13527.88</v>
      </c>
      <c r="J56" s="16">
        <v>9013.2800000000007</v>
      </c>
      <c r="K56" s="16">
        <v>4149.01</v>
      </c>
      <c r="L56" s="16">
        <v>2686.75</v>
      </c>
      <c r="M56" s="16">
        <v>4049.06</v>
      </c>
      <c r="N56" s="16">
        <v>4368.8100000000004</v>
      </c>
    </row>
    <row r="57" spans="1:14" ht="15" customHeight="1" x14ac:dyDescent="0.25">
      <c r="A57" s="72"/>
      <c r="B57" s="4" t="s">
        <v>9</v>
      </c>
      <c r="C57" s="16">
        <v>95382</v>
      </c>
      <c r="D57" s="16">
        <v>105185.83</v>
      </c>
      <c r="E57" s="16">
        <v>95164.93</v>
      </c>
      <c r="F57" s="16">
        <v>104473.2</v>
      </c>
      <c r="G57" s="16">
        <v>93214.6</v>
      </c>
      <c r="H57" s="16">
        <v>99721</v>
      </c>
      <c r="I57" s="16">
        <v>107618.44</v>
      </c>
      <c r="J57" s="16">
        <v>94194.28</v>
      </c>
      <c r="K57" s="16">
        <v>89114</v>
      </c>
      <c r="L57" s="16">
        <v>97344.18</v>
      </c>
      <c r="M57" s="16">
        <v>90000</v>
      </c>
      <c r="N57" s="16">
        <v>90000</v>
      </c>
    </row>
    <row r="58" spans="1:14" x14ac:dyDescent="0.25">
      <c r="A58" s="72"/>
      <c r="B58" s="4" t="s">
        <v>10</v>
      </c>
      <c r="C58" s="16">
        <v>108906.17</v>
      </c>
      <c r="D58" s="16">
        <v>123438.48</v>
      </c>
      <c r="E58" s="16">
        <v>109413.45</v>
      </c>
      <c r="F58" s="16">
        <v>122349.8</v>
      </c>
      <c r="G58" s="16">
        <v>120179.3</v>
      </c>
      <c r="H58" s="16">
        <v>131923.78</v>
      </c>
      <c r="I58" s="16">
        <v>166364.91</v>
      </c>
      <c r="J58" s="16">
        <v>135124.24</v>
      </c>
      <c r="K58" s="16">
        <v>111028</v>
      </c>
      <c r="L58" s="16">
        <v>111028</v>
      </c>
      <c r="M58" s="16">
        <v>112380</v>
      </c>
      <c r="N58" s="16">
        <v>111028</v>
      </c>
    </row>
    <row r="59" spans="1:14" ht="15" customHeight="1" x14ac:dyDescent="0.25">
      <c r="A59" s="63" t="s">
        <v>8</v>
      </c>
      <c r="B59" s="5" t="s">
        <v>3</v>
      </c>
      <c r="C59" s="17">
        <v>-11907.86</v>
      </c>
      <c r="D59" s="17">
        <v>-16837.5</v>
      </c>
      <c r="E59" s="17">
        <v>-19000</v>
      </c>
      <c r="F59" s="17">
        <v>-23932.86</v>
      </c>
      <c r="G59" s="17">
        <v>-886.87</v>
      </c>
      <c r="H59" s="17">
        <v>-26532.9</v>
      </c>
      <c r="I59" s="17">
        <v>-30057.11</v>
      </c>
      <c r="J59" s="17">
        <v>15401.7</v>
      </c>
      <c r="K59" s="17">
        <v>-21693.9</v>
      </c>
      <c r="L59" s="17">
        <v>-8710.8799999999992</v>
      </c>
      <c r="M59" s="17">
        <v>11222.53</v>
      </c>
      <c r="N59" s="17">
        <v>-15663.86</v>
      </c>
    </row>
    <row r="60" spans="1:14" x14ac:dyDescent="0.25">
      <c r="A60" s="63"/>
      <c r="B60" s="5" t="s">
        <v>4</v>
      </c>
      <c r="C60" s="17">
        <v>-12230.14</v>
      </c>
      <c r="D60" s="17">
        <v>-15467.47</v>
      </c>
      <c r="E60" s="17">
        <v>-19073</v>
      </c>
      <c r="F60" s="17">
        <v>-23942.48</v>
      </c>
      <c r="G60" s="17">
        <v>-87.92</v>
      </c>
      <c r="H60" s="17">
        <v>-26591.32</v>
      </c>
      <c r="I60" s="17">
        <v>-30921.26</v>
      </c>
      <c r="J60" s="17">
        <v>13886.58</v>
      </c>
      <c r="K60" s="17">
        <v>-20719.28</v>
      </c>
      <c r="L60" s="17">
        <v>-9159.83</v>
      </c>
      <c r="M60" s="17">
        <v>10459.98</v>
      </c>
      <c r="N60" s="17">
        <v>-15567.85</v>
      </c>
    </row>
    <row r="61" spans="1:14" x14ac:dyDescent="0.25">
      <c r="A61" s="63"/>
      <c r="B61" s="5" t="s">
        <v>5</v>
      </c>
      <c r="C61" s="17">
        <v>3292.67</v>
      </c>
      <c r="D61" s="17">
        <v>7047.49</v>
      </c>
      <c r="E61" s="17">
        <v>5065.1400000000003</v>
      </c>
      <c r="F61" s="17">
        <v>4594.67</v>
      </c>
      <c r="G61" s="17">
        <v>11759.23</v>
      </c>
      <c r="H61" s="17">
        <v>8731.31</v>
      </c>
      <c r="I61" s="17">
        <v>13108.72</v>
      </c>
      <c r="J61" s="17">
        <v>12403.54</v>
      </c>
      <c r="K61" s="17">
        <v>5233.0600000000004</v>
      </c>
      <c r="L61" s="17">
        <v>3333.97</v>
      </c>
      <c r="M61" s="17">
        <v>7306.11</v>
      </c>
      <c r="N61" s="17">
        <v>7008.93</v>
      </c>
    </row>
    <row r="62" spans="1:14" x14ac:dyDescent="0.25">
      <c r="A62" s="63"/>
      <c r="B62" s="5" t="s">
        <v>9</v>
      </c>
      <c r="C62" s="17">
        <v>-19950</v>
      </c>
      <c r="D62" s="17">
        <v>-35751.9</v>
      </c>
      <c r="E62" s="17">
        <v>-30197</v>
      </c>
      <c r="F62" s="17">
        <v>-36134</v>
      </c>
      <c r="G62" s="17">
        <v>-31624.05</v>
      </c>
      <c r="H62" s="17">
        <v>-49025.1</v>
      </c>
      <c r="I62" s="17">
        <v>-55840.9</v>
      </c>
      <c r="J62" s="17">
        <v>-17201</v>
      </c>
      <c r="K62" s="17">
        <v>-29721.13</v>
      </c>
      <c r="L62" s="17">
        <v>-17201</v>
      </c>
      <c r="M62" s="17">
        <v>-9379</v>
      </c>
      <c r="N62" s="17">
        <v>-35462</v>
      </c>
    </row>
    <row r="63" spans="1:14" ht="15.75" thickBot="1" x14ac:dyDescent="0.3">
      <c r="A63" s="64"/>
      <c r="B63" s="6" t="s">
        <v>10</v>
      </c>
      <c r="C63" s="18">
        <v>-3319</v>
      </c>
      <c r="D63" s="18">
        <v>2055.1</v>
      </c>
      <c r="E63" s="18">
        <v>-8386.9</v>
      </c>
      <c r="F63" s="18">
        <v>-13460.3</v>
      </c>
      <c r="G63" s="18">
        <v>31054.5</v>
      </c>
      <c r="H63" s="18">
        <v>-3841</v>
      </c>
      <c r="I63" s="18">
        <v>-7000</v>
      </c>
      <c r="J63" s="18">
        <v>40320</v>
      </c>
      <c r="K63" s="18">
        <v>-5000</v>
      </c>
      <c r="L63" s="18">
        <v>-2261</v>
      </c>
      <c r="M63" s="18">
        <v>24704.2</v>
      </c>
      <c r="N63" s="18">
        <v>1000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42917</v>
      </c>
      <c r="C10" s="3"/>
    </row>
    <row r="11" spans="1:6" ht="15.75" x14ac:dyDescent="0.25">
      <c r="A11" s="1" t="s">
        <v>0</v>
      </c>
      <c r="B11" s="2">
        <v>42917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1340307.8</v>
      </c>
      <c r="D15" s="11">
        <v>1439452.87</v>
      </c>
      <c r="E15" s="11">
        <v>1550916.7</v>
      </c>
      <c r="F15" s="11">
        <v>1675118.5</v>
      </c>
    </row>
    <row r="16" spans="1:6" x14ac:dyDescent="0.25">
      <c r="A16" s="72"/>
      <c r="B16" s="12" t="s">
        <v>4</v>
      </c>
      <c r="C16" s="13">
        <v>1342315.99</v>
      </c>
      <c r="D16" s="13">
        <v>1437999.44</v>
      </c>
      <c r="E16" s="13">
        <v>1556735.3</v>
      </c>
      <c r="F16" s="13">
        <v>1668796.65</v>
      </c>
    </row>
    <row r="17" spans="1:6" x14ac:dyDescent="0.25">
      <c r="A17" s="72"/>
      <c r="B17" s="12" t="s">
        <v>5</v>
      </c>
      <c r="C17" s="13">
        <v>46780.59</v>
      </c>
      <c r="D17" s="13">
        <v>48313.26</v>
      </c>
      <c r="E17" s="13">
        <v>60625.51</v>
      </c>
      <c r="F17" s="13">
        <v>82525.63</v>
      </c>
    </row>
    <row r="18" spans="1:6" x14ac:dyDescent="0.25">
      <c r="A18" s="72"/>
      <c r="B18" s="12" t="s">
        <v>9</v>
      </c>
      <c r="C18" s="13">
        <v>1100000</v>
      </c>
      <c r="D18" s="13">
        <v>1327084.77</v>
      </c>
      <c r="E18" s="13">
        <v>1435389</v>
      </c>
      <c r="F18" s="13">
        <v>1489832</v>
      </c>
    </row>
    <row r="19" spans="1:6" x14ac:dyDescent="0.25">
      <c r="A19" s="72"/>
      <c r="B19" s="12" t="s">
        <v>10</v>
      </c>
      <c r="C19" s="13">
        <v>1426325.6</v>
      </c>
      <c r="D19" s="13">
        <v>1590930.9</v>
      </c>
      <c r="E19" s="13">
        <v>1781545.3</v>
      </c>
      <c r="F19" s="13">
        <v>1939007.2</v>
      </c>
    </row>
    <row r="20" spans="1:6" ht="15" customHeight="1" x14ac:dyDescent="0.25">
      <c r="A20" s="63" t="s">
        <v>6</v>
      </c>
      <c r="B20" s="5" t="s">
        <v>3</v>
      </c>
      <c r="C20" s="14">
        <v>1139745.1499999999</v>
      </c>
      <c r="D20" s="14">
        <v>1211623.3600000001</v>
      </c>
      <c r="E20" s="14">
        <v>1309581</v>
      </c>
      <c r="F20" s="14">
        <v>1403567.78</v>
      </c>
    </row>
    <row r="21" spans="1:6" x14ac:dyDescent="0.25">
      <c r="A21" s="63"/>
      <c r="B21" s="5" t="s">
        <v>4</v>
      </c>
      <c r="C21" s="14">
        <v>1140191.56</v>
      </c>
      <c r="D21" s="14">
        <v>1218640.68</v>
      </c>
      <c r="E21" s="14">
        <v>1319218.49</v>
      </c>
      <c r="F21" s="14">
        <v>1421165.62</v>
      </c>
    </row>
    <row r="22" spans="1:6" x14ac:dyDescent="0.25">
      <c r="A22" s="63"/>
      <c r="B22" s="5" t="s">
        <v>5</v>
      </c>
      <c r="C22" s="14">
        <v>20472.57</v>
      </c>
      <c r="D22" s="14">
        <v>36884.74</v>
      </c>
      <c r="E22" s="14">
        <v>51972.160000000003</v>
      </c>
      <c r="F22" s="14">
        <v>70278.929999999993</v>
      </c>
    </row>
    <row r="23" spans="1:6" x14ac:dyDescent="0.25">
      <c r="A23" s="63"/>
      <c r="B23" s="5" t="s">
        <v>9</v>
      </c>
      <c r="C23" s="14">
        <v>1067421.6000000001</v>
      </c>
      <c r="D23" s="14">
        <v>1137958.69</v>
      </c>
      <c r="E23" s="14">
        <v>1232475.71</v>
      </c>
      <c r="F23" s="14">
        <v>1317438.04</v>
      </c>
    </row>
    <row r="24" spans="1:6" x14ac:dyDescent="0.25">
      <c r="A24" s="63"/>
      <c r="B24" s="5" t="s">
        <v>10</v>
      </c>
      <c r="C24" s="14">
        <v>1186728</v>
      </c>
      <c r="D24" s="14">
        <v>1329946.3999999999</v>
      </c>
      <c r="E24" s="14">
        <v>1489291.5</v>
      </c>
      <c r="F24" s="14">
        <v>1620922.5</v>
      </c>
    </row>
    <row r="25" spans="1:6" ht="15" customHeight="1" x14ac:dyDescent="0.25">
      <c r="A25" s="72" t="s">
        <v>7</v>
      </c>
      <c r="B25" s="4" t="s">
        <v>3</v>
      </c>
      <c r="C25" s="12">
        <v>1286545.23</v>
      </c>
      <c r="D25" s="12">
        <v>1350000</v>
      </c>
      <c r="E25" s="12">
        <v>1403850.06</v>
      </c>
      <c r="F25" s="12">
        <v>1464587</v>
      </c>
    </row>
    <row r="26" spans="1:6" x14ac:dyDescent="0.25">
      <c r="A26" s="72"/>
      <c r="B26" s="4" t="s">
        <v>4</v>
      </c>
      <c r="C26" s="12">
        <v>1289827.3500000001</v>
      </c>
      <c r="D26" s="12">
        <v>1351126.53</v>
      </c>
      <c r="E26" s="12">
        <v>1407718.56</v>
      </c>
      <c r="F26" s="12">
        <v>1468350.45</v>
      </c>
    </row>
    <row r="27" spans="1:6" x14ac:dyDescent="0.25">
      <c r="A27" s="72"/>
      <c r="B27" s="4" t="s">
        <v>5</v>
      </c>
      <c r="C27" s="12">
        <v>23807.66</v>
      </c>
      <c r="D27" s="12">
        <v>34200.11</v>
      </c>
      <c r="E27" s="12">
        <v>40110.449999999997</v>
      </c>
      <c r="F27" s="12">
        <v>45463.18</v>
      </c>
    </row>
    <row r="28" spans="1:6" x14ac:dyDescent="0.25">
      <c r="A28" s="72"/>
      <c r="B28" s="4" t="s">
        <v>9</v>
      </c>
      <c r="C28" s="12">
        <v>1237475</v>
      </c>
      <c r="D28" s="12">
        <v>1283678.9099999999</v>
      </c>
      <c r="E28" s="12">
        <v>1319820</v>
      </c>
      <c r="F28" s="12">
        <v>1350000</v>
      </c>
    </row>
    <row r="29" spans="1:6" x14ac:dyDescent="0.25">
      <c r="A29" s="72"/>
      <c r="B29" s="4" t="s">
        <v>10</v>
      </c>
      <c r="C29" s="12">
        <v>1372645</v>
      </c>
      <c r="D29" s="12">
        <v>1482742.3</v>
      </c>
      <c r="E29" s="12">
        <v>1490221</v>
      </c>
      <c r="F29" s="12">
        <v>1566000</v>
      </c>
    </row>
    <row r="30" spans="1:6" ht="15" customHeight="1" x14ac:dyDescent="0.25">
      <c r="A30" s="73" t="s">
        <v>8</v>
      </c>
      <c r="B30" s="5" t="s">
        <v>3</v>
      </c>
      <c r="C30" s="14">
        <v>-145268</v>
      </c>
      <c r="D30" s="14">
        <v>-129000</v>
      </c>
      <c r="E30" s="14">
        <v>-90238.27</v>
      </c>
      <c r="F30" s="14">
        <v>-50000</v>
      </c>
    </row>
    <row r="31" spans="1:6" x14ac:dyDescent="0.25">
      <c r="A31" s="73"/>
      <c r="B31" s="5" t="s">
        <v>4</v>
      </c>
      <c r="C31" s="14">
        <v>-147521.95000000001</v>
      </c>
      <c r="D31" s="14">
        <v>-128292.25</v>
      </c>
      <c r="E31" s="14">
        <v>-89610.08</v>
      </c>
      <c r="F31" s="14">
        <v>-48239.51</v>
      </c>
    </row>
    <row r="32" spans="1:6" x14ac:dyDescent="0.25">
      <c r="A32" s="73"/>
      <c r="B32" s="5" t="s">
        <v>5</v>
      </c>
      <c r="C32" s="14">
        <v>11842.23</v>
      </c>
      <c r="D32" s="14">
        <v>17621.64</v>
      </c>
      <c r="E32" s="14">
        <v>32343.23</v>
      </c>
      <c r="F32" s="14">
        <v>53268.38</v>
      </c>
    </row>
    <row r="33" spans="1:14" ht="15" customHeight="1" x14ac:dyDescent="0.25">
      <c r="A33" s="73"/>
      <c r="B33" s="5" t="s">
        <v>9</v>
      </c>
      <c r="C33" s="14">
        <v>-183297</v>
      </c>
      <c r="D33" s="14">
        <v>-166502</v>
      </c>
      <c r="E33" s="14">
        <v>-168432.8</v>
      </c>
      <c r="F33" s="14">
        <v>-165941.53</v>
      </c>
    </row>
    <row r="34" spans="1:14" x14ac:dyDescent="0.25">
      <c r="A34" s="73"/>
      <c r="B34" s="5" t="s">
        <v>10</v>
      </c>
      <c r="C34" s="14">
        <v>-120000</v>
      </c>
      <c r="D34" s="14">
        <v>-83448</v>
      </c>
      <c r="E34" s="14">
        <v>0</v>
      </c>
      <c r="F34" s="14">
        <v>100000</v>
      </c>
    </row>
    <row r="35" spans="1:14" ht="15" customHeight="1" x14ac:dyDescent="0.25">
      <c r="A35" s="74" t="s">
        <v>20</v>
      </c>
      <c r="B35" s="4" t="s">
        <v>3</v>
      </c>
      <c r="C35" s="12">
        <v>75.599999999999994</v>
      </c>
      <c r="D35" s="12">
        <v>78.67</v>
      </c>
      <c r="E35" s="12">
        <v>81.349999999999994</v>
      </c>
      <c r="F35" s="12">
        <v>83.31</v>
      </c>
    </row>
    <row r="36" spans="1:14" x14ac:dyDescent="0.25">
      <c r="A36" s="74"/>
      <c r="B36" s="4" t="s">
        <v>4</v>
      </c>
      <c r="C36" s="12">
        <v>75.86</v>
      </c>
      <c r="D36" s="12">
        <v>78.98</v>
      </c>
      <c r="E36" s="12">
        <v>81.52</v>
      </c>
      <c r="F36" s="12">
        <v>83.35</v>
      </c>
    </row>
    <row r="37" spans="1:14" x14ac:dyDescent="0.25">
      <c r="A37" s="74"/>
      <c r="B37" s="4" t="s">
        <v>5</v>
      </c>
      <c r="C37" s="12">
        <v>1.45</v>
      </c>
      <c r="D37" s="12">
        <v>1.94</v>
      </c>
      <c r="E37" s="12">
        <v>2.61</v>
      </c>
      <c r="F37" s="12">
        <v>3.16</v>
      </c>
    </row>
    <row r="38" spans="1:14" x14ac:dyDescent="0.25">
      <c r="A38" s="74"/>
      <c r="B38" s="4" t="s">
        <v>9</v>
      </c>
      <c r="C38" s="12">
        <v>73</v>
      </c>
      <c r="D38" s="12">
        <v>74.599999999999994</v>
      </c>
      <c r="E38" s="12">
        <v>77</v>
      </c>
      <c r="F38" s="12">
        <v>75.25</v>
      </c>
    </row>
    <row r="39" spans="1:14" ht="15.75" thickBot="1" x14ac:dyDescent="0.3">
      <c r="A39" s="75"/>
      <c r="B39" s="7" t="s">
        <v>10</v>
      </c>
      <c r="C39" s="15">
        <v>80.3</v>
      </c>
      <c r="D39" s="15">
        <v>84.6</v>
      </c>
      <c r="E39" s="15">
        <v>89</v>
      </c>
      <c r="F39" s="15">
        <v>90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42917</v>
      </c>
      <c r="D43" s="9">
        <v>42948</v>
      </c>
      <c r="E43" s="9">
        <v>42979</v>
      </c>
      <c r="F43" s="9">
        <v>43009</v>
      </c>
      <c r="G43" s="9">
        <v>43040</v>
      </c>
      <c r="H43" s="9">
        <v>43070</v>
      </c>
      <c r="I43" s="9">
        <v>43101</v>
      </c>
      <c r="J43" s="9">
        <v>43132</v>
      </c>
      <c r="K43" s="9">
        <v>43160</v>
      </c>
      <c r="L43" s="9">
        <v>43191</v>
      </c>
      <c r="M43" s="9">
        <v>43221</v>
      </c>
      <c r="N43" s="9">
        <v>43252</v>
      </c>
    </row>
    <row r="44" spans="1:14" ht="15" customHeight="1" x14ac:dyDescent="0.25">
      <c r="A44" s="71" t="s">
        <v>11</v>
      </c>
      <c r="B44" s="4" t="s">
        <v>3</v>
      </c>
      <c r="C44" s="16">
        <v>113854</v>
      </c>
      <c r="D44" s="16">
        <v>99074.25</v>
      </c>
      <c r="E44" s="16">
        <v>100492.62</v>
      </c>
      <c r="F44" s="16">
        <v>116678</v>
      </c>
      <c r="G44" s="16">
        <v>108450.04</v>
      </c>
      <c r="H44" s="16">
        <v>135939.79999999999</v>
      </c>
      <c r="I44" s="16">
        <v>145000</v>
      </c>
      <c r="J44" s="16">
        <v>100687.67999999999</v>
      </c>
      <c r="K44" s="16">
        <v>108400</v>
      </c>
      <c r="L44" s="16">
        <v>127930.68</v>
      </c>
      <c r="M44" s="16">
        <v>106375.36</v>
      </c>
      <c r="N44" s="16">
        <v>110419.1</v>
      </c>
    </row>
    <row r="45" spans="1:14" x14ac:dyDescent="0.25">
      <c r="A45" s="72"/>
      <c r="B45" s="4" t="s">
        <v>4</v>
      </c>
      <c r="C45" s="16">
        <v>115193.8</v>
      </c>
      <c r="D45" s="16">
        <v>101181.03</v>
      </c>
      <c r="E45" s="16">
        <v>102172.29</v>
      </c>
      <c r="F45" s="16">
        <v>117159.54</v>
      </c>
      <c r="G45" s="16">
        <v>110475.09</v>
      </c>
      <c r="H45" s="16">
        <v>136379.04999999999</v>
      </c>
      <c r="I45" s="16">
        <v>141238.70000000001</v>
      </c>
      <c r="J45" s="16">
        <v>101638.01</v>
      </c>
      <c r="K45" s="16">
        <v>108339.49</v>
      </c>
      <c r="L45" s="16">
        <v>128173.89</v>
      </c>
      <c r="M45" s="16">
        <v>106453.37</v>
      </c>
      <c r="N45" s="16">
        <v>109764.1</v>
      </c>
    </row>
    <row r="46" spans="1:14" x14ac:dyDescent="0.25">
      <c r="A46" s="72"/>
      <c r="B46" s="4" t="s">
        <v>5</v>
      </c>
      <c r="C46" s="16">
        <v>8186.7</v>
      </c>
      <c r="D46" s="16">
        <v>5658.96</v>
      </c>
      <c r="E46" s="16">
        <v>5205.59</v>
      </c>
      <c r="F46" s="16">
        <v>8864.14</v>
      </c>
      <c r="G46" s="16">
        <v>6635.58</v>
      </c>
      <c r="H46" s="16">
        <v>6879.28</v>
      </c>
      <c r="I46" s="16">
        <v>15243.33</v>
      </c>
      <c r="J46" s="16">
        <v>4070.88</v>
      </c>
      <c r="K46" s="16">
        <v>5497.42</v>
      </c>
      <c r="L46" s="16">
        <v>7708.01</v>
      </c>
      <c r="M46" s="16">
        <v>4654.76</v>
      </c>
      <c r="N46" s="16">
        <v>4325.9399999999996</v>
      </c>
    </row>
    <row r="47" spans="1:14" ht="15" customHeight="1" x14ac:dyDescent="0.25">
      <c r="A47" s="72"/>
      <c r="B47" s="4" t="s">
        <v>9</v>
      </c>
      <c r="C47" s="16">
        <v>94977</v>
      </c>
      <c r="D47" s="16">
        <v>93500</v>
      </c>
      <c r="E47" s="16">
        <v>91408.19</v>
      </c>
      <c r="F47" s="16">
        <v>100207</v>
      </c>
      <c r="G47" s="16">
        <v>98193.12</v>
      </c>
      <c r="H47" s="16">
        <v>113399.83</v>
      </c>
      <c r="I47" s="16">
        <v>96435</v>
      </c>
      <c r="J47" s="16">
        <v>96000</v>
      </c>
      <c r="K47" s="16">
        <v>90000</v>
      </c>
      <c r="L47" s="16">
        <v>101318</v>
      </c>
      <c r="M47" s="16">
        <v>95763</v>
      </c>
      <c r="N47" s="16">
        <v>100000</v>
      </c>
    </row>
    <row r="48" spans="1:14" x14ac:dyDescent="0.25">
      <c r="A48" s="72"/>
      <c r="B48" s="4" t="s">
        <v>10</v>
      </c>
      <c r="C48" s="16">
        <v>137645.95000000001</v>
      </c>
      <c r="D48" s="16">
        <v>117244.88</v>
      </c>
      <c r="E48" s="16">
        <v>117387</v>
      </c>
      <c r="F48" s="16">
        <v>148149</v>
      </c>
      <c r="G48" s="16">
        <v>132014.5</v>
      </c>
      <c r="H48" s="16">
        <v>153153.59</v>
      </c>
      <c r="I48" s="16">
        <v>159165.85</v>
      </c>
      <c r="J48" s="16">
        <v>111967.01</v>
      </c>
      <c r="K48" s="16">
        <v>123062</v>
      </c>
      <c r="L48" s="16">
        <v>144027.6</v>
      </c>
      <c r="M48" s="16">
        <v>115453</v>
      </c>
      <c r="N48" s="16">
        <v>117076</v>
      </c>
    </row>
    <row r="49" spans="1:14" ht="15" customHeight="1" x14ac:dyDescent="0.25">
      <c r="A49" s="63" t="s">
        <v>6</v>
      </c>
      <c r="B49" s="5" t="s">
        <v>3</v>
      </c>
      <c r="C49" s="17">
        <v>99382.98</v>
      </c>
      <c r="D49" s="17">
        <v>83251</v>
      </c>
      <c r="E49" s="17">
        <v>88178.52</v>
      </c>
      <c r="F49" s="17">
        <v>101121</v>
      </c>
      <c r="G49" s="17">
        <v>90277.04</v>
      </c>
      <c r="H49" s="17">
        <v>115430.56</v>
      </c>
      <c r="I49" s="17">
        <v>125576.62</v>
      </c>
      <c r="J49" s="17">
        <v>76623</v>
      </c>
      <c r="K49" s="17">
        <v>93071.039999999994</v>
      </c>
      <c r="L49" s="17">
        <v>113873.14</v>
      </c>
      <c r="M49" s="17">
        <v>84785.75</v>
      </c>
      <c r="N49" s="17">
        <v>92784.639999999999</v>
      </c>
    </row>
    <row r="50" spans="1:14" x14ac:dyDescent="0.25">
      <c r="A50" s="63"/>
      <c r="B50" s="5" t="s">
        <v>4</v>
      </c>
      <c r="C50" s="17">
        <v>99789.77</v>
      </c>
      <c r="D50" s="17">
        <v>83700.039999999994</v>
      </c>
      <c r="E50" s="17">
        <v>89468.18</v>
      </c>
      <c r="F50" s="17">
        <v>101095.53</v>
      </c>
      <c r="G50" s="17">
        <v>91807.05</v>
      </c>
      <c r="H50" s="17">
        <v>114881.69</v>
      </c>
      <c r="I50" s="17">
        <v>125366.56</v>
      </c>
      <c r="J50" s="17">
        <v>77726.95</v>
      </c>
      <c r="K50" s="17">
        <v>93712.47</v>
      </c>
      <c r="L50" s="17">
        <v>112471.66</v>
      </c>
      <c r="M50" s="17">
        <v>85081.600000000006</v>
      </c>
      <c r="N50" s="17">
        <v>92822.6</v>
      </c>
    </row>
    <row r="51" spans="1:14" x14ac:dyDescent="0.25">
      <c r="A51" s="63"/>
      <c r="B51" s="5" t="s">
        <v>5</v>
      </c>
      <c r="C51" s="17">
        <v>7736.78</v>
      </c>
      <c r="D51" s="17">
        <v>5718.8</v>
      </c>
      <c r="E51" s="17">
        <v>6173.02</v>
      </c>
      <c r="F51" s="17">
        <v>7238.05</v>
      </c>
      <c r="G51" s="17">
        <v>7892.31</v>
      </c>
      <c r="H51" s="17">
        <v>8004.09</v>
      </c>
      <c r="I51" s="17">
        <v>5501.22</v>
      </c>
      <c r="J51" s="17">
        <v>4548.79</v>
      </c>
      <c r="K51" s="17">
        <v>3359.74</v>
      </c>
      <c r="L51" s="17">
        <v>7081.46</v>
      </c>
      <c r="M51" s="17">
        <v>4629.91</v>
      </c>
      <c r="N51" s="17">
        <v>3652.87</v>
      </c>
    </row>
    <row r="52" spans="1:14" ht="15" customHeight="1" x14ac:dyDescent="0.25">
      <c r="A52" s="63"/>
      <c r="B52" s="5" t="s">
        <v>9</v>
      </c>
      <c r="C52" s="17">
        <v>79913</v>
      </c>
      <c r="D52" s="17">
        <v>70165</v>
      </c>
      <c r="E52" s="17">
        <v>73345</v>
      </c>
      <c r="F52" s="17">
        <v>84391.9</v>
      </c>
      <c r="G52" s="17">
        <v>77687.27</v>
      </c>
      <c r="H52" s="17">
        <v>96490</v>
      </c>
      <c r="I52" s="17">
        <v>112138</v>
      </c>
      <c r="J52" s="17">
        <v>71993</v>
      </c>
      <c r="K52" s="17">
        <v>89321</v>
      </c>
      <c r="L52" s="17">
        <v>86381</v>
      </c>
      <c r="M52" s="17">
        <v>75479</v>
      </c>
      <c r="N52" s="17">
        <v>82390</v>
      </c>
    </row>
    <row r="53" spans="1:14" x14ac:dyDescent="0.25">
      <c r="A53" s="63"/>
      <c r="B53" s="5" t="s">
        <v>10</v>
      </c>
      <c r="C53" s="17">
        <v>122657.37</v>
      </c>
      <c r="D53" s="17">
        <v>98800</v>
      </c>
      <c r="E53" s="17">
        <v>110617.8</v>
      </c>
      <c r="F53" s="17">
        <v>116181.28</v>
      </c>
      <c r="G53" s="17">
        <v>111492</v>
      </c>
      <c r="H53" s="17">
        <v>134800</v>
      </c>
      <c r="I53" s="17">
        <v>135000</v>
      </c>
      <c r="J53" s="17">
        <v>88714</v>
      </c>
      <c r="K53" s="17">
        <v>104666</v>
      </c>
      <c r="L53" s="17">
        <v>123640.2</v>
      </c>
      <c r="M53" s="17">
        <v>95885</v>
      </c>
      <c r="N53" s="17">
        <v>100879.1</v>
      </c>
    </row>
    <row r="54" spans="1:14" ht="15" customHeight="1" x14ac:dyDescent="0.25">
      <c r="A54" s="72" t="s">
        <v>7</v>
      </c>
      <c r="B54" s="4" t="s">
        <v>3</v>
      </c>
      <c r="C54" s="16">
        <v>113771.5</v>
      </c>
      <c r="D54" s="16">
        <v>102761.73</v>
      </c>
      <c r="E54" s="16">
        <v>113023.95</v>
      </c>
      <c r="F54" s="16">
        <v>99698</v>
      </c>
      <c r="G54" s="16">
        <v>113161</v>
      </c>
      <c r="H54" s="16">
        <v>140237.06</v>
      </c>
      <c r="I54" s="16">
        <v>106197.85</v>
      </c>
      <c r="J54" s="16">
        <v>99701.4</v>
      </c>
      <c r="K54" s="16">
        <v>102587</v>
      </c>
      <c r="L54" s="16">
        <v>101794.8</v>
      </c>
      <c r="M54" s="16">
        <v>105871.95</v>
      </c>
      <c r="N54" s="16">
        <v>103588.8</v>
      </c>
    </row>
    <row r="55" spans="1:14" x14ac:dyDescent="0.25">
      <c r="A55" s="72"/>
      <c r="B55" s="4" t="s">
        <v>4</v>
      </c>
      <c r="C55" s="16">
        <v>112874.13</v>
      </c>
      <c r="D55" s="16">
        <v>102961.98</v>
      </c>
      <c r="E55" s="16">
        <v>112339.97</v>
      </c>
      <c r="F55" s="16">
        <v>101640.72</v>
      </c>
      <c r="G55" s="16">
        <v>113775.88</v>
      </c>
      <c r="H55" s="16">
        <v>139653.9</v>
      </c>
      <c r="I55" s="16">
        <v>108123.05</v>
      </c>
      <c r="J55" s="16">
        <v>99528.28</v>
      </c>
      <c r="K55" s="16">
        <v>102496.95</v>
      </c>
      <c r="L55" s="16">
        <v>102331.76</v>
      </c>
      <c r="M55" s="16">
        <v>106513.13</v>
      </c>
      <c r="N55" s="16">
        <v>104065.16</v>
      </c>
    </row>
    <row r="56" spans="1:14" x14ac:dyDescent="0.25">
      <c r="A56" s="72"/>
      <c r="B56" s="4" t="s">
        <v>5</v>
      </c>
      <c r="C56" s="16">
        <v>5808.5</v>
      </c>
      <c r="D56" s="16">
        <v>3495.24</v>
      </c>
      <c r="E56" s="16">
        <v>3903.82</v>
      </c>
      <c r="F56" s="16">
        <v>7019.93</v>
      </c>
      <c r="G56" s="16">
        <v>6042.62</v>
      </c>
      <c r="H56" s="16">
        <v>15403.43</v>
      </c>
      <c r="I56" s="16">
        <v>7590.96</v>
      </c>
      <c r="J56" s="16">
        <v>2679.75</v>
      </c>
      <c r="K56" s="16">
        <v>2642.85</v>
      </c>
      <c r="L56" s="16">
        <v>4203.42</v>
      </c>
      <c r="M56" s="16">
        <v>5101.4799999999996</v>
      </c>
      <c r="N56" s="16">
        <v>4932.09</v>
      </c>
    </row>
    <row r="57" spans="1:14" ht="15" customHeight="1" x14ac:dyDescent="0.25">
      <c r="A57" s="72"/>
      <c r="B57" s="4" t="s">
        <v>9</v>
      </c>
      <c r="C57" s="16">
        <v>98718.16</v>
      </c>
      <c r="D57" s="16">
        <v>94397.74</v>
      </c>
      <c r="E57" s="16">
        <v>98996.800000000003</v>
      </c>
      <c r="F57" s="16">
        <v>83969.35</v>
      </c>
      <c r="G57" s="16">
        <v>96569</v>
      </c>
      <c r="H57" s="16">
        <v>97188</v>
      </c>
      <c r="I57" s="16">
        <v>94194.28</v>
      </c>
      <c r="J57" s="16">
        <v>91700</v>
      </c>
      <c r="K57" s="16">
        <v>96628</v>
      </c>
      <c r="L57" s="16">
        <v>93858.01</v>
      </c>
      <c r="M57" s="16">
        <v>91322</v>
      </c>
      <c r="N57" s="16">
        <v>94358</v>
      </c>
    </row>
    <row r="58" spans="1:14" x14ac:dyDescent="0.25">
      <c r="A58" s="72"/>
      <c r="B58" s="4" t="s">
        <v>10</v>
      </c>
      <c r="C58" s="16">
        <v>123561.63</v>
      </c>
      <c r="D58" s="16">
        <v>112946</v>
      </c>
      <c r="E58" s="16">
        <v>119755</v>
      </c>
      <c r="F58" s="16">
        <v>120230</v>
      </c>
      <c r="G58" s="16">
        <v>127977.9</v>
      </c>
      <c r="H58" s="16">
        <v>166364.91</v>
      </c>
      <c r="I58" s="16">
        <v>125264.67</v>
      </c>
      <c r="J58" s="16">
        <v>105119</v>
      </c>
      <c r="K58" s="16">
        <v>109591.11</v>
      </c>
      <c r="L58" s="16">
        <v>113539</v>
      </c>
      <c r="M58" s="16">
        <v>115467.35</v>
      </c>
      <c r="N58" s="16">
        <v>115781.53</v>
      </c>
    </row>
    <row r="59" spans="1:14" ht="15" customHeight="1" x14ac:dyDescent="0.25">
      <c r="A59" s="63" t="s">
        <v>8</v>
      </c>
      <c r="B59" s="5" t="s">
        <v>3</v>
      </c>
      <c r="C59" s="17">
        <v>-13120.82</v>
      </c>
      <c r="D59" s="17">
        <v>-19838.36</v>
      </c>
      <c r="E59" s="17">
        <v>-25000</v>
      </c>
      <c r="F59" s="17">
        <v>-492.75</v>
      </c>
      <c r="G59" s="17">
        <v>-20015.5</v>
      </c>
      <c r="H59" s="17">
        <v>-26006.78</v>
      </c>
      <c r="I59" s="17">
        <v>18119.02</v>
      </c>
      <c r="J59" s="17">
        <v>-22282.240000000002</v>
      </c>
      <c r="K59" s="17">
        <v>-8620.14</v>
      </c>
      <c r="L59" s="17">
        <v>12145.49</v>
      </c>
      <c r="M59" s="17">
        <v>-20397.080000000002</v>
      </c>
      <c r="N59" s="17">
        <v>-11025.34</v>
      </c>
    </row>
    <row r="60" spans="1:14" x14ac:dyDescent="0.25">
      <c r="A60" s="63"/>
      <c r="B60" s="5" t="s">
        <v>4</v>
      </c>
      <c r="C60" s="17">
        <v>-12682.14</v>
      </c>
      <c r="D60" s="17">
        <v>-19201.64</v>
      </c>
      <c r="E60" s="17">
        <v>-23312.43</v>
      </c>
      <c r="F60" s="17">
        <v>495.99</v>
      </c>
      <c r="G60" s="17">
        <v>-22386.400000000001</v>
      </c>
      <c r="H60" s="17">
        <v>-27405.599999999999</v>
      </c>
      <c r="I60" s="17">
        <v>14769.04</v>
      </c>
      <c r="J60" s="17">
        <v>-20717.669999999998</v>
      </c>
      <c r="K60" s="17">
        <v>-8757.52</v>
      </c>
      <c r="L60" s="17">
        <v>9286.7099999999991</v>
      </c>
      <c r="M60" s="17">
        <v>-21114.99</v>
      </c>
      <c r="N60" s="17">
        <v>-11162.88</v>
      </c>
    </row>
    <row r="61" spans="1:14" x14ac:dyDescent="0.25">
      <c r="A61" s="63"/>
      <c r="B61" s="5" t="s">
        <v>5</v>
      </c>
      <c r="C61" s="17">
        <v>8192.4</v>
      </c>
      <c r="D61" s="17">
        <v>5394.45</v>
      </c>
      <c r="E61" s="17">
        <v>6899.89</v>
      </c>
      <c r="F61" s="17">
        <v>9906.59</v>
      </c>
      <c r="G61" s="17">
        <v>9397.76</v>
      </c>
      <c r="H61" s="17">
        <v>13900.87</v>
      </c>
      <c r="I61" s="17">
        <v>12273.4</v>
      </c>
      <c r="J61" s="17">
        <v>6613.2</v>
      </c>
      <c r="K61" s="17">
        <v>3929.35</v>
      </c>
      <c r="L61" s="17">
        <v>9003.31</v>
      </c>
      <c r="M61" s="17">
        <v>6475.46</v>
      </c>
      <c r="N61" s="17">
        <v>5698.13</v>
      </c>
    </row>
    <row r="62" spans="1:14" x14ac:dyDescent="0.25">
      <c r="A62" s="63"/>
      <c r="B62" s="5" t="s">
        <v>9</v>
      </c>
      <c r="C62" s="17">
        <v>-29443</v>
      </c>
      <c r="D62" s="17">
        <v>-33097</v>
      </c>
      <c r="E62" s="17">
        <v>-39652</v>
      </c>
      <c r="F62" s="17">
        <v>-27275</v>
      </c>
      <c r="G62" s="17">
        <v>-46595.1</v>
      </c>
      <c r="H62" s="17">
        <v>-56242.82</v>
      </c>
      <c r="I62" s="17">
        <v>-19068</v>
      </c>
      <c r="J62" s="17">
        <v>-29721.13</v>
      </c>
      <c r="K62" s="17">
        <v>-15049</v>
      </c>
      <c r="L62" s="17">
        <v>-15365</v>
      </c>
      <c r="M62" s="17">
        <v>-32507.21</v>
      </c>
      <c r="N62" s="17">
        <v>-24177.94</v>
      </c>
    </row>
    <row r="63" spans="1:14" ht="15.75" thickBot="1" x14ac:dyDescent="0.3">
      <c r="A63" s="64"/>
      <c r="B63" s="6" t="s">
        <v>10</v>
      </c>
      <c r="C63" s="18">
        <v>6057</v>
      </c>
      <c r="D63" s="18">
        <v>-4799</v>
      </c>
      <c r="E63" s="18">
        <v>-206</v>
      </c>
      <c r="F63" s="18">
        <v>25686</v>
      </c>
      <c r="G63" s="18">
        <v>-3921</v>
      </c>
      <c r="H63" s="18">
        <v>-3664</v>
      </c>
      <c r="I63" s="18">
        <v>39575</v>
      </c>
      <c r="J63" s="18">
        <v>-2381</v>
      </c>
      <c r="K63" s="18">
        <v>8037</v>
      </c>
      <c r="L63" s="18">
        <v>21995</v>
      </c>
      <c r="M63" s="18">
        <v>-8094</v>
      </c>
      <c r="N63" s="18">
        <v>2233.5100000000002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0:N63"/>
  <sheetViews>
    <sheetView topLeftCell="A5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42948</v>
      </c>
      <c r="C10" s="3"/>
    </row>
    <row r="11" spans="1:6" ht="15.75" x14ac:dyDescent="0.25">
      <c r="A11" s="1" t="s">
        <v>0</v>
      </c>
      <c r="B11" s="2">
        <v>42948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1340285.8799999999</v>
      </c>
      <c r="D15" s="11">
        <v>1449525</v>
      </c>
      <c r="E15" s="11">
        <v>1557812.3</v>
      </c>
      <c r="F15" s="11">
        <v>1680450.3</v>
      </c>
    </row>
    <row r="16" spans="1:6" x14ac:dyDescent="0.25">
      <c r="A16" s="72"/>
      <c r="B16" s="12" t="s">
        <v>4</v>
      </c>
      <c r="C16" s="13">
        <v>1343625.62</v>
      </c>
      <c r="D16" s="13">
        <v>1439237.36</v>
      </c>
      <c r="E16" s="13">
        <v>1554181.73</v>
      </c>
      <c r="F16" s="13">
        <v>1667901.81</v>
      </c>
    </row>
    <row r="17" spans="1:6" x14ac:dyDescent="0.25">
      <c r="A17" s="72"/>
      <c r="B17" s="12" t="s">
        <v>5</v>
      </c>
      <c r="C17" s="13">
        <v>25575.38</v>
      </c>
      <c r="D17" s="13">
        <v>34874.86</v>
      </c>
      <c r="E17" s="13">
        <v>50099.54</v>
      </c>
      <c r="F17" s="13">
        <v>74878.570000000007</v>
      </c>
    </row>
    <row r="18" spans="1:6" x14ac:dyDescent="0.25">
      <c r="A18" s="72"/>
      <c r="B18" s="12" t="s">
        <v>9</v>
      </c>
      <c r="C18" s="13">
        <v>1293334</v>
      </c>
      <c r="D18" s="13">
        <v>1350353.02</v>
      </c>
      <c r="E18" s="13">
        <v>1414218.47</v>
      </c>
      <c r="F18" s="13">
        <v>1489832</v>
      </c>
    </row>
    <row r="19" spans="1:6" x14ac:dyDescent="0.25">
      <c r="A19" s="72"/>
      <c r="B19" s="12" t="s">
        <v>10</v>
      </c>
      <c r="C19" s="13">
        <v>1393488</v>
      </c>
      <c r="D19" s="13">
        <v>1494861.2</v>
      </c>
      <c r="E19" s="13">
        <v>1639330</v>
      </c>
      <c r="F19" s="13">
        <v>1807050</v>
      </c>
    </row>
    <row r="20" spans="1:6" ht="15" customHeight="1" x14ac:dyDescent="0.25">
      <c r="A20" s="63" t="s">
        <v>6</v>
      </c>
      <c r="B20" s="5" t="s">
        <v>3</v>
      </c>
      <c r="C20" s="14">
        <v>1139507.97</v>
      </c>
      <c r="D20" s="14">
        <v>1222883.5</v>
      </c>
      <c r="E20" s="14">
        <v>1317988.44</v>
      </c>
      <c r="F20" s="14">
        <v>1411218.57</v>
      </c>
    </row>
    <row r="21" spans="1:6" x14ac:dyDescent="0.25">
      <c r="A21" s="63"/>
      <c r="B21" s="5" t="s">
        <v>4</v>
      </c>
      <c r="C21" s="14">
        <v>1137077.8799999999</v>
      </c>
      <c r="D21" s="14">
        <v>1221424.25</v>
      </c>
      <c r="E21" s="14">
        <v>1316370.3400000001</v>
      </c>
      <c r="F21" s="14">
        <v>1419593.05</v>
      </c>
    </row>
    <row r="22" spans="1:6" x14ac:dyDescent="0.25">
      <c r="A22" s="63"/>
      <c r="B22" s="5" t="s">
        <v>5</v>
      </c>
      <c r="C22" s="14">
        <v>18889.39</v>
      </c>
      <c r="D22" s="14">
        <v>27878.240000000002</v>
      </c>
      <c r="E22" s="14">
        <v>41304.17</v>
      </c>
      <c r="F22" s="14">
        <v>59956.86</v>
      </c>
    </row>
    <row r="23" spans="1:6" x14ac:dyDescent="0.25">
      <c r="A23" s="63"/>
      <c r="B23" s="5" t="s">
        <v>9</v>
      </c>
      <c r="C23" s="14">
        <v>1067421.6000000001</v>
      </c>
      <c r="D23" s="14">
        <v>1132858.57</v>
      </c>
      <c r="E23" s="14">
        <v>1192692.17</v>
      </c>
      <c r="F23" s="14">
        <v>1268389.1299999999</v>
      </c>
    </row>
    <row r="24" spans="1:6" x14ac:dyDescent="0.25">
      <c r="A24" s="63"/>
      <c r="B24" s="5" t="s">
        <v>10</v>
      </c>
      <c r="C24" s="14">
        <v>1181601</v>
      </c>
      <c r="D24" s="14">
        <v>1280000</v>
      </c>
      <c r="E24" s="14">
        <v>1400000</v>
      </c>
      <c r="F24" s="14">
        <v>1600000</v>
      </c>
    </row>
    <row r="25" spans="1:6" ht="15" customHeight="1" x14ac:dyDescent="0.25">
      <c r="A25" s="72" t="s">
        <v>7</v>
      </c>
      <c r="B25" s="4" t="s">
        <v>3</v>
      </c>
      <c r="C25" s="12">
        <v>1293040.3999999999</v>
      </c>
      <c r="D25" s="12">
        <v>1357566.71</v>
      </c>
      <c r="E25" s="12">
        <v>1416127.95</v>
      </c>
      <c r="F25" s="12">
        <v>1476034</v>
      </c>
    </row>
    <row r="26" spans="1:6" x14ac:dyDescent="0.25">
      <c r="A26" s="72"/>
      <c r="B26" s="4" t="s">
        <v>4</v>
      </c>
      <c r="C26" s="12">
        <v>1290784.8400000001</v>
      </c>
      <c r="D26" s="12">
        <v>1355113.29</v>
      </c>
      <c r="E26" s="12">
        <v>1412075.2</v>
      </c>
      <c r="F26" s="12">
        <v>1471478.07</v>
      </c>
    </row>
    <row r="27" spans="1:6" x14ac:dyDescent="0.25">
      <c r="A27" s="72"/>
      <c r="B27" s="4" t="s">
        <v>5</v>
      </c>
      <c r="C27" s="12">
        <v>16462.490000000002</v>
      </c>
      <c r="D27" s="12">
        <v>26583.64</v>
      </c>
      <c r="E27" s="12">
        <v>39749.39</v>
      </c>
      <c r="F27" s="12">
        <v>46756.52</v>
      </c>
    </row>
    <row r="28" spans="1:6" x14ac:dyDescent="0.25">
      <c r="A28" s="72"/>
      <c r="B28" s="4" t="s">
        <v>9</v>
      </c>
      <c r="C28" s="12">
        <v>1238467</v>
      </c>
      <c r="D28" s="12">
        <v>1261165.8899999999</v>
      </c>
      <c r="E28" s="12">
        <v>1303326.93</v>
      </c>
      <c r="F28" s="12">
        <v>1342987.55</v>
      </c>
    </row>
    <row r="29" spans="1:6" x14ac:dyDescent="0.25">
      <c r="A29" s="72"/>
      <c r="B29" s="4" t="s">
        <v>10</v>
      </c>
      <c r="C29" s="12">
        <v>1327373</v>
      </c>
      <c r="D29" s="12">
        <v>1400000</v>
      </c>
      <c r="E29" s="12">
        <v>1490221</v>
      </c>
      <c r="F29" s="12">
        <v>1566000</v>
      </c>
    </row>
    <row r="30" spans="1:6" ht="15" customHeight="1" x14ac:dyDescent="0.25">
      <c r="A30" s="73" t="s">
        <v>8</v>
      </c>
      <c r="B30" s="5" t="s">
        <v>3</v>
      </c>
      <c r="C30" s="14">
        <v>-154841</v>
      </c>
      <c r="D30" s="14">
        <v>-130527.88</v>
      </c>
      <c r="E30" s="14">
        <v>-91204</v>
      </c>
      <c r="F30" s="14">
        <v>-51024</v>
      </c>
    </row>
    <row r="31" spans="1:6" x14ac:dyDescent="0.25">
      <c r="A31" s="73"/>
      <c r="B31" s="5" t="s">
        <v>4</v>
      </c>
      <c r="C31" s="14">
        <v>-153393.20000000001</v>
      </c>
      <c r="D31" s="14">
        <v>-132334.15</v>
      </c>
      <c r="E31" s="14">
        <v>-92230.07</v>
      </c>
      <c r="F31" s="14">
        <v>-50618.73</v>
      </c>
    </row>
    <row r="32" spans="1:6" x14ac:dyDescent="0.25">
      <c r="A32" s="73"/>
      <c r="B32" s="5" t="s">
        <v>5</v>
      </c>
      <c r="C32" s="14">
        <v>10838.82</v>
      </c>
      <c r="D32" s="14">
        <v>20413.169999999998</v>
      </c>
      <c r="E32" s="14">
        <v>28285.81</v>
      </c>
      <c r="F32" s="14">
        <v>43885.66</v>
      </c>
    </row>
    <row r="33" spans="1:14" ht="15" customHeight="1" x14ac:dyDescent="0.25">
      <c r="A33" s="73"/>
      <c r="B33" s="5" t="s">
        <v>9</v>
      </c>
      <c r="C33" s="14">
        <v>-180000</v>
      </c>
      <c r="D33" s="14">
        <v>-211931.99</v>
      </c>
      <c r="E33" s="14">
        <v>-156844.54999999999</v>
      </c>
      <c r="F33" s="14">
        <v>-165941.53</v>
      </c>
    </row>
    <row r="34" spans="1:14" x14ac:dyDescent="0.25">
      <c r="A34" s="73"/>
      <c r="B34" s="5" t="s">
        <v>10</v>
      </c>
      <c r="C34" s="14">
        <v>-120000</v>
      </c>
      <c r="D34" s="14">
        <v>-50000</v>
      </c>
      <c r="E34" s="14">
        <v>0</v>
      </c>
      <c r="F34" s="14">
        <v>40000</v>
      </c>
    </row>
    <row r="35" spans="1:14" ht="15" customHeight="1" x14ac:dyDescent="0.25">
      <c r="A35" s="74" t="s">
        <v>20</v>
      </c>
      <c r="B35" s="4" t="s">
        <v>3</v>
      </c>
      <c r="C35" s="12">
        <v>75.900000000000006</v>
      </c>
      <c r="D35" s="12">
        <v>79.06</v>
      </c>
      <c r="E35" s="12">
        <v>81.900000000000006</v>
      </c>
      <c r="F35" s="12">
        <v>83.7</v>
      </c>
    </row>
    <row r="36" spans="1:14" x14ac:dyDescent="0.25">
      <c r="A36" s="74"/>
      <c r="B36" s="4" t="s">
        <v>4</v>
      </c>
      <c r="C36" s="12">
        <v>76.010000000000005</v>
      </c>
      <c r="D36" s="12">
        <v>79.14</v>
      </c>
      <c r="E36" s="12">
        <v>81.739999999999995</v>
      </c>
      <c r="F36" s="12">
        <v>83.69</v>
      </c>
    </row>
    <row r="37" spans="1:14" x14ac:dyDescent="0.25">
      <c r="A37" s="74"/>
      <c r="B37" s="4" t="s">
        <v>5</v>
      </c>
      <c r="C37" s="12">
        <v>1.47</v>
      </c>
      <c r="D37" s="12">
        <v>1.85</v>
      </c>
      <c r="E37" s="12">
        <v>2.5</v>
      </c>
      <c r="F37" s="12">
        <v>3.3</v>
      </c>
    </row>
    <row r="38" spans="1:14" x14ac:dyDescent="0.25">
      <c r="A38" s="74"/>
      <c r="B38" s="4" t="s">
        <v>9</v>
      </c>
      <c r="C38" s="12">
        <v>72.599999999999994</v>
      </c>
      <c r="D38" s="12">
        <v>74.7</v>
      </c>
      <c r="E38" s="12">
        <v>76.7</v>
      </c>
      <c r="F38" s="12">
        <v>74.709999999999994</v>
      </c>
    </row>
    <row r="39" spans="1:14" ht="15.75" thickBot="1" x14ac:dyDescent="0.3">
      <c r="A39" s="75"/>
      <c r="B39" s="7" t="s">
        <v>10</v>
      </c>
      <c r="C39" s="15">
        <v>80.3</v>
      </c>
      <c r="D39" s="15">
        <v>83.9</v>
      </c>
      <c r="E39" s="15">
        <v>89</v>
      </c>
      <c r="F39" s="15">
        <v>92.8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42948</v>
      </c>
      <c r="D43" s="9">
        <v>42979</v>
      </c>
      <c r="E43" s="9">
        <v>43009</v>
      </c>
      <c r="F43" s="9">
        <v>43040</v>
      </c>
      <c r="G43" s="9">
        <v>43070</v>
      </c>
      <c r="H43" s="9">
        <v>43101</v>
      </c>
      <c r="I43" s="9">
        <v>43132</v>
      </c>
      <c r="J43" s="9">
        <v>43160</v>
      </c>
      <c r="K43" s="9">
        <v>43191</v>
      </c>
      <c r="L43" s="9">
        <v>43221</v>
      </c>
      <c r="M43" s="9">
        <v>43252</v>
      </c>
      <c r="N43" s="9">
        <v>43282</v>
      </c>
    </row>
    <row r="44" spans="1:14" ht="15" customHeight="1" x14ac:dyDescent="0.25">
      <c r="A44" s="71" t="s">
        <v>11</v>
      </c>
      <c r="B44" s="4" t="s">
        <v>3</v>
      </c>
      <c r="C44" s="16">
        <v>99045.5</v>
      </c>
      <c r="D44" s="16">
        <v>101724.43</v>
      </c>
      <c r="E44" s="16">
        <v>115668.53</v>
      </c>
      <c r="F44" s="16">
        <v>109125.36</v>
      </c>
      <c r="G44" s="16">
        <v>136437</v>
      </c>
      <c r="H44" s="16">
        <v>145393.29999999999</v>
      </c>
      <c r="I44" s="16">
        <v>100225</v>
      </c>
      <c r="J44" s="16">
        <v>108200</v>
      </c>
      <c r="K44" s="16">
        <v>126956.42</v>
      </c>
      <c r="L44" s="16">
        <v>106469.31</v>
      </c>
      <c r="M44" s="16">
        <v>112336.25</v>
      </c>
      <c r="N44" s="16">
        <v>120238</v>
      </c>
    </row>
    <row r="45" spans="1:14" x14ac:dyDescent="0.25">
      <c r="A45" s="72"/>
      <c r="B45" s="4" t="s">
        <v>4</v>
      </c>
      <c r="C45" s="16">
        <v>99749.05</v>
      </c>
      <c r="D45" s="16">
        <v>102726.42</v>
      </c>
      <c r="E45" s="16">
        <v>118344.57</v>
      </c>
      <c r="F45" s="16">
        <v>109723.58</v>
      </c>
      <c r="G45" s="16">
        <v>137082.62</v>
      </c>
      <c r="H45" s="16">
        <v>144579.07</v>
      </c>
      <c r="I45" s="16">
        <v>100678.08</v>
      </c>
      <c r="J45" s="16">
        <v>108727.41</v>
      </c>
      <c r="K45" s="16">
        <v>127982.53</v>
      </c>
      <c r="L45" s="16">
        <v>106841.19</v>
      </c>
      <c r="M45" s="16">
        <v>111619.22</v>
      </c>
      <c r="N45" s="16">
        <v>120492.38</v>
      </c>
    </row>
    <row r="46" spans="1:14" x14ac:dyDescent="0.25">
      <c r="A46" s="72"/>
      <c r="B46" s="4" t="s">
        <v>5</v>
      </c>
      <c r="C46" s="16">
        <v>3886.57</v>
      </c>
      <c r="D46" s="16">
        <v>4961.1400000000003</v>
      </c>
      <c r="E46" s="16">
        <v>9651.7099999999991</v>
      </c>
      <c r="F46" s="16">
        <v>4451.67</v>
      </c>
      <c r="G46" s="16">
        <v>6044.16</v>
      </c>
      <c r="H46" s="16">
        <v>9227.2800000000007</v>
      </c>
      <c r="I46" s="16">
        <v>3710.89</v>
      </c>
      <c r="J46" s="16">
        <v>4666.49</v>
      </c>
      <c r="K46" s="16">
        <v>6978.29</v>
      </c>
      <c r="L46" s="16">
        <v>4371.55</v>
      </c>
      <c r="M46" s="16">
        <v>4434.8100000000004</v>
      </c>
      <c r="N46" s="16">
        <v>5397.8</v>
      </c>
    </row>
    <row r="47" spans="1:14" ht="15" customHeight="1" x14ac:dyDescent="0.25">
      <c r="A47" s="72"/>
      <c r="B47" s="4" t="s">
        <v>9</v>
      </c>
      <c r="C47" s="16">
        <v>91591</v>
      </c>
      <c r="D47" s="16">
        <v>94144</v>
      </c>
      <c r="E47" s="16">
        <v>102362.1</v>
      </c>
      <c r="F47" s="16">
        <v>100341</v>
      </c>
      <c r="G47" s="16">
        <v>125000</v>
      </c>
      <c r="H47" s="16">
        <v>103790</v>
      </c>
      <c r="I47" s="16">
        <v>94983.19</v>
      </c>
      <c r="J47" s="16">
        <v>101964</v>
      </c>
      <c r="K47" s="16">
        <v>101318</v>
      </c>
      <c r="L47" s="16">
        <v>95763</v>
      </c>
      <c r="M47" s="16">
        <v>101848</v>
      </c>
      <c r="N47" s="16">
        <v>104687.37</v>
      </c>
    </row>
    <row r="48" spans="1:14" x14ac:dyDescent="0.25">
      <c r="A48" s="72"/>
      <c r="B48" s="4" t="s">
        <v>10</v>
      </c>
      <c r="C48" s="16">
        <v>112669.3</v>
      </c>
      <c r="D48" s="16">
        <v>118396.8</v>
      </c>
      <c r="E48" s="16">
        <v>150949.23000000001</v>
      </c>
      <c r="F48" s="16">
        <v>120335.07</v>
      </c>
      <c r="G48" s="16">
        <v>156031</v>
      </c>
      <c r="H48" s="16">
        <v>158984</v>
      </c>
      <c r="I48" s="16">
        <v>111285.54</v>
      </c>
      <c r="J48" s="16">
        <v>123062</v>
      </c>
      <c r="K48" s="16">
        <v>142602</v>
      </c>
      <c r="L48" s="16">
        <v>119115</v>
      </c>
      <c r="M48" s="16">
        <v>125102</v>
      </c>
      <c r="N48" s="16">
        <v>130809</v>
      </c>
    </row>
    <row r="49" spans="1:14" ht="15" customHeight="1" x14ac:dyDescent="0.25">
      <c r="A49" s="63" t="s">
        <v>6</v>
      </c>
      <c r="B49" s="5" t="s">
        <v>3</v>
      </c>
      <c r="C49" s="17">
        <v>82826.899999999994</v>
      </c>
      <c r="D49" s="17">
        <v>88159</v>
      </c>
      <c r="E49" s="17">
        <v>102213.82</v>
      </c>
      <c r="F49" s="17">
        <v>90977.5</v>
      </c>
      <c r="G49" s="17">
        <v>115856</v>
      </c>
      <c r="H49" s="17">
        <v>125744.14</v>
      </c>
      <c r="I49" s="17">
        <v>77461.14</v>
      </c>
      <c r="J49" s="17">
        <v>93509.04</v>
      </c>
      <c r="K49" s="17">
        <v>113377.64</v>
      </c>
      <c r="L49" s="17">
        <v>86106.23</v>
      </c>
      <c r="M49" s="17">
        <v>93411.32</v>
      </c>
      <c r="N49" s="17">
        <v>103339.57</v>
      </c>
    </row>
    <row r="50" spans="1:14" x14ac:dyDescent="0.25">
      <c r="A50" s="63"/>
      <c r="B50" s="5" t="s">
        <v>4</v>
      </c>
      <c r="C50" s="17">
        <v>83479.070000000007</v>
      </c>
      <c r="D50" s="17">
        <v>89717.85</v>
      </c>
      <c r="E50" s="17">
        <v>103940.05</v>
      </c>
      <c r="F50" s="17">
        <v>91724.78</v>
      </c>
      <c r="G50" s="17">
        <v>114329.92</v>
      </c>
      <c r="H50" s="17">
        <v>124893.62</v>
      </c>
      <c r="I50" s="17">
        <v>77923.759999999995</v>
      </c>
      <c r="J50" s="17">
        <v>93621.11</v>
      </c>
      <c r="K50" s="17">
        <v>112679.06</v>
      </c>
      <c r="L50" s="17">
        <v>85818.66</v>
      </c>
      <c r="M50" s="17">
        <v>93271.08</v>
      </c>
      <c r="N50" s="17">
        <v>103453.05</v>
      </c>
    </row>
    <row r="51" spans="1:14" x14ac:dyDescent="0.25">
      <c r="A51" s="63"/>
      <c r="B51" s="5" t="s">
        <v>5</v>
      </c>
      <c r="C51" s="17">
        <v>3688.68</v>
      </c>
      <c r="D51" s="17">
        <v>5546.53</v>
      </c>
      <c r="E51" s="17">
        <v>11332.14</v>
      </c>
      <c r="F51" s="17">
        <v>7869.79</v>
      </c>
      <c r="G51" s="17">
        <v>7707.92</v>
      </c>
      <c r="H51" s="17">
        <v>6802.77</v>
      </c>
      <c r="I51" s="17">
        <v>4722.97</v>
      </c>
      <c r="J51" s="17">
        <v>3702.03</v>
      </c>
      <c r="K51" s="17">
        <v>5178.3999999999996</v>
      </c>
      <c r="L51" s="17">
        <v>4216.91</v>
      </c>
      <c r="M51" s="17">
        <v>3519.71</v>
      </c>
      <c r="N51" s="17">
        <v>4327.91</v>
      </c>
    </row>
    <row r="52" spans="1:14" ht="15" customHeight="1" x14ac:dyDescent="0.25">
      <c r="A52" s="63"/>
      <c r="B52" s="5" t="s">
        <v>9</v>
      </c>
      <c r="C52" s="17">
        <v>77551</v>
      </c>
      <c r="D52" s="17">
        <v>81000</v>
      </c>
      <c r="E52" s="17">
        <v>82533</v>
      </c>
      <c r="F52" s="17">
        <v>78369.84</v>
      </c>
      <c r="G52" s="17">
        <v>96290</v>
      </c>
      <c r="H52" s="17">
        <v>108811</v>
      </c>
      <c r="I52" s="17">
        <v>68269.509999999995</v>
      </c>
      <c r="J52" s="17">
        <v>86543.54</v>
      </c>
      <c r="K52" s="17">
        <v>100103.42</v>
      </c>
      <c r="L52" s="17">
        <v>75479</v>
      </c>
      <c r="M52" s="17">
        <v>86244</v>
      </c>
      <c r="N52" s="17">
        <v>94181</v>
      </c>
    </row>
    <row r="53" spans="1:14" x14ac:dyDescent="0.25">
      <c r="A53" s="63"/>
      <c r="B53" s="5" t="s">
        <v>10</v>
      </c>
      <c r="C53" s="17">
        <v>94110.7</v>
      </c>
      <c r="D53" s="17">
        <v>106595</v>
      </c>
      <c r="E53" s="17">
        <v>137000</v>
      </c>
      <c r="F53" s="17">
        <v>114809</v>
      </c>
      <c r="G53" s="17">
        <v>132669</v>
      </c>
      <c r="H53" s="17">
        <v>137284.29999999999</v>
      </c>
      <c r="I53" s="17">
        <v>87736</v>
      </c>
      <c r="J53" s="17">
        <v>104666</v>
      </c>
      <c r="K53" s="17">
        <v>122258</v>
      </c>
      <c r="L53" s="17">
        <v>95052</v>
      </c>
      <c r="M53" s="17">
        <v>100875.2</v>
      </c>
      <c r="N53" s="17">
        <v>114418</v>
      </c>
    </row>
    <row r="54" spans="1:14" ht="15" customHeight="1" x14ac:dyDescent="0.25">
      <c r="A54" s="72" t="s">
        <v>7</v>
      </c>
      <c r="B54" s="4" t="s">
        <v>3</v>
      </c>
      <c r="C54" s="16">
        <v>102858</v>
      </c>
      <c r="D54" s="16">
        <v>113330.41</v>
      </c>
      <c r="E54" s="16">
        <v>100211.5</v>
      </c>
      <c r="F54" s="16">
        <v>114049.37</v>
      </c>
      <c r="G54" s="16">
        <v>138931</v>
      </c>
      <c r="H54" s="16">
        <v>108734</v>
      </c>
      <c r="I54" s="16">
        <v>99908</v>
      </c>
      <c r="J54" s="16">
        <v>102855.5</v>
      </c>
      <c r="K54" s="16">
        <v>100877</v>
      </c>
      <c r="L54" s="16">
        <v>109244</v>
      </c>
      <c r="M54" s="16">
        <v>109029.07</v>
      </c>
      <c r="N54" s="16">
        <v>119082</v>
      </c>
    </row>
    <row r="55" spans="1:14" x14ac:dyDescent="0.25">
      <c r="A55" s="72"/>
      <c r="B55" s="4" t="s">
        <v>4</v>
      </c>
      <c r="C55" s="16">
        <v>103271.9</v>
      </c>
      <c r="D55" s="16">
        <v>112992.53</v>
      </c>
      <c r="E55" s="16">
        <v>102127.28</v>
      </c>
      <c r="F55" s="16">
        <v>113979.6</v>
      </c>
      <c r="G55" s="16">
        <v>139210.47</v>
      </c>
      <c r="H55" s="16">
        <v>110251.04</v>
      </c>
      <c r="I55" s="16">
        <v>99639.08</v>
      </c>
      <c r="J55" s="16">
        <v>102478.49</v>
      </c>
      <c r="K55" s="16">
        <v>102105.41</v>
      </c>
      <c r="L55" s="16">
        <v>107964.43</v>
      </c>
      <c r="M55" s="16">
        <v>107220.99</v>
      </c>
      <c r="N55" s="16">
        <v>118631.91</v>
      </c>
    </row>
    <row r="56" spans="1:14" x14ac:dyDescent="0.25">
      <c r="A56" s="72"/>
      <c r="B56" s="4" t="s">
        <v>5</v>
      </c>
      <c r="C56" s="16">
        <v>3159.89</v>
      </c>
      <c r="D56" s="16">
        <v>3796.86</v>
      </c>
      <c r="E56" s="16">
        <v>6457.5</v>
      </c>
      <c r="F56" s="16">
        <v>6352.52</v>
      </c>
      <c r="G56" s="16">
        <v>15892.73</v>
      </c>
      <c r="H56" s="16">
        <v>8190.73</v>
      </c>
      <c r="I56" s="16">
        <v>3412.61</v>
      </c>
      <c r="J56" s="16">
        <v>3197.65</v>
      </c>
      <c r="K56" s="16">
        <v>4768.88</v>
      </c>
      <c r="L56" s="16">
        <v>5573.96</v>
      </c>
      <c r="M56" s="16">
        <v>4876.7700000000004</v>
      </c>
      <c r="N56" s="16">
        <v>5474.29</v>
      </c>
    </row>
    <row r="57" spans="1:14" ht="15" customHeight="1" x14ac:dyDescent="0.25">
      <c r="A57" s="72"/>
      <c r="B57" s="4" t="s">
        <v>9</v>
      </c>
      <c r="C57" s="16">
        <v>96024.48</v>
      </c>
      <c r="D57" s="16">
        <v>101797</v>
      </c>
      <c r="E57" s="16">
        <v>91182.3</v>
      </c>
      <c r="F57" s="16">
        <v>93777</v>
      </c>
      <c r="G57" s="16">
        <v>97188</v>
      </c>
      <c r="H57" s="16">
        <v>94194.33</v>
      </c>
      <c r="I57" s="16">
        <v>90147.62</v>
      </c>
      <c r="J57" s="16">
        <v>93002.34</v>
      </c>
      <c r="K57" s="16">
        <v>92545.75</v>
      </c>
      <c r="L57" s="16">
        <v>91322</v>
      </c>
      <c r="M57" s="16">
        <v>94358</v>
      </c>
      <c r="N57" s="16">
        <v>105053</v>
      </c>
    </row>
    <row r="58" spans="1:14" x14ac:dyDescent="0.25">
      <c r="A58" s="72"/>
      <c r="B58" s="4" t="s">
        <v>10</v>
      </c>
      <c r="C58" s="16">
        <v>111197.9</v>
      </c>
      <c r="D58" s="16">
        <v>121991</v>
      </c>
      <c r="E58" s="16">
        <v>121003</v>
      </c>
      <c r="F58" s="16">
        <v>130467.36</v>
      </c>
      <c r="G58" s="16">
        <v>179844.62</v>
      </c>
      <c r="H58" s="16">
        <v>132905</v>
      </c>
      <c r="I58" s="16">
        <v>106962.7</v>
      </c>
      <c r="J58" s="16">
        <v>109591.11</v>
      </c>
      <c r="K58" s="16">
        <v>120824</v>
      </c>
      <c r="L58" s="16">
        <v>118548.44</v>
      </c>
      <c r="M58" s="16">
        <v>114508.68</v>
      </c>
      <c r="N58" s="16">
        <v>130816.09</v>
      </c>
    </row>
    <row r="59" spans="1:14" ht="15" customHeight="1" x14ac:dyDescent="0.25">
      <c r="A59" s="63" t="s">
        <v>8</v>
      </c>
      <c r="B59" s="5" t="s">
        <v>3</v>
      </c>
      <c r="C59" s="17">
        <v>-19761</v>
      </c>
      <c r="D59" s="17">
        <v>-24869</v>
      </c>
      <c r="E59" s="17">
        <v>-55</v>
      </c>
      <c r="F59" s="17">
        <v>-22800</v>
      </c>
      <c r="G59" s="17">
        <v>-23913.65</v>
      </c>
      <c r="H59" s="17">
        <v>16395.04</v>
      </c>
      <c r="I59" s="17">
        <v>-22769.27</v>
      </c>
      <c r="J59" s="17">
        <v>-9017.4699999999993</v>
      </c>
      <c r="K59" s="17">
        <v>11495.6</v>
      </c>
      <c r="L59" s="17">
        <v>-21974</v>
      </c>
      <c r="M59" s="17">
        <v>-13506.8</v>
      </c>
      <c r="N59" s="17">
        <v>-14000</v>
      </c>
    </row>
    <row r="60" spans="1:14" x14ac:dyDescent="0.25">
      <c r="A60" s="63"/>
      <c r="B60" s="5" t="s">
        <v>4</v>
      </c>
      <c r="C60" s="17">
        <v>-19144.82</v>
      </c>
      <c r="D60" s="17">
        <v>-23010.12</v>
      </c>
      <c r="E60" s="17">
        <v>656.99</v>
      </c>
      <c r="F60" s="17">
        <v>-23551.72</v>
      </c>
      <c r="G60" s="17">
        <v>-25409.93</v>
      </c>
      <c r="H60" s="17">
        <v>13389.97</v>
      </c>
      <c r="I60" s="17">
        <v>-21832.31</v>
      </c>
      <c r="J60" s="17">
        <v>-8638.64</v>
      </c>
      <c r="K60" s="17">
        <v>8804.02</v>
      </c>
      <c r="L60" s="17">
        <v>-22056.02</v>
      </c>
      <c r="M60" s="17">
        <v>-14136.45</v>
      </c>
      <c r="N60" s="17">
        <v>-13808.46</v>
      </c>
    </row>
    <row r="61" spans="1:14" x14ac:dyDescent="0.25">
      <c r="A61" s="63"/>
      <c r="B61" s="5" t="s">
        <v>5</v>
      </c>
      <c r="C61" s="17">
        <v>4771.57</v>
      </c>
      <c r="D61" s="17">
        <v>6335.1</v>
      </c>
      <c r="E61" s="17">
        <v>13170.64</v>
      </c>
      <c r="F61" s="17">
        <v>9060.86</v>
      </c>
      <c r="G61" s="17">
        <v>16199.58</v>
      </c>
      <c r="H61" s="17">
        <v>14824.13</v>
      </c>
      <c r="I61" s="17">
        <v>5718.2</v>
      </c>
      <c r="J61" s="17">
        <v>4195.88</v>
      </c>
      <c r="K61" s="17">
        <v>9627.2199999999993</v>
      </c>
      <c r="L61" s="17">
        <v>6526.38</v>
      </c>
      <c r="M61" s="17">
        <v>5112.01</v>
      </c>
      <c r="N61" s="17">
        <v>7075.12</v>
      </c>
    </row>
    <row r="62" spans="1:14" x14ac:dyDescent="0.25">
      <c r="A62" s="63"/>
      <c r="B62" s="5" t="s">
        <v>9</v>
      </c>
      <c r="C62" s="17">
        <v>-27125</v>
      </c>
      <c r="D62" s="17">
        <v>-31363.05</v>
      </c>
      <c r="E62" s="17">
        <v>-35919.980000000003</v>
      </c>
      <c r="F62" s="17">
        <v>-45476.29</v>
      </c>
      <c r="G62" s="17">
        <v>-67177.86</v>
      </c>
      <c r="H62" s="17">
        <v>-29165</v>
      </c>
      <c r="I62" s="17">
        <v>-30406.63</v>
      </c>
      <c r="J62" s="17">
        <v>-14625</v>
      </c>
      <c r="K62" s="17">
        <v>-21869</v>
      </c>
      <c r="L62" s="17">
        <v>-32972.97</v>
      </c>
      <c r="M62" s="17">
        <v>-26134</v>
      </c>
      <c r="N62" s="17">
        <v>-27331.49</v>
      </c>
    </row>
    <row r="63" spans="1:14" ht="15.75" thickBot="1" x14ac:dyDescent="0.3">
      <c r="A63" s="64"/>
      <c r="B63" s="6" t="s">
        <v>10</v>
      </c>
      <c r="C63" s="18">
        <v>-4838.54</v>
      </c>
      <c r="D63" s="18">
        <v>-206</v>
      </c>
      <c r="E63" s="18">
        <v>39000</v>
      </c>
      <c r="F63" s="18">
        <v>-6633.1</v>
      </c>
      <c r="G63" s="18">
        <v>21940</v>
      </c>
      <c r="H63" s="18">
        <v>55241.64</v>
      </c>
      <c r="I63" s="18">
        <v>-10567</v>
      </c>
      <c r="J63" s="18">
        <v>8037</v>
      </c>
      <c r="K63" s="18">
        <v>20370</v>
      </c>
      <c r="L63" s="18">
        <v>-8409</v>
      </c>
      <c r="M63" s="18">
        <v>-3920</v>
      </c>
      <c r="N63" s="18">
        <v>10000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42979</v>
      </c>
      <c r="C10" s="3"/>
    </row>
    <row r="11" spans="1:6" ht="15.75" x14ac:dyDescent="0.25">
      <c r="A11" s="1" t="s">
        <v>0</v>
      </c>
      <c r="B11" s="2">
        <v>42979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1337898.78</v>
      </c>
      <c r="D15" s="11">
        <v>1440149.5</v>
      </c>
      <c r="E15" s="11">
        <v>1546065</v>
      </c>
      <c r="F15" s="11">
        <v>1670678</v>
      </c>
    </row>
    <row r="16" spans="1:6" x14ac:dyDescent="0.25">
      <c r="A16" s="72"/>
      <c r="B16" s="12" t="s">
        <v>4</v>
      </c>
      <c r="C16" s="13">
        <v>1339920.29</v>
      </c>
      <c r="D16" s="13">
        <v>1433323.56</v>
      </c>
      <c r="E16" s="13">
        <v>1543327.92</v>
      </c>
      <c r="F16" s="13">
        <v>1665366.22</v>
      </c>
    </row>
    <row r="17" spans="1:6" x14ac:dyDescent="0.25">
      <c r="A17" s="72"/>
      <c r="B17" s="12" t="s">
        <v>5</v>
      </c>
      <c r="C17" s="13">
        <v>24045.73</v>
      </c>
      <c r="D17" s="13">
        <v>31788.95</v>
      </c>
      <c r="E17" s="13">
        <v>48875.19</v>
      </c>
      <c r="F17" s="13">
        <v>65255.08</v>
      </c>
    </row>
    <row r="18" spans="1:6" x14ac:dyDescent="0.25">
      <c r="A18" s="72"/>
      <c r="B18" s="12" t="s">
        <v>9</v>
      </c>
      <c r="C18" s="13">
        <v>1293334</v>
      </c>
      <c r="D18" s="13">
        <v>1350353.02</v>
      </c>
      <c r="E18" s="13">
        <v>1414218.47</v>
      </c>
      <c r="F18" s="13">
        <v>1489832</v>
      </c>
    </row>
    <row r="19" spans="1:6" x14ac:dyDescent="0.25">
      <c r="A19" s="72"/>
      <c r="B19" s="12" t="s">
        <v>10</v>
      </c>
      <c r="C19" s="13">
        <v>1393835</v>
      </c>
      <c r="D19" s="13">
        <v>1493913.59</v>
      </c>
      <c r="E19" s="13">
        <v>1635170.42</v>
      </c>
      <c r="F19" s="13">
        <v>1804514</v>
      </c>
    </row>
    <row r="20" spans="1:6" ht="15" customHeight="1" x14ac:dyDescent="0.25">
      <c r="A20" s="63" t="s">
        <v>6</v>
      </c>
      <c r="B20" s="5" t="s">
        <v>3</v>
      </c>
      <c r="C20" s="14">
        <v>1134501</v>
      </c>
      <c r="D20" s="14">
        <v>1210077</v>
      </c>
      <c r="E20" s="14">
        <v>1300146.01</v>
      </c>
      <c r="F20" s="14">
        <v>1398457</v>
      </c>
    </row>
    <row r="21" spans="1:6" x14ac:dyDescent="0.25">
      <c r="A21" s="63"/>
      <c r="B21" s="5" t="s">
        <v>4</v>
      </c>
      <c r="C21" s="14">
        <v>1129238.55</v>
      </c>
      <c r="D21" s="14">
        <v>1210876.9099999999</v>
      </c>
      <c r="E21" s="14">
        <v>1306639.81</v>
      </c>
      <c r="F21" s="14">
        <v>1410468.22</v>
      </c>
    </row>
    <row r="22" spans="1:6" x14ac:dyDescent="0.25">
      <c r="A22" s="63"/>
      <c r="B22" s="5" t="s">
        <v>5</v>
      </c>
      <c r="C22" s="14">
        <v>20148.48</v>
      </c>
      <c r="D22" s="14">
        <v>25659.279999999999</v>
      </c>
      <c r="E22" s="14">
        <v>43676.08</v>
      </c>
      <c r="F22" s="14">
        <v>58792.12</v>
      </c>
    </row>
    <row r="23" spans="1:6" x14ac:dyDescent="0.25">
      <c r="A23" s="63"/>
      <c r="B23" s="5" t="s">
        <v>9</v>
      </c>
      <c r="C23" s="14">
        <v>1060677.5</v>
      </c>
      <c r="D23" s="14">
        <v>1132858.57</v>
      </c>
      <c r="E23" s="14">
        <v>1192692.17</v>
      </c>
      <c r="F23" s="14">
        <v>1268389.1299999999</v>
      </c>
    </row>
    <row r="24" spans="1:6" x14ac:dyDescent="0.25">
      <c r="A24" s="63"/>
      <c r="B24" s="5" t="s">
        <v>10</v>
      </c>
      <c r="C24" s="14">
        <v>1166476.77</v>
      </c>
      <c r="D24" s="14">
        <v>1273046</v>
      </c>
      <c r="E24" s="14">
        <v>1400000</v>
      </c>
      <c r="F24" s="14">
        <v>1600000</v>
      </c>
    </row>
    <row r="25" spans="1:6" ht="15" customHeight="1" x14ac:dyDescent="0.25">
      <c r="A25" s="72" t="s">
        <v>7</v>
      </c>
      <c r="B25" s="4" t="s">
        <v>3</v>
      </c>
      <c r="C25" s="12">
        <v>1292176</v>
      </c>
      <c r="D25" s="12">
        <v>1363258.2</v>
      </c>
      <c r="E25" s="12">
        <v>1422219.65</v>
      </c>
      <c r="F25" s="12">
        <v>1484300.24</v>
      </c>
    </row>
    <row r="26" spans="1:6" x14ac:dyDescent="0.25">
      <c r="A26" s="72"/>
      <c r="B26" s="4" t="s">
        <v>4</v>
      </c>
      <c r="C26" s="12">
        <v>1288568.1000000001</v>
      </c>
      <c r="D26" s="12">
        <v>1359122.18</v>
      </c>
      <c r="E26" s="12">
        <v>1422260.43</v>
      </c>
      <c r="F26" s="12">
        <v>1484908.85</v>
      </c>
    </row>
    <row r="27" spans="1:6" x14ac:dyDescent="0.25">
      <c r="A27" s="72"/>
      <c r="B27" s="4" t="s">
        <v>5</v>
      </c>
      <c r="C27" s="12">
        <v>15854.55</v>
      </c>
      <c r="D27" s="12">
        <v>28443.11</v>
      </c>
      <c r="E27" s="12">
        <v>38945.5</v>
      </c>
      <c r="F27" s="12">
        <v>46394.7</v>
      </c>
    </row>
    <row r="28" spans="1:6" x14ac:dyDescent="0.25">
      <c r="A28" s="72"/>
      <c r="B28" s="4" t="s">
        <v>9</v>
      </c>
      <c r="C28" s="12">
        <v>1252319</v>
      </c>
      <c r="D28" s="12">
        <v>1261165.8899999999</v>
      </c>
      <c r="E28" s="12">
        <v>1303326.93</v>
      </c>
      <c r="F28" s="12">
        <v>1342987.55</v>
      </c>
    </row>
    <row r="29" spans="1:6" x14ac:dyDescent="0.25">
      <c r="A29" s="72"/>
      <c r="B29" s="4" t="s">
        <v>10</v>
      </c>
      <c r="C29" s="12">
        <v>1326476.77</v>
      </c>
      <c r="D29" s="12">
        <v>1471343</v>
      </c>
      <c r="E29" s="12">
        <v>1533875</v>
      </c>
      <c r="F29" s="12">
        <v>1595230</v>
      </c>
    </row>
    <row r="30" spans="1:6" ht="15" customHeight="1" x14ac:dyDescent="0.25">
      <c r="A30" s="73" t="s">
        <v>8</v>
      </c>
      <c r="B30" s="5" t="s">
        <v>3</v>
      </c>
      <c r="C30" s="14">
        <v>-159000</v>
      </c>
      <c r="D30" s="14">
        <v>-156341.42000000001</v>
      </c>
      <c r="E30" s="14">
        <v>-125000</v>
      </c>
      <c r="F30" s="14">
        <v>-71051</v>
      </c>
    </row>
    <row r="31" spans="1:6" x14ac:dyDescent="0.25">
      <c r="A31" s="73"/>
      <c r="B31" s="5" t="s">
        <v>4</v>
      </c>
      <c r="C31" s="14">
        <v>-158646.37</v>
      </c>
      <c r="D31" s="14">
        <v>-148644.71</v>
      </c>
      <c r="E31" s="14">
        <v>-118742.12</v>
      </c>
      <c r="F31" s="14">
        <v>-68237.13</v>
      </c>
    </row>
    <row r="32" spans="1:6" x14ac:dyDescent="0.25">
      <c r="A32" s="73"/>
      <c r="B32" s="5" t="s">
        <v>5</v>
      </c>
      <c r="C32" s="14">
        <v>8614.1</v>
      </c>
      <c r="D32" s="14">
        <v>16908.05</v>
      </c>
      <c r="E32" s="14">
        <v>28136.58</v>
      </c>
      <c r="F32" s="14">
        <v>49631.5</v>
      </c>
    </row>
    <row r="33" spans="1:14" ht="15" customHeight="1" x14ac:dyDescent="0.25">
      <c r="A33" s="73"/>
      <c r="B33" s="5" t="s">
        <v>9</v>
      </c>
      <c r="C33" s="14">
        <v>-204356.87</v>
      </c>
      <c r="D33" s="14">
        <v>-175209</v>
      </c>
      <c r="E33" s="14">
        <v>-172970</v>
      </c>
      <c r="F33" s="14">
        <v>-165941.53</v>
      </c>
    </row>
    <row r="34" spans="1:14" x14ac:dyDescent="0.25">
      <c r="A34" s="73"/>
      <c r="B34" s="5" t="s">
        <v>10</v>
      </c>
      <c r="C34" s="14">
        <v>-130802</v>
      </c>
      <c r="D34" s="14">
        <v>-92128.12</v>
      </c>
      <c r="E34" s="14">
        <v>-27060.68</v>
      </c>
      <c r="F34" s="14">
        <v>74000</v>
      </c>
    </row>
    <row r="35" spans="1:14" ht="15" customHeight="1" x14ac:dyDescent="0.25">
      <c r="A35" s="74" t="s">
        <v>20</v>
      </c>
      <c r="B35" s="4" t="s">
        <v>3</v>
      </c>
      <c r="C35" s="12">
        <v>75.8</v>
      </c>
      <c r="D35" s="12">
        <v>78.819999999999993</v>
      </c>
      <c r="E35" s="12">
        <v>81.97</v>
      </c>
      <c r="F35" s="12">
        <v>84</v>
      </c>
    </row>
    <row r="36" spans="1:14" x14ac:dyDescent="0.25">
      <c r="A36" s="74"/>
      <c r="B36" s="4" t="s">
        <v>4</v>
      </c>
      <c r="C36" s="12">
        <v>75.94</v>
      </c>
      <c r="D36" s="12">
        <v>78.92</v>
      </c>
      <c r="E36" s="12">
        <v>81.86</v>
      </c>
      <c r="F36" s="12">
        <v>84.21</v>
      </c>
    </row>
    <row r="37" spans="1:14" x14ac:dyDescent="0.25">
      <c r="A37" s="74"/>
      <c r="B37" s="4" t="s">
        <v>5</v>
      </c>
      <c r="C37" s="12">
        <v>1.07</v>
      </c>
      <c r="D37" s="12">
        <v>1.63</v>
      </c>
      <c r="E37" s="12">
        <v>2.46</v>
      </c>
      <c r="F37" s="12">
        <v>3.2</v>
      </c>
    </row>
    <row r="38" spans="1:14" x14ac:dyDescent="0.25">
      <c r="A38" s="74"/>
      <c r="B38" s="4" t="s">
        <v>9</v>
      </c>
      <c r="C38" s="12">
        <v>73.77</v>
      </c>
      <c r="D38" s="12">
        <v>75.400000000000006</v>
      </c>
      <c r="E38" s="12">
        <v>77.86</v>
      </c>
      <c r="F38" s="12">
        <v>75.09</v>
      </c>
    </row>
    <row r="39" spans="1:14" ht="15.75" thickBot="1" x14ac:dyDescent="0.3">
      <c r="A39" s="75"/>
      <c r="B39" s="7" t="s">
        <v>10</v>
      </c>
      <c r="C39" s="15">
        <v>79.599999999999994</v>
      </c>
      <c r="D39" s="15">
        <v>83</v>
      </c>
      <c r="E39" s="15">
        <v>89</v>
      </c>
      <c r="F39" s="15">
        <v>92.9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42979</v>
      </c>
      <c r="D43" s="9">
        <v>43009</v>
      </c>
      <c r="E43" s="9">
        <v>43040</v>
      </c>
      <c r="F43" s="9">
        <v>43070</v>
      </c>
      <c r="G43" s="9">
        <v>43101</v>
      </c>
      <c r="H43" s="9">
        <v>43132</v>
      </c>
      <c r="I43" s="9">
        <v>43160</v>
      </c>
      <c r="J43" s="9">
        <v>43191</v>
      </c>
      <c r="K43" s="9">
        <v>43221</v>
      </c>
      <c r="L43" s="9">
        <v>43252</v>
      </c>
      <c r="M43" s="9">
        <v>43282</v>
      </c>
      <c r="N43" s="9">
        <v>43313</v>
      </c>
    </row>
    <row r="44" spans="1:14" ht="15" customHeight="1" x14ac:dyDescent="0.25">
      <c r="A44" s="71" t="s">
        <v>11</v>
      </c>
      <c r="B44" s="4" t="s">
        <v>3</v>
      </c>
      <c r="C44" s="16">
        <v>101569.2</v>
      </c>
      <c r="D44" s="16">
        <v>115720</v>
      </c>
      <c r="E44" s="16">
        <v>109740.76</v>
      </c>
      <c r="F44" s="16">
        <v>136473.04999999999</v>
      </c>
      <c r="G44" s="16">
        <v>144790.68</v>
      </c>
      <c r="H44" s="16">
        <v>100025.44</v>
      </c>
      <c r="I44" s="16">
        <v>107726.84</v>
      </c>
      <c r="J44" s="16">
        <v>127221</v>
      </c>
      <c r="K44" s="16">
        <v>106175.46</v>
      </c>
      <c r="L44" s="16">
        <v>111111.36</v>
      </c>
      <c r="M44" s="16">
        <v>119047.27</v>
      </c>
      <c r="N44" s="16">
        <v>105756.5</v>
      </c>
    </row>
    <row r="45" spans="1:14" x14ac:dyDescent="0.25">
      <c r="A45" s="72"/>
      <c r="B45" s="4" t="s">
        <v>4</v>
      </c>
      <c r="C45" s="16">
        <v>102484.4</v>
      </c>
      <c r="D45" s="16">
        <v>118717.28</v>
      </c>
      <c r="E45" s="16">
        <v>111057.83</v>
      </c>
      <c r="F45" s="16">
        <v>137393.13</v>
      </c>
      <c r="G45" s="16">
        <v>144694.16</v>
      </c>
      <c r="H45" s="16">
        <v>100282.23</v>
      </c>
      <c r="I45" s="16">
        <v>108039.66</v>
      </c>
      <c r="J45" s="16">
        <v>128180.44</v>
      </c>
      <c r="K45" s="16">
        <v>106644.04</v>
      </c>
      <c r="L45" s="16">
        <v>111054.8</v>
      </c>
      <c r="M45" s="16">
        <v>118723.95</v>
      </c>
      <c r="N45" s="16">
        <v>105841.97</v>
      </c>
    </row>
    <row r="46" spans="1:14" x14ac:dyDescent="0.25">
      <c r="A46" s="72"/>
      <c r="B46" s="4" t="s">
        <v>5</v>
      </c>
      <c r="C46" s="16">
        <v>4450.66</v>
      </c>
      <c r="D46" s="16">
        <v>11142.1</v>
      </c>
      <c r="E46" s="16">
        <v>6216.72</v>
      </c>
      <c r="F46" s="16">
        <v>6288.26</v>
      </c>
      <c r="G46" s="16">
        <v>6129.99</v>
      </c>
      <c r="H46" s="16">
        <v>3158.62</v>
      </c>
      <c r="I46" s="16">
        <v>3958.88</v>
      </c>
      <c r="J46" s="16">
        <v>5066.0200000000004</v>
      </c>
      <c r="K46" s="16">
        <v>4197.2299999999996</v>
      </c>
      <c r="L46" s="16">
        <v>3452.76</v>
      </c>
      <c r="M46" s="16">
        <v>3952.37</v>
      </c>
      <c r="N46" s="16">
        <v>4379.7299999999996</v>
      </c>
    </row>
    <row r="47" spans="1:14" ht="15" customHeight="1" x14ac:dyDescent="0.25">
      <c r="A47" s="72"/>
      <c r="B47" s="4" t="s">
        <v>9</v>
      </c>
      <c r="C47" s="16">
        <v>94033.75</v>
      </c>
      <c r="D47" s="16">
        <v>99309.14</v>
      </c>
      <c r="E47" s="16">
        <v>100522.2</v>
      </c>
      <c r="F47" s="16">
        <v>125000</v>
      </c>
      <c r="G47" s="16">
        <v>130422.7</v>
      </c>
      <c r="H47" s="16">
        <v>92807</v>
      </c>
      <c r="I47" s="16">
        <v>99525</v>
      </c>
      <c r="J47" s="16">
        <v>118700</v>
      </c>
      <c r="K47" s="16">
        <v>95763</v>
      </c>
      <c r="L47" s="16">
        <v>101848</v>
      </c>
      <c r="M47" s="16">
        <v>110634</v>
      </c>
      <c r="N47" s="16">
        <v>99989</v>
      </c>
    </row>
    <row r="48" spans="1:14" x14ac:dyDescent="0.25">
      <c r="A48" s="72"/>
      <c r="B48" s="4" t="s">
        <v>10</v>
      </c>
      <c r="C48" s="16">
        <v>116470</v>
      </c>
      <c r="D48" s="16">
        <v>156087.07999999999</v>
      </c>
      <c r="E48" s="16">
        <v>128812</v>
      </c>
      <c r="F48" s="16">
        <v>156779.12</v>
      </c>
      <c r="G48" s="16">
        <v>158926.01</v>
      </c>
      <c r="H48" s="16">
        <v>107584</v>
      </c>
      <c r="I48" s="16">
        <v>119261.84</v>
      </c>
      <c r="J48" s="16">
        <v>140463</v>
      </c>
      <c r="K48" s="16">
        <v>115453</v>
      </c>
      <c r="L48" s="16">
        <v>117076</v>
      </c>
      <c r="M48" s="16">
        <v>128461</v>
      </c>
      <c r="N48" s="16">
        <v>117807</v>
      </c>
    </row>
    <row r="49" spans="1:14" ht="15" customHeight="1" x14ac:dyDescent="0.25">
      <c r="A49" s="63" t="s">
        <v>6</v>
      </c>
      <c r="B49" s="5" t="s">
        <v>3</v>
      </c>
      <c r="C49" s="17">
        <v>88724</v>
      </c>
      <c r="D49" s="17">
        <v>101452.5</v>
      </c>
      <c r="E49" s="17">
        <v>90977.38</v>
      </c>
      <c r="F49" s="17">
        <v>116493.67</v>
      </c>
      <c r="G49" s="17">
        <v>125136.83</v>
      </c>
      <c r="H49" s="17">
        <v>76780.539999999994</v>
      </c>
      <c r="I49" s="17">
        <v>93085.64</v>
      </c>
      <c r="J49" s="17">
        <v>114000</v>
      </c>
      <c r="K49" s="17">
        <v>86053.119999999995</v>
      </c>
      <c r="L49" s="17">
        <v>93082.66</v>
      </c>
      <c r="M49" s="17">
        <v>99999</v>
      </c>
      <c r="N49" s="17">
        <v>88141.29</v>
      </c>
    </row>
    <row r="50" spans="1:14" x14ac:dyDescent="0.25">
      <c r="A50" s="63"/>
      <c r="B50" s="5" t="s">
        <v>4</v>
      </c>
      <c r="C50" s="17">
        <v>89591.28</v>
      </c>
      <c r="D50" s="17">
        <v>103632.65</v>
      </c>
      <c r="E50" s="17">
        <v>90847.99</v>
      </c>
      <c r="F50" s="17">
        <v>115469.04</v>
      </c>
      <c r="G50" s="17">
        <v>124501.93</v>
      </c>
      <c r="H50" s="17">
        <v>77460.679999999993</v>
      </c>
      <c r="I50" s="17">
        <v>93483.89</v>
      </c>
      <c r="J50" s="17">
        <v>112724.38</v>
      </c>
      <c r="K50" s="17">
        <v>85961.9</v>
      </c>
      <c r="L50" s="17">
        <v>92878.6</v>
      </c>
      <c r="M50" s="17">
        <v>100537.15</v>
      </c>
      <c r="N50" s="17">
        <v>87912.8</v>
      </c>
    </row>
    <row r="51" spans="1:14" x14ac:dyDescent="0.25">
      <c r="A51" s="63"/>
      <c r="B51" s="5" t="s">
        <v>5</v>
      </c>
      <c r="C51" s="17">
        <v>4903.3599999999997</v>
      </c>
      <c r="D51" s="17">
        <v>11522.45</v>
      </c>
      <c r="E51" s="17">
        <v>7375.77</v>
      </c>
      <c r="F51" s="17">
        <v>8758.84</v>
      </c>
      <c r="G51" s="17">
        <v>6344.68</v>
      </c>
      <c r="H51" s="17">
        <v>4655.17</v>
      </c>
      <c r="I51" s="17">
        <v>3771.63</v>
      </c>
      <c r="J51" s="17">
        <v>4582.0600000000004</v>
      </c>
      <c r="K51" s="17">
        <v>4352.5600000000004</v>
      </c>
      <c r="L51" s="17">
        <v>3057.96</v>
      </c>
      <c r="M51" s="17">
        <v>5058.54</v>
      </c>
      <c r="N51" s="17">
        <v>4062.81</v>
      </c>
    </row>
    <row r="52" spans="1:14" ht="15" customHeight="1" x14ac:dyDescent="0.25">
      <c r="A52" s="63"/>
      <c r="B52" s="5" t="s">
        <v>9</v>
      </c>
      <c r="C52" s="17">
        <v>79141.83</v>
      </c>
      <c r="D52" s="17">
        <v>83820.72</v>
      </c>
      <c r="E52" s="17">
        <v>77520</v>
      </c>
      <c r="F52" s="17">
        <v>96605</v>
      </c>
      <c r="G52" s="17">
        <v>108811</v>
      </c>
      <c r="H52" s="17">
        <v>68269.509999999995</v>
      </c>
      <c r="I52" s="17">
        <v>86543.54</v>
      </c>
      <c r="J52" s="17">
        <v>101535.86</v>
      </c>
      <c r="K52" s="17">
        <v>75479</v>
      </c>
      <c r="L52" s="17">
        <v>86244</v>
      </c>
      <c r="M52" s="17">
        <v>90250</v>
      </c>
      <c r="N52" s="17">
        <v>80000</v>
      </c>
    </row>
    <row r="53" spans="1:14" x14ac:dyDescent="0.25">
      <c r="A53" s="63"/>
      <c r="B53" s="5" t="s">
        <v>10</v>
      </c>
      <c r="C53" s="17">
        <v>102542.8</v>
      </c>
      <c r="D53" s="17">
        <v>137000</v>
      </c>
      <c r="E53" s="17">
        <v>111492</v>
      </c>
      <c r="F53" s="17">
        <v>132669</v>
      </c>
      <c r="G53" s="17">
        <v>135000</v>
      </c>
      <c r="H53" s="17">
        <v>87736</v>
      </c>
      <c r="I53" s="17">
        <v>104666</v>
      </c>
      <c r="J53" s="17">
        <v>120782</v>
      </c>
      <c r="K53" s="17">
        <v>95052</v>
      </c>
      <c r="L53" s="17">
        <v>98866</v>
      </c>
      <c r="M53" s="17">
        <v>114418</v>
      </c>
      <c r="N53" s="17">
        <v>96990</v>
      </c>
    </row>
    <row r="54" spans="1:14" ht="15" customHeight="1" x14ac:dyDescent="0.25">
      <c r="A54" s="72" t="s">
        <v>7</v>
      </c>
      <c r="B54" s="4" t="s">
        <v>3</v>
      </c>
      <c r="C54" s="16">
        <v>112870</v>
      </c>
      <c r="D54" s="16">
        <v>100842.22</v>
      </c>
      <c r="E54" s="16">
        <v>114693</v>
      </c>
      <c r="F54" s="16">
        <v>140273.20000000001</v>
      </c>
      <c r="G54" s="16">
        <v>107203.58</v>
      </c>
      <c r="H54" s="16">
        <v>99874.5</v>
      </c>
      <c r="I54" s="16">
        <v>103000</v>
      </c>
      <c r="J54" s="16">
        <v>101484</v>
      </c>
      <c r="K54" s="16">
        <v>109233</v>
      </c>
      <c r="L54" s="16">
        <v>109406.39999999999</v>
      </c>
      <c r="M54" s="16">
        <v>115900</v>
      </c>
      <c r="N54" s="16">
        <v>106350</v>
      </c>
    </row>
    <row r="55" spans="1:14" x14ac:dyDescent="0.25">
      <c r="A55" s="72"/>
      <c r="B55" s="4" t="s">
        <v>4</v>
      </c>
      <c r="C55" s="16">
        <v>112954.57</v>
      </c>
      <c r="D55" s="16">
        <v>102219.52</v>
      </c>
      <c r="E55" s="16">
        <v>113670.39</v>
      </c>
      <c r="F55" s="16">
        <v>141813.20000000001</v>
      </c>
      <c r="G55" s="16">
        <v>109972.11</v>
      </c>
      <c r="H55" s="16">
        <v>99305.7</v>
      </c>
      <c r="I55" s="16">
        <v>103011.23</v>
      </c>
      <c r="J55" s="16">
        <v>102236.18</v>
      </c>
      <c r="K55" s="16">
        <v>108329.63</v>
      </c>
      <c r="L55" s="16">
        <v>107878.34</v>
      </c>
      <c r="M55" s="16">
        <v>116364.08</v>
      </c>
      <c r="N55" s="16">
        <v>106629.3</v>
      </c>
    </row>
    <row r="56" spans="1:14" x14ac:dyDescent="0.25">
      <c r="A56" s="72"/>
      <c r="B56" s="4" t="s">
        <v>5</v>
      </c>
      <c r="C56" s="16">
        <v>4199.25</v>
      </c>
      <c r="D56" s="16">
        <v>6145.09</v>
      </c>
      <c r="E56" s="16">
        <v>5663.27</v>
      </c>
      <c r="F56" s="16">
        <v>12141.37</v>
      </c>
      <c r="G56" s="16">
        <v>6974.52</v>
      </c>
      <c r="H56" s="16">
        <v>3472.16</v>
      </c>
      <c r="I56" s="16">
        <v>2727.15</v>
      </c>
      <c r="J56" s="16">
        <v>4202.6400000000003</v>
      </c>
      <c r="K56" s="16">
        <v>4787.75</v>
      </c>
      <c r="L56" s="16">
        <v>4925.67</v>
      </c>
      <c r="M56" s="16">
        <v>3779.68</v>
      </c>
      <c r="N56" s="16">
        <v>4245.2</v>
      </c>
    </row>
    <row r="57" spans="1:14" ht="15" customHeight="1" x14ac:dyDescent="0.25">
      <c r="A57" s="72"/>
      <c r="B57" s="4" t="s">
        <v>9</v>
      </c>
      <c r="C57" s="16">
        <v>102142</v>
      </c>
      <c r="D57" s="16">
        <v>91594.21</v>
      </c>
      <c r="E57" s="16">
        <v>102183</v>
      </c>
      <c r="F57" s="16">
        <v>117375</v>
      </c>
      <c r="G57" s="16">
        <v>94194.33</v>
      </c>
      <c r="H57" s="16">
        <v>90060.46</v>
      </c>
      <c r="I57" s="16">
        <v>96628</v>
      </c>
      <c r="J57" s="16">
        <v>92545.75</v>
      </c>
      <c r="K57" s="16">
        <v>97860.94</v>
      </c>
      <c r="L57" s="16">
        <v>94358</v>
      </c>
      <c r="M57" s="16">
        <v>105695.01</v>
      </c>
      <c r="N57" s="16">
        <v>92951.28</v>
      </c>
    </row>
    <row r="58" spans="1:14" x14ac:dyDescent="0.25">
      <c r="A58" s="72"/>
      <c r="B58" s="4" t="s">
        <v>10</v>
      </c>
      <c r="C58" s="16">
        <v>123063.64</v>
      </c>
      <c r="D58" s="16">
        <v>119000</v>
      </c>
      <c r="E58" s="16">
        <v>125368.2</v>
      </c>
      <c r="F58" s="16">
        <v>166364.91</v>
      </c>
      <c r="G58" s="16">
        <v>125264.67</v>
      </c>
      <c r="H58" s="16">
        <v>106613.4</v>
      </c>
      <c r="I58" s="16">
        <v>109591.11</v>
      </c>
      <c r="J58" s="16">
        <v>113686</v>
      </c>
      <c r="K58" s="16">
        <v>114546</v>
      </c>
      <c r="L58" s="16">
        <v>113876</v>
      </c>
      <c r="M58" s="16">
        <v>123018</v>
      </c>
      <c r="N58" s="16">
        <v>114632.36</v>
      </c>
    </row>
    <row r="59" spans="1:14" ht="15" customHeight="1" x14ac:dyDescent="0.25">
      <c r="A59" s="63" t="s">
        <v>8</v>
      </c>
      <c r="B59" s="5" t="s">
        <v>3</v>
      </c>
      <c r="C59" s="17">
        <v>-23907.47</v>
      </c>
      <c r="D59" s="17">
        <v>-1225.5999999999999</v>
      </c>
      <c r="E59" s="17">
        <v>-20004.759999999998</v>
      </c>
      <c r="F59" s="17">
        <v>-24620.82</v>
      </c>
      <c r="G59" s="17">
        <v>15500</v>
      </c>
      <c r="H59" s="17">
        <v>-22381.78</v>
      </c>
      <c r="I59" s="17">
        <v>-10374.879999999999</v>
      </c>
      <c r="J59" s="17">
        <v>11146</v>
      </c>
      <c r="K59" s="17">
        <v>-21924.06</v>
      </c>
      <c r="L59" s="17">
        <v>-15618.6</v>
      </c>
      <c r="M59" s="17">
        <v>-15440.5</v>
      </c>
      <c r="N59" s="17">
        <v>-18819</v>
      </c>
    </row>
    <row r="60" spans="1:14" x14ac:dyDescent="0.25">
      <c r="A60" s="63"/>
      <c r="B60" s="5" t="s">
        <v>4</v>
      </c>
      <c r="C60" s="17">
        <v>-22985.55</v>
      </c>
      <c r="D60" s="17">
        <v>1625.75</v>
      </c>
      <c r="E60" s="17">
        <v>-22826.3</v>
      </c>
      <c r="F60" s="17">
        <v>-26493.89</v>
      </c>
      <c r="G60" s="17">
        <v>14195.98</v>
      </c>
      <c r="H60" s="17">
        <v>-21840.95</v>
      </c>
      <c r="I60" s="17">
        <v>-9990.59</v>
      </c>
      <c r="J60" s="17">
        <v>9400.76</v>
      </c>
      <c r="K60" s="17">
        <v>-21676.93</v>
      </c>
      <c r="L60" s="17">
        <v>-15251.18</v>
      </c>
      <c r="M60" s="17">
        <v>-15299.46</v>
      </c>
      <c r="N60" s="17">
        <v>-18169.13</v>
      </c>
    </row>
    <row r="61" spans="1:14" x14ac:dyDescent="0.25">
      <c r="A61" s="63"/>
      <c r="B61" s="5" t="s">
        <v>5</v>
      </c>
      <c r="C61" s="17">
        <v>4434.24</v>
      </c>
      <c r="D61" s="17">
        <v>13501.44</v>
      </c>
      <c r="E61" s="17">
        <v>8394.11</v>
      </c>
      <c r="F61" s="17">
        <v>13835.5</v>
      </c>
      <c r="G61" s="17">
        <v>9490.7999999999993</v>
      </c>
      <c r="H61" s="17">
        <v>5935.37</v>
      </c>
      <c r="I61" s="17">
        <v>2989</v>
      </c>
      <c r="J61" s="17">
        <v>7072.97</v>
      </c>
      <c r="K61" s="17">
        <v>6588.14</v>
      </c>
      <c r="L61" s="17">
        <v>4536.1099999999997</v>
      </c>
      <c r="M61" s="17">
        <v>4411.8599999999997</v>
      </c>
      <c r="N61" s="17">
        <v>4295.96</v>
      </c>
    </row>
    <row r="62" spans="1:14" x14ac:dyDescent="0.25">
      <c r="A62" s="63"/>
      <c r="B62" s="5" t="s">
        <v>9</v>
      </c>
      <c r="C62" s="17">
        <v>-31896.65</v>
      </c>
      <c r="D62" s="17">
        <v>-27275</v>
      </c>
      <c r="E62" s="17">
        <v>-40981.56</v>
      </c>
      <c r="F62" s="17">
        <v>-53072.22</v>
      </c>
      <c r="G62" s="17">
        <v>-13357</v>
      </c>
      <c r="H62" s="17">
        <v>-31657.42</v>
      </c>
      <c r="I62" s="17">
        <v>-15767</v>
      </c>
      <c r="J62" s="17">
        <v>-13210</v>
      </c>
      <c r="K62" s="17">
        <v>-32106</v>
      </c>
      <c r="L62" s="17">
        <v>-25000</v>
      </c>
      <c r="M62" s="17">
        <v>-23560.39</v>
      </c>
      <c r="N62" s="17">
        <v>-28219.48</v>
      </c>
    </row>
    <row r="63" spans="1:14" ht="15.75" thickBot="1" x14ac:dyDescent="0.3">
      <c r="A63" s="64"/>
      <c r="B63" s="6" t="s">
        <v>10</v>
      </c>
      <c r="C63" s="18">
        <v>-9748.5</v>
      </c>
      <c r="D63" s="18">
        <v>40924.53</v>
      </c>
      <c r="E63" s="18">
        <v>-8293</v>
      </c>
      <c r="F63" s="18">
        <v>1748</v>
      </c>
      <c r="G63" s="18">
        <v>34574.379999999997</v>
      </c>
      <c r="H63" s="18">
        <v>-10567</v>
      </c>
      <c r="I63" s="18">
        <v>-1889</v>
      </c>
      <c r="J63" s="18">
        <v>18660</v>
      </c>
      <c r="K63" s="18">
        <v>-6311</v>
      </c>
      <c r="L63" s="18">
        <v>-7114</v>
      </c>
      <c r="M63" s="18">
        <v>-3437.81</v>
      </c>
      <c r="N63" s="18">
        <v>-10000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43009</v>
      </c>
      <c r="C10" s="3"/>
    </row>
    <row r="11" spans="1:6" ht="15.75" x14ac:dyDescent="0.25">
      <c r="A11" s="1" t="s">
        <v>0</v>
      </c>
      <c r="B11" s="2">
        <v>43009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1335826</v>
      </c>
      <c r="D15" s="11">
        <v>1448327.1</v>
      </c>
      <c r="E15" s="11">
        <v>1555082.88</v>
      </c>
      <c r="F15" s="11">
        <v>1679170.5</v>
      </c>
    </row>
    <row r="16" spans="1:6" x14ac:dyDescent="0.25">
      <c r="A16" s="72"/>
      <c r="B16" s="12" t="s">
        <v>4</v>
      </c>
      <c r="C16" s="13">
        <v>1342185.61</v>
      </c>
      <c r="D16" s="13">
        <v>1440473.39</v>
      </c>
      <c r="E16" s="13">
        <v>1550162.56</v>
      </c>
      <c r="F16" s="13">
        <v>1675072.58</v>
      </c>
    </row>
    <row r="17" spans="1:6" x14ac:dyDescent="0.25">
      <c r="A17" s="72"/>
      <c r="B17" s="12" t="s">
        <v>5</v>
      </c>
      <c r="C17" s="13">
        <v>26089.040000000001</v>
      </c>
      <c r="D17" s="13">
        <v>36414.31</v>
      </c>
      <c r="E17" s="13">
        <v>44221.51</v>
      </c>
      <c r="F17" s="13">
        <v>52553.17</v>
      </c>
    </row>
    <row r="18" spans="1:6" x14ac:dyDescent="0.25">
      <c r="A18" s="72"/>
      <c r="B18" s="12" t="s">
        <v>9</v>
      </c>
      <c r="C18" s="13">
        <v>1287000</v>
      </c>
      <c r="D18" s="13">
        <v>1374073</v>
      </c>
      <c r="E18" s="13">
        <v>1435389</v>
      </c>
      <c r="F18" s="13">
        <v>1543909</v>
      </c>
    </row>
    <row r="19" spans="1:6" x14ac:dyDescent="0.25">
      <c r="A19" s="72"/>
      <c r="B19" s="12" t="s">
        <v>10</v>
      </c>
      <c r="C19" s="13">
        <v>1413737</v>
      </c>
      <c r="D19" s="13">
        <v>1564468.31</v>
      </c>
      <c r="E19" s="13">
        <v>1635170.42</v>
      </c>
      <c r="F19" s="13">
        <v>1804514</v>
      </c>
    </row>
    <row r="20" spans="1:6" ht="15" customHeight="1" x14ac:dyDescent="0.25">
      <c r="A20" s="63" t="s">
        <v>6</v>
      </c>
      <c r="B20" s="5" t="s">
        <v>3</v>
      </c>
      <c r="C20" s="14">
        <v>1140817</v>
      </c>
      <c r="D20" s="14">
        <v>1215000</v>
      </c>
      <c r="E20" s="14">
        <v>1306168.5</v>
      </c>
      <c r="F20" s="14">
        <v>1403987.5</v>
      </c>
    </row>
    <row r="21" spans="1:6" x14ac:dyDescent="0.25">
      <c r="A21" s="63"/>
      <c r="B21" s="5" t="s">
        <v>4</v>
      </c>
      <c r="C21" s="14">
        <v>1136444.27</v>
      </c>
      <c r="D21" s="14">
        <v>1214384.8899999999</v>
      </c>
      <c r="E21" s="14">
        <v>1312917.3799999999</v>
      </c>
      <c r="F21" s="14">
        <v>1416806.51</v>
      </c>
    </row>
    <row r="22" spans="1:6" x14ac:dyDescent="0.25">
      <c r="A22" s="63"/>
      <c r="B22" s="5" t="s">
        <v>5</v>
      </c>
      <c r="C22" s="14">
        <v>19591.75</v>
      </c>
      <c r="D22" s="14">
        <v>20006.45</v>
      </c>
      <c r="E22" s="14">
        <v>37260.17</v>
      </c>
      <c r="F22" s="14">
        <v>49278.09</v>
      </c>
    </row>
    <row r="23" spans="1:6" x14ac:dyDescent="0.25">
      <c r="A23" s="63"/>
      <c r="B23" s="5" t="s">
        <v>9</v>
      </c>
      <c r="C23" s="14">
        <v>1060677.5</v>
      </c>
      <c r="D23" s="14">
        <v>1158251</v>
      </c>
      <c r="E23" s="14">
        <v>1240685</v>
      </c>
      <c r="F23" s="14">
        <v>1343210</v>
      </c>
    </row>
    <row r="24" spans="1:6" x14ac:dyDescent="0.25">
      <c r="A24" s="63"/>
      <c r="B24" s="5" t="s">
        <v>10</v>
      </c>
      <c r="C24" s="14">
        <v>1168827</v>
      </c>
      <c r="D24" s="14">
        <v>1251007.4099999999</v>
      </c>
      <c r="E24" s="14">
        <v>1400000</v>
      </c>
      <c r="F24" s="14">
        <v>1600000</v>
      </c>
    </row>
    <row r="25" spans="1:6" ht="15" customHeight="1" x14ac:dyDescent="0.25">
      <c r="A25" s="72" t="s">
        <v>7</v>
      </c>
      <c r="B25" s="4" t="s">
        <v>3</v>
      </c>
      <c r="C25" s="12">
        <v>1296813.8</v>
      </c>
      <c r="D25" s="12">
        <v>1366000</v>
      </c>
      <c r="E25" s="12">
        <v>1427164</v>
      </c>
      <c r="F25" s="12">
        <v>1487833.82</v>
      </c>
    </row>
    <row r="26" spans="1:6" x14ac:dyDescent="0.25">
      <c r="A26" s="72"/>
      <c r="B26" s="4" t="s">
        <v>4</v>
      </c>
      <c r="C26" s="12">
        <v>1293244.46</v>
      </c>
      <c r="D26" s="12">
        <v>1363984.05</v>
      </c>
      <c r="E26" s="12">
        <v>1428895.04</v>
      </c>
      <c r="F26" s="12">
        <v>1493212.91</v>
      </c>
    </row>
    <row r="27" spans="1:6" x14ac:dyDescent="0.25">
      <c r="A27" s="72"/>
      <c r="B27" s="4" t="s">
        <v>5</v>
      </c>
      <c r="C27" s="12">
        <v>17923.07</v>
      </c>
      <c r="D27" s="12">
        <v>24903</v>
      </c>
      <c r="E27" s="12">
        <v>33160.629999999997</v>
      </c>
      <c r="F27" s="12">
        <v>39611.79</v>
      </c>
    </row>
    <row r="28" spans="1:6" x14ac:dyDescent="0.25">
      <c r="A28" s="72"/>
      <c r="B28" s="4" t="s">
        <v>9</v>
      </c>
      <c r="C28" s="12">
        <v>1241612</v>
      </c>
      <c r="D28" s="12">
        <v>1309861.6399999999</v>
      </c>
      <c r="E28" s="12">
        <v>1362256.11</v>
      </c>
      <c r="F28" s="12">
        <v>1416746.35</v>
      </c>
    </row>
    <row r="29" spans="1:6" x14ac:dyDescent="0.25">
      <c r="A29" s="72"/>
      <c r="B29" s="4" t="s">
        <v>10</v>
      </c>
      <c r="C29" s="12">
        <v>1327980</v>
      </c>
      <c r="D29" s="12">
        <v>1471343</v>
      </c>
      <c r="E29" s="12">
        <v>1533875</v>
      </c>
      <c r="F29" s="12">
        <v>1595230</v>
      </c>
    </row>
    <row r="30" spans="1:6" ht="15" customHeight="1" x14ac:dyDescent="0.25">
      <c r="A30" s="73" t="s">
        <v>8</v>
      </c>
      <c r="B30" s="5" t="s">
        <v>3</v>
      </c>
      <c r="C30" s="14">
        <v>-158430.95000000001</v>
      </c>
      <c r="D30" s="14">
        <v>-155613</v>
      </c>
      <c r="E30" s="14">
        <v>-121157.22</v>
      </c>
      <c r="F30" s="14">
        <v>-70000</v>
      </c>
    </row>
    <row r="31" spans="1:6" x14ac:dyDescent="0.25">
      <c r="A31" s="73"/>
      <c r="B31" s="5" t="s">
        <v>4</v>
      </c>
      <c r="C31" s="14">
        <v>-156519.71</v>
      </c>
      <c r="D31" s="14">
        <v>-150199.57999999999</v>
      </c>
      <c r="E31" s="14">
        <v>-118856.58</v>
      </c>
      <c r="F31" s="14">
        <v>-70363.16</v>
      </c>
    </row>
    <row r="32" spans="1:6" x14ac:dyDescent="0.25">
      <c r="A32" s="73"/>
      <c r="B32" s="5" t="s">
        <v>5</v>
      </c>
      <c r="C32" s="14">
        <v>9257.2099999999991</v>
      </c>
      <c r="D32" s="14">
        <v>13561.25</v>
      </c>
      <c r="E32" s="14">
        <v>24246.58</v>
      </c>
      <c r="F32" s="14">
        <v>44152.43</v>
      </c>
    </row>
    <row r="33" spans="1:14" ht="15" customHeight="1" x14ac:dyDescent="0.25">
      <c r="A33" s="73"/>
      <c r="B33" s="5" t="s">
        <v>9</v>
      </c>
      <c r="C33" s="14">
        <v>-170000</v>
      </c>
      <c r="D33" s="14">
        <v>-170000</v>
      </c>
      <c r="E33" s="14">
        <v>-171860</v>
      </c>
      <c r="F33" s="14">
        <v>-165941.53</v>
      </c>
    </row>
    <row r="34" spans="1:14" x14ac:dyDescent="0.25">
      <c r="A34" s="73"/>
      <c r="B34" s="5" t="s">
        <v>10</v>
      </c>
      <c r="C34" s="14">
        <v>-91001</v>
      </c>
      <c r="D34" s="14">
        <v>-100000</v>
      </c>
      <c r="E34" s="14">
        <v>-54332.78</v>
      </c>
      <c r="F34" s="14">
        <v>74000</v>
      </c>
    </row>
    <row r="35" spans="1:14" ht="15" customHeight="1" x14ac:dyDescent="0.25">
      <c r="A35" s="74" t="s">
        <v>20</v>
      </c>
      <c r="B35" s="4" t="s">
        <v>3</v>
      </c>
      <c r="C35" s="12">
        <v>75.44</v>
      </c>
      <c r="D35" s="12">
        <v>77.8</v>
      </c>
      <c r="E35" s="12">
        <v>81</v>
      </c>
      <c r="F35" s="12">
        <v>82.6</v>
      </c>
    </row>
    <row r="36" spans="1:14" x14ac:dyDescent="0.25">
      <c r="A36" s="74"/>
      <c r="B36" s="4" t="s">
        <v>4</v>
      </c>
      <c r="C36" s="12">
        <v>75.540000000000006</v>
      </c>
      <c r="D36" s="12">
        <v>77.88</v>
      </c>
      <c r="E36" s="12">
        <v>80.709999999999994</v>
      </c>
      <c r="F36" s="12">
        <v>82.91</v>
      </c>
    </row>
    <row r="37" spans="1:14" x14ac:dyDescent="0.25">
      <c r="A37" s="74"/>
      <c r="B37" s="4" t="s">
        <v>5</v>
      </c>
      <c r="C37" s="12">
        <v>1.47</v>
      </c>
      <c r="D37" s="12">
        <v>2.48</v>
      </c>
      <c r="E37" s="12">
        <v>3.02</v>
      </c>
      <c r="F37" s="12">
        <v>3.7</v>
      </c>
    </row>
    <row r="38" spans="1:14" x14ac:dyDescent="0.25">
      <c r="A38" s="74"/>
      <c r="B38" s="4" t="s">
        <v>9</v>
      </c>
      <c r="C38" s="12">
        <v>73.099999999999994</v>
      </c>
      <c r="D38" s="12">
        <v>74</v>
      </c>
      <c r="E38" s="12">
        <v>75.7</v>
      </c>
      <c r="F38" s="12">
        <v>74.790000000000006</v>
      </c>
    </row>
    <row r="39" spans="1:14" ht="15.75" thickBot="1" x14ac:dyDescent="0.3">
      <c r="A39" s="75"/>
      <c r="B39" s="7" t="s">
        <v>10</v>
      </c>
      <c r="C39" s="15">
        <v>84</v>
      </c>
      <c r="D39" s="15">
        <v>88</v>
      </c>
      <c r="E39" s="15">
        <v>89</v>
      </c>
      <c r="F39" s="15">
        <v>92.9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43009</v>
      </c>
      <c r="D43" s="9">
        <v>43040</v>
      </c>
      <c r="E43" s="9">
        <v>43070</v>
      </c>
      <c r="F43" s="9">
        <v>43101</v>
      </c>
      <c r="G43" s="9">
        <v>43132</v>
      </c>
      <c r="H43" s="9">
        <v>43160</v>
      </c>
      <c r="I43" s="9">
        <v>43191</v>
      </c>
      <c r="J43" s="9">
        <v>43221</v>
      </c>
      <c r="K43" s="9">
        <v>43252</v>
      </c>
      <c r="L43" s="9">
        <v>43282</v>
      </c>
      <c r="M43" s="9">
        <v>43313</v>
      </c>
      <c r="N43" s="9">
        <v>43344</v>
      </c>
    </row>
    <row r="44" spans="1:14" ht="15" customHeight="1" x14ac:dyDescent="0.25">
      <c r="A44" s="71" t="s">
        <v>11</v>
      </c>
      <c r="B44" s="4" t="s">
        <v>3</v>
      </c>
      <c r="C44" s="16">
        <v>115833.5</v>
      </c>
      <c r="D44" s="16">
        <v>110000</v>
      </c>
      <c r="E44" s="16">
        <v>136399</v>
      </c>
      <c r="F44" s="16">
        <v>144826.66</v>
      </c>
      <c r="G44" s="16">
        <v>100361.54</v>
      </c>
      <c r="H44" s="16">
        <v>108439</v>
      </c>
      <c r="I44" s="16">
        <v>128036</v>
      </c>
      <c r="J44" s="16">
        <v>106897.5</v>
      </c>
      <c r="K44" s="16">
        <v>111520</v>
      </c>
      <c r="L44" s="16">
        <v>118483.58</v>
      </c>
      <c r="M44" s="16">
        <v>109922.44</v>
      </c>
      <c r="N44" s="16">
        <v>109507.57</v>
      </c>
    </row>
    <row r="45" spans="1:14" x14ac:dyDescent="0.25">
      <c r="A45" s="72"/>
      <c r="B45" s="4" t="s">
        <v>4</v>
      </c>
      <c r="C45" s="16">
        <v>116421.14</v>
      </c>
      <c r="D45" s="16">
        <v>111481.19</v>
      </c>
      <c r="E45" s="16">
        <v>137154.23999999999</v>
      </c>
      <c r="F45" s="16">
        <v>145226.72</v>
      </c>
      <c r="G45" s="16">
        <v>101501.61</v>
      </c>
      <c r="H45" s="16">
        <v>108567.45</v>
      </c>
      <c r="I45" s="16">
        <v>128711.12</v>
      </c>
      <c r="J45" s="16">
        <v>107670.86</v>
      </c>
      <c r="K45" s="16">
        <v>111742.75</v>
      </c>
      <c r="L45" s="16">
        <v>119136.07</v>
      </c>
      <c r="M45" s="16">
        <v>109523.88</v>
      </c>
      <c r="N45" s="16">
        <v>109909.37</v>
      </c>
    </row>
    <row r="46" spans="1:14" x14ac:dyDescent="0.25">
      <c r="A46" s="72"/>
      <c r="B46" s="4" t="s">
        <v>5</v>
      </c>
      <c r="C46" s="16">
        <v>7425.76</v>
      </c>
      <c r="D46" s="16">
        <v>6596.75</v>
      </c>
      <c r="E46" s="16">
        <v>5876.09</v>
      </c>
      <c r="F46" s="16">
        <v>5652.37</v>
      </c>
      <c r="G46" s="16">
        <v>6544.62</v>
      </c>
      <c r="H46" s="16">
        <v>4190.04</v>
      </c>
      <c r="I46" s="16">
        <v>5312.56</v>
      </c>
      <c r="J46" s="16">
        <v>4262.2299999999996</v>
      </c>
      <c r="K46" s="16">
        <v>2713</v>
      </c>
      <c r="L46" s="16">
        <v>4167.54</v>
      </c>
      <c r="M46" s="16">
        <v>6095.41</v>
      </c>
      <c r="N46" s="16">
        <v>4106.7299999999996</v>
      </c>
    </row>
    <row r="47" spans="1:14" ht="15" customHeight="1" x14ac:dyDescent="0.25">
      <c r="A47" s="72"/>
      <c r="B47" s="4" t="s">
        <v>9</v>
      </c>
      <c r="C47" s="16">
        <v>99688.58</v>
      </c>
      <c r="D47" s="16">
        <v>95985.02</v>
      </c>
      <c r="E47" s="16">
        <v>125365.7</v>
      </c>
      <c r="F47" s="16">
        <v>131903.20000000001</v>
      </c>
      <c r="G47" s="16">
        <v>91629</v>
      </c>
      <c r="H47" s="16">
        <v>99525</v>
      </c>
      <c r="I47" s="16">
        <v>116141</v>
      </c>
      <c r="J47" s="16">
        <v>98163</v>
      </c>
      <c r="K47" s="16">
        <v>104614</v>
      </c>
      <c r="L47" s="16">
        <v>110634</v>
      </c>
      <c r="M47" s="16">
        <v>99989</v>
      </c>
      <c r="N47" s="16">
        <v>103823</v>
      </c>
    </row>
    <row r="48" spans="1:14" x14ac:dyDescent="0.25">
      <c r="A48" s="72"/>
      <c r="B48" s="4" t="s">
        <v>10</v>
      </c>
      <c r="C48" s="16">
        <v>147528</v>
      </c>
      <c r="D48" s="16">
        <v>135817</v>
      </c>
      <c r="E48" s="16">
        <v>160296.1</v>
      </c>
      <c r="F48" s="16">
        <v>159725</v>
      </c>
      <c r="G48" s="16">
        <v>137128</v>
      </c>
      <c r="H48" s="16">
        <v>121574</v>
      </c>
      <c r="I48" s="16">
        <v>140259</v>
      </c>
      <c r="J48" s="16">
        <v>120354</v>
      </c>
      <c r="K48" s="16">
        <v>117076</v>
      </c>
      <c r="L48" s="16">
        <v>134954</v>
      </c>
      <c r="M48" s="16">
        <v>127632</v>
      </c>
      <c r="N48" s="16">
        <v>125909.08</v>
      </c>
    </row>
    <row r="49" spans="1:14" ht="15" customHeight="1" x14ac:dyDescent="0.25">
      <c r="A49" s="63" t="s">
        <v>6</v>
      </c>
      <c r="B49" s="5" t="s">
        <v>3</v>
      </c>
      <c r="C49" s="17">
        <v>100391</v>
      </c>
      <c r="D49" s="17">
        <v>93967.51</v>
      </c>
      <c r="E49" s="17">
        <v>116928.34</v>
      </c>
      <c r="F49" s="17">
        <v>125311</v>
      </c>
      <c r="G49" s="17">
        <v>76638</v>
      </c>
      <c r="H49" s="17">
        <v>93119.34</v>
      </c>
      <c r="I49" s="17">
        <v>114000</v>
      </c>
      <c r="J49" s="17">
        <v>86502</v>
      </c>
      <c r="K49" s="17">
        <v>93242.880000000005</v>
      </c>
      <c r="L49" s="17">
        <v>99852.59</v>
      </c>
      <c r="M49" s="17">
        <v>91830</v>
      </c>
      <c r="N49" s="17">
        <v>92788.5</v>
      </c>
    </row>
    <row r="50" spans="1:14" x14ac:dyDescent="0.25">
      <c r="A50" s="63"/>
      <c r="B50" s="5" t="s">
        <v>4</v>
      </c>
      <c r="C50" s="17">
        <v>102722.74</v>
      </c>
      <c r="D50" s="17">
        <v>93675.62</v>
      </c>
      <c r="E50" s="17">
        <v>117124.04</v>
      </c>
      <c r="F50" s="17">
        <v>125188.94</v>
      </c>
      <c r="G50" s="17">
        <v>77782.84</v>
      </c>
      <c r="H50" s="17">
        <v>93486.21</v>
      </c>
      <c r="I50" s="17">
        <v>112759.92</v>
      </c>
      <c r="J50" s="17">
        <v>86822.87</v>
      </c>
      <c r="K50" s="17">
        <v>92974.53</v>
      </c>
      <c r="L50" s="17">
        <v>99885.23</v>
      </c>
      <c r="M50" s="17">
        <v>92414.87</v>
      </c>
      <c r="N50" s="17">
        <v>93672.71</v>
      </c>
    </row>
    <row r="51" spans="1:14" x14ac:dyDescent="0.25">
      <c r="A51" s="63"/>
      <c r="B51" s="5" t="s">
        <v>5</v>
      </c>
      <c r="C51" s="17">
        <v>10122.959999999999</v>
      </c>
      <c r="D51" s="17">
        <v>8243.7900000000009</v>
      </c>
      <c r="E51" s="17">
        <v>9886.08</v>
      </c>
      <c r="F51" s="17">
        <v>5610.93</v>
      </c>
      <c r="G51" s="17">
        <v>4773.41</v>
      </c>
      <c r="H51" s="17">
        <v>3341.13</v>
      </c>
      <c r="I51" s="17">
        <v>4461.5200000000004</v>
      </c>
      <c r="J51" s="17">
        <v>3832.28</v>
      </c>
      <c r="K51" s="17">
        <v>2322.9499999999998</v>
      </c>
      <c r="L51" s="17">
        <v>4369.59</v>
      </c>
      <c r="M51" s="17">
        <v>5294.48</v>
      </c>
      <c r="N51" s="17">
        <v>3113.37</v>
      </c>
    </row>
    <row r="52" spans="1:14" ht="15" customHeight="1" x14ac:dyDescent="0.25">
      <c r="A52" s="63"/>
      <c r="B52" s="5" t="s">
        <v>9</v>
      </c>
      <c r="C52" s="17">
        <v>81631</v>
      </c>
      <c r="D52" s="17">
        <v>74603.95</v>
      </c>
      <c r="E52" s="17">
        <v>96503</v>
      </c>
      <c r="F52" s="17">
        <v>108811</v>
      </c>
      <c r="G52" s="17">
        <v>68269.509999999995</v>
      </c>
      <c r="H52" s="17">
        <v>85369.600000000006</v>
      </c>
      <c r="I52" s="17">
        <v>98145</v>
      </c>
      <c r="J52" s="17">
        <v>79334</v>
      </c>
      <c r="K52" s="17">
        <v>87477</v>
      </c>
      <c r="L52" s="17">
        <v>90250</v>
      </c>
      <c r="M52" s="17">
        <v>81775</v>
      </c>
      <c r="N52" s="17">
        <v>87352</v>
      </c>
    </row>
    <row r="53" spans="1:14" x14ac:dyDescent="0.25">
      <c r="A53" s="63"/>
      <c r="B53" s="5" t="s">
        <v>10</v>
      </c>
      <c r="C53" s="17">
        <v>134401.01</v>
      </c>
      <c r="D53" s="17">
        <v>116557</v>
      </c>
      <c r="E53" s="17">
        <v>137380</v>
      </c>
      <c r="F53" s="17">
        <v>137800</v>
      </c>
      <c r="G53" s="17">
        <v>93426</v>
      </c>
      <c r="H53" s="17">
        <v>101783.08</v>
      </c>
      <c r="I53" s="17">
        <v>119624</v>
      </c>
      <c r="J53" s="17">
        <v>95052</v>
      </c>
      <c r="K53" s="17">
        <v>98842.6</v>
      </c>
      <c r="L53" s="17">
        <v>107971</v>
      </c>
      <c r="M53" s="17">
        <v>102238</v>
      </c>
      <c r="N53" s="17">
        <v>101088</v>
      </c>
    </row>
    <row r="54" spans="1:14" ht="15" customHeight="1" x14ac:dyDescent="0.25">
      <c r="A54" s="72" t="s">
        <v>7</v>
      </c>
      <c r="B54" s="4" t="s">
        <v>3</v>
      </c>
      <c r="C54" s="16">
        <v>101622</v>
      </c>
      <c r="D54" s="16">
        <v>114768</v>
      </c>
      <c r="E54" s="16">
        <v>145702</v>
      </c>
      <c r="F54" s="16">
        <v>106835</v>
      </c>
      <c r="G54" s="16">
        <v>100012</v>
      </c>
      <c r="H54" s="16">
        <v>103615.78</v>
      </c>
      <c r="I54" s="16">
        <v>101500</v>
      </c>
      <c r="J54" s="16">
        <v>109164</v>
      </c>
      <c r="K54" s="16">
        <v>109676.2</v>
      </c>
      <c r="L54" s="16">
        <v>115599.98</v>
      </c>
      <c r="M54" s="16">
        <v>106654</v>
      </c>
      <c r="N54" s="16">
        <v>117672.5</v>
      </c>
    </row>
    <row r="55" spans="1:14" x14ac:dyDescent="0.25">
      <c r="A55" s="72"/>
      <c r="B55" s="4" t="s">
        <v>4</v>
      </c>
      <c r="C55" s="16">
        <v>102908.77</v>
      </c>
      <c r="D55" s="16">
        <v>113853.58</v>
      </c>
      <c r="E55" s="16">
        <v>144317.62</v>
      </c>
      <c r="F55" s="16">
        <v>110010.33</v>
      </c>
      <c r="G55" s="16">
        <v>99954.33</v>
      </c>
      <c r="H55" s="16">
        <v>103547.18</v>
      </c>
      <c r="I55" s="16">
        <v>102849.84</v>
      </c>
      <c r="J55" s="16">
        <v>109018.52</v>
      </c>
      <c r="K55" s="16">
        <v>109065.99</v>
      </c>
      <c r="L55" s="16">
        <v>115611.63</v>
      </c>
      <c r="M55" s="16">
        <v>106751.18</v>
      </c>
      <c r="N55" s="16">
        <v>116751.3</v>
      </c>
    </row>
    <row r="56" spans="1:14" x14ac:dyDescent="0.25">
      <c r="A56" s="72"/>
      <c r="B56" s="4" t="s">
        <v>5</v>
      </c>
      <c r="C56" s="16">
        <v>5549.12</v>
      </c>
      <c r="D56" s="16">
        <v>6786.26</v>
      </c>
      <c r="E56" s="16">
        <v>15178.65</v>
      </c>
      <c r="F56" s="16">
        <v>7128.15</v>
      </c>
      <c r="G56" s="16">
        <v>3274.13</v>
      </c>
      <c r="H56" s="16">
        <v>2279.44</v>
      </c>
      <c r="I56" s="16">
        <v>4002.04</v>
      </c>
      <c r="J56" s="16">
        <v>4041.67</v>
      </c>
      <c r="K56" s="16">
        <v>3621.36</v>
      </c>
      <c r="L56" s="16">
        <v>2951.96</v>
      </c>
      <c r="M56" s="16">
        <v>3236.85</v>
      </c>
      <c r="N56" s="16">
        <v>5085.12</v>
      </c>
    </row>
    <row r="57" spans="1:14" ht="15" customHeight="1" x14ac:dyDescent="0.25">
      <c r="A57" s="72"/>
      <c r="B57" s="4" t="s">
        <v>9</v>
      </c>
      <c r="C57" s="16">
        <v>91594.21</v>
      </c>
      <c r="D57" s="16">
        <v>94575</v>
      </c>
      <c r="E57" s="16">
        <v>107911.63</v>
      </c>
      <c r="F57" s="16">
        <v>94194.33</v>
      </c>
      <c r="G57" s="16">
        <v>91148</v>
      </c>
      <c r="H57" s="16">
        <v>98024</v>
      </c>
      <c r="I57" s="16">
        <v>95169.64</v>
      </c>
      <c r="J57" s="16">
        <v>101095</v>
      </c>
      <c r="K57" s="16">
        <v>101575.34</v>
      </c>
      <c r="L57" s="16">
        <v>106471.66</v>
      </c>
      <c r="M57" s="16">
        <v>97733.31</v>
      </c>
      <c r="N57" s="16">
        <v>101634</v>
      </c>
    </row>
    <row r="58" spans="1:14" x14ac:dyDescent="0.25">
      <c r="A58" s="72"/>
      <c r="B58" s="4" t="s">
        <v>10</v>
      </c>
      <c r="C58" s="16">
        <v>117911.56</v>
      </c>
      <c r="D58" s="16">
        <v>125876</v>
      </c>
      <c r="E58" s="16">
        <v>176713</v>
      </c>
      <c r="F58" s="16">
        <v>133603</v>
      </c>
      <c r="G58" s="16">
        <v>107320.5</v>
      </c>
      <c r="H58" s="16">
        <v>109591.11</v>
      </c>
      <c r="I58" s="16">
        <v>114275</v>
      </c>
      <c r="J58" s="16">
        <v>114546</v>
      </c>
      <c r="K58" s="16">
        <v>113876</v>
      </c>
      <c r="L58" s="16">
        <v>122003</v>
      </c>
      <c r="M58" s="16">
        <v>116000</v>
      </c>
      <c r="N58" s="16">
        <v>124499.09</v>
      </c>
    </row>
    <row r="59" spans="1:14" ht="15" customHeight="1" x14ac:dyDescent="0.25">
      <c r="A59" s="63" t="s">
        <v>8</v>
      </c>
      <c r="B59" s="5" t="s">
        <v>3</v>
      </c>
      <c r="C59" s="17">
        <v>-2827</v>
      </c>
      <c r="D59" s="17">
        <v>-19815</v>
      </c>
      <c r="E59" s="17">
        <v>-28072.5</v>
      </c>
      <c r="F59" s="17">
        <v>17960</v>
      </c>
      <c r="G59" s="17">
        <v>-23158.52</v>
      </c>
      <c r="H59" s="17">
        <v>-10302</v>
      </c>
      <c r="I59" s="17">
        <v>11495.6</v>
      </c>
      <c r="J59" s="17">
        <v>-22396</v>
      </c>
      <c r="K59" s="17">
        <v>-16976</v>
      </c>
      <c r="L59" s="17">
        <v>-16424.5</v>
      </c>
      <c r="M59" s="17">
        <v>-15286.76</v>
      </c>
      <c r="N59" s="17">
        <v>-23713</v>
      </c>
    </row>
    <row r="60" spans="1:14" x14ac:dyDescent="0.25">
      <c r="A60" s="63"/>
      <c r="B60" s="5" t="s">
        <v>4</v>
      </c>
      <c r="C60" s="17">
        <v>-558.16999999999996</v>
      </c>
      <c r="D60" s="17">
        <v>-20885.16</v>
      </c>
      <c r="E60" s="17">
        <v>-27561.65</v>
      </c>
      <c r="F60" s="17">
        <v>15212.61</v>
      </c>
      <c r="G60" s="17">
        <v>-22054.240000000002</v>
      </c>
      <c r="H60" s="17">
        <v>-10044.64</v>
      </c>
      <c r="I60" s="17">
        <v>9559.7000000000007</v>
      </c>
      <c r="J60" s="17">
        <v>-21827.88</v>
      </c>
      <c r="K60" s="17">
        <v>-15948.41</v>
      </c>
      <c r="L60" s="17">
        <v>-16155.47</v>
      </c>
      <c r="M60" s="17">
        <v>-14412.51</v>
      </c>
      <c r="N60" s="17">
        <v>-22937.79</v>
      </c>
    </row>
    <row r="61" spans="1:14" x14ac:dyDescent="0.25">
      <c r="A61" s="63"/>
      <c r="B61" s="5" t="s">
        <v>5</v>
      </c>
      <c r="C61" s="17">
        <v>11819.23</v>
      </c>
      <c r="D61" s="17">
        <v>7890.43</v>
      </c>
      <c r="E61" s="17">
        <v>14138.61</v>
      </c>
      <c r="F61" s="17">
        <v>9380.2800000000007</v>
      </c>
      <c r="G61" s="17">
        <v>5870.03</v>
      </c>
      <c r="H61" s="17">
        <v>3440.14</v>
      </c>
      <c r="I61" s="17">
        <v>5897.71</v>
      </c>
      <c r="J61" s="17">
        <v>6448.31</v>
      </c>
      <c r="K61" s="17">
        <v>4107.57</v>
      </c>
      <c r="L61" s="17">
        <v>4309.16</v>
      </c>
      <c r="M61" s="17">
        <v>5756.98</v>
      </c>
      <c r="N61" s="17">
        <v>6171.53</v>
      </c>
    </row>
    <row r="62" spans="1:14" x14ac:dyDescent="0.25">
      <c r="A62" s="63"/>
      <c r="B62" s="5" t="s">
        <v>9</v>
      </c>
      <c r="C62" s="17">
        <v>-30744</v>
      </c>
      <c r="D62" s="17">
        <v>-42483.11</v>
      </c>
      <c r="E62" s="17">
        <v>-57232</v>
      </c>
      <c r="F62" s="17">
        <v>-13357</v>
      </c>
      <c r="G62" s="17">
        <v>-31645.73</v>
      </c>
      <c r="H62" s="17">
        <v>-20929.12</v>
      </c>
      <c r="I62" s="17">
        <v>-8122</v>
      </c>
      <c r="J62" s="17">
        <v>-32356</v>
      </c>
      <c r="K62" s="17">
        <v>-24328</v>
      </c>
      <c r="L62" s="17">
        <v>-23792</v>
      </c>
      <c r="M62" s="17">
        <v>-26370</v>
      </c>
      <c r="N62" s="17">
        <v>-34444.15</v>
      </c>
    </row>
    <row r="63" spans="1:14" ht="15.75" thickBot="1" x14ac:dyDescent="0.3">
      <c r="A63" s="64"/>
      <c r="B63" s="6" t="s">
        <v>10</v>
      </c>
      <c r="C63" s="18">
        <v>35919.980000000003</v>
      </c>
      <c r="D63" s="18">
        <v>-3970</v>
      </c>
      <c r="E63" s="18">
        <v>1748</v>
      </c>
      <c r="F63" s="18">
        <v>34574.379999999997</v>
      </c>
      <c r="G63" s="18">
        <v>-7630</v>
      </c>
      <c r="H63" s="18">
        <v>-2123</v>
      </c>
      <c r="I63" s="18">
        <v>20521.060000000001</v>
      </c>
      <c r="J63" s="18">
        <v>-6586</v>
      </c>
      <c r="K63" s="18">
        <v>-8221.5</v>
      </c>
      <c r="L63" s="18">
        <v>-4766.26</v>
      </c>
      <c r="M63" s="18">
        <v>1957.4</v>
      </c>
      <c r="N63" s="18">
        <v>-9598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0:N63"/>
  <sheetViews>
    <sheetView topLeftCell="A10" workbookViewId="0">
      <selection activeCell="C30" sqref="C30:F30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43040</v>
      </c>
      <c r="C10" s="3"/>
    </row>
    <row r="11" spans="1:6" ht="15.75" x14ac:dyDescent="0.25">
      <c r="A11" s="1" t="s">
        <v>0</v>
      </c>
      <c r="B11" s="2">
        <v>43040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1337275</v>
      </c>
      <c r="D15" s="11">
        <v>1450000</v>
      </c>
      <c r="E15" s="11">
        <v>1555780.26</v>
      </c>
      <c r="F15" s="11">
        <v>1680500</v>
      </c>
    </row>
    <row r="16" spans="1:6" x14ac:dyDescent="0.25">
      <c r="A16" s="72"/>
      <c r="B16" s="12" t="s">
        <v>4</v>
      </c>
      <c r="C16" s="13">
        <v>1344355.63</v>
      </c>
      <c r="D16" s="13">
        <v>1444544.38</v>
      </c>
      <c r="E16" s="13">
        <v>1550286.44</v>
      </c>
      <c r="F16" s="13">
        <v>1674309.46</v>
      </c>
    </row>
    <row r="17" spans="1:6" x14ac:dyDescent="0.25">
      <c r="A17" s="72"/>
      <c r="B17" s="12" t="s">
        <v>5</v>
      </c>
      <c r="C17" s="13">
        <v>24454.7</v>
      </c>
      <c r="D17" s="13">
        <v>34415.29</v>
      </c>
      <c r="E17" s="13">
        <v>44411.81</v>
      </c>
      <c r="F17" s="13">
        <v>53251.31</v>
      </c>
    </row>
    <row r="18" spans="1:6" x14ac:dyDescent="0.25">
      <c r="A18" s="72"/>
      <c r="B18" s="12" t="s">
        <v>9</v>
      </c>
      <c r="C18" s="13">
        <v>1287000</v>
      </c>
      <c r="D18" s="13">
        <v>1373667.6</v>
      </c>
      <c r="E18" s="13">
        <v>1435389</v>
      </c>
      <c r="F18" s="13">
        <v>1543909</v>
      </c>
    </row>
    <row r="19" spans="1:6" x14ac:dyDescent="0.25">
      <c r="A19" s="72"/>
      <c r="B19" s="12" t="s">
        <v>10</v>
      </c>
      <c r="C19" s="13">
        <v>1413737</v>
      </c>
      <c r="D19" s="13">
        <v>1515947.32</v>
      </c>
      <c r="E19" s="13">
        <v>1635036</v>
      </c>
      <c r="F19" s="13">
        <v>1789082</v>
      </c>
    </row>
    <row r="20" spans="1:6" ht="15" customHeight="1" x14ac:dyDescent="0.25">
      <c r="A20" s="63" t="s">
        <v>6</v>
      </c>
      <c r="B20" s="5" t="s">
        <v>3</v>
      </c>
      <c r="C20" s="14">
        <v>1141257.5</v>
      </c>
      <c r="D20" s="14">
        <v>1213510.76</v>
      </c>
      <c r="E20" s="14">
        <v>1303623.52</v>
      </c>
      <c r="F20" s="14">
        <v>1402813</v>
      </c>
    </row>
    <row r="21" spans="1:6" x14ac:dyDescent="0.25">
      <c r="A21" s="63"/>
      <c r="B21" s="5" t="s">
        <v>4</v>
      </c>
      <c r="C21" s="14">
        <v>1138183.47</v>
      </c>
      <c r="D21" s="14">
        <v>1211660.3</v>
      </c>
      <c r="E21" s="14">
        <v>1308609.3400000001</v>
      </c>
      <c r="F21" s="14">
        <v>1406400.95</v>
      </c>
    </row>
    <row r="22" spans="1:6" x14ac:dyDescent="0.25">
      <c r="A22" s="63"/>
      <c r="B22" s="5" t="s">
        <v>5</v>
      </c>
      <c r="C22" s="14">
        <v>18119.48</v>
      </c>
      <c r="D22" s="14">
        <v>20737.71</v>
      </c>
      <c r="E22" s="14">
        <v>39503.980000000003</v>
      </c>
      <c r="F22" s="14">
        <v>42193.89</v>
      </c>
    </row>
    <row r="23" spans="1:6" x14ac:dyDescent="0.25">
      <c r="A23" s="63"/>
      <c r="B23" s="5" t="s">
        <v>9</v>
      </c>
      <c r="C23" s="14">
        <v>1093376.1200000001</v>
      </c>
      <c r="D23" s="14">
        <v>1156906</v>
      </c>
      <c r="E23" s="14">
        <v>1221795</v>
      </c>
      <c r="F23" s="14">
        <v>1314624</v>
      </c>
    </row>
    <row r="24" spans="1:6" x14ac:dyDescent="0.25">
      <c r="A24" s="63"/>
      <c r="B24" s="5" t="s">
        <v>10</v>
      </c>
      <c r="C24" s="14">
        <v>1190000</v>
      </c>
      <c r="D24" s="14">
        <v>1250000</v>
      </c>
      <c r="E24" s="14">
        <v>1400000</v>
      </c>
      <c r="F24" s="14">
        <v>1503887.98</v>
      </c>
    </row>
    <row r="25" spans="1:6" ht="15" customHeight="1" x14ac:dyDescent="0.25">
      <c r="A25" s="72" t="s">
        <v>7</v>
      </c>
      <c r="B25" s="4" t="s">
        <v>3</v>
      </c>
      <c r="C25" s="12">
        <v>1295438.5</v>
      </c>
      <c r="D25" s="12">
        <v>1365872.59</v>
      </c>
      <c r="E25" s="12">
        <v>1423904.37</v>
      </c>
      <c r="F25" s="12">
        <v>1482056.1</v>
      </c>
    </row>
    <row r="26" spans="1:6" x14ac:dyDescent="0.25">
      <c r="A26" s="72"/>
      <c r="B26" s="4" t="s">
        <v>4</v>
      </c>
      <c r="C26" s="12">
        <v>1293906.6599999999</v>
      </c>
      <c r="D26" s="12">
        <v>1362158.47</v>
      </c>
      <c r="E26" s="12">
        <v>1422258.64</v>
      </c>
      <c r="F26" s="12">
        <v>1484651.21</v>
      </c>
    </row>
    <row r="27" spans="1:6" x14ac:dyDescent="0.25">
      <c r="A27" s="72"/>
      <c r="B27" s="4" t="s">
        <v>5</v>
      </c>
      <c r="C27" s="12">
        <v>17453.97</v>
      </c>
      <c r="D27" s="12">
        <v>23602.51</v>
      </c>
      <c r="E27" s="12">
        <v>28984.68</v>
      </c>
      <c r="F27" s="12">
        <v>37202.949999999997</v>
      </c>
    </row>
    <row r="28" spans="1:6" x14ac:dyDescent="0.25">
      <c r="A28" s="72"/>
      <c r="B28" s="4" t="s">
        <v>9</v>
      </c>
      <c r="C28" s="12">
        <v>1258139</v>
      </c>
      <c r="D28" s="12">
        <v>1309861.6399999999</v>
      </c>
      <c r="E28" s="12">
        <v>1362256.11</v>
      </c>
      <c r="F28" s="12">
        <v>1410260</v>
      </c>
    </row>
    <row r="29" spans="1:6" x14ac:dyDescent="0.25">
      <c r="A29" s="72"/>
      <c r="B29" s="4" t="s">
        <v>10</v>
      </c>
      <c r="C29" s="12">
        <v>1349000</v>
      </c>
      <c r="D29" s="12">
        <v>1445000</v>
      </c>
      <c r="E29" s="12">
        <v>1490000</v>
      </c>
      <c r="F29" s="12">
        <v>1595230</v>
      </c>
    </row>
    <row r="30" spans="1:6" ht="15" customHeight="1" x14ac:dyDescent="0.25">
      <c r="A30" s="73" t="s">
        <v>8</v>
      </c>
      <c r="B30" s="5" t="s">
        <v>3</v>
      </c>
      <c r="C30" s="14">
        <v>-157413.5</v>
      </c>
      <c r="D30" s="14">
        <v>-156406.14000000001</v>
      </c>
      <c r="E30" s="14">
        <v>-124144</v>
      </c>
      <c r="F30" s="14">
        <v>-74665.429999999993</v>
      </c>
    </row>
    <row r="31" spans="1:6" x14ac:dyDescent="0.25">
      <c r="A31" s="73"/>
      <c r="B31" s="5" t="s">
        <v>4</v>
      </c>
      <c r="C31" s="14">
        <v>-156730.23999999999</v>
      </c>
      <c r="D31" s="14">
        <v>-151530.01</v>
      </c>
      <c r="E31" s="14">
        <v>-119956</v>
      </c>
      <c r="F31" s="14">
        <v>-73314.53</v>
      </c>
    </row>
    <row r="32" spans="1:6" x14ac:dyDescent="0.25">
      <c r="A32" s="73"/>
      <c r="B32" s="5" t="s">
        <v>5</v>
      </c>
      <c r="C32" s="14">
        <v>5015.3900000000003</v>
      </c>
      <c r="D32" s="14">
        <v>14029.1</v>
      </c>
      <c r="E32" s="14">
        <v>28733.54</v>
      </c>
      <c r="F32" s="14">
        <v>44044.74</v>
      </c>
    </row>
    <row r="33" spans="1:14" ht="15" customHeight="1" x14ac:dyDescent="0.25">
      <c r="A33" s="73"/>
      <c r="B33" s="5" t="s">
        <v>9</v>
      </c>
      <c r="C33" s="14">
        <v>-170841.2</v>
      </c>
      <c r="D33" s="14">
        <v>-166230.16</v>
      </c>
      <c r="E33" s="14">
        <v>-179749</v>
      </c>
      <c r="F33" s="14">
        <v>-165941.53</v>
      </c>
    </row>
    <row r="34" spans="1:14" x14ac:dyDescent="0.25">
      <c r="A34" s="73"/>
      <c r="B34" s="5" t="s">
        <v>10</v>
      </c>
      <c r="C34" s="14">
        <v>-140000</v>
      </c>
      <c r="D34" s="14">
        <v>-84668.52</v>
      </c>
      <c r="E34" s="14">
        <v>-10514.58</v>
      </c>
      <c r="F34" s="14">
        <v>59347.41</v>
      </c>
    </row>
    <row r="35" spans="1:14" ht="15" customHeight="1" x14ac:dyDescent="0.25">
      <c r="A35" s="74" t="s">
        <v>20</v>
      </c>
      <c r="B35" s="4" t="s">
        <v>3</v>
      </c>
      <c r="C35" s="12">
        <v>75.11</v>
      </c>
      <c r="D35" s="12">
        <v>77</v>
      </c>
      <c r="E35" s="12">
        <v>79.7</v>
      </c>
      <c r="F35" s="12">
        <v>81.8</v>
      </c>
    </row>
    <row r="36" spans="1:14" x14ac:dyDescent="0.25">
      <c r="A36" s="74"/>
      <c r="B36" s="4" t="s">
        <v>4</v>
      </c>
      <c r="C36" s="12">
        <v>75.36</v>
      </c>
      <c r="D36" s="12">
        <v>77.39</v>
      </c>
      <c r="E36" s="12">
        <v>79.8</v>
      </c>
      <c r="F36" s="12">
        <v>82.05</v>
      </c>
    </row>
    <row r="37" spans="1:14" x14ac:dyDescent="0.25">
      <c r="A37" s="74"/>
      <c r="B37" s="4" t="s">
        <v>5</v>
      </c>
      <c r="C37" s="12">
        <v>1.41</v>
      </c>
      <c r="D37" s="12">
        <v>2.38</v>
      </c>
      <c r="E37" s="12">
        <v>2.4700000000000002</v>
      </c>
      <c r="F37" s="12">
        <v>3.37</v>
      </c>
    </row>
    <row r="38" spans="1:14" x14ac:dyDescent="0.25">
      <c r="A38" s="74"/>
      <c r="B38" s="4" t="s">
        <v>9</v>
      </c>
      <c r="C38" s="12">
        <v>73.099999999999994</v>
      </c>
      <c r="D38" s="12">
        <v>74.099999999999994</v>
      </c>
      <c r="E38" s="12">
        <v>75</v>
      </c>
      <c r="F38" s="12">
        <v>74.790000000000006</v>
      </c>
    </row>
    <row r="39" spans="1:14" ht="15.75" thickBot="1" x14ac:dyDescent="0.3">
      <c r="A39" s="75"/>
      <c r="B39" s="7" t="s">
        <v>10</v>
      </c>
      <c r="C39" s="15">
        <v>84</v>
      </c>
      <c r="D39" s="15">
        <v>88</v>
      </c>
      <c r="E39" s="15">
        <v>84.9</v>
      </c>
      <c r="F39" s="15">
        <v>90.4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43040</v>
      </c>
      <c r="D43" s="9">
        <v>43070</v>
      </c>
      <c r="E43" s="9">
        <v>43101</v>
      </c>
      <c r="F43" s="9">
        <v>43132</v>
      </c>
      <c r="G43" s="9">
        <v>43160</v>
      </c>
      <c r="H43" s="9">
        <v>43191</v>
      </c>
      <c r="I43" s="9">
        <v>43221</v>
      </c>
      <c r="J43" s="9">
        <v>43252</v>
      </c>
      <c r="K43" s="9">
        <v>43282</v>
      </c>
      <c r="L43" s="9">
        <v>43313</v>
      </c>
      <c r="M43" s="9">
        <v>43344</v>
      </c>
      <c r="N43" s="9">
        <v>43374</v>
      </c>
    </row>
    <row r="44" spans="1:14" ht="15" customHeight="1" x14ac:dyDescent="0.25">
      <c r="A44" s="71" t="s">
        <v>11</v>
      </c>
      <c r="B44" s="4" t="s">
        <v>3</v>
      </c>
      <c r="C44" s="16">
        <v>110986</v>
      </c>
      <c r="D44" s="16">
        <v>136785.5</v>
      </c>
      <c r="E44" s="16">
        <v>146956.91</v>
      </c>
      <c r="F44" s="16">
        <v>100737</v>
      </c>
      <c r="G44" s="16">
        <v>108645.53</v>
      </c>
      <c r="H44" s="16">
        <v>128617.9</v>
      </c>
      <c r="I44" s="16">
        <v>107562</v>
      </c>
      <c r="J44" s="16">
        <v>112870.45</v>
      </c>
      <c r="K44" s="16">
        <v>118864.5</v>
      </c>
      <c r="L44" s="16">
        <v>110355.1</v>
      </c>
      <c r="M44" s="16">
        <v>110616.52</v>
      </c>
      <c r="N44" s="16">
        <v>125420.43</v>
      </c>
    </row>
    <row r="45" spans="1:14" x14ac:dyDescent="0.25">
      <c r="A45" s="72"/>
      <c r="B45" s="4" t="s">
        <v>4</v>
      </c>
      <c r="C45" s="16">
        <v>112355.35</v>
      </c>
      <c r="D45" s="16">
        <v>138984.89000000001</v>
      </c>
      <c r="E45" s="16">
        <v>146276.1</v>
      </c>
      <c r="F45" s="16">
        <v>101107.43</v>
      </c>
      <c r="G45" s="16">
        <v>109460.09</v>
      </c>
      <c r="H45" s="16">
        <v>129613.73</v>
      </c>
      <c r="I45" s="16">
        <v>108433.88</v>
      </c>
      <c r="J45" s="16">
        <v>112430.03</v>
      </c>
      <c r="K45" s="16">
        <v>119244.33</v>
      </c>
      <c r="L45" s="16">
        <v>110890.39</v>
      </c>
      <c r="M45" s="16">
        <v>111520.01</v>
      </c>
      <c r="N45" s="16">
        <v>126409.15</v>
      </c>
    </row>
    <row r="46" spans="1:14" x14ac:dyDescent="0.25">
      <c r="A46" s="72"/>
      <c r="B46" s="4" t="s">
        <v>5</v>
      </c>
      <c r="C46" s="16">
        <v>6122.07</v>
      </c>
      <c r="D46" s="16">
        <v>5750.1</v>
      </c>
      <c r="E46" s="16">
        <v>5315.33</v>
      </c>
      <c r="F46" s="16">
        <v>3522.24</v>
      </c>
      <c r="G46" s="16">
        <v>4146.2299999999996</v>
      </c>
      <c r="H46" s="16">
        <v>5398.46</v>
      </c>
      <c r="I46" s="16">
        <v>4338.6499999999996</v>
      </c>
      <c r="J46" s="16">
        <v>2420.02</v>
      </c>
      <c r="K46" s="16">
        <v>2918.05</v>
      </c>
      <c r="L46" s="16">
        <v>6214.23</v>
      </c>
      <c r="M46" s="16">
        <v>5473.56</v>
      </c>
      <c r="N46" s="16">
        <v>9207.9500000000007</v>
      </c>
    </row>
    <row r="47" spans="1:14" ht="15" customHeight="1" x14ac:dyDescent="0.25">
      <c r="A47" s="72"/>
      <c r="B47" s="4" t="s">
        <v>9</v>
      </c>
      <c r="C47" s="16">
        <v>102404</v>
      </c>
      <c r="D47" s="16">
        <v>128832</v>
      </c>
      <c r="E47" s="16">
        <v>132165</v>
      </c>
      <c r="F47" s="16">
        <v>91686.65</v>
      </c>
      <c r="G47" s="16">
        <v>103147.37</v>
      </c>
      <c r="H47" s="16">
        <v>116141.64</v>
      </c>
      <c r="I47" s="16">
        <v>101849.5</v>
      </c>
      <c r="J47" s="16">
        <v>107160</v>
      </c>
      <c r="K47" s="16">
        <v>112539</v>
      </c>
      <c r="L47" s="16">
        <v>99989</v>
      </c>
      <c r="M47" s="16">
        <v>103823</v>
      </c>
      <c r="N47" s="16">
        <v>113183.77</v>
      </c>
    </row>
    <row r="48" spans="1:14" x14ac:dyDescent="0.25">
      <c r="A48" s="72"/>
      <c r="B48" s="4" t="s">
        <v>10</v>
      </c>
      <c r="C48" s="16">
        <v>135817</v>
      </c>
      <c r="D48" s="16">
        <v>153801.48000000001</v>
      </c>
      <c r="E48" s="16">
        <v>159725</v>
      </c>
      <c r="F48" s="16">
        <v>111285.54</v>
      </c>
      <c r="G48" s="16">
        <v>121574</v>
      </c>
      <c r="H48" s="16">
        <v>143484.49</v>
      </c>
      <c r="I48" s="16">
        <v>120354</v>
      </c>
      <c r="J48" s="16">
        <v>117076</v>
      </c>
      <c r="K48" s="16">
        <v>126069</v>
      </c>
      <c r="L48" s="16">
        <v>127632</v>
      </c>
      <c r="M48" s="16">
        <v>133868</v>
      </c>
      <c r="N48" s="16">
        <v>163000</v>
      </c>
    </row>
    <row r="49" spans="1:14" ht="15" customHeight="1" x14ac:dyDescent="0.25">
      <c r="A49" s="63" t="s">
        <v>6</v>
      </c>
      <c r="B49" s="5" t="s">
        <v>3</v>
      </c>
      <c r="C49" s="17">
        <v>94693.119999999995</v>
      </c>
      <c r="D49" s="17">
        <v>118852.64</v>
      </c>
      <c r="E49" s="17">
        <v>126108.65</v>
      </c>
      <c r="F49" s="17">
        <v>77250.94</v>
      </c>
      <c r="G49" s="17">
        <v>93592</v>
      </c>
      <c r="H49" s="17">
        <v>114454.2</v>
      </c>
      <c r="I49" s="17">
        <v>86366.38</v>
      </c>
      <c r="J49" s="17">
        <v>93384</v>
      </c>
      <c r="K49" s="17">
        <v>99999</v>
      </c>
      <c r="L49" s="17">
        <v>92507</v>
      </c>
      <c r="M49" s="17">
        <v>94570.83</v>
      </c>
      <c r="N49" s="17">
        <v>107810</v>
      </c>
    </row>
    <row r="50" spans="1:14" x14ac:dyDescent="0.25">
      <c r="A50" s="63"/>
      <c r="B50" s="5" t="s">
        <v>4</v>
      </c>
      <c r="C50" s="17">
        <v>94500.03</v>
      </c>
      <c r="D50" s="17">
        <v>118182.71</v>
      </c>
      <c r="E50" s="17">
        <v>124339.02</v>
      </c>
      <c r="F50" s="17">
        <v>77689.47</v>
      </c>
      <c r="G50" s="17">
        <v>93989.56</v>
      </c>
      <c r="H50" s="17">
        <v>113254.68</v>
      </c>
      <c r="I50" s="17">
        <v>87028.02</v>
      </c>
      <c r="J50" s="17">
        <v>93508.71</v>
      </c>
      <c r="K50" s="17">
        <v>99789.17</v>
      </c>
      <c r="L50" s="17">
        <v>93361.42</v>
      </c>
      <c r="M50" s="17">
        <v>94694.47</v>
      </c>
      <c r="N50" s="17">
        <v>107636.81</v>
      </c>
    </row>
    <row r="51" spans="1:14" x14ac:dyDescent="0.25">
      <c r="A51" s="63"/>
      <c r="B51" s="5" t="s">
        <v>5</v>
      </c>
      <c r="C51" s="17">
        <v>8852.25</v>
      </c>
      <c r="D51" s="17">
        <v>8781.39</v>
      </c>
      <c r="E51" s="17">
        <v>7511.56</v>
      </c>
      <c r="F51" s="17">
        <v>4023.62</v>
      </c>
      <c r="G51" s="17">
        <v>3517.59</v>
      </c>
      <c r="H51" s="17">
        <v>5120.7299999999996</v>
      </c>
      <c r="I51" s="17">
        <v>4052.2</v>
      </c>
      <c r="J51" s="17">
        <v>2034.05</v>
      </c>
      <c r="K51" s="17">
        <v>3804.96</v>
      </c>
      <c r="L51" s="17">
        <v>4957.2299999999996</v>
      </c>
      <c r="M51" s="17">
        <v>3682.01</v>
      </c>
      <c r="N51" s="17">
        <v>8706.5</v>
      </c>
    </row>
    <row r="52" spans="1:14" ht="15" customHeight="1" x14ac:dyDescent="0.25">
      <c r="A52" s="63"/>
      <c r="B52" s="5" t="s">
        <v>9</v>
      </c>
      <c r="C52" s="17">
        <v>78257</v>
      </c>
      <c r="D52" s="17">
        <v>96977</v>
      </c>
      <c r="E52" s="17">
        <v>103101</v>
      </c>
      <c r="F52" s="17">
        <v>68269.509999999995</v>
      </c>
      <c r="G52" s="17">
        <v>81667.070000000007</v>
      </c>
      <c r="H52" s="17">
        <v>97362.86</v>
      </c>
      <c r="I52" s="17">
        <v>79558</v>
      </c>
      <c r="J52" s="17">
        <v>87702</v>
      </c>
      <c r="K52" s="17">
        <v>91246.16</v>
      </c>
      <c r="L52" s="17">
        <v>81775</v>
      </c>
      <c r="M52" s="17">
        <v>85416.07</v>
      </c>
      <c r="N52" s="17">
        <v>92709.33</v>
      </c>
    </row>
    <row r="53" spans="1:14" x14ac:dyDescent="0.25">
      <c r="A53" s="63"/>
      <c r="B53" s="5" t="s">
        <v>10</v>
      </c>
      <c r="C53" s="17">
        <v>116557</v>
      </c>
      <c r="D53" s="17">
        <v>132575.79999999999</v>
      </c>
      <c r="E53" s="17">
        <v>137800</v>
      </c>
      <c r="F53" s="17">
        <v>86082</v>
      </c>
      <c r="G53" s="17">
        <v>101783.08</v>
      </c>
      <c r="H53" s="17">
        <v>125714</v>
      </c>
      <c r="I53" s="17">
        <v>96504</v>
      </c>
      <c r="J53" s="17">
        <v>98667</v>
      </c>
      <c r="K53" s="17">
        <v>106718</v>
      </c>
      <c r="L53" s="17">
        <v>101882</v>
      </c>
      <c r="M53" s="17">
        <v>104152.81</v>
      </c>
      <c r="N53" s="17">
        <v>135050</v>
      </c>
    </row>
    <row r="54" spans="1:14" ht="15" customHeight="1" x14ac:dyDescent="0.25">
      <c r="A54" s="72" t="s">
        <v>7</v>
      </c>
      <c r="B54" s="4" t="s">
        <v>3</v>
      </c>
      <c r="C54" s="16">
        <v>115021.67</v>
      </c>
      <c r="D54" s="16">
        <v>149184.67000000001</v>
      </c>
      <c r="E54" s="16">
        <v>106825</v>
      </c>
      <c r="F54" s="16">
        <v>100000</v>
      </c>
      <c r="G54" s="16">
        <v>103723.5</v>
      </c>
      <c r="H54" s="16">
        <v>101550</v>
      </c>
      <c r="I54" s="16">
        <v>110000</v>
      </c>
      <c r="J54" s="16">
        <v>110339.81</v>
      </c>
      <c r="K54" s="16">
        <v>115050.2</v>
      </c>
      <c r="L54" s="16">
        <v>106430.1</v>
      </c>
      <c r="M54" s="16">
        <v>118017.5</v>
      </c>
      <c r="N54" s="16">
        <v>106595.44</v>
      </c>
    </row>
    <row r="55" spans="1:14" x14ac:dyDescent="0.25">
      <c r="A55" s="72"/>
      <c r="B55" s="4" t="s">
        <v>4</v>
      </c>
      <c r="C55" s="16">
        <v>114519.61</v>
      </c>
      <c r="D55" s="16">
        <v>145978.17000000001</v>
      </c>
      <c r="E55" s="16">
        <v>109800.92</v>
      </c>
      <c r="F55" s="16">
        <v>100094.91</v>
      </c>
      <c r="G55" s="16">
        <v>103621.1</v>
      </c>
      <c r="H55" s="16">
        <v>102754.44</v>
      </c>
      <c r="I55" s="16">
        <v>109216.22</v>
      </c>
      <c r="J55" s="16">
        <v>108646.82</v>
      </c>
      <c r="K55" s="16">
        <v>115159.56</v>
      </c>
      <c r="L55" s="16">
        <v>106282.31</v>
      </c>
      <c r="M55" s="16">
        <v>117188.52</v>
      </c>
      <c r="N55" s="16">
        <v>106411.87</v>
      </c>
    </row>
    <row r="56" spans="1:14" x14ac:dyDescent="0.25">
      <c r="A56" s="72"/>
      <c r="B56" s="4" t="s">
        <v>5</v>
      </c>
      <c r="C56" s="16">
        <v>6764.91</v>
      </c>
      <c r="D56" s="16">
        <v>14269.97</v>
      </c>
      <c r="E56" s="16">
        <v>7576.92</v>
      </c>
      <c r="F56" s="16">
        <v>3351.14</v>
      </c>
      <c r="G56" s="16">
        <v>2455.79</v>
      </c>
      <c r="H56" s="16">
        <v>4023.54</v>
      </c>
      <c r="I56" s="16">
        <v>3946.09</v>
      </c>
      <c r="J56" s="16">
        <v>3972.29</v>
      </c>
      <c r="K56" s="16">
        <v>3112.01</v>
      </c>
      <c r="L56" s="16">
        <v>2787.66</v>
      </c>
      <c r="M56" s="16">
        <v>4381.8</v>
      </c>
      <c r="N56" s="16">
        <v>7138.46</v>
      </c>
    </row>
    <row r="57" spans="1:14" ht="15" customHeight="1" x14ac:dyDescent="0.25">
      <c r="A57" s="72"/>
      <c r="B57" s="4" t="s">
        <v>9</v>
      </c>
      <c r="C57" s="16">
        <v>94575</v>
      </c>
      <c r="D57" s="16">
        <v>117039</v>
      </c>
      <c r="E57" s="16">
        <v>92692</v>
      </c>
      <c r="F57" s="16">
        <v>91148</v>
      </c>
      <c r="G57" s="16">
        <v>98024</v>
      </c>
      <c r="H57" s="16">
        <v>95052</v>
      </c>
      <c r="I57" s="16">
        <v>101516</v>
      </c>
      <c r="J57" s="16">
        <v>99427.07</v>
      </c>
      <c r="K57" s="16">
        <v>105703</v>
      </c>
      <c r="L57" s="16">
        <v>97733.31</v>
      </c>
      <c r="M57" s="16">
        <v>101634</v>
      </c>
      <c r="N57" s="16">
        <v>87487.56</v>
      </c>
    </row>
    <row r="58" spans="1:14" x14ac:dyDescent="0.25">
      <c r="A58" s="72"/>
      <c r="B58" s="4" t="s">
        <v>10</v>
      </c>
      <c r="C58" s="16">
        <v>131306</v>
      </c>
      <c r="D58" s="16">
        <v>176713</v>
      </c>
      <c r="E58" s="16">
        <v>133603</v>
      </c>
      <c r="F58" s="16">
        <v>107049.2</v>
      </c>
      <c r="G58" s="16">
        <v>109591.11</v>
      </c>
      <c r="H58" s="16">
        <v>114275</v>
      </c>
      <c r="I58" s="16">
        <v>116342</v>
      </c>
      <c r="J58" s="16">
        <v>114596</v>
      </c>
      <c r="K58" s="16">
        <v>122761.25</v>
      </c>
      <c r="L58" s="16">
        <v>111857.33</v>
      </c>
      <c r="M58" s="16">
        <v>126191</v>
      </c>
      <c r="N58" s="16">
        <v>125269</v>
      </c>
    </row>
    <row r="59" spans="1:14" ht="15" customHeight="1" x14ac:dyDescent="0.25">
      <c r="A59" s="63" t="s">
        <v>8</v>
      </c>
      <c r="B59" s="5" t="s">
        <v>3</v>
      </c>
      <c r="C59" s="17">
        <v>-19429.86</v>
      </c>
      <c r="D59" s="17">
        <v>-29425.89</v>
      </c>
      <c r="E59" s="17">
        <v>17053</v>
      </c>
      <c r="F59" s="17">
        <v>-23781.4</v>
      </c>
      <c r="G59" s="17">
        <v>-10000</v>
      </c>
      <c r="H59" s="17">
        <v>11201</v>
      </c>
      <c r="I59" s="17">
        <v>-23725.39</v>
      </c>
      <c r="J59" s="17">
        <v>-16027.01</v>
      </c>
      <c r="K59" s="17">
        <v>-16160.6</v>
      </c>
      <c r="L59" s="17">
        <v>-12958</v>
      </c>
      <c r="M59" s="17">
        <v>-23062.9</v>
      </c>
      <c r="N59" s="17">
        <v>2313.8000000000002</v>
      </c>
    </row>
    <row r="60" spans="1:14" x14ac:dyDescent="0.25">
      <c r="A60" s="63"/>
      <c r="B60" s="5" t="s">
        <v>4</v>
      </c>
      <c r="C60" s="17">
        <v>-20652.080000000002</v>
      </c>
      <c r="D60" s="17">
        <v>-28449.82</v>
      </c>
      <c r="E60" s="17">
        <v>15572.92</v>
      </c>
      <c r="F60" s="17">
        <v>-22354.33</v>
      </c>
      <c r="G60" s="17">
        <v>-9786.2800000000007</v>
      </c>
      <c r="H60" s="17">
        <v>10114.01</v>
      </c>
      <c r="I60" s="17">
        <v>-22278.79</v>
      </c>
      <c r="J60" s="17">
        <v>-15238.97</v>
      </c>
      <c r="K60" s="17">
        <v>-16029.62</v>
      </c>
      <c r="L60" s="17">
        <v>-12812.04</v>
      </c>
      <c r="M60" s="17">
        <v>-22515.77</v>
      </c>
      <c r="N60" s="17">
        <v>-728.26</v>
      </c>
    </row>
    <row r="61" spans="1:14" x14ac:dyDescent="0.25">
      <c r="A61" s="63"/>
      <c r="B61" s="5" t="s">
        <v>5</v>
      </c>
      <c r="C61" s="17">
        <v>7863.12</v>
      </c>
      <c r="D61" s="17">
        <v>12674.14</v>
      </c>
      <c r="E61" s="17">
        <v>11715.4</v>
      </c>
      <c r="F61" s="17">
        <v>5385</v>
      </c>
      <c r="G61" s="17">
        <v>3238.51</v>
      </c>
      <c r="H61" s="17">
        <v>6481.92</v>
      </c>
      <c r="I61" s="17">
        <v>6196.09</v>
      </c>
      <c r="J61" s="17">
        <v>3684.84</v>
      </c>
      <c r="K61" s="17">
        <v>3741.8</v>
      </c>
      <c r="L61" s="17">
        <v>4874.99</v>
      </c>
      <c r="M61" s="17">
        <v>4764.46</v>
      </c>
      <c r="N61" s="17">
        <v>9220.77</v>
      </c>
    </row>
    <row r="62" spans="1:14" x14ac:dyDescent="0.25">
      <c r="A62" s="63"/>
      <c r="B62" s="5" t="s">
        <v>9</v>
      </c>
      <c r="C62" s="17">
        <v>-39387</v>
      </c>
      <c r="D62" s="17">
        <v>-61711</v>
      </c>
      <c r="E62" s="17">
        <v>-13357</v>
      </c>
      <c r="F62" s="17">
        <v>-31393.599999999999</v>
      </c>
      <c r="G62" s="17">
        <v>-19917.79</v>
      </c>
      <c r="H62" s="17">
        <v>-8122</v>
      </c>
      <c r="I62" s="17">
        <v>-32356</v>
      </c>
      <c r="J62" s="17">
        <v>-21000</v>
      </c>
      <c r="K62" s="17">
        <v>-23792</v>
      </c>
      <c r="L62" s="17">
        <v>-20215</v>
      </c>
      <c r="M62" s="17">
        <v>-32458.66</v>
      </c>
      <c r="N62" s="17">
        <v>-25302</v>
      </c>
    </row>
    <row r="63" spans="1:14" ht="15.75" thickBot="1" x14ac:dyDescent="0.3">
      <c r="A63" s="64"/>
      <c r="B63" s="6" t="s">
        <v>10</v>
      </c>
      <c r="C63" s="18">
        <v>-3970</v>
      </c>
      <c r="D63" s="18">
        <v>5748</v>
      </c>
      <c r="E63" s="18">
        <v>48353</v>
      </c>
      <c r="F63" s="18">
        <v>-10567</v>
      </c>
      <c r="G63" s="18">
        <v>-2594</v>
      </c>
      <c r="H63" s="18">
        <v>21261</v>
      </c>
      <c r="I63" s="18">
        <v>-7369</v>
      </c>
      <c r="J63" s="18">
        <v>-7985</v>
      </c>
      <c r="K63" s="18">
        <v>-7412.6</v>
      </c>
      <c r="L63" s="18">
        <v>1957.4</v>
      </c>
      <c r="M63" s="18">
        <v>-9598</v>
      </c>
      <c r="N63" s="18">
        <v>19282.560000000001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43070</v>
      </c>
      <c r="C10" s="3"/>
    </row>
    <row r="11" spans="1:6" ht="15.75" x14ac:dyDescent="0.25">
      <c r="A11" s="1" t="s">
        <v>0</v>
      </c>
      <c r="B11" s="2">
        <v>43070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2017</v>
      </c>
      <c r="D14" s="8">
        <v>2018</v>
      </c>
      <c r="E14" s="8">
        <v>2019</v>
      </c>
      <c r="F14" s="8">
        <v>2020</v>
      </c>
    </row>
    <row r="15" spans="1:6" ht="15" customHeight="1" x14ac:dyDescent="0.25">
      <c r="A15" s="71" t="s">
        <v>11</v>
      </c>
      <c r="B15" s="10" t="s">
        <v>3</v>
      </c>
      <c r="C15" s="11">
        <v>1341319.96</v>
      </c>
      <c r="D15" s="11">
        <v>1450000</v>
      </c>
      <c r="E15" s="11">
        <v>1556070.77</v>
      </c>
      <c r="F15" s="11">
        <v>1680250</v>
      </c>
    </row>
    <row r="16" spans="1:6" x14ac:dyDescent="0.25">
      <c r="A16" s="72"/>
      <c r="B16" s="12" t="s">
        <v>4</v>
      </c>
      <c r="C16" s="13">
        <v>1349527.04</v>
      </c>
      <c r="D16" s="13">
        <v>1449990.53</v>
      </c>
      <c r="E16" s="13">
        <v>1553815.68</v>
      </c>
      <c r="F16" s="13">
        <v>1673184.88</v>
      </c>
    </row>
    <row r="17" spans="1:6" x14ac:dyDescent="0.25">
      <c r="A17" s="72"/>
      <c r="B17" s="12" t="s">
        <v>5</v>
      </c>
      <c r="C17" s="13">
        <v>23950.52</v>
      </c>
      <c r="D17" s="13">
        <v>43546.09</v>
      </c>
      <c r="E17" s="13">
        <v>50784.26</v>
      </c>
      <c r="F17" s="13">
        <v>68255.199999999997</v>
      </c>
    </row>
    <row r="18" spans="1:6" x14ac:dyDescent="0.25">
      <c r="A18" s="72"/>
      <c r="B18" s="12" t="s">
        <v>9</v>
      </c>
      <c r="C18" s="13">
        <v>1287000</v>
      </c>
      <c r="D18" s="13">
        <v>1365779</v>
      </c>
      <c r="E18" s="13">
        <v>1430072</v>
      </c>
      <c r="F18" s="13">
        <v>1489832</v>
      </c>
    </row>
    <row r="19" spans="1:6" x14ac:dyDescent="0.25">
      <c r="A19" s="72"/>
      <c r="B19" s="12" t="s">
        <v>10</v>
      </c>
      <c r="C19" s="13">
        <v>1413737</v>
      </c>
      <c r="D19" s="13">
        <v>1625452</v>
      </c>
      <c r="E19" s="13">
        <v>1699357</v>
      </c>
      <c r="F19" s="13">
        <v>1835305</v>
      </c>
    </row>
    <row r="20" spans="1:6" ht="15" customHeight="1" x14ac:dyDescent="0.25">
      <c r="A20" s="63" t="s">
        <v>6</v>
      </c>
      <c r="B20" s="5" t="s">
        <v>3</v>
      </c>
      <c r="C20" s="14">
        <v>1143113.94</v>
      </c>
      <c r="D20" s="14">
        <v>1214815.8400000001</v>
      </c>
      <c r="E20" s="14">
        <v>1306168.5</v>
      </c>
      <c r="F20" s="14">
        <v>1405042.5</v>
      </c>
    </row>
    <row r="21" spans="1:6" x14ac:dyDescent="0.25">
      <c r="A21" s="63"/>
      <c r="B21" s="5" t="s">
        <v>4</v>
      </c>
      <c r="C21" s="14">
        <v>1140847.6599999999</v>
      </c>
      <c r="D21" s="14">
        <v>1215058.42</v>
      </c>
      <c r="E21" s="14">
        <v>1309797</v>
      </c>
      <c r="F21" s="14">
        <v>1410137.13</v>
      </c>
    </row>
    <row r="22" spans="1:6" x14ac:dyDescent="0.25">
      <c r="A22" s="63"/>
      <c r="B22" s="5" t="s">
        <v>5</v>
      </c>
      <c r="C22" s="14">
        <v>19602.64</v>
      </c>
      <c r="D22" s="14">
        <v>30787.54</v>
      </c>
      <c r="E22" s="14">
        <v>41318.5</v>
      </c>
      <c r="F22" s="14">
        <v>47051.76</v>
      </c>
    </row>
    <row r="23" spans="1:6" x14ac:dyDescent="0.25">
      <c r="A23" s="63"/>
      <c r="B23" s="5" t="s">
        <v>9</v>
      </c>
      <c r="C23" s="14">
        <v>1093376.1200000001</v>
      </c>
      <c r="D23" s="14">
        <v>1135000</v>
      </c>
      <c r="E23" s="14">
        <v>1205651</v>
      </c>
      <c r="F23" s="14">
        <v>1281640</v>
      </c>
    </row>
    <row r="24" spans="1:6" x14ac:dyDescent="0.25">
      <c r="A24" s="63"/>
      <c r="B24" s="5" t="s">
        <v>10</v>
      </c>
      <c r="C24" s="14">
        <v>1190000</v>
      </c>
      <c r="D24" s="14">
        <v>1296380.8999999999</v>
      </c>
      <c r="E24" s="14">
        <v>1400000</v>
      </c>
      <c r="F24" s="14">
        <v>1533461.36</v>
      </c>
    </row>
    <row r="25" spans="1:6" ht="15" customHeight="1" x14ac:dyDescent="0.25">
      <c r="A25" s="72" t="s">
        <v>7</v>
      </c>
      <c r="B25" s="4" t="s">
        <v>3</v>
      </c>
      <c r="C25" s="12">
        <v>1299197.73</v>
      </c>
      <c r="D25" s="12">
        <v>1365936.3</v>
      </c>
      <c r="E25" s="12">
        <v>1424999.48</v>
      </c>
      <c r="F25" s="12">
        <v>1482083.86</v>
      </c>
    </row>
    <row r="26" spans="1:6" x14ac:dyDescent="0.25">
      <c r="A26" s="72"/>
      <c r="B26" s="4" t="s">
        <v>4</v>
      </c>
      <c r="C26" s="12">
        <v>1296178.3799999999</v>
      </c>
      <c r="D26" s="12">
        <v>1361130.7</v>
      </c>
      <c r="E26" s="12">
        <v>1424240.89</v>
      </c>
      <c r="F26" s="12">
        <v>1482647.53</v>
      </c>
    </row>
    <row r="27" spans="1:6" x14ac:dyDescent="0.25">
      <c r="A27" s="72"/>
      <c r="B27" s="4" t="s">
        <v>5</v>
      </c>
      <c r="C27" s="12">
        <v>18700.82</v>
      </c>
      <c r="D27" s="12">
        <v>29068.13</v>
      </c>
      <c r="E27" s="12">
        <v>37127.35</v>
      </c>
      <c r="F27" s="12">
        <v>43847.14</v>
      </c>
    </row>
    <row r="28" spans="1:6" x14ac:dyDescent="0.25">
      <c r="A28" s="72"/>
      <c r="B28" s="4" t="s">
        <v>9</v>
      </c>
      <c r="C28" s="12">
        <v>1257488</v>
      </c>
      <c r="D28" s="12">
        <v>1271808</v>
      </c>
      <c r="E28" s="12">
        <v>1314218</v>
      </c>
      <c r="F28" s="12">
        <v>1354087</v>
      </c>
    </row>
    <row r="29" spans="1:6" x14ac:dyDescent="0.25">
      <c r="A29" s="72"/>
      <c r="B29" s="4" t="s">
        <v>10</v>
      </c>
      <c r="C29" s="12">
        <v>1349000</v>
      </c>
      <c r="D29" s="12">
        <v>1445000</v>
      </c>
      <c r="E29" s="12">
        <v>1533875</v>
      </c>
      <c r="F29" s="12">
        <v>1595230</v>
      </c>
    </row>
    <row r="30" spans="1:6" ht="15" customHeight="1" x14ac:dyDescent="0.25">
      <c r="A30" s="73" t="s">
        <v>8</v>
      </c>
      <c r="B30" s="5" t="s">
        <v>3</v>
      </c>
      <c r="C30" s="14">
        <v>-156736.1</v>
      </c>
      <c r="D30" s="14">
        <v>-155000</v>
      </c>
      <c r="E30" s="14">
        <v>-125513.5</v>
      </c>
      <c r="F30" s="14">
        <v>-73723.5</v>
      </c>
    </row>
    <row r="31" spans="1:6" x14ac:dyDescent="0.25">
      <c r="A31" s="73"/>
      <c r="B31" s="5" t="s">
        <v>4</v>
      </c>
      <c r="C31" s="14">
        <v>-155665.35</v>
      </c>
      <c r="D31" s="14">
        <v>-151648.28</v>
      </c>
      <c r="E31" s="14">
        <v>-121001.02</v>
      </c>
      <c r="F31" s="14">
        <v>-74016.53</v>
      </c>
    </row>
    <row r="32" spans="1:6" x14ac:dyDescent="0.25">
      <c r="A32" s="73"/>
      <c r="B32" s="5" t="s">
        <v>5</v>
      </c>
      <c r="C32" s="14">
        <v>5543.02</v>
      </c>
      <c r="D32" s="14">
        <v>10193.969999999999</v>
      </c>
      <c r="E32" s="14">
        <v>20890.87</v>
      </c>
      <c r="F32" s="14">
        <v>36897.26</v>
      </c>
    </row>
    <row r="33" spans="1:14" ht="15" customHeight="1" x14ac:dyDescent="0.25">
      <c r="A33" s="73"/>
      <c r="B33" s="5" t="s">
        <v>9</v>
      </c>
      <c r="C33" s="14">
        <v>-170841.2</v>
      </c>
      <c r="D33" s="14">
        <v>-166230.16</v>
      </c>
      <c r="E33" s="14">
        <v>-157916</v>
      </c>
      <c r="F33" s="14">
        <v>-165941.53</v>
      </c>
    </row>
    <row r="34" spans="1:14" x14ac:dyDescent="0.25">
      <c r="A34" s="73"/>
      <c r="B34" s="5" t="s">
        <v>10</v>
      </c>
      <c r="C34" s="14">
        <v>-139773</v>
      </c>
      <c r="D34" s="14">
        <v>-119123.35</v>
      </c>
      <c r="E34" s="14">
        <v>-61977.919999999998</v>
      </c>
      <c r="F34" s="14">
        <v>40000</v>
      </c>
    </row>
    <row r="35" spans="1:14" ht="15" customHeight="1" x14ac:dyDescent="0.25">
      <c r="A35" s="74" t="s">
        <v>20</v>
      </c>
      <c r="B35" s="4" t="s">
        <v>3</v>
      </c>
      <c r="C35" s="12">
        <v>75.2</v>
      </c>
      <c r="D35" s="12">
        <v>77.209999999999994</v>
      </c>
      <c r="E35" s="12">
        <v>79.459999999999994</v>
      </c>
      <c r="F35" s="12">
        <v>81.5</v>
      </c>
    </row>
    <row r="36" spans="1:14" x14ac:dyDescent="0.25">
      <c r="A36" s="74"/>
      <c r="B36" s="4" t="s">
        <v>4</v>
      </c>
      <c r="C36" s="12">
        <v>75.430000000000007</v>
      </c>
      <c r="D36" s="12">
        <v>77.349999999999994</v>
      </c>
      <c r="E36" s="12">
        <v>79.61</v>
      </c>
      <c r="F36" s="12">
        <v>81.819999999999993</v>
      </c>
    </row>
    <row r="37" spans="1:14" x14ac:dyDescent="0.25">
      <c r="A37" s="74"/>
      <c r="B37" s="4" t="s">
        <v>5</v>
      </c>
      <c r="C37" s="12">
        <v>1.38</v>
      </c>
      <c r="D37" s="12">
        <v>2.21</v>
      </c>
      <c r="E37" s="12">
        <v>2.2400000000000002</v>
      </c>
      <c r="F37" s="12">
        <v>3.31</v>
      </c>
    </row>
    <row r="38" spans="1:14" x14ac:dyDescent="0.25">
      <c r="A38" s="74"/>
      <c r="B38" s="4" t="s">
        <v>9</v>
      </c>
      <c r="C38" s="12">
        <v>73.099999999999994</v>
      </c>
      <c r="D38" s="12">
        <v>74.099999999999994</v>
      </c>
      <c r="E38" s="12">
        <v>75.47</v>
      </c>
      <c r="F38" s="12">
        <v>74.77</v>
      </c>
    </row>
    <row r="39" spans="1:14" ht="15.75" thickBot="1" x14ac:dyDescent="0.3">
      <c r="A39" s="75"/>
      <c r="B39" s="7" t="s">
        <v>10</v>
      </c>
      <c r="C39" s="15">
        <v>84</v>
      </c>
      <c r="D39" s="15">
        <v>88</v>
      </c>
      <c r="E39" s="15">
        <v>85</v>
      </c>
      <c r="F39" s="15">
        <v>90.4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43070</v>
      </c>
      <c r="D43" s="9">
        <v>43101</v>
      </c>
      <c r="E43" s="9">
        <v>43132</v>
      </c>
      <c r="F43" s="9">
        <v>43160</v>
      </c>
      <c r="G43" s="9">
        <v>43191</v>
      </c>
      <c r="H43" s="9">
        <v>43221</v>
      </c>
      <c r="I43" s="9">
        <v>43252</v>
      </c>
      <c r="J43" s="9">
        <v>43282</v>
      </c>
      <c r="K43" s="9">
        <v>43313</v>
      </c>
      <c r="L43" s="9">
        <v>43344</v>
      </c>
      <c r="M43" s="9">
        <v>43374</v>
      </c>
      <c r="N43" s="9">
        <v>43405</v>
      </c>
    </row>
    <row r="44" spans="1:14" ht="15" customHeight="1" x14ac:dyDescent="0.25">
      <c r="A44" s="71" t="s">
        <v>11</v>
      </c>
      <c r="B44" s="4" t="s">
        <v>3</v>
      </c>
      <c r="C44" s="16">
        <v>138735</v>
      </c>
      <c r="D44" s="16">
        <v>147009</v>
      </c>
      <c r="E44" s="16">
        <v>100737</v>
      </c>
      <c r="F44" s="16">
        <v>108772.8</v>
      </c>
      <c r="G44" s="16">
        <v>128890.34</v>
      </c>
      <c r="H44" s="16">
        <v>107104.06</v>
      </c>
      <c r="I44" s="16">
        <v>112723</v>
      </c>
      <c r="J44" s="16">
        <v>119111.67999999999</v>
      </c>
      <c r="K44" s="16">
        <v>111713</v>
      </c>
      <c r="L44" s="16">
        <v>111087.08</v>
      </c>
      <c r="M44" s="16">
        <v>127470.23</v>
      </c>
      <c r="N44" s="16">
        <v>120046.81</v>
      </c>
    </row>
    <row r="45" spans="1:14" x14ac:dyDescent="0.25">
      <c r="A45" s="72"/>
      <c r="B45" s="4" t="s">
        <v>4</v>
      </c>
      <c r="C45" s="16">
        <v>139151.72</v>
      </c>
      <c r="D45" s="16">
        <v>146373.16</v>
      </c>
      <c r="E45" s="16">
        <v>101614.37</v>
      </c>
      <c r="F45" s="16">
        <v>109530.35</v>
      </c>
      <c r="G45" s="16">
        <v>129582.84</v>
      </c>
      <c r="H45" s="16">
        <v>108606.51</v>
      </c>
      <c r="I45" s="16">
        <v>112458.1</v>
      </c>
      <c r="J45" s="16">
        <v>119428.62</v>
      </c>
      <c r="K45" s="16">
        <v>112291.67</v>
      </c>
      <c r="L45" s="16">
        <v>112265.04</v>
      </c>
      <c r="M45" s="16">
        <v>126867.85</v>
      </c>
      <c r="N45" s="16">
        <v>120669.56</v>
      </c>
    </row>
    <row r="46" spans="1:14" x14ac:dyDescent="0.25">
      <c r="A46" s="72"/>
      <c r="B46" s="4" t="s">
        <v>5</v>
      </c>
      <c r="C46" s="16">
        <v>6723.67</v>
      </c>
      <c r="D46" s="16">
        <v>7434.69</v>
      </c>
      <c r="E46" s="16">
        <v>4263.25</v>
      </c>
      <c r="F46" s="16">
        <v>4671.9399999999996</v>
      </c>
      <c r="G46" s="16">
        <v>5495.63</v>
      </c>
      <c r="H46" s="16">
        <v>4263.0200000000004</v>
      </c>
      <c r="I46" s="16">
        <v>2813.3</v>
      </c>
      <c r="J46" s="16">
        <v>3755.8</v>
      </c>
      <c r="K46" s="16">
        <v>5185.6000000000004</v>
      </c>
      <c r="L46" s="16">
        <v>5223.71</v>
      </c>
      <c r="M46" s="16">
        <v>5758.6</v>
      </c>
      <c r="N46" s="16">
        <v>7546.6</v>
      </c>
    </row>
    <row r="47" spans="1:14" ht="15" customHeight="1" x14ac:dyDescent="0.25">
      <c r="A47" s="72"/>
      <c r="B47" s="4" t="s">
        <v>9</v>
      </c>
      <c r="C47" s="16">
        <v>119975.92</v>
      </c>
      <c r="D47" s="16">
        <v>129623</v>
      </c>
      <c r="E47" s="16">
        <v>91686.65</v>
      </c>
      <c r="F47" s="16">
        <v>99525</v>
      </c>
      <c r="G47" s="16">
        <v>116141.64</v>
      </c>
      <c r="H47" s="16">
        <v>101000</v>
      </c>
      <c r="I47" s="16">
        <v>105418</v>
      </c>
      <c r="J47" s="16">
        <v>110850</v>
      </c>
      <c r="K47" s="16">
        <v>102155</v>
      </c>
      <c r="L47" s="16">
        <v>104161</v>
      </c>
      <c r="M47" s="16">
        <v>112655</v>
      </c>
      <c r="N47" s="16">
        <v>110479</v>
      </c>
    </row>
    <row r="48" spans="1:14" x14ac:dyDescent="0.25">
      <c r="A48" s="72"/>
      <c r="B48" s="4" t="s">
        <v>10</v>
      </c>
      <c r="C48" s="16">
        <v>158245.98000000001</v>
      </c>
      <c r="D48" s="16">
        <v>173258</v>
      </c>
      <c r="E48" s="16">
        <v>113189</v>
      </c>
      <c r="F48" s="16">
        <v>121574</v>
      </c>
      <c r="G48" s="16">
        <v>143484.49</v>
      </c>
      <c r="H48" s="16">
        <v>120354</v>
      </c>
      <c r="I48" s="16">
        <v>119400</v>
      </c>
      <c r="J48" s="16">
        <v>128900</v>
      </c>
      <c r="K48" s="16">
        <v>127632</v>
      </c>
      <c r="L48" s="16">
        <v>133868</v>
      </c>
      <c r="M48" s="16">
        <v>141095.59</v>
      </c>
      <c r="N48" s="16">
        <v>146040</v>
      </c>
    </row>
    <row r="49" spans="1:14" ht="15" customHeight="1" x14ac:dyDescent="0.25">
      <c r="A49" s="63" t="s">
        <v>6</v>
      </c>
      <c r="B49" s="5" t="s">
        <v>3</v>
      </c>
      <c r="C49" s="17">
        <v>119256.81</v>
      </c>
      <c r="D49" s="17">
        <v>125996.65</v>
      </c>
      <c r="E49" s="17">
        <v>78866.100000000006</v>
      </c>
      <c r="F49" s="17">
        <v>94499</v>
      </c>
      <c r="G49" s="17">
        <v>114700</v>
      </c>
      <c r="H49" s="17">
        <v>86501</v>
      </c>
      <c r="I49" s="17">
        <v>93562</v>
      </c>
      <c r="J49" s="17">
        <v>99888.22</v>
      </c>
      <c r="K49" s="17">
        <v>93790.2</v>
      </c>
      <c r="L49" s="17">
        <v>95551</v>
      </c>
      <c r="M49" s="17">
        <v>107810</v>
      </c>
      <c r="N49" s="17">
        <v>96820.3</v>
      </c>
    </row>
    <row r="50" spans="1:14" x14ac:dyDescent="0.25">
      <c r="A50" s="63"/>
      <c r="B50" s="5" t="s">
        <v>4</v>
      </c>
      <c r="C50" s="17">
        <v>118618.65</v>
      </c>
      <c r="D50" s="17">
        <v>124404.38</v>
      </c>
      <c r="E50" s="17">
        <v>78687.58</v>
      </c>
      <c r="F50" s="17">
        <v>94144.09</v>
      </c>
      <c r="G50" s="17">
        <v>113446.36</v>
      </c>
      <c r="H50" s="17">
        <v>87329.03</v>
      </c>
      <c r="I50" s="17">
        <v>93658.65</v>
      </c>
      <c r="J50" s="17">
        <v>99662.78</v>
      </c>
      <c r="K50" s="17">
        <v>94004.19</v>
      </c>
      <c r="L50" s="17">
        <v>95274.32</v>
      </c>
      <c r="M50" s="17">
        <v>107419.53</v>
      </c>
      <c r="N50" s="17">
        <v>96455.63</v>
      </c>
    </row>
    <row r="51" spans="1:14" x14ac:dyDescent="0.25">
      <c r="A51" s="63"/>
      <c r="B51" s="5" t="s">
        <v>5</v>
      </c>
      <c r="C51" s="17">
        <v>10316.58</v>
      </c>
      <c r="D51" s="17">
        <v>7494.63</v>
      </c>
      <c r="E51" s="17">
        <v>4579.57</v>
      </c>
      <c r="F51" s="17">
        <v>3765.38</v>
      </c>
      <c r="G51" s="17">
        <v>5104.82</v>
      </c>
      <c r="H51" s="17">
        <v>4136.5</v>
      </c>
      <c r="I51" s="17">
        <v>2786.28</v>
      </c>
      <c r="J51" s="17">
        <v>3691.39</v>
      </c>
      <c r="K51" s="17">
        <v>4185.3</v>
      </c>
      <c r="L51" s="17">
        <v>3865.34</v>
      </c>
      <c r="M51" s="17">
        <v>4538.58</v>
      </c>
      <c r="N51" s="17">
        <v>7600.44</v>
      </c>
    </row>
    <row r="52" spans="1:14" ht="15" customHeight="1" x14ac:dyDescent="0.25">
      <c r="A52" s="63"/>
      <c r="B52" s="5" t="s">
        <v>9</v>
      </c>
      <c r="C52" s="17">
        <v>95906</v>
      </c>
      <c r="D52" s="17">
        <v>103101</v>
      </c>
      <c r="E52" s="17">
        <v>68269.509999999995</v>
      </c>
      <c r="F52" s="17">
        <v>84747.89</v>
      </c>
      <c r="G52" s="17">
        <v>98145.02</v>
      </c>
      <c r="H52" s="17">
        <v>79440</v>
      </c>
      <c r="I52" s="17">
        <v>87586</v>
      </c>
      <c r="J52" s="17">
        <v>92000</v>
      </c>
      <c r="K52" s="17">
        <v>86074</v>
      </c>
      <c r="L52" s="17">
        <v>85416.07</v>
      </c>
      <c r="M52" s="17">
        <v>96138.51</v>
      </c>
      <c r="N52" s="17">
        <v>82738</v>
      </c>
    </row>
    <row r="53" spans="1:14" x14ac:dyDescent="0.25">
      <c r="A53" s="63"/>
      <c r="B53" s="5" t="s">
        <v>10</v>
      </c>
      <c r="C53" s="17">
        <v>139921</v>
      </c>
      <c r="D53" s="17">
        <v>139837</v>
      </c>
      <c r="E53" s="17">
        <v>91823.039999999994</v>
      </c>
      <c r="F53" s="17">
        <v>101783.08</v>
      </c>
      <c r="G53" s="17">
        <v>125714</v>
      </c>
      <c r="H53" s="17">
        <v>97677.07</v>
      </c>
      <c r="I53" s="17">
        <v>100062.79</v>
      </c>
      <c r="J53" s="17">
        <v>106915</v>
      </c>
      <c r="K53" s="17">
        <v>104916.35</v>
      </c>
      <c r="L53" s="17">
        <v>104152.81</v>
      </c>
      <c r="M53" s="17">
        <v>118456.43</v>
      </c>
      <c r="N53" s="17">
        <v>115339.85</v>
      </c>
    </row>
    <row r="54" spans="1:14" ht="15" customHeight="1" x14ac:dyDescent="0.25">
      <c r="A54" s="72" t="s">
        <v>7</v>
      </c>
      <c r="B54" s="4" t="s">
        <v>3</v>
      </c>
      <c r="C54" s="16">
        <v>152284.07999999999</v>
      </c>
      <c r="D54" s="16">
        <v>107657</v>
      </c>
      <c r="E54" s="16">
        <v>100252</v>
      </c>
      <c r="F54" s="16">
        <v>103947</v>
      </c>
      <c r="G54" s="16">
        <v>102833.07</v>
      </c>
      <c r="H54" s="16">
        <v>109421</v>
      </c>
      <c r="I54" s="16">
        <v>110061</v>
      </c>
      <c r="J54" s="16">
        <v>115056</v>
      </c>
      <c r="K54" s="16">
        <v>107115.1</v>
      </c>
      <c r="L54" s="16">
        <v>118021.7</v>
      </c>
      <c r="M54" s="16">
        <v>105746.24000000001</v>
      </c>
      <c r="N54" s="16">
        <v>118658.97</v>
      </c>
    </row>
    <row r="55" spans="1:14" x14ac:dyDescent="0.25">
      <c r="A55" s="72"/>
      <c r="B55" s="4" t="s">
        <v>4</v>
      </c>
      <c r="C55" s="16">
        <v>148505.46</v>
      </c>
      <c r="D55" s="16">
        <v>110403.01</v>
      </c>
      <c r="E55" s="16">
        <v>100326.1</v>
      </c>
      <c r="F55" s="16">
        <v>103771.36</v>
      </c>
      <c r="G55" s="16">
        <v>103271.02</v>
      </c>
      <c r="H55" s="16">
        <v>108998.83</v>
      </c>
      <c r="I55" s="16">
        <v>108579.43</v>
      </c>
      <c r="J55" s="16">
        <v>116251.18</v>
      </c>
      <c r="K55" s="16">
        <v>107111.25</v>
      </c>
      <c r="L55" s="16">
        <v>117935.55</v>
      </c>
      <c r="M55" s="16">
        <v>106687.1</v>
      </c>
      <c r="N55" s="16">
        <v>119237.8</v>
      </c>
    </row>
    <row r="56" spans="1:14" x14ac:dyDescent="0.25">
      <c r="A56" s="72"/>
      <c r="B56" s="4" t="s">
        <v>5</v>
      </c>
      <c r="C56" s="16">
        <v>17095.53</v>
      </c>
      <c r="D56" s="16">
        <v>7282.74</v>
      </c>
      <c r="E56" s="16">
        <v>3673.9</v>
      </c>
      <c r="F56" s="16">
        <v>2825.93</v>
      </c>
      <c r="G56" s="16">
        <v>3900.95</v>
      </c>
      <c r="H56" s="16">
        <v>4114.6099999999997</v>
      </c>
      <c r="I56" s="16">
        <v>4285.38</v>
      </c>
      <c r="J56" s="16">
        <v>3936.1</v>
      </c>
      <c r="K56" s="16">
        <v>2394.54</v>
      </c>
      <c r="L56" s="16">
        <v>3255.5</v>
      </c>
      <c r="M56" s="16">
        <v>4695.62</v>
      </c>
      <c r="N56" s="16">
        <v>7775.68</v>
      </c>
    </row>
    <row r="57" spans="1:14" ht="15" customHeight="1" x14ac:dyDescent="0.25">
      <c r="A57" s="72"/>
      <c r="B57" s="4" t="s">
        <v>9</v>
      </c>
      <c r="C57" s="16">
        <v>113000</v>
      </c>
      <c r="D57" s="16">
        <v>95430</v>
      </c>
      <c r="E57" s="16">
        <v>90903</v>
      </c>
      <c r="F57" s="16">
        <v>97844</v>
      </c>
      <c r="G57" s="16">
        <v>95052</v>
      </c>
      <c r="H57" s="16">
        <v>98700</v>
      </c>
      <c r="I57" s="16">
        <v>99552.38</v>
      </c>
      <c r="J57" s="16">
        <v>105703</v>
      </c>
      <c r="K57" s="16">
        <v>101774</v>
      </c>
      <c r="L57" s="16">
        <v>107965</v>
      </c>
      <c r="M57" s="16">
        <v>99075.57</v>
      </c>
      <c r="N57" s="16">
        <v>103028</v>
      </c>
    </row>
    <row r="58" spans="1:14" x14ac:dyDescent="0.25">
      <c r="A58" s="72"/>
      <c r="B58" s="4" t="s">
        <v>10</v>
      </c>
      <c r="C58" s="16">
        <v>176713</v>
      </c>
      <c r="D58" s="16">
        <v>133603</v>
      </c>
      <c r="E58" s="16">
        <v>106711.1</v>
      </c>
      <c r="F58" s="16">
        <v>111000</v>
      </c>
      <c r="G58" s="16">
        <v>114275</v>
      </c>
      <c r="H58" s="16">
        <v>116342</v>
      </c>
      <c r="I58" s="16">
        <v>115310.5</v>
      </c>
      <c r="J58" s="16">
        <v>127643</v>
      </c>
      <c r="K58" s="16">
        <v>111857.33</v>
      </c>
      <c r="L58" s="16">
        <v>126191</v>
      </c>
      <c r="M58" s="16">
        <v>115769</v>
      </c>
      <c r="N58" s="16">
        <v>139897.82</v>
      </c>
    </row>
    <row r="59" spans="1:14" ht="15" customHeight="1" x14ac:dyDescent="0.25">
      <c r="A59" s="63" t="s">
        <v>8</v>
      </c>
      <c r="B59" s="5" t="s">
        <v>3</v>
      </c>
      <c r="C59" s="17">
        <v>-31809.9</v>
      </c>
      <c r="D59" s="17">
        <v>15927.8</v>
      </c>
      <c r="E59" s="17">
        <v>-21412.74</v>
      </c>
      <c r="F59" s="17">
        <v>-9836.64</v>
      </c>
      <c r="G59" s="17">
        <v>11033</v>
      </c>
      <c r="H59" s="17">
        <v>-22936.2</v>
      </c>
      <c r="I59" s="17">
        <v>-15000</v>
      </c>
      <c r="J59" s="17">
        <v>-16433.669999999998</v>
      </c>
      <c r="K59" s="17">
        <v>-12626.16</v>
      </c>
      <c r="L59" s="17">
        <v>-22302.25</v>
      </c>
      <c r="M59" s="17">
        <v>2320</v>
      </c>
      <c r="N59" s="17">
        <v>-20642</v>
      </c>
    </row>
    <row r="60" spans="1:14" x14ac:dyDescent="0.25">
      <c r="A60" s="63"/>
      <c r="B60" s="5" t="s">
        <v>4</v>
      </c>
      <c r="C60" s="17">
        <v>-30510.46</v>
      </c>
      <c r="D60" s="17">
        <v>14534.58</v>
      </c>
      <c r="E60" s="17">
        <v>-21569.68</v>
      </c>
      <c r="F60" s="17">
        <v>-10164.1</v>
      </c>
      <c r="G60" s="17">
        <v>9959.75</v>
      </c>
      <c r="H60" s="17">
        <v>-21864.45</v>
      </c>
      <c r="I60" s="17">
        <v>-14946.88</v>
      </c>
      <c r="J60" s="17">
        <v>-16922.91</v>
      </c>
      <c r="K60" s="17">
        <v>-12595.27</v>
      </c>
      <c r="L60" s="17">
        <v>-22780.92</v>
      </c>
      <c r="M60" s="17">
        <v>936.26</v>
      </c>
      <c r="N60" s="17">
        <v>-21674.22</v>
      </c>
    </row>
    <row r="61" spans="1:14" x14ac:dyDescent="0.25">
      <c r="A61" s="63"/>
      <c r="B61" s="5" t="s">
        <v>5</v>
      </c>
      <c r="C61" s="17">
        <v>11933.29</v>
      </c>
      <c r="D61" s="17">
        <v>11117.75</v>
      </c>
      <c r="E61" s="17">
        <v>5750.85</v>
      </c>
      <c r="F61" s="17">
        <v>3388.7</v>
      </c>
      <c r="G61" s="17">
        <v>6418.92</v>
      </c>
      <c r="H61" s="17">
        <v>5711.21</v>
      </c>
      <c r="I61" s="17">
        <v>3737.49</v>
      </c>
      <c r="J61" s="17">
        <v>4420.93</v>
      </c>
      <c r="K61" s="17">
        <v>4401.8</v>
      </c>
      <c r="L61" s="17">
        <v>4050.09</v>
      </c>
      <c r="M61" s="17">
        <v>7144.22</v>
      </c>
      <c r="N61" s="17">
        <v>8388.94</v>
      </c>
    </row>
    <row r="62" spans="1:14" x14ac:dyDescent="0.25">
      <c r="A62" s="63"/>
      <c r="B62" s="5" t="s">
        <v>9</v>
      </c>
      <c r="C62" s="17">
        <v>-61711</v>
      </c>
      <c r="D62" s="17">
        <v>-13357</v>
      </c>
      <c r="E62" s="17">
        <v>-32197.200000000001</v>
      </c>
      <c r="F62" s="17">
        <v>-21000</v>
      </c>
      <c r="G62" s="17">
        <v>-8122</v>
      </c>
      <c r="H62" s="17">
        <v>-30162.400000000001</v>
      </c>
      <c r="I62" s="17">
        <v>-22296.02</v>
      </c>
      <c r="J62" s="17">
        <v>-31000</v>
      </c>
      <c r="K62" s="17">
        <v>-20171</v>
      </c>
      <c r="L62" s="17">
        <v>-32458.66</v>
      </c>
      <c r="M62" s="17">
        <v>-16344</v>
      </c>
      <c r="N62" s="17">
        <v>-47271.28</v>
      </c>
    </row>
    <row r="63" spans="1:14" ht="15.75" thickBot="1" x14ac:dyDescent="0.3">
      <c r="A63" s="64"/>
      <c r="B63" s="6" t="s">
        <v>10</v>
      </c>
      <c r="C63" s="18">
        <v>5748</v>
      </c>
      <c r="D63" s="18">
        <v>48353</v>
      </c>
      <c r="E63" s="18">
        <v>-8175.29</v>
      </c>
      <c r="F63" s="18">
        <v>-2594</v>
      </c>
      <c r="G63" s="18">
        <v>21261</v>
      </c>
      <c r="H63" s="18">
        <v>-11668</v>
      </c>
      <c r="I63" s="18">
        <v>-5468</v>
      </c>
      <c r="J63" s="18">
        <v>-7082.17</v>
      </c>
      <c r="K63" s="18">
        <v>294</v>
      </c>
      <c r="L63" s="18">
        <v>-15447.43</v>
      </c>
      <c r="M63" s="18">
        <v>14011.35</v>
      </c>
      <c r="N63" s="18">
        <v>-5000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K83"/>
  <sheetViews>
    <sheetView topLeftCell="O14" workbookViewId="0">
      <selection activeCell="E5" sqref="E5:G5"/>
    </sheetView>
  </sheetViews>
  <sheetFormatPr defaultRowHeight="15" x14ac:dyDescent="0.25"/>
  <cols>
    <col min="1" max="1" width="0.42578125" style="24" customWidth="1"/>
    <col min="2" max="2" width="14" style="24" customWidth="1"/>
    <col min="3" max="3" width="4.5703125" style="24" customWidth="1"/>
    <col min="4" max="4" width="10.7109375" style="24" customWidth="1"/>
    <col min="5" max="5" width="12.140625" style="24" customWidth="1"/>
    <col min="6" max="6" width="12.7109375" style="24" customWidth="1"/>
    <col min="7" max="7" width="13" style="24" customWidth="1"/>
    <col min="8" max="8" width="11.140625" style="24" customWidth="1"/>
    <col min="9" max="9" width="11.42578125" style="24" customWidth="1"/>
    <col min="10" max="16" width="10.28515625" style="24" customWidth="1"/>
    <col min="17" max="17" width="10.28515625" style="24" bestFit="1" customWidth="1"/>
    <col min="18" max="89" width="10.5703125" style="24" customWidth="1"/>
    <col min="90" max="16384" width="9.140625" style="24"/>
  </cols>
  <sheetData>
    <row r="1" spans="2:89" ht="15.75" thickBot="1" x14ac:dyDescent="0.3"/>
    <row r="2" spans="2:89" ht="15.75" thickBot="1" x14ac:dyDescent="0.3">
      <c r="B2" s="40" t="s">
        <v>18</v>
      </c>
      <c r="C2" s="41"/>
      <c r="D2" s="41"/>
      <c r="E2" s="41"/>
      <c r="F2" s="41"/>
      <c r="G2" s="42"/>
    </row>
    <row r="3" spans="2:89" x14ac:dyDescent="0.25">
      <c r="B3" s="57" t="s">
        <v>16</v>
      </c>
      <c r="C3" s="58"/>
      <c r="D3" s="58"/>
      <c r="E3" s="51" t="s">
        <v>11</v>
      </c>
      <c r="F3" s="51"/>
      <c r="G3" s="52"/>
    </row>
    <row r="4" spans="2:89" x14ac:dyDescent="0.25">
      <c r="B4" s="59" t="s">
        <v>15</v>
      </c>
      <c r="C4" s="60"/>
      <c r="D4" s="60"/>
      <c r="E4" s="53" t="s">
        <v>3</v>
      </c>
      <c r="F4" s="53"/>
      <c r="G4" s="54"/>
    </row>
    <row r="5" spans="2:89" ht="15.75" thickBot="1" x14ac:dyDescent="0.3">
      <c r="B5" s="61" t="s">
        <v>29</v>
      </c>
      <c r="C5" s="62"/>
      <c r="D5" s="62"/>
      <c r="E5" s="55">
        <v>43678</v>
      </c>
      <c r="F5" s="55"/>
      <c r="G5" s="56"/>
    </row>
    <row r="7" spans="2:89" ht="15.75" thickBot="1" x14ac:dyDescent="0.3"/>
    <row r="8" spans="2:89" ht="18.75" customHeight="1" thickBot="1" x14ac:dyDescent="0.3">
      <c r="C8" s="43" t="str">
        <f>IF($E$3="","Selecione uma variável acima",$E$3)</f>
        <v>Arrecadação das Receitas Federais</v>
      </c>
      <c r="D8" s="44"/>
      <c r="E8" s="44"/>
      <c r="F8" s="45"/>
      <c r="G8" s="43" t="str">
        <f>IF($E$4="","Selecione uma estatística acima",$E$4)</f>
        <v>Mediana</v>
      </c>
      <c r="H8" s="45"/>
      <c r="I8" s="25" t="s">
        <v>28</v>
      </c>
      <c r="M8" s="25"/>
    </row>
    <row r="9" spans="2:89" ht="16.5" thickBot="1" x14ac:dyDescent="0.3">
      <c r="C9" s="46" t="s">
        <v>14</v>
      </c>
      <c r="D9" s="47"/>
      <c r="E9" s="26">
        <f>D10</f>
        <v>43678</v>
      </c>
      <c r="F9" s="26">
        <f>EDATE(E9,1)</f>
        <v>43709</v>
      </c>
      <c r="G9" s="26">
        <f t="shared" ref="G9:AO9" si="0">EDATE(F9,1)</f>
        <v>43739</v>
      </c>
      <c r="H9" s="26">
        <f t="shared" si="0"/>
        <v>43770</v>
      </c>
      <c r="I9" s="26">
        <f t="shared" si="0"/>
        <v>43800</v>
      </c>
      <c r="J9" s="26">
        <f t="shared" si="0"/>
        <v>43831</v>
      </c>
      <c r="K9" s="26">
        <f t="shared" si="0"/>
        <v>43862</v>
      </c>
      <c r="L9" s="26">
        <f t="shared" si="0"/>
        <v>43891</v>
      </c>
      <c r="M9" s="26">
        <f t="shared" si="0"/>
        <v>43922</v>
      </c>
      <c r="N9" s="26">
        <f t="shared" si="0"/>
        <v>43952</v>
      </c>
      <c r="O9" s="26">
        <f t="shared" si="0"/>
        <v>43983</v>
      </c>
      <c r="P9" s="26">
        <f t="shared" si="0"/>
        <v>44013</v>
      </c>
      <c r="Q9" s="26">
        <f t="shared" si="0"/>
        <v>44044</v>
      </c>
      <c r="R9" s="26">
        <f t="shared" si="0"/>
        <v>44075</v>
      </c>
      <c r="S9" s="26">
        <f t="shared" si="0"/>
        <v>44105</v>
      </c>
      <c r="T9" s="26">
        <f t="shared" si="0"/>
        <v>44136</v>
      </c>
      <c r="U9" s="26">
        <f t="shared" si="0"/>
        <v>44166</v>
      </c>
      <c r="V9" s="26">
        <f t="shared" si="0"/>
        <v>44197</v>
      </c>
      <c r="W9" s="26">
        <f t="shared" si="0"/>
        <v>44228</v>
      </c>
      <c r="X9" s="26">
        <f t="shared" si="0"/>
        <v>44256</v>
      </c>
      <c r="Y9" s="26">
        <f t="shared" si="0"/>
        <v>44287</v>
      </c>
      <c r="Z9" s="26">
        <f t="shared" si="0"/>
        <v>44317</v>
      </c>
      <c r="AA9" s="26">
        <f t="shared" si="0"/>
        <v>44348</v>
      </c>
      <c r="AB9" s="26">
        <f t="shared" si="0"/>
        <v>44378</v>
      </c>
      <c r="AC9" s="26">
        <f t="shared" si="0"/>
        <v>44409</v>
      </c>
      <c r="AD9" s="26">
        <f t="shared" si="0"/>
        <v>44440</v>
      </c>
      <c r="AE9" s="26">
        <f t="shared" si="0"/>
        <v>44470</v>
      </c>
      <c r="AF9" s="26">
        <f t="shared" si="0"/>
        <v>44501</v>
      </c>
      <c r="AG9" s="26">
        <f t="shared" si="0"/>
        <v>44531</v>
      </c>
      <c r="AH9" s="26">
        <f t="shared" si="0"/>
        <v>44562</v>
      </c>
      <c r="AI9" s="26">
        <f t="shared" si="0"/>
        <v>44593</v>
      </c>
      <c r="AJ9" s="26">
        <f t="shared" si="0"/>
        <v>44621</v>
      </c>
      <c r="AK9" s="26">
        <f t="shared" si="0"/>
        <v>44652</v>
      </c>
      <c r="AL9" s="26">
        <f t="shared" si="0"/>
        <v>44682</v>
      </c>
      <c r="AM9" s="26">
        <f t="shared" si="0"/>
        <v>44713</v>
      </c>
      <c r="AN9" s="26">
        <f t="shared" si="0"/>
        <v>44743</v>
      </c>
      <c r="AO9" s="26">
        <f t="shared" si="0"/>
        <v>44774</v>
      </c>
      <c r="AP9" s="26">
        <f t="shared" ref="AP9" si="1">EDATE(AO9,1)</f>
        <v>44805</v>
      </c>
      <c r="AQ9" s="26">
        <f t="shared" ref="AQ9" si="2">EDATE(AP9,1)</f>
        <v>44835</v>
      </c>
      <c r="AR9" s="26">
        <f t="shared" ref="AR9" si="3">EDATE(AQ9,1)</f>
        <v>44866</v>
      </c>
      <c r="AS9" s="26">
        <f t="shared" ref="AS9" si="4">EDATE(AR9,1)</f>
        <v>44896</v>
      </c>
      <c r="AT9" s="26">
        <f t="shared" ref="AT9" si="5">EDATE(AS9,1)</f>
        <v>44927</v>
      </c>
      <c r="AU9" s="26">
        <f t="shared" ref="AU9" si="6">EDATE(AT9,1)</f>
        <v>44958</v>
      </c>
      <c r="AV9" s="26">
        <f t="shared" ref="AV9" si="7">EDATE(AU9,1)</f>
        <v>44986</v>
      </c>
      <c r="AW9" s="26">
        <f t="shared" ref="AW9" si="8">EDATE(AV9,1)</f>
        <v>45017</v>
      </c>
      <c r="AX9" s="26">
        <f t="shared" ref="AX9" si="9">EDATE(AW9,1)</f>
        <v>45047</v>
      </c>
      <c r="AY9" s="26">
        <f t="shared" ref="AY9" si="10">EDATE(AX9,1)</f>
        <v>45078</v>
      </c>
      <c r="AZ9" s="26">
        <f t="shared" ref="AZ9" si="11">EDATE(AY9,1)</f>
        <v>45108</v>
      </c>
      <c r="BA9" s="26">
        <f t="shared" ref="BA9" si="12">EDATE(AZ9,1)</f>
        <v>45139</v>
      </c>
      <c r="BB9" s="26">
        <f t="shared" ref="BB9" si="13">EDATE(BA9,1)</f>
        <v>45170</v>
      </c>
      <c r="BC9" s="26">
        <f t="shared" ref="BC9" si="14">EDATE(BB9,1)</f>
        <v>45200</v>
      </c>
      <c r="BD9" s="26">
        <f t="shared" ref="BD9" si="15">EDATE(BC9,1)</f>
        <v>45231</v>
      </c>
      <c r="BE9" s="26">
        <f t="shared" ref="BE9" si="16">EDATE(BD9,1)</f>
        <v>45261</v>
      </c>
      <c r="BF9" s="26">
        <f t="shared" ref="BF9" si="17">EDATE(BE9,1)</f>
        <v>45292</v>
      </c>
      <c r="BG9" s="26">
        <f t="shared" ref="BG9" si="18">EDATE(BF9,1)</f>
        <v>45323</v>
      </c>
      <c r="BH9" s="26">
        <f t="shared" ref="BH9" si="19">EDATE(BG9,1)</f>
        <v>45352</v>
      </c>
      <c r="BI9" s="26">
        <f t="shared" ref="BI9" si="20">EDATE(BH9,1)</f>
        <v>45383</v>
      </c>
      <c r="BJ9" s="26">
        <f t="shared" ref="BJ9" si="21">EDATE(BI9,1)</f>
        <v>45413</v>
      </c>
      <c r="BK9" s="26">
        <f t="shared" ref="BK9" si="22">EDATE(BJ9,1)</f>
        <v>45444</v>
      </c>
      <c r="BL9" s="26">
        <f t="shared" ref="BL9" si="23">EDATE(BK9,1)</f>
        <v>45474</v>
      </c>
      <c r="BM9" s="26">
        <f t="shared" ref="BM9" si="24">EDATE(BL9,1)</f>
        <v>45505</v>
      </c>
      <c r="BN9" s="26">
        <f t="shared" ref="BN9" si="25">EDATE(BM9,1)</f>
        <v>45536</v>
      </c>
      <c r="BO9" s="26">
        <f t="shared" ref="BO9" si="26">EDATE(BN9,1)</f>
        <v>45566</v>
      </c>
      <c r="BP9" s="26">
        <f t="shared" ref="BP9" si="27">EDATE(BO9,1)</f>
        <v>45597</v>
      </c>
      <c r="BQ9" s="26">
        <f t="shared" ref="BQ9" si="28">EDATE(BP9,1)</f>
        <v>45627</v>
      </c>
      <c r="BR9" s="26">
        <f t="shared" ref="BR9" si="29">EDATE(BQ9,1)</f>
        <v>45658</v>
      </c>
      <c r="BS9" s="26">
        <f t="shared" ref="BS9" si="30">EDATE(BR9,1)</f>
        <v>45689</v>
      </c>
      <c r="BT9" s="26">
        <f t="shared" ref="BT9" si="31">EDATE(BS9,1)</f>
        <v>45717</v>
      </c>
      <c r="BU9" s="26">
        <f t="shared" ref="BU9" si="32">EDATE(BT9,1)</f>
        <v>45748</v>
      </c>
      <c r="BV9" s="26">
        <f t="shared" ref="BV9" si="33">EDATE(BU9,1)</f>
        <v>45778</v>
      </c>
      <c r="BW9" s="26">
        <f t="shared" ref="BW9:BX9" si="34">EDATE(BV9,1)</f>
        <v>45809</v>
      </c>
      <c r="BX9" s="26">
        <f t="shared" si="34"/>
        <v>45839</v>
      </c>
      <c r="BY9" s="26">
        <f t="shared" ref="BY9" si="35">EDATE(BX9,1)</f>
        <v>45870</v>
      </c>
      <c r="BZ9" s="26">
        <f t="shared" ref="BZ9" si="36">EDATE(BY9,1)</f>
        <v>45901</v>
      </c>
      <c r="CA9" s="26">
        <f t="shared" ref="CA9" si="37">EDATE(BZ9,1)</f>
        <v>45931</v>
      </c>
      <c r="CB9" s="26">
        <f t="shared" ref="CB9" si="38">EDATE(CA9,1)</f>
        <v>45962</v>
      </c>
      <c r="CC9" s="26">
        <f t="shared" ref="CC9" si="39">EDATE(CB9,1)</f>
        <v>45992</v>
      </c>
      <c r="CD9" s="26">
        <f t="shared" ref="CD9" si="40">EDATE(CC9,1)</f>
        <v>46023</v>
      </c>
      <c r="CE9" s="26">
        <f t="shared" ref="CE9" si="41">EDATE(CD9,1)</f>
        <v>46054</v>
      </c>
      <c r="CF9" s="26">
        <f t="shared" ref="CF9" si="42">EDATE(CE9,1)</f>
        <v>46082</v>
      </c>
      <c r="CG9" s="26">
        <f t="shared" ref="CG9" si="43">EDATE(CF9,1)</f>
        <v>46113</v>
      </c>
      <c r="CH9" s="26">
        <f t="shared" ref="CH9" si="44">EDATE(CG9,1)</f>
        <v>46143</v>
      </c>
      <c r="CI9" s="26">
        <f t="shared" ref="CI9:CK9" si="45">EDATE(CH9,1)</f>
        <v>46174</v>
      </c>
      <c r="CJ9" s="26">
        <f t="shared" ref="CJ9" si="46">EDATE(CI9,1)</f>
        <v>46204</v>
      </c>
      <c r="CK9" s="26">
        <f t="shared" si="45"/>
        <v>46235</v>
      </c>
    </row>
    <row r="10" spans="2:89" ht="18.75" customHeight="1" thickBot="1" x14ac:dyDescent="0.3">
      <c r="C10" s="48" t="s">
        <v>30</v>
      </c>
      <c r="D10" s="26">
        <f>E5</f>
        <v>43678</v>
      </c>
      <c r="E10" s="30">
        <f ca="1">IFERROR(INDIRECT("'"&amp;TEXT($D10,"mmm")&amp;YEAR($D10)&amp;"'!"&amp;"C"&amp;VLOOKUP($C$8,parametros!$B$6:$C$9,2,0)-1+MATCH($G$8,parametros!$E$6:$E$10,0)),"")</f>
        <v>117733.55</v>
      </c>
      <c r="F10" s="31">
        <f ca="1">IFERROR(INDIRECT("'"&amp;TEXT($D10,"mmm")&amp;YEAR($D10)&amp;"'!"&amp;"D"&amp;VLOOKUP($C$8,parametros!$B$6:$C$9,2,0)-1+MATCH($G$8,parametros!$E$6:$E$10,0)),"")</f>
        <v>117924.97</v>
      </c>
      <c r="G10" s="31">
        <f ca="1">IFERROR(INDIRECT("'"&amp;TEXT($D10,"mmm")&amp;YEAR($D10)&amp;"'!"&amp;"E"&amp;VLOOKUP($C$8,parametros!$B$6:$C$9,2,0)-1+MATCH($G$8,parametros!$E$6:$E$10,0)),"")</f>
        <v>138855.59</v>
      </c>
      <c r="H10" s="31">
        <f ca="1">IFERROR(INDIRECT("'"&amp;TEXT($D10,"mmm")&amp;YEAR($D10)&amp;"'!"&amp;"F"&amp;VLOOKUP($C$8,parametros!$B$6:$C$9,2,0)-1+MATCH($G$8,parametros!$E$6:$E$10,0)),"")</f>
        <v>127723.845</v>
      </c>
      <c r="I10" s="31">
        <f ca="1">IFERROR(INDIRECT("'"&amp;TEXT($D10,"mmm")&amp;YEAR($D10)&amp;"'!"&amp;"G"&amp;VLOOKUP($C$8,parametros!$B$6:$C$9,2,0)-1+MATCH($G$8,parametros!$E$6:$E$10,0)),"")</f>
        <v>152776.41500000001</v>
      </c>
      <c r="J10" s="31">
        <f ca="1">IFERROR(INDIRECT("'"&amp;TEXT($D10,"mmm")&amp;YEAR($D10)&amp;"'!"&amp;"H"&amp;VLOOKUP($C$8,parametros!$B$6:$C$9,2,0)-1+MATCH($G$8,parametros!$E$6:$E$10,0)),"")</f>
        <v>169735.10500000001</v>
      </c>
      <c r="K10" s="31">
        <f ca="1">IFERROR(INDIRECT("'"&amp;TEXT($D10,"mmm")&amp;YEAR($D10)&amp;"'!"&amp;"I"&amp;VLOOKUP($C$8,parametros!$B$6:$C$9,2,0)-1+MATCH($G$8,parametros!$E$6:$E$10,0)),"")</f>
        <v>121102</v>
      </c>
      <c r="L10" s="31">
        <f ca="1">IFERROR(INDIRECT("'"&amp;TEXT($D10,"mmm")&amp;YEAR($D10)&amp;"'!"&amp;"J"&amp;VLOOKUP($C$8,parametros!$B$6:$C$9,2,0)-1+MATCH($G$8,parametros!$E$6:$E$10,0)),"")</f>
        <v>120334.8</v>
      </c>
      <c r="M10" s="31">
        <f ca="1">IFERROR(INDIRECT("'"&amp;TEXT($D10,"mmm")&amp;YEAR($D10)&amp;"'!"&amp;"K"&amp;VLOOKUP($C$8,parametros!$B$6:$C$9,2,0)-1+MATCH($G$8,parametros!$E$6:$E$10,0)),"")</f>
        <v>151000</v>
      </c>
      <c r="N10" s="31">
        <f ca="1">IFERROR(INDIRECT("'"&amp;TEXT($D10,"mmm")&amp;YEAR($D10)&amp;"'!"&amp;"L"&amp;VLOOKUP($C$8,parametros!$B$6:$C$9,2,0)-1+MATCH($G$8,parametros!$E$6:$E$10,0)),"")</f>
        <v>122979</v>
      </c>
      <c r="O10" s="31">
        <f ca="1">IFERROR(INDIRECT("'"&amp;TEXT($D10,"mmm")&amp;YEAR($D10)&amp;"'!"&amp;"M"&amp;VLOOKUP($C$8,parametros!$B$6:$C$9,2,0)-1+MATCH($G$8,parametros!$E$6:$E$10,0)),"")</f>
        <v>126459.5</v>
      </c>
      <c r="P10" s="31">
        <f ca="1">IFERROR(INDIRECT("'"&amp;TEXT($D10,"mmm")&amp;YEAR($D10)&amp;"'!"&amp;"N"&amp;VLOOKUP($C$8,parametros!$B$6:$C$9,2,0)-1+MATCH($G$8,parametros!$E$6:$E$10,0)),"")</f>
        <v>143776.17000000001</v>
      </c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  <c r="AD10" s="32"/>
      <c r="AE10" s="32"/>
      <c r="AF10" s="32"/>
      <c r="AG10" s="32"/>
      <c r="AH10" s="33"/>
      <c r="AI10" s="32"/>
      <c r="AJ10" s="32"/>
      <c r="AK10" s="32"/>
      <c r="AL10" s="32"/>
      <c r="AM10" s="33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</row>
    <row r="11" spans="2:89" ht="15.75" customHeight="1" thickBot="1" x14ac:dyDescent="0.3">
      <c r="C11" s="49"/>
      <c r="D11" s="26">
        <f>EDATE(D10,1)</f>
        <v>43709</v>
      </c>
      <c r="E11" s="34"/>
      <c r="F11" s="28">
        <f ca="1">IFERROR(INDIRECT("'"&amp;TEXT($D11,"mmm")&amp;YEAR($D11)&amp;"'!"&amp;"C"&amp;VLOOKUP($C$8,parametros!$B$6:$C$9,2,0)-1+MATCH($G$8,parametros!$E$6:$E$10,0)),"")</f>
        <v>117836.95</v>
      </c>
      <c r="G11" s="28">
        <f ca="1">IFERROR(INDIRECT("'"&amp;TEXT($D11,"mmm")&amp;YEAR($D11)&amp;"'!"&amp;"D"&amp;VLOOKUP($C$8,parametros!$B$6:$C$9,2,0)-1+MATCH($G$8,parametros!$E$6:$E$10,0)),"")</f>
        <v>139055</v>
      </c>
      <c r="H11" s="28">
        <f ca="1">IFERROR(INDIRECT("'"&amp;TEXT($D11,"mmm")&amp;YEAR($D11)&amp;"'!"&amp;"E"&amp;VLOOKUP($C$8,parametros!$B$6:$C$9,2,0)-1+MATCH($G$8,parametros!$E$6:$E$10,0)),"")</f>
        <v>127961.5</v>
      </c>
      <c r="I11" s="28">
        <f ca="1">IFERROR(INDIRECT("'"&amp;TEXT($D11,"mmm")&amp;YEAR($D11)&amp;"'!"&amp;"F"&amp;VLOOKUP($C$8,parametros!$B$6:$C$9,2,0)-1+MATCH($G$8,parametros!$E$6:$E$10,0)),"")</f>
        <v>152776.41500000001</v>
      </c>
      <c r="J11" s="28">
        <f ca="1">IFERROR(INDIRECT("'"&amp;TEXT($D11,"mmm")&amp;YEAR($D11)&amp;"'!"&amp;"G"&amp;VLOOKUP($C$8,parametros!$B$6:$C$9,2,0)-1+MATCH($G$8,parametros!$E$6:$E$10,0)),"")</f>
        <v>170513.22500000001</v>
      </c>
      <c r="K11" s="28">
        <f ca="1">IFERROR(INDIRECT("'"&amp;TEXT($D11,"mmm")&amp;YEAR($D11)&amp;"'!"&amp;"H"&amp;VLOOKUP($C$8,parametros!$B$6:$C$9,2,0)-1+MATCH($G$8,parametros!$E$6:$E$10,0)),"")</f>
        <v>120679.18</v>
      </c>
      <c r="L11" s="28">
        <f ca="1">IFERROR(INDIRECT("'"&amp;TEXT($D11,"mmm")&amp;YEAR($D11)&amp;"'!"&amp;"I"&amp;VLOOKUP($C$8,parametros!$B$6:$C$9,2,0)-1+MATCH($G$8,parametros!$E$6:$E$10,0)),"")</f>
        <v>120708.49</v>
      </c>
      <c r="M11" s="28">
        <f ca="1">IFERROR(INDIRECT("'"&amp;TEXT($D11,"mmm")&amp;YEAR($D11)&amp;"'!"&amp;"J"&amp;VLOOKUP($C$8,parametros!$B$6:$C$9,2,0)-1+MATCH($G$8,parametros!$E$6:$E$10,0)),"")</f>
        <v>150024</v>
      </c>
      <c r="N11" s="28">
        <f ca="1">IFERROR(INDIRECT("'"&amp;TEXT($D11,"mmm")&amp;YEAR($D11)&amp;"'!"&amp;"K"&amp;VLOOKUP($C$8,parametros!$B$6:$C$9,2,0)-1+MATCH($G$8,parametros!$E$6:$E$10,0)),"")</f>
        <v>122545.5</v>
      </c>
      <c r="O11" s="28">
        <f ca="1">IFERROR(INDIRECT("'"&amp;TEXT($D11,"mmm")&amp;YEAR($D11)&amp;"'!"&amp;"L"&amp;VLOOKUP($C$8,parametros!$B$6:$C$9,2,0)-1+MATCH($G$8,parametros!$E$6:$E$10,0)),"")</f>
        <v>126069</v>
      </c>
      <c r="P11" s="28">
        <f ca="1">IFERROR(INDIRECT("'"&amp;TEXT($D11,"mmm")&amp;YEAR($D11)&amp;"'!"&amp;"M"&amp;VLOOKUP($C$8,parametros!$B$6:$C$9,2,0)-1+MATCH($G$8,parametros!$E$6:$E$10,0)),"")</f>
        <v>144121.32</v>
      </c>
      <c r="Q11" s="28">
        <f ca="1">IFERROR(INDIRECT("'"&amp;TEXT($D11,"mmm")&amp;YEAR($D11)&amp;"'!"&amp;"N"&amp;VLOOKUP($C$8,parametros!$B$6:$C$9,2,0)-1+MATCH($G$8,parametros!$E$6:$E$10,0)),"")</f>
        <v>125639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6"/>
      <c r="AD11" s="35"/>
      <c r="AE11" s="35"/>
      <c r="AF11" s="35"/>
      <c r="AG11" s="35"/>
      <c r="AH11" s="36"/>
      <c r="AI11" s="35"/>
      <c r="AJ11" s="35"/>
      <c r="AK11" s="35"/>
      <c r="AL11" s="35"/>
      <c r="AM11" s="36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</row>
    <row r="12" spans="2:89" ht="15.75" thickBot="1" x14ac:dyDescent="0.3">
      <c r="C12" s="49"/>
      <c r="D12" s="26">
        <f t="shared" ref="D12:D75" si="47">EDATE(D11,1)</f>
        <v>43739</v>
      </c>
      <c r="E12" s="37"/>
      <c r="F12" s="35"/>
      <c r="G12" s="28">
        <f ca="1">IFERROR(INDIRECT("'"&amp;TEXT($D12,"mmm")&amp;YEAR($D12)&amp;"'!"&amp;"C"&amp;VLOOKUP($C$8,parametros!$B$6:$C$9,2,0)-1+MATCH($G$8,parametros!$E$6:$E$10,0)),"")</f>
        <v>139239.595</v>
      </c>
      <c r="H12" s="28">
        <f ca="1">IFERROR(INDIRECT("'"&amp;TEXT($D12,"mmm")&amp;YEAR($D12)&amp;"'!"&amp;"D"&amp;VLOOKUP($C$8,parametros!$B$6:$C$9,2,0)-1+MATCH($G$8,parametros!$E$6:$E$10,0)),"")</f>
        <v>127937.31</v>
      </c>
      <c r="I12" s="28">
        <f ca="1">IFERROR(INDIRECT("'"&amp;TEXT($D12,"mmm")&amp;YEAR($D12)&amp;"'!"&amp;"E"&amp;VLOOKUP($C$8,parametros!$B$6:$C$9,2,0)-1+MATCH($G$8,parametros!$E$6:$E$10,0)),"")</f>
        <v>153251.4</v>
      </c>
      <c r="J12" s="28">
        <f ca="1">IFERROR(INDIRECT("'"&amp;TEXT($D12,"mmm")&amp;YEAR($D12)&amp;"'!"&amp;"F"&amp;VLOOKUP($C$8,parametros!$B$6:$C$9,2,0)-1+MATCH($G$8,parametros!$E$6:$E$10,0)),"")</f>
        <v>170461.48</v>
      </c>
      <c r="K12" s="28">
        <f ca="1">IFERROR(INDIRECT("'"&amp;TEXT($D12,"mmm")&amp;YEAR($D12)&amp;"'!"&amp;"G"&amp;VLOOKUP($C$8,parametros!$B$6:$C$9,2,0)-1+MATCH($G$8,parametros!$E$6:$E$10,0)),"")</f>
        <v>120320</v>
      </c>
      <c r="L12" s="28">
        <f ca="1">IFERROR(INDIRECT("'"&amp;TEXT($D12,"mmm")&amp;YEAR($D12)&amp;"'!"&amp;"H"&amp;VLOOKUP($C$8,parametros!$B$6:$C$9,2,0)-1+MATCH($G$8,parametros!$E$6:$E$10,0)),"")</f>
        <v>120837</v>
      </c>
      <c r="M12" s="28">
        <f ca="1">IFERROR(INDIRECT("'"&amp;TEXT($D12,"mmm")&amp;YEAR($D12)&amp;"'!"&amp;"I"&amp;VLOOKUP($C$8,parametros!$B$6:$C$9,2,0)-1+MATCH($G$8,parametros!$E$6:$E$10,0)),"")</f>
        <v>149943.5</v>
      </c>
      <c r="N12" s="28">
        <f ca="1">IFERROR(INDIRECT("'"&amp;TEXT($D12,"mmm")&amp;YEAR($D12)&amp;"'!"&amp;"J"&amp;VLOOKUP($C$8,parametros!$B$6:$C$9,2,0)-1+MATCH($G$8,parametros!$E$6:$E$10,0)),"")</f>
        <v>122465</v>
      </c>
      <c r="O12" s="28">
        <f ca="1">IFERROR(INDIRECT("'"&amp;TEXT($D12,"mmm")&amp;YEAR($D12)&amp;"'!"&amp;"K"&amp;VLOOKUP($C$8,parametros!$B$6:$C$9,2,0)-1+MATCH($G$8,parametros!$E$6:$E$10,0)),"")</f>
        <v>127461.575</v>
      </c>
      <c r="P12" s="28">
        <f ca="1">IFERROR(INDIRECT("'"&amp;TEXT($D12,"mmm")&amp;YEAR($D12)&amp;"'!"&amp;"L"&amp;VLOOKUP($C$8,parametros!$B$6:$C$9,2,0)-1+MATCH($G$8,parametros!$E$6:$E$10,0)),"")</f>
        <v>144083</v>
      </c>
      <c r="Q12" s="28">
        <f ca="1">IFERROR(INDIRECT("'"&amp;TEXT($D12,"mmm")&amp;YEAR($D12)&amp;"'!"&amp;"M"&amp;VLOOKUP($C$8,parametros!$B$6:$C$9,2,0)-1+MATCH($G$8,parametros!$E$6:$E$10,0)),"")</f>
        <v>126776.505</v>
      </c>
      <c r="R12" s="28">
        <f ca="1">IFERROR(INDIRECT("'"&amp;TEXT($D12,"mmm")&amp;YEAR($D12)&amp;"'!"&amp;"N"&amp;VLOOKUP($C$8,parametros!$B$6:$C$9,2,0)-1+MATCH($G$8,parametros!$E$6:$E$10,0)),"")</f>
        <v>125872.03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  <c r="AD12" s="35"/>
      <c r="AE12" s="35"/>
      <c r="AF12" s="35"/>
      <c r="AG12" s="35"/>
      <c r="AH12" s="36"/>
      <c r="AI12" s="35"/>
      <c r="AJ12" s="35"/>
      <c r="AK12" s="35"/>
      <c r="AL12" s="35"/>
      <c r="AM12" s="36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</row>
    <row r="13" spans="2:89" ht="15.75" thickBot="1" x14ac:dyDescent="0.3">
      <c r="C13" s="49"/>
      <c r="D13" s="26">
        <f t="shared" si="47"/>
        <v>43770</v>
      </c>
      <c r="E13" s="37"/>
      <c r="F13" s="35"/>
      <c r="G13" s="35"/>
      <c r="H13" s="28">
        <f ca="1">IFERROR(INDIRECT("'"&amp;TEXT($D13,"mmm")&amp;YEAR($D13)&amp;"'!"&amp;"C"&amp;VLOOKUP($C$8,parametros!$B$6:$C$9,2,0)-1+MATCH($G$8,parametros!$E$6:$E$10,0)),"")</f>
        <v>127043.63</v>
      </c>
      <c r="I13" s="28">
        <f ca="1">IFERROR(INDIRECT("'"&amp;TEXT($D13,"mmm")&amp;YEAR($D13)&amp;"'!"&amp;"D"&amp;VLOOKUP($C$8,parametros!$B$6:$C$9,2,0)-1+MATCH($G$8,parametros!$E$6:$E$10,0)),"")</f>
        <v>154228.62</v>
      </c>
      <c r="J13" s="28">
        <f ca="1">IFERROR(INDIRECT("'"&amp;TEXT($D13,"mmm")&amp;YEAR($D13)&amp;"'!"&amp;"E"&amp;VLOOKUP($C$8,parametros!$B$6:$C$9,2,0)-1+MATCH($G$8,parametros!$E$6:$E$10,0)),"")</f>
        <v>169000</v>
      </c>
      <c r="K13" s="28">
        <f ca="1">IFERROR(INDIRECT("'"&amp;TEXT($D13,"mmm")&amp;YEAR($D13)&amp;"'!"&amp;"F"&amp;VLOOKUP($C$8,parametros!$B$6:$C$9,2,0)-1+MATCH($G$8,parametros!$E$6:$E$10,0)),"")</f>
        <v>120000</v>
      </c>
      <c r="L13" s="28">
        <f ca="1">IFERROR(INDIRECT("'"&amp;TEXT($D13,"mmm")&amp;YEAR($D13)&amp;"'!"&amp;"G"&amp;VLOOKUP($C$8,parametros!$B$6:$C$9,2,0)-1+MATCH($G$8,parametros!$E$6:$E$10,0)),"")</f>
        <v>119754.9</v>
      </c>
      <c r="M13" s="28">
        <f ca="1">IFERROR(INDIRECT("'"&amp;TEXT($D13,"mmm")&amp;YEAR($D13)&amp;"'!"&amp;"H"&amp;VLOOKUP($C$8,parametros!$B$6:$C$9,2,0)-1+MATCH($G$8,parametros!$E$6:$E$10,0)),"")</f>
        <v>147749.04</v>
      </c>
      <c r="N13" s="28">
        <f ca="1">IFERROR(INDIRECT("'"&amp;TEXT($D13,"mmm")&amp;YEAR($D13)&amp;"'!"&amp;"I"&amp;VLOOKUP($C$8,parametros!$B$6:$C$9,2,0)-1+MATCH($G$8,parametros!$E$6:$E$10,0)),"")</f>
        <v>121827.13</v>
      </c>
      <c r="O13" s="28">
        <f ca="1">IFERROR(INDIRECT("'"&amp;TEXT($D13,"mmm")&amp;YEAR($D13)&amp;"'!"&amp;"J"&amp;VLOOKUP($C$8,parametros!$B$6:$C$9,2,0)-1+MATCH($G$8,parametros!$E$6:$E$10,0)),"")</f>
        <v>127203.15</v>
      </c>
      <c r="P13" s="28">
        <f ca="1">IFERROR(INDIRECT("'"&amp;TEXT($D13,"mmm")&amp;YEAR($D13)&amp;"'!"&amp;"K"&amp;VLOOKUP($C$8,parametros!$B$6:$C$9,2,0)-1+MATCH($G$8,parametros!$E$6:$E$10,0)),"")</f>
        <v>143401.97</v>
      </c>
      <c r="Q13" s="28">
        <f ca="1">IFERROR(INDIRECT("'"&amp;TEXT($D13,"mmm")&amp;YEAR($D13)&amp;"'!"&amp;"L"&amp;VLOOKUP($C$8,parametros!$B$6:$C$9,2,0)-1+MATCH($G$8,parametros!$E$6:$E$10,0)),"")</f>
        <v>125678.9</v>
      </c>
      <c r="R13" s="28">
        <f ca="1">IFERROR(INDIRECT("'"&amp;TEXT($D13,"mmm")&amp;YEAR($D13)&amp;"'!"&amp;"M"&amp;VLOOKUP($C$8,parametros!$B$6:$C$9,2,0)-1+MATCH($G$8,parametros!$E$6:$E$10,0)),"")</f>
        <v>124203</v>
      </c>
      <c r="S13" s="28">
        <f ca="1">IFERROR(INDIRECT("'"&amp;TEXT($D13,"mmm")&amp;YEAR($D13)&amp;"'!"&amp;"N"&amp;VLOOKUP($C$8,parametros!$B$6:$C$9,2,0)-1+MATCH($G$8,parametros!$E$6:$E$10,0)),"")</f>
        <v>145848.47</v>
      </c>
      <c r="T13" s="35"/>
      <c r="U13" s="35"/>
      <c r="V13" s="35"/>
      <c r="W13" s="35"/>
      <c r="X13" s="35"/>
      <c r="Y13" s="35"/>
      <c r="Z13" s="35"/>
      <c r="AA13" s="35"/>
      <c r="AB13" s="35"/>
      <c r="AC13" s="36"/>
      <c r="AD13" s="35"/>
      <c r="AE13" s="35"/>
      <c r="AF13" s="35"/>
      <c r="AG13" s="35"/>
      <c r="AH13" s="36"/>
      <c r="AI13" s="35"/>
      <c r="AJ13" s="35"/>
      <c r="AK13" s="35"/>
      <c r="AL13" s="35"/>
      <c r="AM13" s="36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</row>
    <row r="14" spans="2:89" ht="15.75" thickBot="1" x14ac:dyDescent="0.3">
      <c r="C14" s="49"/>
      <c r="D14" s="26">
        <f t="shared" si="47"/>
        <v>43800</v>
      </c>
      <c r="E14" s="37"/>
      <c r="F14" s="35"/>
      <c r="G14" s="35"/>
      <c r="H14" s="38"/>
      <c r="I14" s="28">
        <f ca="1">IFERROR(INDIRECT("'"&amp;TEXT($D14,"mmm")&amp;YEAR($D14)&amp;"'!"&amp;"C"&amp;VLOOKUP($C$8,parametros!$B$6:$C$9,2,0)-1+MATCH($G$8,parametros!$E$6:$E$10,0)),"")</f>
        <v>154250</v>
      </c>
      <c r="J14" s="28">
        <f ca="1">IFERROR(INDIRECT("'"&amp;TEXT($D14,"mmm")&amp;YEAR($D14)&amp;"'!"&amp;"D"&amp;VLOOKUP($C$8,parametros!$B$6:$C$9,2,0)-1+MATCH($G$8,parametros!$E$6:$E$10,0)),"")</f>
        <v>168870</v>
      </c>
      <c r="K14" s="28">
        <f ca="1">IFERROR(INDIRECT("'"&amp;TEXT($D14,"mmm")&amp;YEAR($D14)&amp;"'!"&amp;"E"&amp;VLOOKUP($C$8,parametros!$B$6:$C$9,2,0)-1+MATCH($G$8,parametros!$E$6:$E$10,0)),"")</f>
        <v>121102</v>
      </c>
      <c r="L14" s="28">
        <f ca="1">IFERROR(INDIRECT("'"&amp;TEXT($D14,"mmm")&amp;YEAR($D14)&amp;"'!"&amp;"F"&amp;VLOOKUP($C$8,parametros!$B$6:$C$9,2,0)-1+MATCH($G$8,parametros!$E$6:$E$10,0)),"")</f>
        <v>120876</v>
      </c>
      <c r="M14" s="28">
        <f ca="1">IFERROR(INDIRECT("'"&amp;TEXT($D14,"mmm")&amp;YEAR($D14)&amp;"'!"&amp;"G"&amp;VLOOKUP($C$8,parametros!$B$6:$C$9,2,0)-1+MATCH($G$8,parametros!$E$6:$E$10,0)),"")</f>
        <v>147652.75</v>
      </c>
      <c r="N14" s="28">
        <f ca="1">IFERROR(INDIRECT("'"&amp;TEXT($D14,"mmm")&amp;YEAR($D14)&amp;"'!"&amp;"H"&amp;VLOOKUP($C$8,parametros!$B$6:$C$9,2,0)-1+MATCH($G$8,parametros!$E$6:$E$10,0)),"")</f>
        <v>121992.65</v>
      </c>
      <c r="O14" s="28">
        <f ca="1">IFERROR(INDIRECT("'"&amp;TEXT($D14,"mmm")&amp;YEAR($D14)&amp;"'!"&amp;"I"&amp;VLOOKUP($C$8,parametros!$B$6:$C$9,2,0)-1+MATCH($G$8,parametros!$E$6:$E$10,0)),"")</f>
        <v>127226.575</v>
      </c>
      <c r="P14" s="28">
        <f ca="1">IFERROR(INDIRECT("'"&amp;TEXT($D14,"mmm")&amp;YEAR($D14)&amp;"'!"&amp;"J"&amp;VLOOKUP($C$8,parametros!$B$6:$C$9,2,0)-1+MATCH($G$8,parametros!$E$6:$E$10,0)),"")</f>
        <v>143768.14000000001</v>
      </c>
      <c r="Q14" s="28">
        <f ca="1">IFERROR(INDIRECT("'"&amp;TEXT($D14,"mmm")&amp;YEAR($D14)&amp;"'!"&amp;"K"&amp;VLOOKUP($C$8,parametros!$B$6:$C$9,2,0)-1+MATCH($G$8,parametros!$E$6:$E$10,0)),"")</f>
        <v>124950</v>
      </c>
      <c r="R14" s="28">
        <f ca="1">IFERROR(INDIRECT("'"&amp;TEXT($D14,"mmm")&amp;YEAR($D14)&amp;"'!"&amp;"L"&amp;VLOOKUP($C$8,parametros!$B$6:$C$9,2,0)-1+MATCH($G$8,parametros!$E$6:$E$10,0)),"")</f>
        <v>124028</v>
      </c>
      <c r="S14" s="28">
        <f ca="1">IFERROR(INDIRECT("'"&amp;TEXT($D14,"mmm")&amp;YEAR($D14)&amp;"'!"&amp;"M"&amp;VLOOKUP($C$8,parametros!$B$6:$C$9,2,0)-1+MATCH($G$8,parametros!$E$6:$E$10,0)),"")</f>
        <v>144612.79999999999</v>
      </c>
      <c r="T14" s="28">
        <f ca="1">IFERROR(INDIRECT("'"&amp;TEXT($D14,"mmm")&amp;YEAR($D14)&amp;"'!"&amp;"N"&amp;VLOOKUP($C$8,parametros!$B$6:$C$9,2,0)-1+MATCH($G$8,parametros!$E$6:$E$10,0)),"")</f>
        <v>135999.1</v>
      </c>
      <c r="U14" s="35"/>
      <c r="V14" s="35"/>
      <c r="W14" s="35"/>
      <c r="X14" s="35"/>
      <c r="Y14" s="35"/>
      <c r="Z14" s="35"/>
      <c r="AA14" s="35"/>
      <c r="AB14" s="35"/>
      <c r="AC14" s="36"/>
      <c r="AD14" s="35"/>
      <c r="AE14" s="35"/>
      <c r="AF14" s="35"/>
      <c r="AG14" s="35"/>
      <c r="AH14" s="36"/>
      <c r="AI14" s="35"/>
      <c r="AJ14" s="35"/>
      <c r="AK14" s="35"/>
      <c r="AL14" s="35"/>
      <c r="AM14" s="36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</row>
    <row r="15" spans="2:89" ht="15.75" thickBot="1" x14ac:dyDescent="0.3">
      <c r="C15" s="49"/>
      <c r="D15" s="26">
        <f t="shared" si="47"/>
        <v>43831</v>
      </c>
      <c r="E15" s="37"/>
      <c r="F15" s="35"/>
      <c r="G15" s="35"/>
      <c r="H15" s="35"/>
      <c r="I15" s="35"/>
      <c r="J15" s="28">
        <f ca="1">IFERROR(INDIRECT("'"&amp;TEXT($D15,"mmm")&amp;YEAR($D15)&amp;"'!"&amp;"C"&amp;VLOOKUP($C$8,parametros!$B$6:$C$9,2,0)-1+MATCH($G$8,parametros!$E$6:$E$10,0)),"")</f>
        <v>169131</v>
      </c>
      <c r="K15" s="28">
        <f ca="1">IFERROR(INDIRECT("'"&amp;TEXT($D15,"mmm")&amp;YEAR($D15)&amp;"'!"&amp;"D"&amp;VLOOKUP($C$8,parametros!$B$6:$C$9,2,0)-1+MATCH($G$8,parametros!$E$6:$E$10,0)),"")</f>
        <v>121102</v>
      </c>
      <c r="L15" s="28">
        <f ca="1">IFERROR(INDIRECT("'"&amp;TEXT($D15,"mmm")&amp;YEAR($D15)&amp;"'!"&amp;"E"&amp;VLOOKUP($C$8,parametros!$B$6:$C$9,2,0)-1+MATCH($G$8,parametros!$E$6:$E$10,0)),"")</f>
        <v>120824</v>
      </c>
      <c r="M15" s="28">
        <f ca="1">IFERROR(INDIRECT("'"&amp;TEXT($D15,"mmm")&amp;YEAR($D15)&amp;"'!"&amp;"F"&amp;VLOOKUP($C$8,parametros!$B$6:$C$9,2,0)-1+MATCH($G$8,parametros!$E$6:$E$10,0)),"")</f>
        <v>147840.5</v>
      </c>
      <c r="N15" s="28">
        <f ca="1">IFERROR(INDIRECT("'"&amp;TEXT($D15,"mmm")&amp;YEAR($D15)&amp;"'!"&amp;"G"&amp;VLOOKUP($C$8,parametros!$B$6:$C$9,2,0)-1+MATCH($G$8,parametros!$E$6:$E$10,0)),"")</f>
        <v>121663.985</v>
      </c>
      <c r="O15" s="28">
        <f ca="1">IFERROR(INDIRECT("'"&amp;TEXT($D15,"mmm")&amp;YEAR($D15)&amp;"'!"&amp;"H"&amp;VLOOKUP($C$8,parametros!$B$6:$C$9,2,0)-1+MATCH($G$8,parametros!$E$6:$E$10,0)),"")</f>
        <v>127511.74</v>
      </c>
      <c r="P15" s="28">
        <f ca="1">IFERROR(INDIRECT("'"&amp;TEXT($D15,"mmm")&amp;YEAR($D15)&amp;"'!"&amp;"I"&amp;VLOOKUP($C$8,parametros!$B$6:$C$9,2,0)-1+MATCH($G$8,parametros!$E$6:$E$10,0)),"")</f>
        <v>144452.59</v>
      </c>
      <c r="Q15" s="28">
        <f ca="1">IFERROR(INDIRECT("'"&amp;TEXT($D15,"mmm")&amp;YEAR($D15)&amp;"'!"&amp;"J"&amp;VLOOKUP($C$8,parametros!$B$6:$C$9,2,0)-1+MATCH($G$8,parametros!$E$6:$E$10,0)),"")</f>
        <v>125889</v>
      </c>
      <c r="R15" s="28">
        <f ca="1">IFERROR(INDIRECT("'"&amp;TEXT($D15,"mmm")&amp;YEAR($D15)&amp;"'!"&amp;"K"&amp;VLOOKUP($C$8,parametros!$B$6:$C$9,2,0)-1+MATCH($G$8,parametros!$E$6:$E$10,0)),"")</f>
        <v>124284.17</v>
      </c>
      <c r="S15" s="28">
        <f ca="1">IFERROR(INDIRECT("'"&amp;TEXT($D15,"mmm")&amp;YEAR($D15)&amp;"'!"&amp;"L"&amp;VLOOKUP($C$8,parametros!$B$6:$C$9,2,0)-1+MATCH($G$8,parametros!$E$6:$E$10,0)),"")</f>
        <v>144971.1</v>
      </c>
      <c r="T15" s="28">
        <f ca="1">IFERROR(INDIRECT("'"&amp;TEXT($D15,"mmm")&amp;YEAR($D15)&amp;"'!"&amp;"M"&amp;VLOOKUP($C$8,parametros!$B$6:$C$9,2,0)-1+MATCH($G$8,parametros!$E$6:$E$10,0)),"")</f>
        <v>134984.20000000001</v>
      </c>
      <c r="U15" s="28">
        <f ca="1">IFERROR(INDIRECT("'"&amp;TEXT($D15,"mmm")&amp;YEAR($D15)&amp;"'!"&amp;"N"&amp;VLOOKUP($C$8,parametros!$B$6:$C$9,2,0)-1+MATCH($G$8,parametros!$E$6:$E$10,0)),"")</f>
        <v>161943</v>
      </c>
      <c r="V15" s="35"/>
      <c r="W15" s="35"/>
      <c r="X15" s="35"/>
      <c r="Y15" s="35"/>
      <c r="Z15" s="35"/>
      <c r="AA15" s="35"/>
      <c r="AB15" s="35"/>
      <c r="AC15" s="36"/>
      <c r="AD15" s="35"/>
      <c r="AE15" s="35"/>
      <c r="AF15" s="35"/>
      <c r="AG15" s="35"/>
      <c r="AH15" s="36"/>
      <c r="AI15" s="35"/>
      <c r="AJ15" s="35"/>
      <c r="AK15" s="35"/>
      <c r="AL15" s="35"/>
      <c r="AM15" s="36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</row>
    <row r="16" spans="2:89" ht="15.75" thickBot="1" x14ac:dyDescent="0.3">
      <c r="C16" s="50"/>
      <c r="D16" s="26">
        <f t="shared" si="47"/>
        <v>43862</v>
      </c>
      <c r="E16" s="37"/>
      <c r="F16" s="35"/>
      <c r="G16" s="35"/>
      <c r="H16" s="35"/>
      <c r="I16" s="35"/>
      <c r="J16" s="35"/>
      <c r="K16" s="28">
        <f ca="1">IFERROR(INDIRECT("'"&amp;TEXT($D16,"mmm")&amp;YEAR($D16)&amp;"'!"&amp;"C"&amp;VLOOKUP($C$8,parametros!$B$6:$C$9,2,0)-1+MATCH($G$8,parametros!$E$6:$E$10,0)),"")</f>
        <v>120335.4</v>
      </c>
      <c r="L16" s="28">
        <f ca="1">IFERROR(INDIRECT("'"&amp;TEXT($D16,"mmm")&amp;YEAR($D16)&amp;"'!"&amp;"D"&amp;VLOOKUP($C$8,parametros!$B$6:$C$9,2,0)-1+MATCH($G$8,parametros!$E$6:$E$10,0)),"")</f>
        <v>119469.49</v>
      </c>
      <c r="M16" s="28">
        <f ca="1">IFERROR(INDIRECT("'"&amp;TEXT($D16,"mmm")&amp;YEAR($D16)&amp;"'!"&amp;"E"&amp;VLOOKUP($C$8,parametros!$B$6:$C$9,2,0)-1+MATCH($G$8,parametros!$E$6:$E$10,0)),"")</f>
        <v>147650</v>
      </c>
      <c r="N16" s="28">
        <f ca="1">IFERROR(INDIRECT("'"&amp;TEXT($D16,"mmm")&amp;YEAR($D16)&amp;"'!"&amp;"F"&amp;VLOOKUP($C$8,parametros!$B$6:$C$9,2,0)-1+MATCH($G$8,parametros!$E$6:$E$10,0)),"")</f>
        <v>121598.3</v>
      </c>
      <c r="O16" s="28">
        <f ca="1">IFERROR(INDIRECT("'"&amp;TEXT($D16,"mmm")&amp;YEAR($D16)&amp;"'!"&amp;"G"&amp;VLOOKUP($C$8,parametros!$B$6:$C$9,2,0)-1+MATCH($G$8,parametros!$E$6:$E$10,0)),"")</f>
        <v>127336.28</v>
      </c>
      <c r="P16" s="28">
        <f ca="1">IFERROR(INDIRECT("'"&amp;TEXT($D16,"mmm")&amp;YEAR($D16)&amp;"'!"&amp;"H"&amp;VLOOKUP($C$8,parametros!$B$6:$C$9,2,0)-1+MATCH($G$8,parametros!$E$6:$E$10,0)),"")</f>
        <v>144059.64000000001</v>
      </c>
      <c r="Q16" s="28">
        <f ca="1">IFERROR(INDIRECT("'"&amp;TEXT($D16,"mmm")&amp;YEAR($D16)&amp;"'!"&amp;"I"&amp;VLOOKUP($C$8,parametros!$B$6:$C$9,2,0)-1+MATCH($G$8,parametros!$E$6:$E$10,0)),"")</f>
        <v>125683.52499999999</v>
      </c>
      <c r="R16" s="28">
        <f ca="1">IFERROR(INDIRECT("'"&amp;TEXT($D16,"mmm")&amp;YEAR($D16)&amp;"'!"&amp;"J"&amp;VLOOKUP($C$8,parametros!$B$6:$C$9,2,0)-1+MATCH($G$8,parametros!$E$6:$E$10,0)),"")</f>
        <v>124000</v>
      </c>
      <c r="S16" s="28">
        <f ca="1">IFERROR(INDIRECT("'"&amp;TEXT($D16,"mmm")&amp;YEAR($D16)&amp;"'!"&amp;"K"&amp;VLOOKUP($C$8,parametros!$B$6:$C$9,2,0)-1+MATCH($G$8,parametros!$E$6:$E$10,0)),"")</f>
        <v>144706.57999999999</v>
      </c>
      <c r="T16" s="28">
        <f ca="1">IFERROR(INDIRECT("'"&amp;TEXT($D16,"mmm")&amp;YEAR($D16)&amp;"'!"&amp;"L"&amp;VLOOKUP($C$8,parametros!$B$6:$C$9,2,0)-1+MATCH($G$8,parametros!$E$6:$E$10,0)),"")</f>
        <v>134510.1</v>
      </c>
      <c r="U16" s="28">
        <f ca="1">IFERROR(INDIRECT("'"&amp;TEXT($D16,"mmm")&amp;YEAR($D16)&amp;"'!"&amp;"M"&amp;VLOOKUP($C$8,parametros!$B$6:$C$9,2,0)-1+MATCH($G$8,parametros!$E$6:$E$10,0)),"")</f>
        <v>158337.25</v>
      </c>
      <c r="V16" s="28">
        <f ca="1">IFERROR(INDIRECT("'"&amp;TEXT($D16,"mmm")&amp;YEAR($D16)&amp;"'!"&amp;"N"&amp;VLOOKUP($C$8,parametros!$B$6:$C$9,2,0)-1+MATCH($G$8,parametros!$E$6:$E$10,0)),"")</f>
        <v>178365</v>
      </c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6"/>
      <c r="AI16" s="35"/>
      <c r="AJ16" s="35"/>
      <c r="AK16" s="35"/>
      <c r="AL16" s="35"/>
      <c r="AM16" s="36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</row>
    <row r="17" spans="3:89" ht="15.75" thickBot="1" x14ac:dyDescent="0.3">
      <c r="D17" s="26">
        <f t="shared" si="47"/>
        <v>43891</v>
      </c>
      <c r="E17" s="37"/>
      <c r="F17" s="35"/>
      <c r="G17" s="35"/>
      <c r="H17" s="35"/>
      <c r="I17" s="35"/>
      <c r="J17" s="35"/>
      <c r="K17" s="35"/>
      <c r="L17" s="28">
        <f ca="1">IFERROR(INDIRECT("'"&amp;TEXT($D17,"mmm")&amp;YEAR($D17)&amp;"'!"&amp;"C"&amp;VLOOKUP($C$8,parametros!$B$6:$C$9,2,0)-1+MATCH($G$8,parametros!$E$6:$E$10,0)),"")</f>
        <v>119115.35</v>
      </c>
      <c r="M17" s="28">
        <f ca="1">IFERROR(INDIRECT("'"&amp;TEXT($D17,"mmm")&amp;YEAR($D17)&amp;"'!"&amp;"D"&amp;VLOOKUP($C$8,parametros!$B$6:$C$9,2,0)-1+MATCH($G$8,parametros!$E$6:$E$10,0)),"")</f>
        <v>147542.845</v>
      </c>
      <c r="N17" s="28">
        <f ca="1">IFERROR(INDIRECT("'"&amp;TEXT($D17,"mmm")&amp;YEAR($D17)&amp;"'!"&amp;"E"&amp;VLOOKUP($C$8,parametros!$B$6:$C$9,2,0)-1+MATCH($G$8,parametros!$E$6:$E$10,0)),"")</f>
        <v>121169.37</v>
      </c>
      <c r="O17" s="28">
        <f ca="1">IFERROR(INDIRECT("'"&amp;TEXT($D17,"mmm")&amp;YEAR($D17)&amp;"'!"&amp;"F"&amp;VLOOKUP($C$8,parametros!$B$6:$C$9,2,0)-1+MATCH($G$8,parametros!$E$6:$E$10,0)),"")</f>
        <v>126927.5</v>
      </c>
      <c r="P17" s="28">
        <f ca="1">IFERROR(INDIRECT("'"&amp;TEXT($D17,"mmm")&amp;YEAR($D17)&amp;"'!"&amp;"G"&amp;VLOOKUP($C$8,parametros!$B$6:$C$9,2,0)-1+MATCH($G$8,parametros!$E$6:$E$10,0)),"")</f>
        <v>143640.99</v>
      </c>
      <c r="Q17" s="28">
        <f ca="1">IFERROR(INDIRECT("'"&amp;TEXT($D17,"mmm")&amp;YEAR($D17)&amp;"'!"&amp;"H"&amp;VLOOKUP($C$8,parametros!$B$6:$C$9,2,0)-1+MATCH($G$8,parametros!$E$6:$E$10,0)),"")</f>
        <v>125941.33</v>
      </c>
      <c r="R17" s="28">
        <f ca="1">IFERROR(INDIRECT("'"&amp;TEXT($D17,"mmm")&amp;YEAR($D17)&amp;"'!"&amp;"I"&amp;VLOOKUP($C$8,parametros!$B$6:$C$9,2,0)-1+MATCH($G$8,parametros!$E$6:$E$10,0)),"")</f>
        <v>124355.91</v>
      </c>
      <c r="S17" s="28">
        <f ca="1">IFERROR(INDIRECT("'"&amp;TEXT($D17,"mmm")&amp;YEAR($D17)&amp;"'!"&amp;"J"&amp;VLOOKUP($C$8,parametros!$B$6:$C$9,2,0)-1+MATCH($G$8,parametros!$E$6:$E$10,0)),"")</f>
        <v>144643</v>
      </c>
      <c r="T17" s="28">
        <f ca="1">IFERROR(INDIRECT("'"&amp;TEXT($D17,"mmm")&amp;YEAR($D17)&amp;"'!"&amp;"K"&amp;VLOOKUP($C$8,parametros!$B$6:$C$9,2,0)-1+MATCH($G$8,parametros!$E$6:$E$10,0)),"")</f>
        <v>134183.9</v>
      </c>
      <c r="U17" s="28">
        <f ca="1">IFERROR(INDIRECT("'"&amp;TEXT($D17,"mmm")&amp;YEAR($D17)&amp;"'!"&amp;"L"&amp;VLOOKUP($C$8,parametros!$B$6:$C$9,2,0)-1+MATCH($G$8,parametros!$E$6:$E$10,0)),"")</f>
        <v>159041.12</v>
      </c>
      <c r="V17" s="28">
        <f ca="1">IFERROR(INDIRECT("'"&amp;TEXT($D17,"mmm")&amp;YEAR($D17)&amp;"'!"&amp;"M"&amp;VLOOKUP($C$8,parametros!$B$6:$C$9,2,0)-1+MATCH($G$8,parametros!$E$6:$E$10,0)),"")</f>
        <v>177168</v>
      </c>
      <c r="W17" s="28">
        <f ca="1">IFERROR(INDIRECT("'"&amp;TEXT($D17,"mmm")&amp;YEAR($D17)&amp;"'!"&amp;"N"&amp;VLOOKUP($C$8,parametros!$B$6:$C$9,2,0)-1+MATCH($G$8,parametros!$E$6:$E$10,0)),"")</f>
        <v>127758.39999999999</v>
      </c>
      <c r="X17" s="35"/>
      <c r="Y17" s="35"/>
      <c r="Z17" s="35"/>
      <c r="AA17" s="35"/>
      <c r="AB17" s="35"/>
      <c r="AC17" s="36"/>
      <c r="AD17" s="35"/>
      <c r="AE17" s="35"/>
      <c r="AF17" s="35"/>
      <c r="AG17" s="35"/>
      <c r="AH17" s="36"/>
      <c r="AI17" s="35"/>
      <c r="AJ17" s="35"/>
      <c r="AK17" s="35"/>
      <c r="AL17" s="35"/>
      <c r="AM17" s="36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8" spans="3:89" ht="15.75" thickBot="1" x14ac:dyDescent="0.3">
      <c r="C18" s="29"/>
      <c r="D18" s="26">
        <f t="shared" si="47"/>
        <v>43922</v>
      </c>
      <c r="E18" s="37"/>
      <c r="F18" s="35"/>
      <c r="G18" s="35"/>
      <c r="H18" s="35"/>
      <c r="I18" s="35"/>
      <c r="J18" s="35"/>
      <c r="K18" s="35"/>
      <c r="L18" s="35"/>
      <c r="M18" s="28">
        <f ca="1">IFERROR(INDIRECT("'"&amp;TEXT($D18,"mmm")&amp;YEAR($D18)&amp;"'!"&amp;"C"&amp;VLOOKUP($C$8,parametros!$B$6:$C$9,2,0)-1+MATCH($G$8,parametros!$E$6:$E$10,0)),"")</f>
        <v>116171.3</v>
      </c>
      <c r="N18" s="28">
        <f ca="1">IFERROR(INDIRECT("'"&amp;TEXT($D18,"mmm")&amp;YEAR($D18)&amp;"'!"&amp;"D"&amp;VLOOKUP($C$8,parametros!$B$6:$C$9,2,0)-1+MATCH($G$8,parametros!$E$6:$E$10,0)),"")</f>
        <v>95800</v>
      </c>
      <c r="O18" s="28">
        <f ca="1">IFERROR(INDIRECT("'"&amp;TEXT($D18,"mmm")&amp;YEAR($D18)&amp;"'!"&amp;"E"&amp;VLOOKUP($C$8,parametros!$B$6:$C$9,2,0)-1+MATCH($G$8,parametros!$E$6:$E$10,0)),"")</f>
        <v>109633</v>
      </c>
      <c r="P18" s="28">
        <f ca="1">IFERROR(INDIRECT("'"&amp;TEXT($D18,"mmm")&amp;YEAR($D18)&amp;"'!"&amp;"F"&amp;VLOOKUP($C$8,parametros!$B$6:$C$9,2,0)-1+MATCH($G$8,parametros!$E$6:$E$10,0)),"")</f>
        <v>132224.45000000001</v>
      </c>
      <c r="Q18" s="28">
        <f ca="1">IFERROR(INDIRECT("'"&amp;TEXT($D18,"mmm")&amp;YEAR($D18)&amp;"'!"&amp;"G"&amp;VLOOKUP($C$8,parametros!$B$6:$C$9,2,0)-1+MATCH($G$8,parametros!$E$6:$E$10,0)),"")</f>
        <v>118653.41499999999</v>
      </c>
      <c r="R18" s="28">
        <f ca="1">IFERROR(INDIRECT("'"&amp;TEXT($D18,"mmm")&amp;YEAR($D18)&amp;"'!"&amp;"H"&amp;VLOOKUP($C$8,parametros!$B$6:$C$9,2,0)-1+MATCH($G$8,parametros!$E$6:$E$10,0)),"")</f>
        <v>115610.12</v>
      </c>
      <c r="S18" s="28">
        <f ca="1">IFERROR(INDIRECT("'"&amp;TEXT($D18,"mmm")&amp;YEAR($D18)&amp;"'!"&amp;"I"&amp;VLOOKUP($C$8,parametros!$B$6:$C$9,2,0)-1+MATCH($G$8,parametros!$E$6:$E$10,0)),"")</f>
        <v>138717.66</v>
      </c>
      <c r="T18" s="28">
        <f ca="1">IFERROR(INDIRECT("'"&amp;TEXT($D18,"mmm")&amp;YEAR($D18)&amp;"'!"&amp;"J"&amp;VLOOKUP($C$8,parametros!$B$6:$C$9,2,0)-1+MATCH($G$8,parametros!$E$6:$E$10,0)),"")</f>
        <v>128403.09</v>
      </c>
      <c r="U18" s="28">
        <f ca="1">IFERROR(INDIRECT("'"&amp;TEXT($D18,"mmm")&amp;YEAR($D18)&amp;"'!"&amp;"K"&amp;VLOOKUP($C$8,parametros!$B$6:$C$9,2,0)-1+MATCH($G$8,parametros!$E$6:$E$10,0)),"")</f>
        <v>151751.035</v>
      </c>
      <c r="V18" s="28">
        <f ca="1">IFERROR(INDIRECT("'"&amp;TEXT($D18,"mmm")&amp;YEAR($D18)&amp;"'!"&amp;"L"&amp;VLOOKUP($C$8,parametros!$B$6:$C$9,2,0)-1+MATCH($G$8,parametros!$E$6:$E$10,0)),"")</f>
        <v>169965.67</v>
      </c>
      <c r="W18" s="28">
        <f ca="1">IFERROR(INDIRECT("'"&amp;TEXT($D18,"mmm")&amp;YEAR($D18)&amp;"'!"&amp;"M"&amp;VLOOKUP($C$8,parametros!$B$6:$C$9,2,0)-1+MATCH($G$8,parametros!$E$6:$E$10,0)),"")</f>
        <v>120886.7</v>
      </c>
      <c r="X18" s="28">
        <f ca="1">IFERROR(INDIRECT("'"&amp;TEXT($D18,"mmm")&amp;YEAR($D18)&amp;"'!"&amp;"N"&amp;VLOOKUP($C$8,parametros!$B$6:$C$9,2,0)-1+MATCH($G$8,parametros!$E$6:$E$10,0)),"")</f>
        <v>121016.41</v>
      </c>
      <c r="Y18" s="35"/>
      <c r="Z18" s="35"/>
      <c r="AA18" s="35"/>
      <c r="AB18" s="35"/>
      <c r="AC18" s="36"/>
      <c r="AD18" s="35"/>
      <c r="AE18" s="35"/>
      <c r="AF18" s="35"/>
      <c r="AG18" s="35"/>
      <c r="AH18" s="36"/>
      <c r="AI18" s="35"/>
      <c r="AJ18" s="35"/>
      <c r="AK18" s="35"/>
      <c r="AL18" s="35"/>
      <c r="AM18" s="36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</row>
    <row r="19" spans="3:89" ht="15.75" thickBot="1" x14ac:dyDescent="0.3">
      <c r="C19" s="29"/>
      <c r="D19" s="26">
        <f t="shared" si="47"/>
        <v>43952</v>
      </c>
      <c r="E19" s="37"/>
      <c r="F19" s="35"/>
      <c r="G19" s="35"/>
      <c r="H19" s="35"/>
      <c r="I19" s="35"/>
      <c r="J19" s="35"/>
      <c r="K19" s="35"/>
      <c r="L19" s="35"/>
      <c r="M19" s="35"/>
      <c r="N19" s="28">
        <f ca="1">IFERROR(INDIRECT("'"&amp;TEXT($D19,"mmm")&amp;YEAR($D19)&amp;"'!"&amp;"C"&amp;VLOOKUP($C$8,parametros!$B$6:$C$9,2,0)-1+MATCH($G$8,parametros!$E$6:$E$10,0)),"")</f>
        <v>90436.790000000008</v>
      </c>
      <c r="O19" s="28">
        <f ca="1">IFERROR(INDIRECT("'"&amp;TEXT($D19,"mmm")&amp;YEAR($D19)&amp;"'!"&amp;"D"&amp;VLOOKUP($C$8,parametros!$B$6:$C$9,2,0)-1+MATCH($G$8,parametros!$E$6:$E$10,0)),"")</f>
        <v>100000</v>
      </c>
      <c r="P19" s="28">
        <f ca="1">IFERROR(INDIRECT("'"&amp;TEXT($D19,"mmm")&amp;YEAR($D19)&amp;"'!"&amp;"E"&amp;VLOOKUP($C$8,parametros!$B$6:$C$9,2,0)-1+MATCH($G$8,parametros!$E$6:$E$10,0)),"")</f>
        <v>127807.06</v>
      </c>
      <c r="Q19" s="28">
        <f ca="1">IFERROR(INDIRECT("'"&amp;TEXT($D19,"mmm")&amp;YEAR($D19)&amp;"'!"&amp;"F"&amp;VLOOKUP($C$8,parametros!$B$6:$C$9,2,0)-1+MATCH($G$8,parametros!$E$6:$E$10,0)),"")</f>
        <v>115441.19500000001</v>
      </c>
      <c r="R19" s="28">
        <f ca="1">IFERROR(INDIRECT("'"&amp;TEXT($D19,"mmm")&amp;YEAR($D19)&amp;"'!"&amp;"G"&amp;VLOOKUP($C$8,parametros!$B$6:$C$9,2,0)-1+MATCH($G$8,parametros!$E$6:$E$10,0)),"")</f>
        <v>114040.57</v>
      </c>
      <c r="S19" s="28">
        <f ca="1">IFERROR(INDIRECT("'"&amp;TEXT($D19,"mmm")&amp;YEAR($D19)&amp;"'!"&amp;"H"&amp;VLOOKUP($C$8,parametros!$B$6:$C$9,2,0)-1+MATCH($G$8,parametros!$E$6:$E$10,0)),"")</f>
        <v>135480.255</v>
      </c>
      <c r="T19" s="28">
        <f ca="1">IFERROR(INDIRECT("'"&amp;TEXT($D19,"mmm")&amp;YEAR($D19)&amp;"'!"&amp;"I"&amp;VLOOKUP($C$8,parametros!$B$6:$C$9,2,0)-1+MATCH($G$8,parametros!$E$6:$E$10,0)),"")</f>
        <v>126754.63499999999</v>
      </c>
      <c r="U19" s="28">
        <f ca="1">IFERROR(INDIRECT("'"&amp;TEXT($D19,"mmm")&amp;YEAR($D19)&amp;"'!"&amp;"J"&amp;VLOOKUP($C$8,parametros!$B$6:$C$9,2,0)-1+MATCH($G$8,parametros!$E$6:$E$10,0)),"")</f>
        <v>148779.57999999999</v>
      </c>
      <c r="V19" s="28">
        <f ca="1">IFERROR(INDIRECT("'"&amp;TEXT($D19,"mmm")&amp;YEAR($D19)&amp;"'!"&amp;"K"&amp;VLOOKUP($C$8,parametros!$B$6:$C$9,2,0)-1+MATCH($G$8,parametros!$E$6:$E$10,0)),"")</f>
        <v>168389.5</v>
      </c>
      <c r="W19" s="28">
        <f ca="1">IFERROR(INDIRECT("'"&amp;TEXT($D19,"mmm")&amp;YEAR($D19)&amp;"'!"&amp;"L"&amp;VLOOKUP($C$8,parametros!$B$6:$C$9,2,0)-1+MATCH($G$8,parametros!$E$6:$E$10,0)),"")</f>
        <v>119262</v>
      </c>
      <c r="X19" s="28">
        <f ca="1">IFERROR(INDIRECT("'"&amp;TEXT($D19,"mmm")&amp;YEAR($D19)&amp;"'!"&amp;"M"&amp;VLOOKUP($C$8,parametros!$B$6:$C$9,2,0)-1+MATCH($G$8,parametros!$E$6:$E$10,0)),"")</f>
        <v>116187.9</v>
      </c>
      <c r="Y19" s="28">
        <f ca="1">IFERROR(INDIRECT("'"&amp;TEXT($D19,"mmm")&amp;YEAR($D19)&amp;"'!"&amp;"N"&amp;VLOOKUP($C$8,parametros!$B$6:$C$9,2,0)-1+MATCH($G$8,parametros!$E$6:$E$10,0)),"")</f>
        <v>140025.70000000001</v>
      </c>
      <c r="Z19" s="35"/>
      <c r="AA19" s="35"/>
      <c r="AB19" s="35"/>
      <c r="AC19" s="36"/>
      <c r="AD19" s="35"/>
      <c r="AE19" s="35"/>
      <c r="AF19" s="35"/>
      <c r="AG19" s="35"/>
      <c r="AH19" s="36"/>
      <c r="AI19" s="35"/>
      <c r="AJ19" s="35"/>
      <c r="AK19" s="35"/>
      <c r="AL19" s="35"/>
      <c r="AM19" s="36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</row>
    <row r="20" spans="3:89" ht="15.75" thickBot="1" x14ac:dyDescent="0.3">
      <c r="D20" s="26">
        <f t="shared" si="47"/>
        <v>43983</v>
      </c>
      <c r="E20" s="37"/>
      <c r="F20" s="35"/>
      <c r="G20" s="35"/>
      <c r="H20" s="35"/>
      <c r="I20" s="35"/>
      <c r="J20" s="35"/>
      <c r="K20" s="35"/>
      <c r="L20" s="35"/>
      <c r="M20" s="35"/>
      <c r="N20" s="35"/>
      <c r="O20" s="28">
        <f ca="1">IFERROR(INDIRECT("'"&amp;TEXT($D20,"mmm")&amp;YEAR($D20)&amp;"'!"&amp;"C"&amp;VLOOKUP($C$8,parametros!$B$6:$C$9,2,0)-1+MATCH($G$8,parametros!$E$6:$E$10,0)),"")</f>
        <v>99754.11</v>
      </c>
      <c r="P20" s="28">
        <f ca="1">IFERROR(INDIRECT("'"&amp;TEXT($D20,"mmm")&amp;YEAR($D20)&amp;"'!"&amp;"D"&amp;VLOOKUP($C$8,parametros!$B$6:$C$9,2,0)-1+MATCH($G$8,parametros!$E$6:$E$10,0)),"")</f>
        <v>122353.5</v>
      </c>
      <c r="Q20" s="28">
        <f ca="1">IFERROR(INDIRECT("'"&amp;TEXT($D20,"mmm")&amp;YEAR($D20)&amp;"'!"&amp;"E"&amp;VLOOKUP($C$8,parametros!$B$6:$C$9,2,0)-1+MATCH($G$8,parametros!$E$6:$E$10,0)),"")</f>
        <v>111404.75</v>
      </c>
      <c r="R20" s="28">
        <f ca="1">IFERROR(INDIRECT("'"&amp;TEXT($D20,"mmm")&amp;YEAR($D20)&amp;"'!"&amp;"F"&amp;VLOOKUP($C$8,parametros!$B$6:$C$9,2,0)-1+MATCH($G$8,parametros!$E$6:$E$10,0)),"")</f>
        <v>109013.91</v>
      </c>
      <c r="S20" s="28">
        <f ca="1">IFERROR(INDIRECT("'"&amp;TEXT($D20,"mmm")&amp;YEAR($D20)&amp;"'!"&amp;"G"&amp;VLOOKUP($C$8,parametros!$B$6:$C$9,2,0)-1+MATCH($G$8,parametros!$E$6:$E$10,0)),"")</f>
        <v>130076.96</v>
      </c>
      <c r="T20" s="28">
        <f ca="1">IFERROR(INDIRECT("'"&amp;TEXT($D20,"mmm")&amp;YEAR($D20)&amp;"'!"&amp;"H"&amp;VLOOKUP($C$8,parametros!$B$6:$C$9,2,0)-1+MATCH($G$8,parametros!$E$6:$E$10,0)),"")</f>
        <v>120764</v>
      </c>
      <c r="U20" s="28">
        <f ca="1">IFERROR(INDIRECT("'"&amp;TEXT($D20,"mmm")&amp;YEAR($D20)&amp;"'!"&amp;"I"&amp;VLOOKUP($C$8,parametros!$B$6:$C$9,2,0)-1+MATCH($G$8,parametros!$E$6:$E$10,0)),"")</f>
        <v>145631.64000000001</v>
      </c>
      <c r="V20" s="28">
        <f ca="1">IFERROR(INDIRECT("'"&amp;TEXT($D20,"mmm")&amp;YEAR($D20)&amp;"'!"&amp;"J"&amp;VLOOKUP($C$8,parametros!$B$6:$C$9,2,0)-1+MATCH($G$8,parametros!$E$6:$E$10,0)),"")</f>
        <v>167030.33499999999</v>
      </c>
      <c r="W20" s="28">
        <f ca="1">IFERROR(INDIRECT("'"&amp;TEXT($D20,"mmm")&amp;YEAR($D20)&amp;"'!"&amp;"K"&amp;VLOOKUP($C$8,parametros!$B$6:$C$9,2,0)-1+MATCH($G$8,parametros!$E$6:$E$10,0)),"")</f>
        <v>117820</v>
      </c>
      <c r="X20" s="28">
        <f ca="1">IFERROR(INDIRECT("'"&amp;TEXT($D20,"mmm")&amp;YEAR($D20)&amp;"'!"&amp;"L"&amp;VLOOKUP($C$8,parametros!$B$6:$C$9,2,0)-1+MATCH($G$8,parametros!$E$6:$E$10,0)),"")</f>
        <v>115483</v>
      </c>
      <c r="Y20" s="28">
        <f ca="1">IFERROR(INDIRECT("'"&amp;TEXT($D20,"mmm")&amp;YEAR($D20)&amp;"'!"&amp;"M"&amp;VLOOKUP($C$8,parametros!$B$6:$C$9,2,0)-1+MATCH($G$8,parametros!$E$6:$E$10,0)),"")</f>
        <v>140326</v>
      </c>
      <c r="Z20" s="28">
        <f ca="1">IFERROR(INDIRECT("'"&amp;TEXT($D20,"mmm")&amp;YEAR($D20)&amp;"'!"&amp;"N"&amp;VLOOKUP($C$8,parametros!$B$6:$C$9,2,0)-1+MATCH($G$8,parametros!$E$6:$E$10,0)),"")</f>
        <v>118898.5</v>
      </c>
      <c r="AA20" s="35"/>
      <c r="AB20" s="35"/>
      <c r="AC20" s="36"/>
      <c r="AD20" s="35"/>
      <c r="AE20" s="35"/>
      <c r="AF20" s="35"/>
      <c r="AG20" s="35"/>
      <c r="AH20" s="36"/>
      <c r="AI20" s="35"/>
      <c r="AJ20" s="35"/>
      <c r="AK20" s="35"/>
      <c r="AL20" s="35"/>
      <c r="AM20" s="36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</row>
    <row r="21" spans="3:89" ht="15.75" thickBot="1" x14ac:dyDescent="0.3">
      <c r="D21" s="26">
        <f t="shared" si="47"/>
        <v>44013</v>
      </c>
      <c r="E21" s="3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28">
        <f ca="1">IFERROR(INDIRECT("'"&amp;TEXT($D21,"mmm")&amp;YEAR($D21)&amp;"'!"&amp;"C"&amp;VLOOKUP($C$8,parametros!$B$6:$C$9,2,0)-1+MATCH($G$8,parametros!$E$6:$E$10,0)),"")</f>
        <v>117325.03</v>
      </c>
      <c r="Q21" s="28">
        <f ca="1">IFERROR(INDIRECT("'"&amp;TEXT($D21,"mmm")&amp;YEAR($D21)&amp;"'!"&amp;"D"&amp;VLOOKUP($C$8,parametros!$B$6:$C$9,2,0)-1+MATCH($G$8,parametros!$E$6:$E$10,0)),"")</f>
        <v>107956</v>
      </c>
      <c r="R21" s="28">
        <f ca="1">IFERROR(INDIRECT("'"&amp;TEXT($D21,"mmm")&amp;YEAR($D21)&amp;"'!"&amp;"E"&amp;VLOOKUP($C$8,parametros!$B$6:$C$9,2,0)-1+MATCH($G$8,parametros!$E$6:$E$10,0)),"")</f>
        <v>106798.39999999999</v>
      </c>
      <c r="S21" s="28">
        <f ca="1">IFERROR(INDIRECT("'"&amp;TEXT($D21,"mmm")&amp;YEAR($D21)&amp;"'!"&amp;"F"&amp;VLOOKUP($C$8,parametros!$B$6:$C$9,2,0)-1+MATCH($G$8,parametros!$E$6:$E$10,0)),"")</f>
        <v>128017.4</v>
      </c>
      <c r="T21" s="28">
        <f ca="1">IFERROR(INDIRECT("'"&amp;TEXT($D21,"mmm")&amp;YEAR($D21)&amp;"'!"&amp;"G"&amp;VLOOKUP($C$8,parametros!$B$6:$C$9,2,0)-1+MATCH($G$8,parametros!$E$6:$E$10,0)),"")</f>
        <v>119396.8</v>
      </c>
      <c r="U21" s="28">
        <f ca="1">IFERROR(INDIRECT("'"&amp;TEXT($D21,"mmm")&amp;YEAR($D21)&amp;"'!"&amp;"H"&amp;VLOOKUP($C$8,parametros!$B$6:$C$9,2,0)-1+MATCH($G$8,parametros!$E$6:$E$10,0)),"")</f>
        <v>141331.23000000001</v>
      </c>
      <c r="V21" s="28">
        <f ca="1">IFERROR(INDIRECT("'"&amp;TEXT($D21,"mmm")&amp;YEAR($D21)&amp;"'!"&amp;"I"&amp;VLOOKUP($C$8,parametros!$B$6:$C$9,2,0)-1+MATCH($G$8,parametros!$E$6:$E$10,0)),"")</f>
        <v>167128.19</v>
      </c>
      <c r="W21" s="28">
        <f ca="1">IFERROR(INDIRECT("'"&amp;TEXT($D21,"mmm")&amp;YEAR($D21)&amp;"'!"&amp;"J"&amp;VLOOKUP($C$8,parametros!$B$6:$C$9,2,0)-1+MATCH($G$8,parametros!$E$6:$E$10,0)),"")</f>
        <v>118109</v>
      </c>
      <c r="X21" s="28">
        <f ca="1">IFERROR(INDIRECT("'"&amp;TEXT($D21,"mmm")&amp;YEAR($D21)&amp;"'!"&amp;"K"&amp;VLOOKUP($C$8,parametros!$B$6:$C$9,2,0)-1+MATCH($G$8,parametros!$E$6:$E$10,0)),"")</f>
        <v>115682</v>
      </c>
      <c r="Y21" s="28">
        <f ca="1">IFERROR(INDIRECT("'"&amp;TEXT($D21,"mmm")&amp;YEAR($D21)&amp;"'!"&amp;"L"&amp;VLOOKUP($C$8,parametros!$B$6:$C$9,2,0)-1+MATCH($G$8,parametros!$E$6:$E$10,0)),"")</f>
        <v>139019.5</v>
      </c>
      <c r="Z21" s="28">
        <f ca="1">IFERROR(INDIRECT("'"&amp;TEXT($D21,"mmm")&amp;YEAR($D21)&amp;"'!"&amp;"M"&amp;VLOOKUP($C$8,parametros!$B$6:$C$9,2,0)-1+MATCH($G$8,parametros!$E$6:$E$10,0)),"")</f>
        <v>117691</v>
      </c>
      <c r="AA21" s="28">
        <f ca="1">IFERROR(INDIRECT("'"&amp;TEXT($D21,"mmm")&amp;YEAR($D21)&amp;"'!"&amp;"N"&amp;VLOOKUP($C$8,parametros!$B$6:$C$9,2,0)-1+MATCH($G$8,parametros!$E$6:$E$10,0)),"")</f>
        <v>119857</v>
      </c>
      <c r="AB21" s="35"/>
      <c r="AC21" s="36"/>
      <c r="AD21" s="35"/>
      <c r="AE21" s="35"/>
      <c r="AF21" s="35"/>
      <c r="AG21" s="35"/>
      <c r="AH21" s="36"/>
      <c r="AI21" s="35"/>
      <c r="AJ21" s="35"/>
      <c r="AK21" s="35"/>
      <c r="AL21" s="35"/>
      <c r="AM21" s="36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</row>
    <row r="22" spans="3:89" ht="15.75" thickBot="1" x14ac:dyDescent="0.3">
      <c r="D22" s="26">
        <f t="shared" si="47"/>
        <v>44044</v>
      </c>
      <c r="E22" s="3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8">
        <f ca="1">IFERROR(INDIRECT("'"&amp;TEXT($D22,"mmm")&amp;YEAR($D22)&amp;"'!"&amp;"C"&amp;VLOOKUP($C$8,parametros!$B$6:$C$9,2,0)-1+MATCH($G$8,parametros!$E$6:$E$10,0)),"")</f>
        <v>107926</v>
      </c>
      <c r="R22" s="28">
        <f ca="1">IFERROR(INDIRECT("'"&amp;TEXT($D22,"mmm")&amp;YEAR($D22)&amp;"'!"&amp;"D"&amp;VLOOKUP($C$8,parametros!$B$6:$C$9,2,0)-1+MATCH($G$8,parametros!$E$6:$E$10,0)),"")</f>
        <v>106355</v>
      </c>
      <c r="S22" s="28">
        <f ca="1">IFERROR(INDIRECT("'"&amp;TEXT($D22,"mmm")&amp;YEAR($D22)&amp;"'!"&amp;"E"&amp;VLOOKUP($C$8,parametros!$B$6:$C$9,2,0)-1+MATCH($G$8,parametros!$E$6:$E$10,0)),"")</f>
        <v>128723.25</v>
      </c>
      <c r="T22" s="28">
        <f ca="1">IFERROR(INDIRECT("'"&amp;TEXT($D22,"mmm")&amp;YEAR($D22)&amp;"'!"&amp;"F"&amp;VLOOKUP($C$8,parametros!$B$6:$C$9,2,0)-1+MATCH($G$8,parametros!$E$6:$E$10,0)),"")</f>
        <v>118814.5</v>
      </c>
      <c r="U22" s="28">
        <f ca="1">IFERROR(INDIRECT("'"&amp;TEXT($D22,"mmm")&amp;YEAR($D22)&amp;"'!"&amp;"G"&amp;VLOOKUP($C$8,parametros!$B$6:$C$9,2,0)-1+MATCH($G$8,parametros!$E$6:$E$10,0)),"")</f>
        <v>141032.85</v>
      </c>
      <c r="V22" s="28">
        <f ca="1">IFERROR(INDIRECT("'"&amp;TEXT($D22,"mmm")&amp;YEAR($D22)&amp;"'!"&amp;"H"&amp;VLOOKUP($C$8,parametros!$B$6:$C$9,2,0)-1+MATCH($G$8,parametros!$E$6:$E$10,0)),"")</f>
        <v>165263.70000000001</v>
      </c>
      <c r="W22" s="28">
        <f ca="1">IFERROR(INDIRECT("'"&amp;TEXT($D22,"mmm")&amp;YEAR($D22)&amp;"'!"&amp;"I"&amp;VLOOKUP($C$8,parametros!$B$6:$C$9,2,0)-1+MATCH($G$8,parametros!$E$6:$E$10,0)),"")</f>
        <v>118730</v>
      </c>
      <c r="X22" s="28">
        <f ca="1">IFERROR(INDIRECT("'"&amp;TEXT($D22,"mmm")&amp;YEAR($D22)&amp;"'!"&amp;"J"&amp;VLOOKUP($C$8,parametros!$B$6:$C$9,2,0)-1+MATCH($G$8,parametros!$E$6:$E$10,0)),"")</f>
        <v>115682</v>
      </c>
      <c r="Y22" s="28">
        <f ca="1">IFERROR(INDIRECT("'"&amp;TEXT($D22,"mmm")&amp;YEAR($D22)&amp;"'!"&amp;"K"&amp;VLOOKUP($C$8,parametros!$B$6:$C$9,2,0)-1+MATCH($G$8,parametros!$E$6:$E$10,0)),"")</f>
        <v>138886.9</v>
      </c>
      <c r="Z22" s="28">
        <f ca="1">IFERROR(INDIRECT("'"&amp;TEXT($D22,"mmm")&amp;YEAR($D22)&amp;"'!"&amp;"L"&amp;VLOOKUP($C$8,parametros!$B$6:$C$9,2,0)-1+MATCH($G$8,parametros!$E$6:$E$10,0)),"")</f>
        <v>116250.2</v>
      </c>
      <c r="AA22" s="28">
        <f ca="1">IFERROR(INDIRECT("'"&amp;TEXT($D22,"mmm")&amp;YEAR($D22)&amp;"'!"&amp;"M"&amp;VLOOKUP($C$8,parametros!$B$6:$C$9,2,0)-1+MATCH($G$8,parametros!$E$6:$E$10,0)),"")</f>
        <v>120000</v>
      </c>
      <c r="AB22" s="28">
        <f ca="1">IFERROR(INDIRECT("'"&amp;TEXT($D22,"mmm")&amp;YEAR($D22)&amp;"'!"&amp;"N"&amp;VLOOKUP($C$8,parametros!$B$6:$C$9,2,0)-1+MATCH($G$8,parametros!$E$6:$E$10,0)),"")</f>
        <v>136226.095</v>
      </c>
      <c r="AC22" s="36"/>
      <c r="AD22" s="35"/>
      <c r="AE22" s="35"/>
      <c r="AF22" s="35"/>
      <c r="AG22" s="35"/>
      <c r="AH22" s="36"/>
      <c r="AI22" s="35"/>
      <c r="AJ22" s="35"/>
      <c r="AK22" s="35"/>
      <c r="AL22" s="35"/>
      <c r="AM22" s="36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</row>
    <row r="23" spans="3:89" ht="15.75" thickBot="1" x14ac:dyDescent="0.3">
      <c r="D23" s="26">
        <f t="shared" si="47"/>
        <v>44075</v>
      </c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28">
        <f ca="1">IFERROR(INDIRECT("'"&amp;TEXT($D23,"mmm")&amp;YEAR($D23)&amp;"'!"&amp;"C"&amp;VLOOKUP($C$8,parametros!$B$6:$C$9,2,0)-1+MATCH($G$8,parametros!$E$6:$E$10,0)),"")</f>
        <v>108237</v>
      </c>
      <c r="S23" s="28">
        <f ca="1">IFERROR(INDIRECT("'"&amp;TEXT($D23,"mmm")&amp;YEAR($D23)&amp;"'!"&amp;"D"&amp;VLOOKUP($C$8,parametros!$B$6:$C$9,2,0)-1+MATCH($G$8,parametros!$E$6:$E$10,0)),"")</f>
        <v>130262.65</v>
      </c>
      <c r="T23" s="28">
        <f ca="1">IFERROR(INDIRECT("'"&amp;TEXT($D23,"mmm")&amp;YEAR($D23)&amp;"'!"&amp;"E"&amp;VLOOKUP($C$8,parametros!$B$6:$C$9,2,0)-1+MATCH($G$8,parametros!$E$6:$E$10,0)),"")</f>
        <v>122407.1</v>
      </c>
      <c r="U23" s="28">
        <f ca="1">IFERROR(INDIRECT("'"&amp;TEXT($D23,"mmm")&amp;YEAR($D23)&amp;"'!"&amp;"F"&amp;VLOOKUP($C$8,parametros!$B$6:$C$9,2,0)-1+MATCH($G$8,parametros!$E$6:$E$10,0)),"")</f>
        <v>142467.07999999999</v>
      </c>
      <c r="V23" s="28">
        <f ca="1">IFERROR(INDIRECT("'"&amp;TEXT($D23,"mmm")&amp;YEAR($D23)&amp;"'!"&amp;"G"&amp;VLOOKUP($C$8,parametros!$B$6:$C$9,2,0)-1+MATCH($G$8,parametros!$E$6:$E$10,0)),"")</f>
        <v>167918.84</v>
      </c>
      <c r="W23" s="28">
        <f ca="1">IFERROR(INDIRECT("'"&amp;TEXT($D23,"mmm")&amp;YEAR($D23)&amp;"'!"&amp;"H"&amp;VLOOKUP($C$8,parametros!$B$6:$C$9,2,0)-1+MATCH($G$8,parametros!$E$6:$E$10,0)),"")</f>
        <v>119092.5</v>
      </c>
      <c r="X23" s="28">
        <f ca="1">IFERROR(INDIRECT("'"&amp;TEXT($D23,"mmm")&amp;YEAR($D23)&amp;"'!"&amp;"I"&amp;VLOOKUP($C$8,parametros!$B$6:$C$9,2,0)-1+MATCH($G$8,parametros!$E$6:$E$10,0)),"")</f>
        <v>116078</v>
      </c>
      <c r="Y23" s="28">
        <f ca="1">IFERROR(INDIRECT("'"&amp;TEXT($D23,"mmm")&amp;YEAR($D23)&amp;"'!"&amp;"J"&amp;VLOOKUP($C$8,parametros!$B$6:$C$9,2,0)-1+MATCH($G$8,parametros!$E$6:$E$10,0)),"")</f>
        <v>137320</v>
      </c>
      <c r="Z23" s="28">
        <f ca="1">IFERROR(INDIRECT("'"&amp;TEXT($D23,"mmm")&amp;YEAR($D23)&amp;"'!"&amp;"K"&amp;VLOOKUP($C$8,parametros!$B$6:$C$9,2,0)-1+MATCH($G$8,parametros!$E$6:$E$10,0)),"")</f>
        <v>114868</v>
      </c>
      <c r="AA23" s="28">
        <f ca="1">IFERROR(INDIRECT("'"&amp;TEXT($D23,"mmm")&amp;YEAR($D23)&amp;"'!"&amp;"L"&amp;VLOOKUP($C$8,parametros!$B$6:$C$9,2,0)-1+MATCH($G$8,parametros!$E$6:$E$10,0)),"")</f>
        <v>117833.85</v>
      </c>
      <c r="AB23" s="28">
        <f ca="1">IFERROR(INDIRECT("'"&amp;TEXT($D23,"mmm")&amp;YEAR($D23)&amp;"'!"&amp;"M"&amp;VLOOKUP($C$8,parametros!$B$6:$C$9,2,0)-1+MATCH($G$8,parametros!$E$6:$E$10,0)),"")</f>
        <v>133118.53</v>
      </c>
      <c r="AC23" s="28">
        <f ca="1">IFERROR(INDIRECT("'"&amp;TEXT($D23,"mmm")&amp;YEAR($D23)&amp;"'!"&amp;"N"&amp;VLOOKUP($C$8,parametros!$B$6:$C$9,2,0)-1+MATCH($G$8,parametros!$E$6:$E$10,0)),"")</f>
        <v>120112</v>
      </c>
      <c r="AD23" s="35"/>
      <c r="AE23" s="35"/>
      <c r="AF23" s="35"/>
      <c r="AG23" s="35"/>
      <c r="AH23" s="36"/>
      <c r="AI23" s="35"/>
      <c r="AJ23" s="35"/>
      <c r="AK23" s="35"/>
      <c r="AL23" s="35"/>
      <c r="AM23" s="36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</row>
    <row r="24" spans="3:89" ht="15.75" thickBot="1" x14ac:dyDescent="0.3">
      <c r="D24" s="26">
        <f t="shared" si="47"/>
        <v>44105</v>
      </c>
      <c r="E24" s="3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28">
        <f ca="1">IFERROR(INDIRECT("'"&amp;TEXT($D24,"mmm")&amp;YEAR($D24)&amp;"'!"&amp;"C"&amp;VLOOKUP($C$8,parametros!$B$6:$C$9,2,0)-1+MATCH($G$8,parametros!$E$6:$E$10,0)),"")</f>
        <v>135769.5</v>
      </c>
      <c r="T24" s="28">
        <f ca="1">IFERROR(INDIRECT("'"&amp;TEXT($D24,"mmm")&amp;YEAR($D24)&amp;"'!"&amp;"D"&amp;VLOOKUP($C$8,parametros!$B$6:$C$9,2,0)-1+MATCH($G$8,parametros!$E$6:$E$10,0)),"")</f>
        <v>125959</v>
      </c>
      <c r="U24" s="28">
        <f ca="1">IFERROR(INDIRECT("'"&amp;TEXT($D24,"mmm")&amp;YEAR($D24)&amp;"'!"&amp;"E"&amp;VLOOKUP($C$8,parametros!$B$6:$C$9,2,0)-1+MATCH($G$8,parametros!$E$6:$E$10,0)),"")</f>
        <v>145651.56</v>
      </c>
      <c r="V24" s="28">
        <f ca="1">IFERROR(INDIRECT("'"&amp;TEXT($D24,"mmm")&amp;YEAR($D24)&amp;"'!"&amp;"F"&amp;VLOOKUP($C$8,parametros!$B$6:$C$9,2,0)-1+MATCH($G$8,parametros!$E$6:$E$10,0)),"")</f>
        <v>167838.2</v>
      </c>
      <c r="W24" s="28">
        <f ca="1">IFERROR(INDIRECT("'"&amp;TEXT($D24,"mmm")&amp;YEAR($D24)&amp;"'!"&amp;"G"&amp;VLOOKUP($C$8,parametros!$B$6:$C$9,2,0)-1+MATCH($G$8,parametros!$E$6:$E$10,0)),"")</f>
        <v>119046.325</v>
      </c>
      <c r="X24" s="28">
        <f ca="1">IFERROR(INDIRECT("'"&amp;TEXT($D24,"mmm")&amp;YEAR($D24)&amp;"'!"&amp;"H"&amp;VLOOKUP($C$8,parametros!$B$6:$C$9,2,0)-1+MATCH($G$8,parametros!$E$6:$E$10,0)),"")</f>
        <v>115912.4</v>
      </c>
      <c r="Y24" s="28">
        <f ca="1">IFERROR(INDIRECT("'"&amp;TEXT($D24,"mmm")&amp;YEAR($D24)&amp;"'!"&amp;"I"&amp;VLOOKUP($C$8,parametros!$B$6:$C$9,2,0)-1+MATCH($G$8,parametros!$E$6:$E$10,0)),"")</f>
        <v>139015</v>
      </c>
      <c r="Z24" s="28">
        <f ca="1">IFERROR(INDIRECT("'"&amp;TEXT($D24,"mmm")&amp;YEAR($D24)&amp;"'!"&amp;"J"&amp;VLOOKUP($C$8,parametros!$B$6:$C$9,2,0)-1+MATCH($G$8,parametros!$E$6:$E$10,0)),"")</f>
        <v>117752.77</v>
      </c>
      <c r="AA24" s="28">
        <f ca="1">IFERROR(INDIRECT("'"&amp;TEXT($D24,"mmm")&amp;YEAR($D24)&amp;"'!"&amp;"K"&amp;VLOOKUP($C$8,parametros!$B$6:$C$9,2,0)-1+MATCH($G$8,parametros!$E$6:$E$10,0)),"")</f>
        <v>119217.3</v>
      </c>
      <c r="AB24" s="28">
        <f ca="1">IFERROR(INDIRECT("'"&amp;TEXT($D24,"mmm")&amp;YEAR($D24)&amp;"'!"&amp;"L"&amp;VLOOKUP($C$8,parametros!$B$6:$C$9,2,0)-1+MATCH($G$8,parametros!$E$6:$E$10,0)),"")</f>
        <v>130962.55</v>
      </c>
      <c r="AC24" s="28">
        <f ca="1">IFERROR(INDIRECT("'"&amp;TEXT($D24,"mmm")&amp;YEAR($D24)&amp;"'!"&amp;"M"&amp;VLOOKUP($C$8,parametros!$B$6:$C$9,2,0)-1+MATCH($G$8,parametros!$E$6:$E$10,0)),"")</f>
        <v>121013.72</v>
      </c>
      <c r="AD24" s="28">
        <f ca="1">IFERROR(INDIRECT("'"&amp;TEXT($D24,"mmm")&amp;YEAR($D24)&amp;"'!"&amp;"N"&amp;VLOOKUP($C$8,parametros!$B$6:$C$9,2,0)-1+MATCH($G$8,parametros!$E$6:$E$10,0)),"")</f>
        <v>120020.58500000001</v>
      </c>
      <c r="AE24" s="35"/>
      <c r="AF24" s="35"/>
      <c r="AG24" s="35"/>
      <c r="AH24" s="36"/>
      <c r="AI24" s="35"/>
      <c r="AJ24" s="35"/>
      <c r="AK24" s="35"/>
      <c r="AL24" s="35"/>
      <c r="AM24" s="36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</row>
    <row r="25" spans="3:89" ht="15.75" thickBot="1" x14ac:dyDescent="0.3">
      <c r="D25" s="26">
        <f t="shared" si="47"/>
        <v>44136</v>
      </c>
      <c r="E25" s="3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28">
        <f ca="1">IFERROR(INDIRECT("'"&amp;TEXT($D25,"mmm")&amp;YEAR($D25)&amp;"'!"&amp;"C"&amp;VLOOKUP($C$8,parametros!$B$6:$C$9,2,0)-1+MATCH($G$8,parametros!$E$6:$E$10,0)),"")</f>
        <v>129772</v>
      </c>
      <c r="U25" s="28">
        <f ca="1">IFERROR(INDIRECT("'"&amp;TEXT($D25,"mmm")&amp;YEAR($D25)&amp;"'!"&amp;"D"&amp;VLOOKUP($C$8,parametros!$B$6:$C$9,2,0)-1+MATCH($G$8,parametros!$E$6:$E$10,0)),"")</f>
        <v>146256.5</v>
      </c>
      <c r="V25" s="28">
        <f ca="1">IFERROR(INDIRECT("'"&amp;TEXT($D25,"mmm")&amp;YEAR($D25)&amp;"'!"&amp;"E"&amp;VLOOKUP($C$8,parametros!$B$6:$C$9,2,0)-1+MATCH($G$8,parametros!$E$6:$E$10,0)),"")</f>
        <v>167918.84</v>
      </c>
      <c r="W25" s="28">
        <f ca="1">IFERROR(INDIRECT("'"&amp;TEXT($D25,"mmm")&amp;YEAR($D25)&amp;"'!"&amp;"F"&amp;VLOOKUP($C$8,parametros!$B$6:$C$9,2,0)-1+MATCH($G$8,parametros!$E$6:$E$10,0)),"")</f>
        <v>118419.5</v>
      </c>
      <c r="X25" s="28">
        <f ca="1">IFERROR(INDIRECT("'"&amp;TEXT($D25,"mmm")&amp;YEAR($D25)&amp;"'!"&amp;"G"&amp;VLOOKUP($C$8,parametros!$B$6:$C$9,2,0)-1+MATCH($G$8,parametros!$E$6:$E$10,0)),"")</f>
        <v>115110</v>
      </c>
      <c r="Y25" s="28">
        <f ca="1">IFERROR(INDIRECT("'"&amp;TEXT($D25,"mmm")&amp;YEAR($D25)&amp;"'!"&amp;"H"&amp;VLOOKUP($C$8,parametros!$B$6:$C$9,2,0)-1+MATCH($G$8,parametros!$E$6:$E$10,0)),"")</f>
        <v>139030</v>
      </c>
      <c r="Z25" s="28">
        <f ca="1">IFERROR(INDIRECT("'"&amp;TEXT($D25,"mmm")&amp;YEAR($D25)&amp;"'!"&amp;"I"&amp;VLOOKUP($C$8,parametros!$B$6:$C$9,2,0)-1+MATCH($G$8,parametros!$E$6:$E$10,0)),"")</f>
        <v>118000</v>
      </c>
      <c r="AA25" s="28">
        <f ca="1">IFERROR(INDIRECT("'"&amp;TEXT($D25,"mmm")&amp;YEAR($D25)&amp;"'!"&amp;"J"&amp;VLOOKUP($C$8,parametros!$B$6:$C$9,2,0)-1+MATCH($G$8,parametros!$E$6:$E$10,0)),"")</f>
        <v>119654.315</v>
      </c>
      <c r="AB25" s="28">
        <f ca="1">IFERROR(INDIRECT("'"&amp;TEXT($D25,"mmm")&amp;YEAR($D25)&amp;"'!"&amp;"K"&amp;VLOOKUP($C$8,parametros!$B$6:$C$9,2,0)-1+MATCH($G$8,parametros!$E$6:$E$10,0)),"")</f>
        <v>131431.1</v>
      </c>
      <c r="AC25" s="28">
        <f ca="1">IFERROR(INDIRECT("'"&amp;TEXT($D25,"mmm")&amp;YEAR($D25)&amp;"'!"&amp;"L"&amp;VLOOKUP($C$8,parametros!$B$6:$C$9,2,0)-1+MATCH($G$8,parametros!$E$6:$E$10,0)),"")</f>
        <v>120545.3</v>
      </c>
      <c r="AD25" s="28">
        <f ca="1">IFERROR(INDIRECT("'"&amp;TEXT($D25,"mmm")&amp;YEAR($D25)&amp;"'!"&amp;"M"&amp;VLOOKUP($C$8,parametros!$B$6:$C$9,2,0)-1+MATCH($G$8,parametros!$E$6:$E$10,0)),"")</f>
        <v>121362</v>
      </c>
      <c r="AE25" s="28">
        <f ca="1">IFERROR(INDIRECT("'"&amp;TEXT($D25,"mmm")&amp;YEAR($D25)&amp;"'!"&amp;"N"&amp;VLOOKUP($C$8,parametros!$B$6:$C$9,2,0)-1+MATCH($G$8,parametros!$E$6:$E$10,0)),"")</f>
        <v>139039</v>
      </c>
      <c r="AF25" s="35"/>
      <c r="AG25" s="35"/>
      <c r="AH25" s="36"/>
      <c r="AI25" s="35"/>
      <c r="AJ25" s="35"/>
      <c r="AK25" s="35"/>
      <c r="AL25" s="35"/>
      <c r="AM25" s="36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</row>
    <row r="26" spans="3:89" ht="15.75" thickBot="1" x14ac:dyDescent="0.3">
      <c r="D26" s="26">
        <f t="shared" si="47"/>
        <v>44166</v>
      </c>
      <c r="E26" s="3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8">
        <f ca="1">IFERROR(INDIRECT("'"&amp;TEXT($D26,"mmm")&amp;YEAR($D26)&amp;"'!"&amp;"C"&amp;VLOOKUP($C$8,parametros!$B$6:$C$9,2,0)-1+MATCH($G$8,parametros!$E$6:$E$10,0)),"")</f>
        <v>150068</v>
      </c>
      <c r="V26" s="28">
        <f ca="1">IFERROR(INDIRECT("'"&amp;TEXT($D26,"mmm")&amp;YEAR($D26)&amp;"'!"&amp;"D"&amp;VLOOKUP($C$8,parametros!$B$6:$C$9,2,0)-1+MATCH($G$8,parametros!$E$6:$E$10,0)),"")</f>
        <v>169844.83</v>
      </c>
      <c r="W26" s="28">
        <f ca="1">IFERROR(INDIRECT("'"&amp;TEXT($D26,"mmm")&amp;YEAR($D26)&amp;"'!"&amp;"E"&amp;VLOOKUP($C$8,parametros!$B$6:$C$9,2,0)-1+MATCH($G$8,parametros!$E$6:$E$10,0)),"")</f>
        <v>116943.825</v>
      </c>
      <c r="X26" s="28">
        <f ca="1">IFERROR(INDIRECT("'"&amp;TEXT($D26,"mmm")&amp;YEAR($D26)&amp;"'!"&amp;"F"&amp;VLOOKUP($C$8,parametros!$B$6:$C$9,2,0)-1+MATCH($G$8,parametros!$E$6:$E$10,0)),"")</f>
        <v>117697.37</v>
      </c>
      <c r="Y26" s="28">
        <f ca="1">IFERROR(INDIRECT("'"&amp;TEXT($D26,"mmm")&amp;YEAR($D26)&amp;"'!"&amp;"G"&amp;VLOOKUP($C$8,parametros!$B$6:$C$9,2,0)-1+MATCH($G$8,parametros!$E$6:$E$10,0)),"")</f>
        <v>141187</v>
      </c>
      <c r="Z26" s="28">
        <f ca="1">IFERROR(INDIRECT("'"&amp;TEXT($D26,"mmm")&amp;YEAR($D26)&amp;"'!"&amp;"H"&amp;VLOOKUP($C$8,parametros!$B$6:$C$9,2,0)-1+MATCH($G$8,parametros!$E$6:$E$10,0)),"")</f>
        <v>118539.2</v>
      </c>
      <c r="AA26" s="28">
        <f ca="1">IFERROR(INDIRECT("'"&amp;TEXT($D26,"mmm")&amp;YEAR($D26)&amp;"'!"&amp;"I"&amp;VLOOKUP($C$8,parametros!$B$6:$C$9,2,0)-1+MATCH($G$8,parametros!$E$6:$E$10,0)),"")</f>
        <v>121130.9</v>
      </c>
      <c r="AB26" s="28">
        <f ca="1">IFERROR(INDIRECT("'"&amp;TEXT($D26,"mmm")&amp;YEAR($D26)&amp;"'!"&amp;"J"&amp;VLOOKUP($C$8,parametros!$B$6:$C$9,2,0)-1+MATCH($G$8,parametros!$E$6:$E$10,0)),"")</f>
        <v>131573.02499999999</v>
      </c>
      <c r="AC26" s="28">
        <f ca="1">IFERROR(INDIRECT("'"&amp;TEXT($D26,"mmm")&amp;YEAR($D26)&amp;"'!"&amp;"K"&amp;VLOOKUP($C$8,parametros!$B$6:$C$9,2,0)-1+MATCH($G$8,parametros!$E$6:$E$10,0)),"")</f>
        <v>123740.1</v>
      </c>
      <c r="AD26" s="28">
        <f ca="1">IFERROR(INDIRECT("'"&amp;TEXT($D26,"mmm")&amp;YEAR($D26)&amp;"'!"&amp;"L"&amp;VLOOKUP($C$8,parametros!$B$6:$C$9,2,0)-1+MATCH($G$8,parametros!$E$6:$E$10,0)),"")</f>
        <v>121909</v>
      </c>
      <c r="AE26" s="28">
        <f ca="1">IFERROR(INDIRECT("'"&amp;TEXT($D26,"mmm")&amp;YEAR($D26)&amp;"'!"&amp;"M"&amp;VLOOKUP($C$8,parametros!$B$6:$C$9,2,0)-1+MATCH($G$8,parametros!$E$6:$E$10,0)),"")</f>
        <v>142831.22500000001</v>
      </c>
      <c r="AF26" s="28">
        <f ca="1">IFERROR(INDIRECT("'"&amp;TEXT($D26,"mmm")&amp;YEAR($D26)&amp;"'!"&amp;"N"&amp;VLOOKUP($C$8,parametros!$B$6:$C$9,2,0)-1+MATCH($G$8,parametros!$E$6:$E$10,0)),"")</f>
        <v>133562.96</v>
      </c>
      <c r="AG26" s="35"/>
      <c r="AH26" s="36"/>
      <c r="AI26" s="35"/>
      <c r="AJ26" s="35"/>
      <c r="AK26" s="35"/>
      <c r="AL26" s="35"/>
      <c r="AM26" s="36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</row>
    <row r="27" spans="3:89" ht="15.75" thickBot="1" x14ac:dyDescent="0.3">
      <c r="D27" s="26">
        <f t="shared" si="47"/>
        <v>44197</v>
      </c>
      <c r="E27" s="3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28" t="str">
        <f ca="1">IFERROR(INDIRECT("'"&amp;TEXT($D27,"mmm")&amp;YEAR($D27)&amp;"'!"&amp;"C"&amp;VLOOKUP($C$8,parametros!$B$6:$C$9,2,0)-1+MATCH($G$8,parametros!$E$6:$E$10,0)),"")</f>
        <v/>
      </c>
      <c r="W27" s="28" t="str">
        <f ca="1">IFERROR(INDIRECT("'"&amp;TEXT($D27,"mmm")&amp;YEAR($D27)&amp;"'!"&amp;"D"&amp;VLOOKUP($C$8,parametros!$B$6:$C$9,2,0)-1+MATCH($G$8,parametros!$E$6:$E$10,0)),"")</f>
        <v/>
      </c>
      <c r="X27" s="28" t="str">
        <f ca="1">IFERROR(INDIRECT("'"&amp;TEXT($D27,"mmm")&amp;YEAR($D27)&amp;"'!"&amp;"E"&amp;VLOOKUP($C$8,parametros!$B$6:$C$9,2,0)-1+MATCH($G$8,parametros!$E$6:$E$10,0)),"")</f>
        <v/>
      </c>
      <c r="Y27" s="28" t="str">
        <f ca="1">IFERROR(INDIRECT("'"&amp;TEXT($D27,"mmm")&amp;YEAR($D27)&amp;"'!"&amp;"F"&amp;VLOOKUP($C$8,parametros!$B$6:$C$9,2,0)-1+MATCH($G$8,parametros!$E$6:$E$10,0)),"")</f>
        <v/>
      </c>
      <c r="Z27" s="28" t="str">
        <f ca="1">IFERROR(INDIRECT("'"&amp;TEXT($D27,"mmm")&amp;YEAR($D27)&amp;"'!"&amp;"G"&amp;VLOOKUP($C$8,parametros!$B$6:$C$9,2,0)-1+MATCH($G$8,parametros!$E$6:$E$10,0)),"")</f>
        <v/>
      </c>
      <c r="AA27" s="28" t="str">
        <f ca="1">IFERROR(INDIRECT("'"&amp;TEXT($D27,"mmm")&amp;YEAR($D27)&amp;"'!"&amp;"H"&amp;VLOOKUP($C$8,parametros!$B$6:$C$9,2,0)-1+MATCH($G$8,parametros!$E$6:$E$10,0)),"")</f>
        <v/>
      </c>
      <c r="AB27" s="28" t="str">
        <f ca="1">IFERROR(INDIRECT("'"&amp;TEXT($D27,"mmm")&amp;YEAR($D27)&amp;"'!"&amp;"I"&amp;VLOOKUP($C$8,parametros!$B$6:$C$9,2,0)-1+MATCH($G$8,parametros!$E$6:$E$10,0)),"")</f>
        <v/>
      </c>
      <c r="AC27" s="28" t="str">
        <f ca="1">IFERROR(INDIRECT("'"&amp;TEXT($D27,"mmm")&amp;YEAR($D27)&amp;"'!"&amp;"J"&amp;VLOOKUP($C$8,parametros!$B$6:$C$9,2,0)-1+MATCH($G$8,parametros!$E$6:$E$10,0)),"")</f>
        <v/>
      </c>
      <c r="AD27" s="28" t="str">
        <f ca="1">IFERROR(INDIRECT("'"&amp;TEXT($D27,"mmm")&amp;YEAR($D27)&amp;"'!"&amp;"K"&amp;VLOOKUP($C$8,parametros!$B$6:$C$9,2,0)-1+MATCH($G$8,parametros!$E$6:$E$10,0)),"")</f>
        <v/>
      </c>
      <c r="AE27" s="28" t="str">
        <f ca="1">IFERROR(INDIRECT("'"&amp;TEXT($D27,"mmm")&amp;YEAR($D27)&amp;"'!"&amp;"L"&amp;VLOOKUP($C$8,parametros!$B$6:$C$9,2,0)-1+MATCH($G$8,parametros!$E$6:$E$10,0)),"")</f>
        <v/>
      </c>
      <c r="AF27" s="28" t="str">
        <f ca="1">IFERROR(INDIRECT("'"&amp;TEXT($D27,"mmm")&amp;YEAR($D27)&amp;"'!"&amp;"M"&amp;VLOOKUP($C$8,parametros!$B$6:$C$9,2,0)-1+MATCH($G$8,parametros!$E$6:$E$10,0)),"")</f>
        <v/>
      </c>
      <c r="AG27" s="28" t="str">
        <f ca="1">IFERROR(INDIRECT("'"&amp;TEXT($D27,"mmm")&amp;YEAR($D27)&amp;"'!"&amp;"N"&amp;VLOOKUP($C$8,parametros!$B$6:$C$9,2,0)-1+MATCH($G$8,parametros!$E$6:$E$10,0)),"")</f>
        <v/>
      </c>
      <c r="AH27" s="36"/>
      <c r="AI27" s="35"/>
      <c r="AJ27" s="35"/>
      <c r="AK27" s="35"/>
      <c r="AL27" s="35"/>
      <c r="AM27" s="36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</row>
    <row r="28" spans="3:89" ht="15.75" thickBot="1" x14ac:dyDescent="0.3">
      <c r="D28" s="26">
        <f t="shared" si="47"/>
        <v>44228</v>
      </c>
      <c r="E28" s="3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28" t="str">
        <f ca="1">IFERROR(INDIRECT("'"&amp;TEXT($D28,"mmm")&amp;YEAR($D28)&amp;"'!"&amp;"C"&amp;VLOOKUP($C$8,parametros!$B$6:$C$9,2,0)-1+MATCH($G$8,parametros!$E$6:$E$10,0)),"")</f>
        <v/>
      </c>
      <c r="X28" s="28" t="str">
        <f ca="1">IFERROR(INDIRECT("'"&amp;TEXT($D28,"mmm")&amp;YEAR($D28)&amp;"'!"&amp;"D"&amp;VLOOKUP($C$8,parametros!$B$6:$C$9,2,0)-1+MATCH($G$8,parametros!$E$6:$E$10,0)),"")</f>
        <v/>
      </c>
      <c r="Y28" s="28" t="str">
        <f ca="1">IFERROR(INDIRECT("'"&amp;TEXT($D28,"mmm")&amp;YEAR($D28)&amp;"'!"&amp;"E"&amp;VLOOKUP($C$8,parametros!$B$6:$C$9,2,0)-1+MATCH($G$8,parametros!$E$6:$E$10,0)),"")</f>
        <v/>
      </c>
      <c r="Z28" s="28" t="str">
        <f ca="1">IFERROR(INDIRECT("'"&amp;TEXT($D28,"mmm")&amp;YEAR($D28)&amp;"'!"&amp;"F"&amp;VLOOKUP($C$8,parametros!$B$6:$C$9,2,0)-1+MATCH($G$8,parametros!$E$6:$E$10,0)),"")</f>
        <v/>
      </c>
      <c r="AA28" s="28" t="str">
        <f ca="1">IFERROR(INDIRECT("'"&amp;TEXT($D28,"mmm")&amp;YEAR($D28)&amp;"'!"&amp;"G"&amp;VLOOKUP($C$8,parametros!$B$6:$C$9,2,0)-1+MATCH($G$8,parametros!$E$6:$E$10,0)),"")</f>
        <v/>
      </c>
      <c r="AB28" s="28" t="str">
        <f ca="1">IFERROR(INDIRECT("'"&amp;TEXT($D28,"mmm")&amp;YEAR($D28)&amp;"'!"&amp;"H"&amp;VLOOKUP($C$8,parametros!$B$6:$C$9,2,0)-1+MATCH($G$8,parametros!$E$6:$E$10,0)),"")</f>
        <v/>
      </c>
      <c r="AC28" s="28" t="str">
        <f ca="1">IFERROR(INDIRECT("'"&amp;TEXT($D28,"mmm")&amp;YEAR($D28)&amp;"'!"&amp;"I"&amp;VLOOKUP($C$8,parametros!$B$6:$C$9,2,0)-1+MATCH($G$8,parametros!$E$6:$E$10,0)),"")</f>
        <v/>
      </c>
      <c r="AD28" s="28" t="str">
        <f ca="1">IFERROR(INDIRECT("'"&amp;TEXT($D28,"mmm")&amp;YEAR($D28)&amp;"'!"&amp;"J"&amp;VLOOKUP($C$8,parametros!$B$6:$C$9,2,0)-1+MATCH($G$8,parametros!$E$6:$E$10,0)),"")</f>
        <v/>
      </c>
      <c r="AE28" s="28" t="str">
        <f ca="1">IFERROR(INDIRECT("'"&amp;TEXT($D28,"mmm")&amp;YEAR($D28)&amp;"'!"&amp;"K"&amp;VLOOKUP($C$8,parametros!$B$6:$C$9,2,0)-1+MATCH($G$8,parametros!$E$6:$E$10,0)),"")</f>
        <v/>
      </c>
      <c r="AF28" s="28" t="str">
        <f ca="1">IFERROR(INDIRECT("'"&amp;TEXT($D28,"mmm")&amp;YEAR($D28)&amp;"'!"&amp;"L"&amp;VLOOKUP($C$8,parametros!$B$6:$C$9,2,0)-1+MATCH($G$8,parametros!$E$6:$E$10,0)),"")</f>
        <v/>
      </c>
      <c r="AG28" s="28" t="str">
        <f ca="1">IFERROR(INDIRECT("'"&amp;TEXT($D28,"mmm")&amp;YEAR($D28)&amp;"'!"&amp;"M"&amp;VLOOKUP($C$8,parametros!$B$6:$C$9,2,0)-1+MATCH($G$8,parametros!$E$6:$E$10,0)),"")</f>
        <v/>
      </c>
      <c r="AH28" s="28" t="str">
        <f ca="1">IFERROR(INDIRECT("'"&amp;TEXT($D28,"mmm")&amp;YEAR($D28)&amp;"'!"&amp;"N"&amp;VLOOKUP($C$8,parametros!$B$6:$C$9,2,0)-1+MATCH($G$8,parametros!$E$6:$E$10,0)),"")</f>
        <v/>
      </c>
      <c r="AI28" s="35"/>
      <c r="AJ28" s="35"/>
      <c r="AK28" s="35"/>
      <c r="AL28" s="35"/>
      <c r="AM28" s="36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</row>
    <row r="29" spans="3:89" ht="15.75" thickBot="1" x14ac:dyDescent="0.3">
      <c r="D29" s="26">
        <f t="shared" si="47"/>
        <v>44256</v>
      </c>
      <c r="E29" s="3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28" t="str">
        <f ca="1">IFERROR(INDIRECT("'"&amp;TEXT($D29,"mmm")&amp;YEAR($D29)&amp;"'!"&amp;"C"&amp;VLOOKUP($C$8,parametros!$B$6:$C$9,2,0)-1+MATCH($G$8,parametros!$E$6:$E$10,0)),"")</f>
        <v/>
      </c>
      <c r="Y29" s="28" t="str">
        <f ca="1">IFERROR(INDIRECT("'"&amp;TEXT($D29,"mmm")&amp;YEAR($D29)&amp;"'!"&amp;"D"&amp;VLOOKUP($C$8,parametros!$B$6:$C$9,2,0)-1+MATCH($G$8,parametros!$E$6:$E$10,0)),"")</f>
        <v/>
      </c>
      <c r="Z29" s="28" t="str">
        <f ca="1">IFERROR(INDIRECT("'"&amp;TEXT($D29,"mmm")&amp;YEAR($D29)&amp;"'!"&amp;"E"&amp;VLOOKUP($C$8,parametros!$B$6:$C$9,2,0)-1+MATCH($G$8,parametros!$E$6:$E$10,0)),"")</f>
        <v/>
      </c>
      <c r="AA29" s="28" t="str">
        <f ca="1">IFERROR(INDIRECT("'"&amp;TEXT($D29,"mmm")&amp;YEAR($D29)&amp;"'!"&amp;"F"&amp;VLOOKUP($C$8,parametros!$B$6:$C$9,2,0)-1+MATCH($G$8,parametros!$E$6:$E$10,0)),"")</f>
        <v/>
      </c>
      <c r="AB29" s="28" t="str">
        <f ca="1">IFERROR(INDIRECT("'"&amp;TEXT($D29,"mmm")&amp;YEAR($D29)&amp;"'!"&amp;"G"&amp;VLOOKUP($C$8,parametros!$B$6:$C$9,2,0)-1+MATCH($G$8,parametros!$E$6:$E$10,0)),"")</f>
        <v/>
      </c>
      <c r="AC29" s="28" t="str">
        <f ca="1">IFERROR(INDIRECT("'"&amp;TEXT($D29,"mmm")&amp;YEAR($D29)&amp;"'!"&amp;"H"&amp;VLOOKUP($C$8,parametros!$B$6:$C$9,2,0)-1+MATCH($G$8,parametros!$E$6:$E$10,0)),"")</f>
        <v/>
      </c>
      <c r="AD29" s="28" t="str">
        <f ca="1">IFERROR(INDIRECT("'"&amp;TEXT($D29,"mmm")&amp;YEAR($D29)&amp;"'!"&amp;"I"&amp;VLOOKUP($C$8,parametros!$B$6:$C$9,2,0)-1+MATCH($G$8,parametros!$E$6:$E$10,0)),"")</f>
        <v/>
      </c>
      <c r="AE29" s="28" t="str">
        <f ca="1">IFERROR(INDIRECT("'"&amp;TEXT($D29,"mmm")&amp;YEAR($D29)&amp;"'!"&amp;"J"&amp;VLOOKUP($C$8,parametros!$B$6:$C$9,2,0)-1+MATCH($G$8,parametros!$E$6:$E$10,0)),"")</f>
        <v/>
      </c>
      <c r="AF29" s="28" t="str">
        <f ca="1">IFERROR(INDIRECT("'"&amp;TEXT($D29,"mmm")&amp;YEAR($D29)&amp;"'!"&amp;"K"&amp;VLOOKUP($C$8,parametros!$B$6:$C$9,2,0)-1+MATCH($G$8,parametros!$E$6:$E$10,0)),"")</f>
        <v/>
      </c>
      <c r="AG29" s="28" t="str">
        <f ca="1">IFERROR(INDIRECT("'"&amp;TEXT($D29,"mmm")&amp;YEAR($D29)&amp;"'!"&amp;"L"&amp;VLOOKUP($C$8,parametros!$B$6:$C$9,2,0)-1+MATCH($G$8,parametros!$E$6:$E$10,0)),"")</f>
        <v/>
      </c>
      <c r="AH29" s="28" t="str">
        <f ca="1">IFERROR(INDIRECT("'"&amp;TEXT($D29,"mmm")&amp;YEAR($D29)&amp;"'!"&amp;"M"&amp;VLOOKUP($C$8,parametros!$B$6:$C$9,2,0)-1+MATCH($G$8,parametros!$E$6:$E$10,0)),"")</f>
        <v/>
      </c>
      <c r="AI29" s="28" t="str">
        <f ca="1">IFERROR(INDIRECT("'"&amp;TEXT($D29,"mmm")&amp;YEAR($D29)&amp;"'!"&amp;"N"&amp;VLOOKUP($C$8,parametros!$B$6:$C$9,2,0)-1+MATCH($G$8,parametros!$E$6:$E$10,0)),"")</f>
        <v/>
      </c>
      <c r="AJ29" s="35"/>
      <c r="AK29" s="35"/>
      <c r="AL29" s="35"/>
      <c r="AM29" s="36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</row>
    <row r="30" spans="3:89" ht="15.75" thickBot="1" x14ac:dyDescent="0.3">
      <c r="D30" s="26">
        <f t="shared" si="47"/>
        <v>44287</v>
      </c>
      <c r="E30" s="37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28" t="str">
        <f ca="1">IFERROR(INDIRECT("'"&amp;TEXT($D30,"mmm")&amp;YEAR($D30)&amp;"'!"&amp;"C"&amp;VLOOKUP($C$8,parametros!$B$6:$C$9,2,0)-1+MATCH($G$8,parametros!$E$6:$E$10,0)),"")</f>
        <v/>
      </c>
      <c r="Z30" s="28" t="str">
        <f ca="1">IFERROR(INDIRECT("'"&amp;TEXT($D30,"mmm")&amp;YEAR($D30)&amp;"'!"&amp;"D"&amp;VLOOKUP($C$8,parametros!$B$6:$C$9,2,0)-1+MATCH($G$8,parametros!$E$6:$E$10,0)),"")</f>
        <v/>
      </c>
      <c r="AA30" s="28" t="str">
        <f ca="1">IFERROR(INDIRECT("'"&amp;TEXT($D30,"mmm")&amp;YEAR($D30)&amp;"'!"&amp;"E"&amp;VLOOKUP($C$8,parametros!$B$6:$C$9,2,0)-1+MATCH($G$8,parametros!$E$6:$E$10,0)),"")</f>
        <v/>
      </c>
      <c r="AB30" s="28" t="str">
        <f ca="1">IFERROR(INDIRECT("'"&amp;TEXT($D30,"mmm")&amp;YEAR($D30)&amp;"'!"&amp;"F"&amp;VLOOKUP($C$8,parametros!$B$6:$C$9,2,0)-1+MATCH($G$8,parametros!$E$6:$E$10,0)),"")</f>
        <v/>
      </c>
      <c r="AC30" s="28" t="str">
        <f ca="1">IFERROR(INDIRECT("'"&amp;TEXT($D30,"mmm")&amp;YEAR($D30)&amp;"'!"&amp;"G"&amp;VLOOKUP($C$8,parametros!$B$6:$C$9,2,0)-1+MATCH($G$8,parametros!$E$6:$E$10,0)),"")</f>
        <v/>
      </c>
      <c r="AD30" s="28" t="str">
        <f ca="1">IFERROR(INDIRECT("'"&amp;TEXT($D30,"mmm")&amp;YEAR($D30)&amp;"'!"&amp;"H"&amp;VLOOKUP($C$8,parametros!$B$6:$C$9,2,0)-1+MATCH($G$8,parametros!$E$6:$E$10,0)),"")</f>
        <v/>
      </c>
      <c r="AE30" s="28" t="str">
        <f ca="1">IFERROR(INDIRECT("'"&amp;TEXT($D30,"mmm")&amp;YEAR($D30)&amp;"'!"&amp;"I"&amp;VLOOKUP($C$8,parametros!$B$6:$C$9,2,0)-1+MATCH($G$8,parametros!$E$6:$E$10,0)),"")</f>
        <v/>
      </c>
      <c r="AF30" s="28" t="str">
        <f ca="1">IFERROR(INDIRECT("'"&amp;TEXT($D30,"mmm")&amp;YEAR($D30)&amp;"'!"&amp;"J"&amp;VLOOKUP($C$8,parametros!$B$6:$C$9,2,0)-1+MATCH($G$8,parametros!$E$6:$E$10,0)),"")</f>
        <v/>
      </c>
      <c r="AG30" s="28" t="str">
        <f ca="1">IFERROR(INDIRECT("'"&amp;TEXT($D30,"mmm")&amp;YEAR($D30)&amp;"'!"&amp;"K"&amp;VLOOKUP($C$8,parametros!$B$6:$C$9,2,0)-1+MATCH($G$8,parametros!$E$6:$E$10,0)),"")</f>
        <v/>
      </c>
      <c r="AH30" s="28" t="str">
        <f ca="1">IFERROR(INDIRECT("'"&amp;TEXT($D30,"mmm")&amp;YEAR($D30)&amp;"'!"&amp;"L"&amp;VLOOKUP($C$8,parametros!$B$6:$C$9,2,0)-1+MATCH($G$8,parametros!$E$6:$E$10,0)),"")</f>
        <v/>
      </c>
      <c r="AI30" s="28" t="str">
        <f ca="1">IFERROR(INDIRECT("'"&amp;TEXT($D30,"mmm")&amp;YEAR($D30)&amp;"'!"&amp;"M"&amp;VLOOKUP($C$8,parametros!$B$6:$C$9,2,0)-1+MATCH($G$8,parametros!$E$6:$E$10,0)),"")</f>
        <v/>
      </c>
      <c r="AJ30" s="28" t="str">
        <f ca="1">IFERROR(INDIRECT("'"&amp;TEXT($D30,"mmm")&amp;YEAR($D30)&amp;"'!"&amp;"N"&amp;VLOOKUP($C$8,parametros!$B$6:$C$9,2,0)-1+MATCH($G$8,parametros!$E$6:$E$10,0)),"")</f>
        <v/>
      </c>
      <c r="AK30" s="35"/>
      <c r="AL30" s="35"/>
      <c r="AM30" s="36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</row>
    <row r="31" spans="3:89" ht="15.75" thickBot="1" x14ac:dyDescent="0.3">
      <c r="D31" s="26">
        <f t="shared" si="47"/>
        <v>44317</v>
      </c>
      <c r="E31" s="37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28" t="str">
        <f ca="1">IFERROR(INDIRECT("'"&amp;TEXT($D31,"mmm")&amp;YEAR($D31)&amp;"'!"&amp;"C"&amp;VLOOKUP($C$8,parametros!$B$6:$C$9,2,0)-1+MATCH($G$8,parametros!$E$6:$E$10,0)),"")</f>
        <v/>
      </c>
      <c r="AA31" s="28" t="str">
        <f ca="1">IFERROR(INDIRECT("'"&amp;TEXT($D31,"mmm")&amp;YEAR($D31)&amp;"'!"&amp;"D"&amp;VLOOKUP($C$8,parametros!$B$6:$C$9,2,0)-1+MATCH($G$8,parametros!$E$6:$E$10,0)),"")</f>
        <v/>
      </c>
      <c r="AB31" s="28" t="str">
        <f ca="1">IFERROR(INDIRECT("'"&amp;TEXT($D31,"mmm")&amp;YEAR($D31)&amp;"'!"&amp;"E"&amp;VLOOKUP($C$8,parametros!$B$6:$C$9,2,0)-1+MATCH($G$8,parametros!$E$6:$E$10,0)),"")</f>
        <v/>
      </c>
      <c r="AC31" s="28" t="str">
        <f ca="1">IFERROR(INDIRECT("'"&amp;TEXT($D31,"mmm")&amp;YEAR($D31)&amp;"'!"&amp;"F"&amp;VLOOKUP($C$8,parametros!$B$6:$C$9,2,0)-1+MATCH($G$8,parametros!$E$6:$E$10,0)),"")</f>
        <v/>
      </c>
      <c r="AD31" s="28" t="str">
        <f ca="1">IFERROR(INDIRECT("'"&amp;TEXT($D31,"mmm")&amp;YEAR($D31)&amp;"'!"&amp;"G"&amp;VLOOKUP($C$8,parametros!$B$6:$C$9,2,0)-1+MATCH($G$8,parametros!$E$6:$E$10,0)),"")</f>
        <v/>
      </c>
      <c r="AE31" s="28" t="str">
        <f ca="1">IFERROR(INDIRECT("'"&amp;TEXT($D31,"mmm")&amp;YEAR($D31)&amp;"'!"&amp;"H"&amp;VLOOKUP($C$8,parametros!$B$6:$C$9,2,0)-1+MATCH($G$8,parametros!$E$6:$E$10,0)),"")</f>
        <v/>
      </c>
      <c r="AF31" s="28" t="str">
        <f ca="1">IFERROR(INDIRECT("'"&amp;TEXT($D31,"mmm")&amp;YEAR($D31)&amp;"'!"&amp;"I"&amp;VLOOKUP($C$8,parametros!$B$6:$C$9,2,0)-1+MATCH($G$8,parametros!$E$6:$E$10,0)),"")</f>
        <v/>
      </c>
      <c r="AG31" s="28" t="str">
        <f ca="1">IFERROR(INDIRECT("'"&amp;TEXT($D31,"mmm")&amp;YEAR($D31)&amp;"'!"&amp;"J"&amp;VLOOKUP($C$8,parametros!$B$6:$C$9,2,0)-1+MATCH($G$8,parametros!$E$6:$E$10,0)),"")</f>
        <v/>
      </c>
      <c r="AH31" s="28" t="str">
        <f ca="1">IFERROR(INDIRECT("'"&amp;TEXT($D31,"mmm")&amp;YEAR($D31)&amp;"'!"&amp;"K"&amp;VLOOKUP($C$8,parametros!$B$6:$C$9,2,0)-1+MATCH($G$8,parametros!$E$6:$E$10,0)),"")</f>
        <v/>
      </c>
      <c r="AI31" s="28" t="str">
        <f ca="1">IFERROR(INDIRECT("'"&amp;TEXT($D31,"mmm")&amp;YEAR($D31)&amp;"'!"&amp;"L"&amp;VLOOKUP($C$8,parametros!$B$6:$C$9,2,0)-1+MATCH($G$8,parametros!$E$6:$E$10,0)),"")</f>
        <v/>
      </c>
      <c r="AJ31" s="28" t="str">
        <f ca="1">IFERROR(INDIRECT("'"&amp;TEXT($D31,"mmm")&amp;YEAR($D31)&amp;"'!"&amp;"M"&amp;VLOOKUP($C$8,parametros!$B$6:$C$9,2,0)-1+MATCH($G$8,parametros!$E$6:$E$10,0)),"")</f>
        <v/>
      </c>
      <c r="AK31" s="28" t="str">
        <f ca="1">IFERROR(INDIRECT("'"&amp;TEXT($D31,"mmm")&amp;YEAR($D31)&amp;"'!"&amp;"N"&amp;VLOOKUP($C$8,parametros!$B$6:$C$9,2,0)-1+MATCH($G$8,parametros!$E$6:$E$10,0)),"")</f>
        <v/>
      </c>
      <c r="AL31" s="35"/>
      <c r="AM31" s="36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</row>
    <row r="32" spans="3:89" ht="15.75" thickBot="1" x14ac:dyDescent="0.3">
      <c r="D32" s="26">
        <f t="shared" si="47"/>
        <v>44348</v>
      </c>
      <c r="E32" s="3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28" t="str">
        <f ca="1">IFERROR(INDIRECT("'"&amp;TEXT($D32,"mmm")&amp;YEAR($D32)&amp;"'!"&amp;"C"&amp;VLOOKUP($C$8,parametros!$B$6:$C$9,2,0)-1+MATCH($G$8,parametros!$E$6:$E$10,0)),"")</f>
        <v/>
      </c>
      <c r="AB32" s="28" t="str">
        <f ca="1">IFERROR(INDIRECT("'"&amp;TEXT($D32,"mmm")&amp;YEAR($D32)&amp;"'!"&amp;"D"&amp;VLOOKUP($C$8,parametros!$B$6:$C$9,2,0)-1+MATCH($G$8,parametros!$E$6:$E$10,0)),"")</f>
        <v/>
      </c>
      <c r="AC32" s="28" t="str">
        <f ca="1">IFERROR(INDIRECT("'"&amp;TEXT($D32,"mmm")&amp;YEAR($D32)&amp;"'!"&amp;"E"&amp;VLOOKUP($C$8,parametros!$B$6:$C$9,2,0)-1+MATCH($G$8,parametros!$E$6:$E$10,0)),"")</f>
        <v/>
      </c>
      <c r="AD32" s="28" t="str">
        <f ca="1">IFERROR(INDIRECT("'"&amp;TEXT($D32,"mmm")&amp;YEAR($D32)&amp;"'!"&amp;"F"&amp;VLOOKUP($C$8,parametros!$B$6:$C$9,2,0)-1+MATCH($G$8,parametros!$E$6:$E$10,0)),"")</f>
        <v/>
      </c>
      <c r="AE32" s="28" t="str">
        <f ca="1">IFERROR(INDIRECT("'"&amp;TEXT($D32,"mmm")&amp;YEAR($D32)&amp;"'!"&amp;"G"&amp;VLOOKUP($C$8,parametros!$B$6:$C$9,2,0)-1+MATCH($G$8,parametros!$E$6:$E$10,0)),"")</f>
        <v/>
      </c>
      <c r="AF32" s="28" t="str">
        <f ca="1">IFERROR(INDIRECT("'"&amp;TEXT($D32,"mmm")&amp;YEAR($D32)&amp;"'!"&amp;"H"&amp;VLOOKUP($C$8,parametros!$B$6:$C$9,2,0)-1+MATCH($G$8,parametros!$E$6:$E$10,0)),"")</f>
        <v/>
      </c>
      <c r="AG32" s="28" t="str">
        <f ca="1">IFERROR(INDIRECT("'"&amp;TEXT($D32,"mmm")&amp;YEAR($D32)&amp;"'!"&amp;"I"&amp;VLOOKUP($C$8,parametros!$B$6:$C$9,2,0)-1+MATCH($G$8,parametros!$E$6:$E$10,0)),"")</f>
        <v/>
      </c>
      <c r="AH32" s="28" t="str">
        <f ca="1">IFERROR(INDIRECT("'"&amp;TEXT($D32,"mmm")&amp;YEAR($D32)&amp;"'!"&amp;"J"&amp;VLOOKUP($C$8,parametros!$B$6:$C$9,2,0)-1+MATCH($G$8,parametros!$E$6:$E$10,0)),"")</f>
        <v/>
      </c>
      <c r="AI32" s="28" t="str">
        <f ca="1">IFERROR(INDIRECT("'"&amp;TEXT($D32,"mmm")&amp;YEAR($D32)&amp;"'!"&amp;"K"&amp;VLOOKUP($C$8,parametros!$B$6:$C$9,2,0)-1+MATCH($G$8,parametros!$E$6:$E$10,0)),"")</f>
        <v/>
      </c>
      <c r="AJ32" s="28" t="str">
        <f ca="1">IFERROR(INDIRECT("'"&amp;TEXT($D32,"mmm")&amp;YEAR($D32)&amp;"'!"&amp;"L"&amp;VLOOKUP($C$8,parametros!$B$6:$C$9,2,0)-1+MATCH($G$8,parametros!$E$6:$E$10,0)),"")</f>
        <v/>
      </c>
      <c r="AK32" s="28" t="str">
        <f ca="1">IFERROR(INDIRECT("'"&amp;TEXT($D32,"mmm")&amp;YEAR($D32)&amp;"'!"&amp;"M"&amp;VLOOKUP($C$8,parametros!$B$6:$C$9,2,0)-1+MATCH($G$8,parametros!$E$6:$E$10,0)),"")</f>
        <v/>
      </c>
      <c r="AL32" s="28" t="str">
        <f ca="1">IFERROR(INDIRECT("'"&amp;TEXT($D32,"mmm")&amp;YEAR($D32)&amp;"'!"&amp;"N"&amp;VLOOKUP($C$8,parametros!$B$6:$C$9,2,0)-1+MATCH($G$8,parametros!$E$6:$E$10,0)),"")</f>
        <v/>
      </c>
      <c r="AM32" s="36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</row>
    <row r="33" spans="4:89" ht="15.75" thickBot="1" x14ac:dyDescent="0.3">
      <c r="D33" s="26">
        <f t="shared" si="47"/>
        <v>44378</v>
      </c>
      <c r="E33" s="3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28" t="str">
        <f ca="1">IFERROR(INDIRECT("'"&amp;TEXT($D33,"mmm")&amp;YEAR($D33)&amp;"'!"&amp;"C"&amp;VLOOKUP($C$8,parametros!$B$6:$C$9,2,0)-1+MATCH($G$8,parametros!$E$6:$E$10,0)),"")</f>
        <v/>
      </c>
      <c r="AC33" s="28" t="str">
        <f ca="1">IFERROR(INDIRECT("'"&amp;TEXT($D33,"mmm")&amp;YEAR($D33)&amp;"'!"&amp;"D"&amp;VLOOKUP($C$8,parametros!$B$6:$C$9,2,0)-1+MATCH($G$8,parametros!$E$6:$E$10,0)),"")</f>
        <v/>
      </c>
      <c r="AD33" s="28" t="str">
        <f ca="1">IFERROR(INDIRECT("'"&amp;TEXT($D33,"mmm")&amp;YEAR($D33)&amp;"'!"&amp;"E"&amp;VLOOKUP($C$8,parametros!$B$6:$C$9,2,0)-1+MATCH($G$8,parametros!$E$6:$E$10,0)),"")</f>
        <v/>
      </c>
      <c r="AE33" s="28" t="str">
        <f ca="1">IFERROR(INDIRECT("'"&amp;TEXT($D33,"mmm")&amp;YEAR($D33)&amp;"'!"&amp;"F"&amp;VLOOKUP($C$8,parametros!$B$6:$C$9,2,0)-1+MATCH($G$8,parametros!$E$6:$E$10,0)),"")</f>
        <v/>
      </c>
      <c r="AF33" s="28" t="str">
        <f ca="1">IFERROR(INDIRECT("'"&amp;TEXT($D33,"mmm")&amp;YEAR($D33)&amp;"'!"&amp;"G"&amp;VLOOKUP($C$8,parametros!$B$6:$C$9,2,0)-1+MATCH($G$8,parametros!$E$6:$E$10,0)),"")</f>
        <v/>
      </c>
      <c r="AG33" s="28" t="str">
        <f ca="1">IFERROR(INDIRECT("'"&amp;TEXT($D33,"mmm")&amp;YEAR($D33)&amp;"'!"&amp;"H"&amp;VLOOKUP($C$8,parametros!$B$6:$C$9,2,0)-1+MATCH($G$8,parametros!$E$6:$E$10,0)),"")</f>
        <v/>
      </c>
      <c r="AH33" s="28" t="str">
        <f ca="1">IFERROR(INDIRECT("'"&amp;TEXT($D33,"mmm")&amp;YEAR($D33)&amp;"'!"&amp;"I"&amp;VLOOKUP($C$8,parametros!$B$6:$C$9,2,0)-1+MATCH($G$8,parametros!$E$6:$E$10,0)),"")</f>
        <v/>
      </c>
      <c r="AI33" s="28" t="str">
        <f ca="1">IFERROR(INDIRECT("'"&amp;TEXT($D33,"mmm")&amp;YEAR($D33)&amp;"'!"&amp;"J"&amp;VLOOKUP($C$8,parametros!$B$6:$C$9,2,0)-1+MATCH($G$8,parametros!$E$6:$E$10,0)),"")</f>
        <v/>
      </c>
      <c r="AJ33" s="28" t="str">
        <f ca="1">IFERROR(INDIRECT("'"&amp;TEXT($D33,"mmm")&amp;YEAR($D33)&amp;"'!"&amp;"K"&amp;VLOOKUP($C$8,parametros!$B$6:$C$9,2,0)-1+MATCH($G$8,parametros!$E$6:$E$10,0)),"")</f>
        <v/>
      </c>
      <c r="AK33" s="28" t="str">
        <f ca="1">IFERROR(INDIRECT("'"&amp;TEXT($D33,"mmm")&amp;YEAR($D33)&amp;"'!"&amp;"L"&amp;VLOOKUP($C$8,parametros!$B$6:$C$9,2,0)-1+MATCH($G$8,parametros!$E$6:$E$10,0)),"")</f>
        <v/>
      </c>
      <c r="AL33" s="28" t="str">
        <f ca="1">IFERROR(INDIRECT("'"&amp;TEXT($D33,"mmm")&amp;YEAR($D33)&amp;"'!"&amp;"M"&amp;VLOOKUP($C$8,parametros!$B$6:$C$9,2,0)-1+MATCH($G$8,parametros!$E$6:$E$10,0)),"")</f>
        <v/>
      </c>
      <c r="AM33" s="28" t="str">
        <f ca="1">IFERROR(INDIRECT("'"&amp;TEXT($D33,"mmm")&amp;YEAR($D33)&amp;"'!"&amp;"N"&amp;VLOOKUP($C$8,parametros!$B$6:$C$9,2,0)-1+MATCH($G$8,parametros!$E$6:$E$10,0)),"")</f>
        <v/>
      </c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</row>
    <row r="34" spans="4:89" ht="15.75" thickBot="1" x14ac:dyDescent="0.3">
      <c r="D34" s="26">
        <f t="shared" si="47"/>
        <v>44409</v>
      </c>
      <c r="E34" s="3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28" t="str">
        <f ca="1">IFERROR(INDIRECT("'"&amp;TEXT($D34,"mmm")&amp;YEAR($D34)&amp;"'!"&amp;"C"&amp;VLOOKUP($C$8,parametros!$B$6:$C$9,2,0)-1+MATCH($G$8,parametros!$E$6:$E$10,0)),"")</f>
        <v/>
      </c>
      <c r="AD34" s="28" t="str">
        <f ca="1">IFERROR(INDIRECT("'"&amp;TEXT($D34,"mmm")&amp;YEAR($D34)&amp;"'!"&amp;"D"&amp;VLOOKUP($C$8,parametros!$B$6:$C$9,2,0)-1+MATCH($G$8,parametros!$E$6:$E$10,0)),"")</f>
        <v/>
      </c>
      <c r="AE34" s="28" t="str">
        <f ca="1">IFERROR(INDIRECT("'"&amp;TEXT($D34,"mmm")&amp;YEAR($D34)&amp;"'!"&amp;"E"&amp;VLOOKUP($C$8,parametros!$B$6:$C$9,2,0)-1+MATCH($G$8,parametros!$E$6:$E$10,0)),"")</f>
        <v/>
      </c>
      <c r="AF34" s="28" t="str">
        <f ca="1">IFERROR(INDIRECT("'"&amp;TEXT($D34,"mmm")&amp;YEAR($D34)&amp;"'!"&amp;"F"&amp;VLOOKUP($C$8,parametros!$B$6:$C$9,2,0)-1+MATCH($G$8,parametros!$E$6:$E$10,0)),"")</f>
        <v/>
      </c>
      <c r="AG34" s="28" t="str">
        <f ca="1">IFERROR(INDIRECT("'"&amp;TEXT($D34,"mmm")&amp;YEAR($D34)&amp;"'!"&amp;"G"&amp;VLOOKUP($C$8,parametros!$B$6:$C$9,2,0)-1+MATCH($G$8,parametros!$E$6:$E$10,0)),"")</f>
        <v/>
      </c>
      <c r="AH34" s="28" t="str">
        <f ca="1">IFERROR(INDIRECT("'"&amp;TEXT($D34,"mmm")&amp;YEAR($D34)&amp;"'!"&amp;"H"&amp;VLOOKUP($C$8,parametros!$B$6:$C$9,2,0)-1+MATCH($G$8,parametros!$E$6:$E$10,0)),"")</f>
        <v/>
      </c>
      <c r="AI34" s="28" t="str">
        <f ca="1">IFERROR(INDIRECT("'"&amp;TEXT($D34,"mmm")&amp;YEAR($D34)&amp;"'!"&amp;"I"&amp;VLOOKUP($C$8,parametros!$B$6:$C$9,2,0)-1+MATCH($G$8,parametros!$E$6:$E$10,0)),"")</f>
        <v/>
      </c>
      <c r="AJ34" s="28" t="str">
        <f ca="1">IFERROR(INDIRECT("'"&amp;TEXT($D34,"mmm")&amp;YEAR($D34)&amp;"'!"&amp;"J"&amp;VLOOKUP($C$8,parametros!$B$6:$C$9,2,0)-1+MATCH($G$8,parametros!$E$6:$E$10,0)),"")</f>
        <v/>
      </c>
      <c r="AK34" s="28" t="str">
        <f ca="1">IFERROR(INDIRECT("'"&amp;TEXT($D34,"mmm")&amp;YEAR($D34)&amp;"'!"&amp;"K"&amp;VLOOKUP($C$8,parametros!$B$6:$C$9,2,0)-1+MATCH($G$8,parametros!$E$6:$E$10,0)),"")</f>
        <v/>
      </c>
      <c r="AL34" s="28" t="str">
        <f ca="1">IFERROR(INDIRECT("'"&amp;TEXT($D34,"mmm")&amp;YEAR($D34)&amp;"'!"&amp;"L"&amp;VLOOKUP($C$8,parametros!$B$6:$C$9,2,0)-1+MATCH($G$8,parametros!$E$6:$E$10,0)),"")</f>
        <v/>
      </c>
      <c r="AM34" s="28" t="str">
        <f ca="1">IFERROR(INDIRECT("'"&amp;TEXT($D34,"mmm")&amp;YEAR($D34)&amp;"'!"&amp;"M"&amp;VLOOKUP($C$8,parametros!$B$6:$C$9,2,0)-1+MATCH($G$8,parametros!$E$6:$E$10,0)),"")</f>
        <v/>
      </c>
      <c r="AN34" s="28" t="str">
        <f ca="1">IFERROR(INDIRECT("'"&amp;TEXT($D34,"mmm")&amp;YEAR($D34)&amp;"'!"&amp;"N"&amp;VLOOKUP($C$8,parametros!$B$6:$C$9,2,0)-1+MATCH($G$8,parametros!$E$6:$E$10,0)),"")</f>
        <v/>
      </c>
      <c r="AO34" s="28" t="str">
        <f ca="1">IFERROR(INDIRECT("'"&amp;TEXT($D34,"mmm")&amp;YEAR($D34)&amp;"'!"&amp;"N"&amp;VLOOKUP($C$8,parametros!$B$6:$C$9,2,0)-1+MATCH($G$8,INDIRECT("'"&amp;TEXT($D34,"mmm")&amp;YEAR($D34)&amp;"'!$B$44:$B$48"),0)),"")</f>
        <v/>
      </c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</row>
    <row r="35" spans="4:89" ht="15.75" thickBot="1" x14ac:dyDescent="0.3">
      <c r="D35" s="26">
        <f t="shared" si="47"/>
        <v>44440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  <c r="AD35" s="28" t="str">
        <f ca="1">IFERROR(INDIRECT("'"&amp;TEXT($D35,"mmm")&amp;YEAR($D35)&amp;"'!"&amp;"C"&amp;VLOOKUP($C$8,parametros!$B$6:$C$9,2,0)-1+MATCH($G$8,parametros!$E$6:$E$10,0)),"")</f>
        <v/>
      </c>
      <c r="AE35" s="28" t="str">
        <f ca="1">IFERROR(INDIRECT("'"&amp;TEXT($D35,"mmm")&amp;YEAR($D35)&amp;"'!"&amp;"D"&amp;VLOOKUP($C$8,parametros!$B$6:$C$9,2,0)-1+MATCH($G$8,parametros!$E$6:$E$10,0)),"")</f>
        <v/>
      </c>
      <c r="AF35" s="28" t="str">
        <f ca="1">IFERROR(INDIRECT("'"&amp;TEXT($D35,"mmm")&amp;YEAR($D35)&amp;"'!"&amp;"E"&amp;VLOOKUP($C$8,parametros!$B$6:$C$9,2,0)-1+MATCH($G$8,parametros!$E$6:$E$10,0)),"")</f>
        <v/>
      </c>
      <c r="AG35" s="28" t="str">
        <f ca="1">IFERROR(INDIRECT("'"&amp;TEXT($D35,"mmm")&amp;YEAR($D35)&amp;"'!"&amp;"F"&amp;VLOOKUP($C$8,parametros!$B$6:$C$9,2,0)-1+MATCH($G$8,parametros!$E$6:$E$10,0)),"")</f>
        <v/>
      </c>
      <c r="AH35" s="28" t="str">
        <f ca="1">IFERROR(INDIRECT("'"&amp;TEXT($D35,"mmm")&amp;YEAR($D35)&amp;"'!"&amp;"G"&amp;VLOOKUP($C$8,parametros!$B$6:$C$9,2,0)-1+MATCH($G$8,parametros!$E$6:$E$10,0)),"")</f>
        <v/>
      </c>
      <c r="AI35" s="28" t="str">
        <f ca="1">IFERROR(INDIRECT("'"&amp;TEXT($D35,"mmm")&amp;YEAR($D35)&amp;"'!"&amp;"H"&amp;VLOOKUP($C$8,parametros!$B$6:$C$9,2,0)-1+MATCH($G$8,parametros!$E$6:$E$10,0)),"")</f>
        <v/>
      </c>
      <c r="AJ35" s="28" t="str">
        <f ca="1">IFERROR(INDIRECT("'"&amp;TEXT($D35,"mmm")&amp;YEAR($D35)&amp;"'!"&amp;"I"&amp;VLOOKUP($C$8,parametros!$B$6:$C$9,2,0)-1+MATCH($G$8,parametros!$E$6:$E$10,0)),"")</f>
        <v/>
      </c>
      <c r="AK35" s="28" t="str">
        <f ca="1">IFERROR(INDIRECT("'"&amp;TEXT($D35,"mmm")&amp;YEAR($D35)&amp;"'!"&amp;"J"&amp;VLOOKUP($C$8,parametros!$B$6:$C$9,2,0)-1+MATCH($G$8,parametros!$E$6:$E$10,0)),"")</f>
        <v/>
      </c>
      <c r="AL35" s="28" t="str">
        <f ca="1">IFERROR(INDIRECT("'"&amp;TEXT($D35,"mmm")&amp;YEAR($D35)&amp;"'!"&amp;"K"&amp;VLOOKUP($C$8,parametros!$B$6:$C$9,2,0)-1+MATCH($G$8,parametros!$E$6:$E$10,0)),"")</f>
        <v/>
      </c>
      <c r="AM35" s="28" t="str">
        <f ca="1">IFERROR(INDIRECT("'"&amp;TEXT($D35,"mmm")&amp;YEAR($D35)&amp;"'!"&amp;"L"&amp;VLOOKUP($C$8,parametros!$B$6:$C$9,2,0)-1+MATCH($G$8,parametros!$E$6:$E$10,0)),"")</f>
        <v/>
      </c>
      <c r="AN35" s="28" t="str">
        <f ca="1">IFERROR(INDIRECT("'"&amp;TEXT($D35,"mmm")&amp;YEAR($D35)&amp;"'!"&amp;"M"&amp;VLOOKUP($C$8,parametros!$B$6:$C$9,2,0)-1+MATCH($G$8,parametros!$E$6:$E$10,0)),"")</f>
        <v/>
      </c>
      <c r="AO35" s="28" t="str">
        <f ca="1">IFERROR(INDIRECT("'"&amp;TEXT($D35,"mmm")&amp;YEAR($D35)&amp;"'!"&amp;"N"&amp;VLOOKUP($C$8,parametros!$B$6:$C$9,2,0)-1+MATCH($G$8,parametros!$E$6:$E$10,0)),"")</f>
        <v/>
      </c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</row>
    <row r="36" spans="4:89" ht="15.75" thickBot="1" x14ac:dyDescent="0.3">
      <c r="D36" s="26">
        <f t="shared" si="47"/>
        <v>44470</v>
      </c>
      <c r="E36" s="3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  <c r="AD36" s="28"/>
      <c r="AE36" s="28" t="str">
        <f ca="1">IFERROR(INDIRECT("'"&amp;TEXT($D36,"mmm")&amp;YEAR($D36)&amp;"'!"&amp;"C"&amp;VLOOKUP($C$8,parametros!$B$6:$C$9,2,0)-1+MATCH($G$8,parametros!$E$6:$E$10,0)),"")</f>
        <v/>
      </c>
      <c r="AF36" s="28" t="str">
        <f ca="1">IFERROR(INDIRECT("'"&amp;TEXT($D36,"mmm")&amp;YEAR($D36)&amp;"'!"&amp;"D"&amp;VLOOKUP($C$8,parametros!$B$6:$C$9,2,0)-1+MATCH($G$8,parametros!$E$6:$E$10,0)),"")</f>
        <v/>
      </c>
      <c r="AG36" s="28" t="str">
        <f ca="1">IFERROR(INDIRECT("'"&amp;TEXT($D36,"mmm")&amp;YEAR($D36)&amp;"'!"&amp;"E"&amp;VLOOKUP($C$8,parametros!$B$6:$C$9,2,0)-1+MATCH($G$8,parametros!$E$6:$E$10,0)),"")</f>
        <v/>
      </c>
      <c r="AH36" s="28" t="str">
        <f ca="1">IFERROR(INDIRECT("'"&amp;TEXT($D36,"mmm")&amp;YEAR($D36)&amp;"'!"&amp;"F"&amp;VLOOKUP($C$8,parametros!$B$6:$C$9,2,0)-1+MATCH($G$8,parametros!$E$6:$E$10,0)),"")</f>
        <v/>
      </c>
      <c r="AI36" s="28" t="str">
        <f ca="1">IFERROR(INDIRECT("'"&amp;TEXT($D36,"mmm")&amp;YEAR($D36)&amp;"'!"&amp;"G"&amp;VLOOKUP($C$8,parametros!$B$6:$C$9,2,0)-1+MATCH($G$8,parametros!$E$6:$E$10,0)),"")</f>
        <v/>
      </c>
      <c r="AJ36" s="28" t="str">
        <f ca="1">IFERROR(INDIRECT("'"&amp;TEXT($D36,"mmm")&amp;YEAR($D36)&amp;"'!"&amp;"H"&amp;VLOOKUP($C$8,parametros!$B$6:$C$9,2,0)-1+MATCH($G$8,parametros!$E$6:$E$10,0)),"")</f>
        <v/>
      </c>
      <c r="AK36" s="28" t="str">
        <f ca="1">IFERROR(INDIRECT("'"&amp;TEXT($D36,"mmm")&amp;YEAR($D36)&amp;"'!"&amp;"I"&amp;VLOOKUP($C$8,parametros!$B$6:$C$9,2,0)-1+MATCH($G$8,parametros!$E$6:$E$10,0)),"")</f>
        <v/>
      </c>
      <c r="AL36" s="28" t="str">
        <f ca="1">IFERROR(INDIRECT("'"&amp;TEXT($D36,"mmm")&amp;YEAR($D36)&amp;"'!"&amp;"J"&amp;VLOOKUP($C$8,parametros!$B$6:$C$9,2,0)-1+MATCH($G$8,parametros!$E$6:$E$10,0)),"")</f>
        <v/>
      </c>
      <c r="AM36" s="28" t="str">
        <f ca="1">IFERROR(INDIRECT("'"&amp;TEXT($D36,"mmm")&amp;YEAR($D36)&amp;"'!"&amp;"K"&amp;VLOOKUP($C$8,parametros!$B$6:$C$9,2,0)-1+MATCH($G$8,parametros!$E$6:$E$10,0)),"")</f>
        <v/>
      </c>
      <c r="AN36" s="28" t="str">
        <f ca="1">IFERROR(INDIRECT("'"&amp;TEXT($D36,"mmm")&amp;YEAR($D36)&amp;"'!"&amp;"L"&amp;VLOOKUP($C$8,parametros!$B$6:$C$9,2,0)-1+MATCH($G$8,parametros!$E$6:$E$10,0)),"")</f>
        <v/>
      </c>
      <c r="AO36" s="28" t="str">
        <f ca="1">IFERROR(INDIRECT("'"&amp;TEXT($D36,"mmm")&amp;YEAR($D36)&amp;"'!"&amp;"M"&amp;VLOOKUP($C$8,parametros!$B$6:$C$9,2,0)-1+MATCH($G$8,parametros!$E$6:$E$10,0)),"")</f>
        <v/>
      </c>
      <c r="AP36" s="28" t="str">
        <f ca="1">IFERROR(INDIRECT("'"&amp;TEXT($D36,"mmm")&amp;YEAR($D36)&amp;"'!"&amp;"N"&amp;VLOOKUP($C$8,parametros!$B$6:$C$9,2,0)-1+MATCH($G$8,parametros!$E$6:$E$10,0)),"")</f>
        <v/>
      </c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</row>
    <row r="37" spans="4:89" ht="15.75" thickBot="1" x14ac:dyDescent="0.3">
      <c r="D37" s="26">
        <f t="shared" si="47"/>
        <v>44501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6"/>
      <c r="AD37" s="28"/>
      <c r="AE37" s="28"/>
      <c r="AF37" s="28" t="str">
        <f ca="1">IFERROR(INDIRECT("'"&amp;TEXT($D37,"mmm")&amp;YEAR($D37)&amp;"'!"&amp;"C"&amp;VLOOKUP($C$8,parametros!$B$6:$C$9,2,0)-1+MATCH($G$8,parametros!$E$6:$E$10,0)),"")</f>
        <v/>
      </c>
      <c r="AG37" s="28" t="str">
        <f ca="1">IFERROR(INDIRECT("'"&amp;TEXT($D37,"mmm")&amp;YEAR($D37)&amp;"'!"&amp;"D"&amp;VLOOKUP($C$8,parametros!$B$6:$C$9,2,0)-1+MATCH($G$8,parametros!$E$6:$E$10,0)),"")</f>
        <v/>
      </c>
      <c r="AH37" s="28" t="str">
        <f ca="1">IFERROR(INDIRECT("'"&amp;TEXT($D37,"mmm")&amp;YEAR($D37)&amp;"'!"&amp;"E"&amp;VLOOKUP($C$8,parametros!$B$6:$C$9,2,0)-1+MATCH($G$8,parametros!$E$6:$E$10,0)),"")</f>
        <v/>
      </c>
      <c r="AI37" s="28" t="str">
        <f ca="1">IFERROR(INDIRECT("'"&amp;TEXT($D37,"mmm")&amp;YEAR($D37)&amp;"'!"&amp;"F"&amp;VLOOKUP($C$8,parametros!$B$6:$C$9,2,0)-1+MATCH($G$8,parametros!$E$6:$E$10,0)),"")</f>
        <v/>
      </c>
      <c r="AJ37" s="28" t="str">
        <f ca="1">IFERROR(INDIRECT("'"&amp;TEXT($D37,"mmm")&amp;YEAR($D37)&amp;"'!"&amp;"G"&amp;VLOOKUP($C$8,parametros!$B$6:$C$9,2,0)-1+MATCH($G$8,parametros!$E$6:$E$10,0)),"")</f>
        <v/>
      </c>
      <c r="AK37" s="28" t="str">
        <f ca="1">IFERROR(INDIRECT("'"&amp;TEXT($D37,"mmm")&amp;YEAR($D37)&amp;"'!"&amp;"H"&amp;VLOOKUP($C$8,parametros!$B$6:$C$9,2,0)-1+MATCH($G$8,parametros!$E$6:$E$10,0)),"")</f>
        <v/>
      </c>
      <c r="AL37" s="28" t="str">
        <f ca="1">IFERROR(INDIRECT("'"&amp;TEXT($D37,"mmm")&amp;YEAR($D37)&amp;"'!"&amp;"I"&amp;VLOOKUP($C$8,parametros!$B$6:$C$9,2,0)-1+MATCH($G$8,parametros!$E$6:$E$10,0)),"")</f>
        <v/>
      </c>
      <c r="AM37" s="28" t="str">
        <f ca="1">IFERROR(INDIRECT("'"&amp;TEXT($D37,"mmm")&amp;YEAR($D37)&amp;"'!"&amp;"J"&amp;VLOOKUP($C$8,parametros!$B$6:$C$9,2,0)-1+MATCH($G$8,parametros!$E$6:$E$10,0)),"")</f>
        <v/>
      </c>
      <c r="AN37" s="28" t="str">
        <f ca="1">IFERROR(INDIRECT("'"&amp;TEXT($D37,"mmm")&amp;YEAR($D37)&amp;"'!"&amp;"K"&amp;VLOOKUP($C$8,parametros!$B$6:$C$9,2,0)-1+MATCH($G$8,parametros!$E$6:$E$10,0)),"")</f>
        <v/>
      </c>
      <c r="AO37" s="28" t="str">
        <f ca="1">IFERROR(INDIRECT("'"&amp;TEXT($D37,"mmm")&amp;YEAR($D37)&amp;"'!"&amp;"L"&amp;VLOOKUP($C$8,parametros!$B$6:$C$9,2,0)-1+MATCH($G$8,parametros!$E$6:$E$10,0)),"")</f>
        <v/>
      </c>
      <c r="AP37" s="28" t="str">
        <f ca="1">IFERROR(INDIRECT("'"&amp;TEXT($D37,"mmm")&amp;YEAR($D37)&amp;"'!"&amp;"M"&amp;VLOOKUP($C$8,parametros!$B$6:$C$9,2,0)-1+MATCH($G$8,parametros!$E$6:$E$10,0)),"")</f>
        <v/>
      </c>
      <c r="AQ37" s="28" t="str">
        <f ca="1">IFERROR(INDIRECT("'"&amp;TEXT($D37,"mmm")&amp;YEAR($D37)&amp;"'!"&amp;"N"&amp;VLOOKUP($C$8,parametros!$B$6:$C$9,2,0)-1+MATCH($G$8,parametros!$E$6:$E$10,0)),"")</f>
        <v/>
      </c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</row>
    <row r="38" spans="4:89" ht="15.75" thickBot="1" x14ac:dyDescent="0.3">
      <c r="D38" s="26">
        <f t="shared" si="47"/>
        <v>44531</v>
      </c>
      <c r="E38" s="3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6"/>
      <c r="AD38" s="28"/>
      <c r="AE38" s="28"/>
      <c r="AF38" s="28"/>
      <c r="AG38" s="28" t="str">
        <f ca="1">IFERROR(INDIRECT("'"&amp;TEXT($D38,"mmm")&amp;YEAR($D38)&amp;"'!"&amp;"C"&amp;VLOOKUP($C$8,parametros!$B$6:$C$9,2,0)-1+MATCH($G$8,parametros!$E$6:$E$10,0)),"")</f>
        <v/>
      </c>
      <c r="AH38" s="28" t="str">
        <f ca="1">IFERROR(INDIRECT("'"&amp;TEXT($D38,"mmm")&amp;YEAR($D38)&amp;"'!"&amp;"D"&amp;VLOOKUP($C$8,parametros!$B$6:$C$9,2,0)-1+MATCH($G$8,parametros!$E$6:$E$10,0)),"")</f>
        <v/>
      </c>
      <c r="AI38" s="28" t="str">
        <f ca="1">IFERROR(INDIRECT("'"&amp;TEXT($D38,"mmm")&amp;YEAR($D38)&amp;"'!"&amp;"E"&amp;VLOOKUP($C$8,parametros!$B$6:$C$9,2,0)-1+MATCH($G$8,parametros!$E$6:$E$10,0)),"")</f>
        <v/>
      </c>
      <c r="AJ38" s="28" t="str">
        <f ca="1">IFERROR(INDIRECT("'"&amp;TEXT($D38,"mmm")&amp;YEAR($D38)&amp;"'!"&amp;"F"&amp;VLOOKUP($C$8,parametros!$B$6:$C$9,2,0)-1+MATCH($G$8,parametros!$E$6:$E$10,0)),"")</f>
        <v/>
      </c>
      <c r="AK38" s="28" t="str">
        <f ca="1">IFERROR(INDIRECT("'"&amp;TEXT($D38,"mmm")&amp;YEAR($D38)&amp;"'!"&amp;"G"&amp;VLOOKUP($C$8,parametros!$B$6:$C$9,2,0)-1+MATCH($G$8,parametros!$E$6:$E$10,0)),"")</f>
        <v/>
      </c>
      <c r="AL38" s="28" t="str">
        <f ca="1">IFERROR(INDIRECT("'"&amp;TEXT($D38,"mmm")&amp;YEAR($D38)&amp;"'!"&amp;"H"&amp;VLOOKUP($C$8,parametros!$B$6:$C$9,2,0)-1+MATCH($G$8,parametros!$E$6:$E$10,0)),"")</f>
        <v/>
      </c>
      <c r="AM38" s="28" t="str">
        <f ca="1">IFERROR(INDIRECT("'"&amp;TEXT($D38,"mmm")&amp;YEAR($D38)&amp;"'!"&amp;"I"&amp;VLOOKUP($C$8,parametros!$B$6:$C$9,2,0)-1+MATCH($G$8,parametros!$E$6:$E$10,0)),"")</f>
        <v/>
      </c>
      <c r="AN38" s="28" t="str">
        <f ca="1">IFERROR(INDIRECT("'"&amp;TEXT($D38,"mmm")&amp;YEAR($D38)&amp;"'!"&amp;"J"&amp;VLOOKUP($C$8,parametros!$B$6:$C$9,2,0)-1+MATCH($G$8,parametros!$E$6:$E$10,0)),"")</f>
        <v/>
      </c>
      <c r="AO38" s="28" t="str">
        <f ca="1">IFERROR(INDIRECT("'"&amp;TEXT($D38,"mmm")&amp;YEAR($D38)&amp;"'!"&amp;"K"&amp;VLOOKUP($C$8,parametros!$B$6:$C$9,2,0)-1+MATCH($G$8,parametros!$E$6:$E$10,0)),"")</f>
        <v/>
      </c>
      <c r="AP38" s="28" t="str">
        <f ca="1">IFERROR(INDIRECT("'"&amp;TEXT($D38,"mmm")&amp;YEAR($D38)&amp;"'!"&amp;"L"&amp;VLOOKUP($C$8,parametros!$B$6:$C$9,2,0)-1+MATCH($G$8,parametros!$E$6:$E$10,0)),"")</f>
        <v/>
      </c>
      <c r="AQ38" s="28" t="str">
        <f ca="1">IFERROR(INDIRECT("'"&amp;TEXT($D38,"mmm")&amp;YEAR($D38)&amp;"'!"&amp;"M"&amp;VLOOKUP($C$8,parametros!$B$6:$C$9,2,0)-1+MATCH($G$8,parametros!$E$6:$E$10,0)),"")</f>
        <v/>
      </c>
      <c r="AR38" s="28" t="str">
        <f ca="1">IFERROR(INDIRECT("'"&amp;TEXT($D38,"mmm")&amp;YEAR($D38)&amp;"'!"&amp;"N"&amp;VLOOKUP($C$8,parametros!$B$6:$C$9,2,0)-1+MATCH($G$8,parametros!$E$6:$E$10,0)),"")</f>
        <v/>
      </c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</row>
    <row r="39" spans="4:89" ht="15.75" thickBot="1" x14ac:dyDescent="0.3">
      <c r="D39" s="26">
        <f t="shared" si="47"/>
        <v>44562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6"/>
      <c r="AD39" s="28"/>
      <c r="AE39" s="28"/>
      <c r="AF39" s="28"/>
      <c r="AG39" s="28"/>
      <c r="AH39" s="28" t="str">
        <f ca="1">IFERROR(INDIRECT("'"&amp;TEXT($D39,"mmm")&amp;YEAR($D39)&amp;"'!"&amp;"C"&amp;VLOOKUP($C$8,parametros!$B$6:$C$9,2,0)-1+MATCH($G$8,parametros!$E$6:$E$10,0)),"")</f>
        <v/>
      </c>
      <c r="AI39" s="28" t="str">
        <f ca="1">IFERROR(INDIRECT("'"&amp;TEXT($D39,"mmm")&amp;YEAR($D39)&amp;"'!"&amp;"D"&amp;VLOOKUP($C$8,parametros!$B$6:$C$9,2,0)-1+MATCH($G$8,parametros!$E$6:$E$10,0)),"")</f>
        <v/>
      </c>
      <c r="AJ39" s="28" t="str">
        <f ca="1">IFERROR(INDIRECT("'"&amp;TEXT($D39,"mmm")&amp;YEAR($D39)&amp;"'!"&amp;"E"&amp;VLOOKUP($C$8,parametros!$B$6:$C$9,2,0)-1+MATCH($G$8,parametros!$E$6:$E$10,0)),"")</f>
        <v/>
      </c>
      <c r="AK39" s="28" t="str">
        <f ca="1">IFERROR(INDIRECT("'"&amp;TEXT($D39,"mmm")&amp;YEAR($D39)&amp;"'!"&amp;"F"&amp;VLOOKUP($C$8,parametros!$B$6:$C$9,2,0)-1+MATCH($G$8,parametros!$E$6:$E$10,0)),"")</f>
        <v/>
      </c>
      <c r="AL39" s="28" t="str">
        <f ca="1">IFERROR(INDIRECT("'"&amp;TEXT($D39,"mmm")&amp;YEAR($D39)&amp;"'!"&amp;"G"&amp;VLOOKUP($C$8,parametros!$B$6:$C$9,2,0)-1+MATCH($G$8,parametros!$E$6:$E$10,0)),"")</f>
        <v/>
      </c>
      <c r="AM39" s="28" t="str">
        <f ca="1">IFERROR(INDIRECT("'"&amp;TEXT($D39,"mmm")&amp;YEAR($D39)&amp;"'!"&amp;"H"&amp;VLOOKUP($C$8,parametros!$B$6:$C$9,2,0)-1+MATCH($G$8,parametros!$E$6:$E$10,0)),"")</f>
        <v/>
      </c>
      <c r="AN39" s="28" t="str">
        <f ca="1">IFERROR(INDIRECT("'"&amp;TEXT($D39,"mmm")&amp;YEAR($D39)&amp;"'!"&amp;"I"&amp;VLOOKUP($C$8,parametros!$B$6:$C$9,2,0)-1+MATCH($G$8,parametros!$E$6:$E$10,0)),"")</f>
        <v/>
      </c>
      <c r="AO39" s="28" t="str">
        <f ca="1">IFERROR(INDIRECT("'"&amp;TEXT($D39,"mmm")&amp;YEAR($D39)&amp;"'!"&amp;"J"&amp;VLOOKUP($C$8,parametros!$B$6:$C$9,2,0)-1+MATCH($G$8,parametros!$E$6:$E$10,0)),"")</f>
        <v/>
      </c>
      <c r="AP39" s="28" t="str">
        <f ca="1">IFERROR(INDIRECT("'"&amp;TEXT($D39,"mmm")&amp;YEAR($D39)&amp;"'!"&amp;"K"&amp;VLOOKUP($C$8,parametros!$B$6:$C$9,2,0)-1+MATCH($G$8,parametros!$E$6:$E$10,0)),"")</f>
        <v/>
      </c>
      <c r="AQ39" s="28" t="str">
        <f ca="1">IFERROR(INDIRECT("'"&amp;TEXT($D39,"mmm")&amp;YEAR($D39)&amp;"'!"&amp;"L"&amp;VLOOKUP($C$8,parametros!$B$6:$C$9,2,0)-1+MATCH($G$8,parametros!$E$6:$E$10,0)),"")</f>
        <v/>
      </c>
      <c r="AR39" s="28" t="str">
        <f ca="1">IFERROR(INDIRECT("'"&amp;TEXT($D39,"mmm")&amp;YEAR($D39)&amp;"'!"&amp;"M"&amp;VLOOKUP($C$8,parametros!$B$6:$C$9,2,0)-1+MATCH($G$8,parametros!$E$6:$E$10,0)),"")</f>
        <v/>
      </c>
      <c r="AS39" s="28" t="str">
        <f ca="1">IFERROR(INDIRECT("'"&amp;TEXT($D39,"mmm")&amp;YEAR($D39)&amp;"'!"&amp;"N"&amp;VLOOKUP($C$8,parametros!$B$6:$C$9,2,0)-1+MATCH($G$8,parametros!$E$6:$E$10,0)),"")</f>
        <v/>
      </c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</row>
    <row r="40" spans="4:89" ht="15.75" thickBot="1" x14ac:dyDescent="0.3">
      <c r="D40" s="26">
        <f t="shared" si="47"/>
        <v>44593</v>
      </c>
      <c r="E40" s="37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6"/>
      <c r="AD40" s="28"/>
      <c r="AE40" s="28"/>
      <c r="AF40" s="28"/>
      <c r="AG40" s="28"/>
      <c r="AH40" s="28"/>
      <c r="AI40" s="28" t="str">
        <f ca="1">IFERROR(INDIRECT("'"&amp;TEXT($D40,"mmm")&amp;YEAR($D40)&amp;"'!"&amp;"C"&amp;VLOOKUP($C$8,parametros!$B$6:$C$9,2,0)-1+MATCH($G$8,parametros!$E$6:$E$10,0)),"")</f>
        <v/>
      </c>
      <c r="AJ40" s="28" t="str">
        <f ca="1">IFERROR(INDIRECT("'"&amp;TEXT($D40,"mmm")&amp;YEAR($D40)&amp;"'!"&amp;"D"&amp;VLOOKUP($C$8,parametros!$B$6:$C$9,2,0)-1+MATCH($G$8,parametros!$E$6:$E$10,0)),"")</f>
        <v/>
      </c>
      <c r="AK40" s="28" t="str">
        <f ca="1">IFERROR(INDIRECT("'"&amp;TEXT($D40,"mmm")&amp;YEAR($D40)&amp;"'!"&amp;"E"&amp;VLOOKUP($C$8,parametros!$B$6:$C$9,2,0)-1+MATCH($G$8,parametros!$E$6:$E$10,0)),"")</f>
        <v/>
      </c>
      <c r="AL40" s="28" t="str">
        <f ca="1">IFERROR(INDIRECT("'"&amp;TEXT($D40,"mmm")&amp;YEAR($D40)&amp;"'!"&amp;"F"&amp;VLOOKUP($C$8,parametros!$B$6:$C$9,2,0)-1+MATCH($G$8,parametros!$E$6:$E$10,0)),"")</f>
        <v/>
      </c>
      <c r="AM40" s="28" t="str">
        <f ca="1">IFERROR(INDIRECT("'"&amp;TEXT($D40,"mmm")&amp;YEAR($D40)&amp;"'!"&amp;"G"&amp;VLOOKUP($C$8,parametros!$B$6:$C$9,2,0)-1+MATCH($G$8,parametros!$E$6:$E$10,0)),"")</f>
        <v/>
      </c>
      <c r="AN40" s="28" t="str">
        <f ca="1">IFERROR(INDIRECT("'"&amp;TEXT($D40,"mmm")&amp;YEAR($D40)&amp;"'!"&amp;"H"&amp;VLOOKUP($C$8,parametros!$B$6:$C$9,2,0)-1+MATCH($G$8,parametros!$E$6:$E$10,0)),"")</f>
        <v/>
      </c>
      <c r="AO40" s="28" t="str">
        <f ca="1">IFERROR(INDIRECT("'"&amp;TEXT($D40,"mmm")&amp;YEAR($D40)&amp;"'!"&amp;"I"&amp;VLOOKUP($C$8,parametros!$B$6:$C$9,2,0)-1+MATCH($G$8,parametros!$E$6:$E$10,0)),"")</f>
        <v/>
      </c>
      <c r="AP40" s="28" t="str">
        <f ca="1">IFERROR(INDIRECT("'"&amp;TEXT($D40,"mmm")&amp;YEAR($D40)&amp;"'!"&amp;"J"&amp;VLOOKUP($C$8,parametros!$B$6:$C$9,2,0)-1+MATCH($G$8,parametros!$E$6:$E$10,0)),"")</f>
        <v/>
      </c>
      <c r="AQ40" s="28" t="str">
        <f ca="1">IFERROR(INDIRECT("'"&amp;TEXT($D40,"mmm")&amp;YEAR($D40)&amp;"'!"&amp;"K"&amp;VLOOKUP($C$8,parametros!$B$6:$C$9,2,0)-1+MATCH($G$8,parametros!$E$6:$E$10,0)),"")</f>
        <v/>
      </c>
      <c r="AR40" s="28" t="str">
        <f ca="1">IFERROR(INDIRECT("'"&amp;TEXT($D40,"mmm")&amp;YEAR($D40)&amp;"'!"&amp;"L"&amp;VLOOKUP($C$8,parametros!$B$6:$C$9,2,0)-1+MATCH($G$8,parametros!$E$6:$E$10,0)),"")</f>
        <v/>
      </c>
      <c r="AS40" s="28" t="str">
        <f ca="1">IFERROR(INDIRECT("'"&amp;TEXT($D40,"mmm")&amp;YEAR($D40)&amp;"'!"&amp;"M"&amp;VLOOKUP($C$8,parametros!$B$6:$C$9,2,0)-1+MATCH($G$8,parametros!$E$6:$E$10,0)),"")</f>
        <v/>
      </c>
      <c r="AT40" s="28" t="str">
        <f ca="1">IFERROR(INDIRECT("'"&amp;TEXT($D40,"mmm")&amp;YEAR($D40)&amp;"'!"&amp;"N"&amp;VLOOKUP($C$8,parametros!$B$6:$C$9,2,0)-1+MATCH($G$8,parametros!$E$6:$E$10,0)),"")</f>
        <v/>
      </c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</row>
    <row r="41" spans="4:89" ht="15.75" thickBot="1" x14ac:dyDescent="0.3">
      <c r="D41" s="26">
        <f t="shared" si="47"/>
        <v>44621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6"/>
      <c r="AD41" s="28"/>
      <c r="AE41" s="28"/>
      <c r="AF41" s="28"/>
      <c r="AG41" s="28"/>
      <c r="AH41" s="28"/>
      <c r="AI41" s="28"/>
      <c r="AJ41" s="28" t="str">
        <f ca="1">IFERROR(INDIRECT("'"&amp;TEXT($D41,"mmm")&amp;YEAR($D41)&amp;"'!"&amp;"C"&amp;VLOOKUP($C$8,parametros!$B$6:$C$9,2,0)-1+MATCH($G$8,parametros!$E$6:$E$10,0)),"")</f>
        <v/>
      </c>
      <c r="AK41" s="28" t="str">
        <f ca="1">IFERROR(INDIRECT("'"&amp;TEXT($D41,"mmm")&amp;YEAR($D41)&amp;"'!"&amp;"D"&amp;VLOOKUP($C$8,parametros!$B$6:$C$9,2,0)-1+MATCH($G$8,parametros!$E$6:$E$10,0)),"")</f>
        <v/>
      </c>
      <c r="AL41" s="28" t="str">
        <f ca="1">IFERROR(INDIRECT("'"&amp;TEXT($D41,"mmm")&amp;YEAR($D41)&amp;"'!"&amp;"E"&amp;VLOOKUP($C$8,parametros!$B$6:$C$9,2,0)-1+MATCH($G$8,parametros!$E$6:$E$10,0)),"")</f>
        <v/>
      </c>
      <c r="AM41" s="28" t="str">
        <f ca="1">IFERROR(INDIRECT("'"&amp;TEXT($D41,"mmm")&amp;YEAR($D41)&amp;"'!"&amp;"F"&amp;VLOOKUP($C$8,parametros!$B$6:$C$9,2,0)-1+MATCH($G$8,parametros!$E$6:$E$10,0)),"")</f>
        <v/>
      </c>
      <c r="AN41" s="28" t="str">
        <f ca="1">IFERROR(INDIRECT("'"&amp;TEXT($D41,"mmm")&amp;YEAR($D41)&amp;"'!"&amp;"G"&amp;VLOOKUP($C$8,parametros!$B$6:$C$9,2,0)-1+MATCH($G$8,parametros!$E$6:$E$10,0)),"")</f>
        <v/>
      </c>
      <c r="AO41" s="28" t="str">
        <f ca="1">IFERROR(INDIRECT("'"&amp;TEXT($D41,"mmm")&amp;YEAR($D41)&amp;"'!"&amp;"H"&amp;VLOOKUP($C$8,parametros!$B$6:$C$9,2,0)-1+MATCH($G$8,parametros!$E$6:$E$10,0)),"")</f>
        <v/>
      </c>
      <c r="AP41" s="28" t="str">
        <f ca="1">IFERROR(INDIRECT("'"&amp;TEXT($D41,"mmm")&amp;YEAR($D41)&amp;"'!"&amp;"I"&amp;VLOOKUP($C$8,parametros!$B$6:$C$9,2,0)-1+MATCH($G$8,parametros!$E$6:$E$10,0)),"")</f>
        <v/>
      </c>
      <c r="AQ41" s="28" t="str">
        <f ca="1">IFERROR(INDIRECT("'"&amp;TEXT($D41,"mmm")&amp;YEAR($D41)&amp;"'!"&amp;"J"&amp;VLOOKUP($C$8,parametros!$B$6:$C$9,2,0)-1+MATCH($G$8,parametros!$E$6:$E$10,0)),"")</f>
        <v/>
      </c>
      <c r="AR41" s="28" t="str">
        <f ca="1">IFERROR(INDIRECT("'"&amp;TEXT($D41,"mmm")&amp;YEAR($D41)&amp;"'!"&amp;"K"&amp;VLOOKUP($C$8,parametros!$B$6:$C$9,2,0)-1+MATCH($G$8,parametros!$E$6:$E$10,0)),"")</f>
        <v/>
      </c>
      <c r="AS41" s="28" t="str">
        <f ca="1">IFERROR(INDIRECT("'"&amp;TEXT($D41,"mmm")&amp;YEAR($D41)&amp;"'!"&amp;"L"&amp;VLOOKUP($C$8,parametros!$B$6:$C$9,2,0)-1+MATCH($G$8,parametros!$E$6:$E$10,0)),"")</f>
        <v/>
      </c>
      <c r="AT41" s="28" t="str">
        <f ca="1">IFERROR(INDIRECT("'"&amp;TEXT($D41,"mmm")&amp;YEAR($D41)&amp;"'!"&amp;"M"&amp;VLOOKUP($C$8,parametros!$B$6:$C$9,2,0)-1+MATCH($G$8,parametros!$E$6:$E$10,0)),"")</f>
        <v/>
      </c>
      <c r="AU41" s="28" t="str">
        <f ca="1">IFERROR(INDIRECT("'"&amp;TEXT($D41,"mmm")&amp;YEAR($D41)&amp;"'!"&amp;"N"&amp;VLOOKUP($C$8,parametros!$B$6:$C$9,2,0)-1+MATCH($G$8,parametros!$E$6:$E$10,0)),"")</f>
        <v/>
      </c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</row>
    <row r="42" spans="4:89" ht="15.75" thickBot="1" x14ac:dyDescent="0.3">
      <c r="D42" s="26">
        <f t="shared" si="47"/>
        <v>44652</v>
      </c>
      <c r="E42" s="37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6"/>
      <c r="AD42" s="28"/>
      <c r="AE42" s="28"/>
      <c r="AF42" s="28"/>
      <c r="AG42" s="28"/>
      <c r="AH42" s="28"/>
      <c r="AI42" s="28"/>
      <c r="AJ42" s="28"/>
      <c r="AK42" s="28" t="str">
        <f ca="1">IFERROR(INDIRECT("'"&amp;TEXT($D42,"mmm")&amp;YEAR($D42)&amp;"'!"&amp;"C"&amp;VLOOKUP($C$8,parametros!$B$6:$C$9,2,0)-1+MATCH($G$8,parametros!$E$6:$E$10,0)),"")</f>
        <v/>
      </c>
      <c r="AL42" s="28" t="str">
        <f ca="1">IFERROR(INDIRECT("'"&amp;TEXT($D42,"mmm")&amp;YEAR($D42)&amp;"'!"&amp;"D"&amp;VLOOKUP($C$8,parametros!$B$6:$C$9,2,0)-1+MATCH($G$8,parametros!$E$6:$E$10,0)),"")</f>
        <v/>
      </c>
      <c r="AM42" s="28" t="str">
        <f ca="1">IFERROR(INDIRECT("'"&amp;TEXT($D42,"mmm")&amp;YEAR($D42)&amp;"'!"&amp;"E"&amp;VLOOKUP($C$8,parametros!$B$6:$C$9,2,0)-1+MATCH($G$8,parametros!$E$6:$E$10,0)),"")</f>
        <v/>
      </c>
      <c r="AN42" s="28" t="str">
        <f ca="1">IFERROR(INDIRECT("'"&amp;TEXT($D42,"mmm")&amp;YEAR($D42)&amp;"'!"&amp;"F"&amp;VLOOKUP($C$8,parametros!$B$6:$C$9,2,0)-1+MATCH($G$8,parametros!$E$6:$E$10,0)),"")</f>
        <v/>
      </c>
      <c r="AO42" s="28" t="str">
        <f ca="1">IFERROR(INDIRECT("'"&amp;TEXT($D42,"mmm")&amp;YEAR($D42)&amp;"'!"&amp;"G"&amp;VLOOKUP($C$8,parametros!$B$6:$C$9,2,0)-1+MATCH($G$8,parametros!$E$6:$E$10,0)),"")</f>
        <v/>
      </c>
      <c r="AP42" s="28" t="str">
        <f ca="1">IFERROR(INDIRECT("'"&amp;TEXT($D42,"mmm")&amp;YEAR($D42)&amp;"'!"&amp;"H"&amp;VLOOKUP($C$8,parametros!$B$6:$C$9,2,0)-1+MATCH($G$8,parametros!$E$6:$E$10,0)),"")</f>
        <v/>
      </c>
      <c r="AQ42" s="28" t="str">
        <f ca="1">IFERROR(INDIRECT("'"&amp;TEXT($D42,"mmm")&amp;YEAR($D42)&amp;"'!"&amp;"I"&amp;VLOOKUP($C$8,parametros!$B$6:$C$9,2,0)-1+MATCH($G$8,parametros!$E$6:$E$10,0)),"")</f>
        <v/>
      </c>
      <c r="AR42" s="28" t="str">
        <f ca="1">IFERROR(INDIRECT("'"&amp;TEXT($D42,"mmm")&amp;YEAR($D42)&amp;"'!"&amp;"J"&amp;VLOOKUP($C$8,parametros!$B$6:$C$9,2,0)-1+MATCH($G$8,parametros!$E$6:$E$10,0)),"")</f>
        <v/>
      </c>
      <c r="AS42" s="28" t="str">
        <f ca="1">IFERROR(INDIRECT("'"&amp;TEXT($D42,"mmm")&amp;YEAR($D42)&amp;"'!"&amp;"K"&amp;VLOOKUP($C$8,parametros!$B$6:$C$9,2,0)-1+MATCH($G$8,parametros!$E$6:$E$10,0)),"")</f>
        <v/>
      </c>
      <c r="AT42" s="28" t="str">
        <f ca="1">IFERROR(INDIRECT("'"&amp;TEXT($D42,"mmm")&amp;YEAR($D42)&amp;"'!"&amp;"L"&amp;VLOOKUP($C$8,parametros!$B$6:$C$9,2,0)-1+MATCH($G$8,parametros!$E$6:$E$10,0)),"")</f>
        <v/>
      </c>
      <c r="AU42" s="28" t="str">
        <f ca="1">IFERROR(INDIRECT("'"&amp;TEXT($D42,"mmm")&amp;YEAR($D42)&amp;"'!"&amp;"M"&amp;VLOOKUP($C$8,parametros!$B$6:$C$9,2,0)-1+MATCH($G$8,parametros!$E$6:$E$10,0)),"")</f>
        <v/>
      </c>
      <c r="AV42" s="28" t="str">
        <f ca="1">IFERROR(INDIRECT("'"&amp;TEXT($D42,"mmm")&amp;YEAR($D42)&amp;"'!"&amp;"N"&amp;VLOOKUP($C$8,parametros!$B$6:$C$9,2,0)-1+MATCH($G$8,parametros!$E$6:$E$10,0)),"")</f>
        <v/>
      </c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</row>
    <row r="43" spans="4:89" ht="15.75" thickBot="1" x14ac:dyDescent="0.3">
      <c r="D43" s="26">
        <f t="shared" si="47"/>
        <v>44682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6"/>
      <c r="AD43" s="28"/>
      <c r="AE43" s="28"/>
      <c r="AF43" s="28"/>
      <c r="AG43" s="28"/>
      <c r="AH43" s="28"/>
      <c r="AI43" s="28"/>
      <c r="AJ43" s="28"/>
      <c r="AK43" s="28"/>
      <c r="AL43" s="28" t="str">
        <f ca="1">IFERROR(INDIRECT("'"&amp;TEXT($D43,"mmm")&amp;YEAR($D43)&amp;"'!"&amp;"C"&amp;VLOOKUP($C$8,parametros!$B$6:$C$9,2,0)-1+MATCH($G$8,parametros!$E$6:$E$10,0)),"")</f>
        <v/>
      </c>
      <c r="AM43" s="28" t="str">
        <f ca="1">IFERROR(INDIRECT("'"&amp;TEXT($D43,"mmm")&amp;YEAR($D43)&amp;"'!"&amp;"D"&amp;VLOOKUP($C$8,parametros!$B$6:$C$9,2,0)-1+MATCH($G$8,parametros!$E$6:$E$10,0)),"")</f>
        <v/>
      </c>
      <c r="AN43" s="28" t="str">
        <f ca="1">IFERROR(INDIRECT("'"&amp;TEXT($D43,"mmm")&amp;YEAR($D43)&amp;"'!"&amp;"E"&amp;VLOOKUP($C$8,parametros!$B$6:$C$9,2,0)-1+MATCH($G$8,parametros!$E$6:$E$10,0)),"")</f>
        <v/>
      </c>
      <c r="AO43" s="28" t="str">
        <f ca="1">IFERROR(INDIRECT("'"&amp;TEXT($D43,"mmm")&amp;YEAR($D43)&amp;"'!"&amp;"F"&amp;VLOOKUP($C$8,parametros!$B$6:$C$9,2,0)-1+MATCH($G$8,parametros!$E$6:$E$10,0)),"")</f>
        <v/>
      </c>
      <c r="AP43" s="28" t="str">
        <f ca="1">IFERROR(INDIRECT("'"&amp;TEXT($D43,"mmm")&amp;YEAR($D43)&amp;"'!"&amp;"G"&amp;VLOOKUP($C$8,parametros!$B$6:$C$9,2,0)-1+MATCH($G$8,parametros!$E$6:$E$10,0)),"")</f>
        <v/>
      </c>
      <c r="AQ43" s="28" t="str">
        <f ca="1">IFERROR(INDIRECT("'"&amp;TEXT($D43,"mmm")&amp;YEAR($D43)&amp;"'!"&amp;"H"&amp;VLOOKUP($C$8,parametros!$B$6:$C$9,2,0)-1+MATCH($G$8,parametros!$E$6:$E$10,0)),"")</f>
        <v/>
      </c>
      <c r="AR43" s="28" t="str">
        <f ca="1">IFERROR(INDIRECT("'"&amp;TEXT($D43,"mmm")&amp;YEAR($D43)&amp;"'!"&amp;"I"&amp;VLOOKUP($C$8,parametros!$B$6:$C$9,2,0)-1+MATCH($G$8,parametros!$E$6:$E$10,0)),"")</f>
        <v/>
      </c>
      <c r="AS43" s="28" t="str">
        <f ca="1">IFERROR(INDIRECT("'"&amp;TEXT($D43,"mmm")&amp;YEAR($D43)&amp;"'!"&amp;"J"&amp;VLOOKUP($C$8,parametros!$B$6:$C$9,2,0)-1+MATCH($G$8,parametros!$E$6:$E$10,0)),"")</f>
        <v/>
      </c>
      <c r="AT43" s="28" t="str">
        <f ca="1">IFERROR(INDIRECT("'"&amp;TEXT($D43,"mmm")&amp;YEAR($D43)&amp;"'!"&amp;"K"&amp;VLOOKUP($C$8,parametros!$B$6:$C$9,2,0)-1+MATCH($G$8,parametros!$E$6:$E$10,0)),"")</f>
        <v/>
      </c>
      <c r="AU43" s="28" t="str">
        <f ca="1">IFERROR(INDIRECT("'"&amp;TEXT($D43,"mmm")&amp;YEAR($D43)&amp;"'!"&amp;"L"&amp;VLOOKUP($C$8,parametros!$B$6:$C$9,2,0)-1+MATCH($G$8,parametros!$E$6:$E$10,0)),"")</f>
        <v/>
      </c>
      <c r="AV43" s="28" t="str">
        <f ca="1">IFERROR(INDIRECT("'"&amp;TEXT($D43,"mmm")&amp;YEAR($D43)&amp;"'!"&amp;"M"&amp;VLOOKUP($C$8,parametros!$B$6:$C$9,2,0)-1+MATCH($G$8,parametros!$E$6:$E$10,0)),"")</f>
        <v/>
      </c>
      <c r="AW43" s="28" t="str">
        <f ca="1">IFERROR(INDIRECT("'"&amp;TEXT($D43,"mmm")&amp;YEAR($D43)&amp;"'!"&amp;"N"&amp;VLOOKUP($C$8,parametros!$B$6:$C$9,2,0)-1+MATCH($G$8,parametros!$E$6:$E$10,0)),"")</f>
        <v/>
      </c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</row>
    <row r="44" spans="4:89" ht="15.75" thickBot="1" x14ac:dyDescent="0.3">
      <c r="D44" s="26">
        <f t="shared" si="47"/>
        <v>44713</v>
      </c>
      <c r="E44" s="37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  <c r="AD44" s="28"/>
      <c r="AE44" s="28"/>
      <c r="AF44" s="28"/>
      <c r="AG44" s="28"/>
      <c r="AH44" s="28"/>
      <c r="AI44" s="28"/>
      <c r="AJ44" s="28"/>
      <c r="AK44" s="28"/>
      <c r="AL44" s="28"/>
      <c r="AM44" s="28" t="str">
        <f ca="1">IFERROR(INDIRECT("'"&amp;TEXT($D44,"mmm")&amp;YEAR($D44)&amp;"'!"&amp;"C"&amp;VLOOKUP($C$8,parametros!$B$6:$C$9,2,0)-1+MATCH($G$8,parametros!$E$6:$E$10,0)),"")</f>
        <v/>
      </c>
      <c r="AN44" s="28" t="str">
        <f ca="1">IFERROR(INDIRECT("'"&amp;TEXT($D44,"mmm")&amp;YEAR($D44)&amp;"'!"&amp;"D"&amp;VLOOKUP($C$8,parametros!$B$6:$C$9,2,0)-1+MATCH($G$8,parametros!$E$6:$E$10,0)),"")</f>
        <v/>
      </c>
      <c r="AO44" s="28" t="str">
        <f ca="1">IFERROR(INDIRECT("'"&amp;TEXT($D44,"mmm")&amp;YEAR($D44)&amp;"'!"&amp;"E"&amp;VLOOKUP($C$8,parametros!$B$6:$C$9,2,0)-1+MATCH($G$8,parametros!$E$6:$E$10,0)),"")</f>
        <v/>
      </c>
      <c r="AP44" s="28" t="str">
        <f ca="1">IFERROR(INDIRECT("'"&amp;TEXT($D44,"mmm")&amp;YEAR($D44)&amp;"'!"&amp;"F"&amp;VLOOKUP($C$8,parametros!$B$6:$C$9,2,0)-1+MATCH($G$8,parametros!$E$6:$E$10,0)),"")</f>
        <v/>
      </c>
      <c r="AQ44" s="28" t="str">
        <f ca="1">IFERROR(INDIRECT("'"&amp;TEXT($D44,"mmm")&amp;YEAR($D44)&amp;"'!"&amp;"G"&amp;VLOOKUP($C$8,parametros!$B$6:$C$9,2,0)-1+MATCH($G$8,parametros!$E$6:$E$10,0)),"")</f>
        <v/>
      </c>
      <c r="AR44" s="28" t="str">
        <f ca="1">IFERROR(INDIRECT("'"&amp;TEXT($D44,"mmm")&amp;YEAR($D44)&amp;"'!"&amp;"H"&amp;VLOOKUP($C$8,parametros!$B$6:$C$9,2,0)-1+MATCH($G$8,parametros!$E$6:$E$10,0)),"")</f>
        <v/>
      </c>
      <c r="AS44" s="28" t="str">
        <f ca="1">IFERROR(INDIRECT("'"&amp;TEXT($D44,"mmm")&amp;YEAR($D44)&amp;"'!"&amp;"I"&amp;VLOOKUP($C$8,parametros!$B$6:$C$9,2,0)-1+MATCH($G$8,parametros!$E$6:$E$10,0)),"")</f>
        <v/>
      </c>
      <c r="AT44" s="28" t="str">
        <f ca="1">IFERROR(INDIRECT("'"&amp;TEXT($D44,"mmm")&amp;YEAR($D44)&amp;"'!"&amp;"J"&amp;VLOOKUP($C$8,parametros!$B$6:$C$9,2,0)-1+MATCH($G$8,parametros!$E$6:$E$10,0)),"")</f>
        <v/>
      </c>
      <c r="AU44" s="28" t="str">
        <f ca="1">IFERROR(INDIRECT("'"&amp;TEXT($D44,"mmm")&amp;YEAR($D44)&amp;"'!"&amp;"K"&amp;VLOOKUP($C$8,parametros!$B$6:$C$9,2,0)-1+MATCH($G$8,parametros!$E$6:$E$10,0)),"")</f>
        <v/>
      </c>
      <c r="AV44" s="28" t="str">
        <f ca="1">IFERROR(INDIRECT("'"&amp;TEXT($D44,"mmm")&amp;YEAR($D44)&amp;"'!"&amp;"L"&amp;VLOOKUP($C$8,parametros!$B$6:$C$9,2,0)-1+MATCH($G$8,parametros!$E$6:$E$10,0)),"")</f>
        <v/>
      </c>
      <c r="AW44" s="28" t="str">
        <f ca="1">IFERROR(INDIRECT("'"&amp;TEXT($D44,"mmm")&amp;YEAR($D44)&amp;"'!"&amp;"M"&amp;VLOOKUP($C$8,parametros!$B$6:$C$9,2,0)-1+MATCH($G$8,parametros!$E$6:$E$10,0)),"")</f>
        <v/>
      </c>
      <c r="AX44" s="28" t="str">
        <f ca="1">IFERROR(INDIRECT("'"&amp;TEXT($D44,"mmm")&amp;YEAR($D44)&amp;"'!"&amp;"N"&amp;VLOOKUP($C$8,parametros!$B$6:$C$9,2,0)-1+MATCH($G$8,parametros!$E$6:$E$10,0)),"")</f>
        <v/>
      </c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</row>
    <row r="45" spans="4:89" ht="15.75" thickBot="1" x14ac:dyDescent="0.3">
      <c r="D45" s="26">
        <f t="shared" si="47"/>
        <v>44743</v>
      </c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 t="str">
        <f ca="1">IFERROR(INDIRECT("'"&amp;TEXT($D45,"mmm")&amp;YEAR($D45)&amp;"'!"&amp;"C"&amp;VLOOKUP($C$8,parametros!$B$6:$C$9,2,0)-1+MATCH($G$8,parametros!$E$6:$E$10,0)),"")</f>
        <v/>
      </c>
      <c r="AO45" s="28" t="str">
        <f ca="1">IFERROR(INDIRECT("'"&amp;TEXT($D45,"mmm")&amp;YEAR($D45)&amp;"'!"&amp;"D"&amp;VLOOKUP($C$8,parametros!$B$6:$C$9,2,0)-1+MATCH($G$8,parametros!$E$6:$E$10,0)),"")</f>
        <v/>
      </c>
      <c r="AP45" s="28" t="str">
        <f ca="1">IFERROR(INDIRECT("'"&amp;TEXT($D45,"mmm")&amp;YEAR($D45)&amp;"'!"&amp;"E"&amp;VLOOKUP($C$8,parametros!$B$6:$C$9,2,0)-1+MATCH($G$8,parametros!$E$6:$E$10,0)),"")</f>
        <v/>
      </c>
      <c r="AQ45" s="28" t="str">
        <f ca="1">IFERROR(INDIRECT("'"&amp;TEXT($D45,"mmm")&amp;YEAR($D45)&amp;"'!"&amp;"F"&amp;VLOOKUP($C$8,parametros!$B$6:$C$9,2,0)-1+MATCH($G$8,parametros!$E$6:$E$10,0)),"")</f>
        <v/>
      </c>
      <c r="AR45" s="28" t="str">
        <f ca="1">IFERROR(INDIRECT("'"&amp;TEXT($D45,"mmm")&amp;YEAR($D45)&amp;"'!"&amp;"G"&amp;VLOOKUP($C$8,parametros!$B$6:$C$9,2,0)-1+MATCH($G$8,parametros!$E$6:$E$10,0)),"")</f>
        <v/>
      </c>
      <c r="AS45" s="28" t="str">
        <f ca="1">IFERROR(INDIRECT("'"&amp;TEXT($D45,"mmm")&amp;YEAR($D45)&amp;"'!"&amp;"H"&amp;VLOOKUP($C$8,parametros!$B$6:$C$9,2,0)-1+MATCH($G$8,parametros!$E$6:$E$10,0)),"")</f>
        <v/>
      </c>
      <c r="AT45" s="28" t="str">
        <f ca="1">IFERROR(INDIRECT("'"&amp;TEXT($D45,"mmm")&amp;YEAR($D45)&amp;"'!"&amp;"I"&amp;VLOOKUP($C$8,parametros!$B$6:$C$9,2,0)-1+MATCH($G$8,parametros!$E$6:$E$10,0)),"")</f>
        <v/>
      </c>
      <c r="AU45" s="28" t="str">
        <f ca="1">IFERROR(INDIRECT("'"&amp;TEXT($D45,"mmm")&amp;YEAR($D45)&amp;"'!"&amp;"J"&amp;VLOOKUP($C$8,parametros!$B$6:$C$9,2,0)-1+MATCH($G$8,parametros!$E$6:$E$10,0)),"")</f>
        <v/>
      </c>
      <c r="AV45" s="28" t="str">
        <f ca="1">IFERROR(INDIRECT("'"&amp;TEXT($D45,"mmm")&amp;YEAR($D45)&amp;"'!"&amp;"K"&amp;VLOOKUP($C$8,parametros!$B$6:$C$9,2,0)-1+MATCH($G$8,parametros!$E$6:$E$10,0)),"")</f>
        <v/>
      </c>
      <c r="AW45" s="28" t="str">
        <f ca="1">IFERROR(INDIRECT("'"&amp;TEXT($D45,"mmm")&amp;YEAR($D45)&amp;"'!"&amp;"L"&amp;VLOOKUP($C$8,parametros!$B$6:$C$9,2,0)-1+MATCH($G$8,parametros!$E$6:$E$10,0)),"")</f>
        <v/>
      </c>
      <c r="AX45" s="28" t="str">
        <f ca="1">IFERROR(INDIRECT("'"&amp;TEXT($D45,"mmm")&amp;YEAR($D45)&amp;"'!"&amp;"M"&amp;VLOOKUP($C$8,parametros!$B$6:$C$9,2,0)-1+MATCH($G$8,parametros!$E$6:$E$10,0)),"")</f>
        <v/>
      </c>
      <c r="AY45" s="28" t="str">
        <f ca="1">IFERROR(INDIRECT("'"&amp;TEXT($D45,"mmm")&amp;YEAR($D45)&amp;"'!"&amp;"N"&amp;VLOOKUP($C$8,parametros!$B$6:$C$9,2,0)-1+MATCH($G$8,parametros!$E$6:$E$10,0)),"")</f>
        <v/>
      </c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</row>
    <row r="46" spans="4:89" ht="15.75" thickBot="1" x14ac:dyDescent="0.3">
      <c r="D46" s="26">
        <f t="shared" si="47"/>
        <v>44774</v>
      </c>
      <c r="E46" s="37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 t="str">
        <f ca="1">IFERROR(INDIRECT("'"&amp;TEXT($D46,"mmm")&amp;YEAR($D46)&amp;"'!"&amp;"C"&amp;VLOOKUP($C$8,parametros!$B$6:$C$9,2,0)-1+MATCH($G$8,parametros!$E$6:$E$10,0)),"")</f>
        <v/>
      </c>
      <c r="AP46" s="28" t="str">
        <f ca="1">IFERROR(INDIRECT("'"&amp;TEXT($D46,"mmm")&amp;YEAR($D46)&amp;"'!"&amp;"D"&amp;VLOOKUP($C$8,parametros!$B$6:$C$9,2,0)-1+MATCH($G$8,parametros!$E$6:$E$10,0)),"")</f>
        <v/>
      </c>
      <c r="AQ46" s="28" t="str">
        <f ca="1">IFERROR(INDIRECT("'"&amp;TEXT($D46,"mmm")&amp;YEAR($D46)&amp;"'!"&amp;"E"&amp;VLOOKUP($C$8,parametros!$B$6:$C$9,2,0)-1+MATCH($G$8,parametros!$E$6:$E$10,0)),"")</f>
        <v/>
      </c>
      <c r="AR46" s="28" t="str">
        <f ca="1">IFERROR(INDIRECT("'"&amp;TEXT($D46,"mmm")&amp;YEAR($D46)&amp;"'!"&amp;"F"&amp;VLOOKUP($C$8,parametros!$B$6:$C$9,2,0)-1+MATCH($G$8,parametros!$E$6:$E$10,0)),"")</f>
        <v/>
      </c>
      <c r="AS46" s="28" t="str">
        <f ca="1">IFERROR(INDIRECT("'"&amp;TEXT($D46,"mmm")&amp;YEAR($D46)&amp;"'!"&amp;"G"&amp;VLOOKUP($C$8,parametros!$B$6:$C$9,2,0)-1+MATCH($G$8,parametros!$E$6:$E$10,0)),"")</f>
        <v/>
      </c>
      <c r="AT46" s="28" t="str">
        <f ca="1">IFERROR(INDIRECT("'"&amp;TEXT($D46,"mmm")&amp;YEAR($D46)&amp;"'!"&amp;"H"&amp;VLOOKUP($C$8,parametros!$B$6:$C$9,2,0)-1+MATCH($G$8,parametros!$E$6:$E$10,0)),"")</f>
        <v/>
      </c>
      <c r="AU46" s="28" t="str">
        <f ca="1">IFERROR(INDIRECT("'"&amp;TEXT($D46,"mmm")&amp;YEAR($D46)&amp;"'!"&amp;"I"&amp;VLOOKUP($C$8,parametros!$B$6:$C$9,2,0)-1+MATCH($G$8,parametros!$E$6:$E$10,0)),"")</f>
        <v/>
      </c>
      <c r="AV46" s="28" t="str">
        <f ca="1">IFERROR(INDIRECT("'"&amp;TEXT($D46,"mmm")&amp;YEAR($D46)&amp;"'!"&amp;"J"&amp;VLOOKUP($C$8,parametros!$B$6:$C$9,2,0)-1+MATCH($G$8,parametros!$E$6:$E$10,0)),"")</f>
        <v/>
      </c>
      <c r="AW46" s="28" t="str">
        <f ca="1">IFERROR(INDIRECT("'"&amp;TEXT($D46,"mmm")&amp;YEAR($D46)&amp;"'!"&amp;"K"&amp;VLOOKUP($C$8,parametros!$B$6:$C$9,2,0)-1+MATCH($G$8,parametros!$E$6:$E$10,0)),"")</f>
        <v/>
      </c>
      <c r="AX46" s="28" t="str">
        <f ca="1">IFERROR(INDIRECT("'"&amp;TEXT($D46,"mmm")&amp;YEAR($D46)&amp;"'!"&amp;"L"&amp;VLOOKUP($C$8,parametros!$B$6:$C$9,2,0)-1+MATCH($G$8,parametros!$E$6:$E$10,0)),"")</f>
        <v/>
      </c>
      <c r="AY46" s="28" t="str">
        <f ca="1">IFERROR(INDIRECT("'"&amp;TEXT($D46,"mmm")&amp;YEAR($D46)&amp;"'!"&amp;"M"&amp;VLOOKUP($C$8,parametros!$B$6:$C$9,2,0)-1+MATCH($G$8,parametros!$E$6:$E$10,0)),"")</f>
        <v/>
      </c>
      <c r="AZ46" s="28" t="str">
        <f ca="1">IFERROR(INDIRECT("'"&amp;TEXT($D46,"mmm")&amp;YEAR($D46)&amp;"'!"&amp;"N"&amp;VLOOKUP($C$8,parametros!$B$6:$C$9,2,0)-1+MATCH($G$8,parametros!$E$6:$E$10,0)),"")</f>
        <v/>
      </c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</row>
    <row r="47" spans="4:89" ht="15.75" thickBot="1" x14ac:dyDescent="0.3">
      <c r="D47" s="26">
        <f t="shared" si="47"/>
        <v>44805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6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 t="str">
        <f ca="1">IFERROR(INDIRECT("'"&amp;TEXT($D47,"mmm")&amp;YEAR($D47)&amp;"'!"&amp;"C"&amp;VLOOKUP($C$8,parametros!$B$6:$C$9,2,0)-1+MATCH($G$8,parametros!$E$6:$E$10,0)),"")</f>
        <v/>
      </c>
      <c r="AQ47" s="28" t="str">
        <f ca="1">IFERROR(INDIRECT("'"&amp;TEXT($D47,"mmm")&amp;YEAR($D47)&amp;"'!"&amp;"D"&amp;VLOOKUP($C$8,parametros!$B$6:$C$9,2,0)-1+MATCH($G$8,parametros!$E$6:$E$10,0)),"")</f>
        <v/>
      </c>
      <c r="AR47" s="28" t="str">
        <f ca="1">IFERROR(INDIRECT("'"&amp;TEXT($D47,"mmm")&amp;YEAR($D47)&amp;"'!"&amp;"E"&amp;VLOOKUP($C$8,parametros!$B$6:$C$9,2,0)-1+MATCH($G$8,parametros!$E$6:$E$10,0)),"")</f>
        <v/>
      </c>
      <c r="AS47" s="28" t="str">
        <f ca="1">IFERROR(INDIRECT("'"&amp;TEXT($D47,"mmm")&amp;YEAR($D47)&amp;"'!"&amp;"F"&amp;VLOOKUP($C$8,parametros!$B$6:$C$9,2,0)-1+MATCH($G$8,parametros!$E$6:$E$10,0)),"")</f>
        <v/>
      </c>
      <c r="AT47" s="28" t="str">
        <f ca="1">IFERROR(INDIRECT("'"&amp;TEXT($D47,"mmm")&amp;YEAR($D47)&amp;"'!"&amp;"G"&amp;VLOOKUP($C$8,parametros!$B$6:$C$9,2,0)-1+MATCH($G$8,parametros!$E$6:$E$10,0)),"")</f>
        <v/>
      </c>
      <c r="AU47" s="28" t="str">
        <f ca="1">IFERROR(INDIRECT("'"&amp;TEXT($D47,"mmm")&amp;YEAR($D47)&amp;"'!"&amp;"H"&amp;VLOOKUP($C$8,parametros!$B$6:$C$9,2,0)-1+MATCH($G$8,parametros!$E$6:$E$10,0)),"")</f>
        <v/>
      </c>
      <c r="AV47" s="28" t="str">
        <f ca="1">IFERROR(INDIRECT("'"&amp;TEXT($D47,"mmm")&amp;YEAR($D47)&amp;"'!"&amp;"I"&amp;VLOOKUP($C$8,parametros!$B$6:$C$9,2,0)-1+MATCH($G$8,parametros!$E$6:$E$10,0)),"")</f>
        <v/>
      </c>
      <c r="AW47" s="28" t="str">
        <f ca="1">IFERROR(INDIRECT("'"&amp;TEXT($D47,"mmm")&amp;YEAR($D47)&amp;"'!"&amp;"J"&amp;VLOOKUP($C$8,parametros!$B$6:$C$9,2,0)-1+MATCH($G$8,parametros!$E$6:$E$10,0)),"")</f>
        <v/>
      </c>
      <c r="AX47" s="28" t="str">
        <f ca="1">IFERROR(INDIRECT("'"&amp;TEXT($D47,"mmm")&amp;YEAR($D47)&amp;"'!"&amp;"K"&amp;VLOOKUP($C$8,parametros!$B$6:$C$9,2,0)-1+MATCH($G$8,parametros!$E$6:$E$10,0)),"")</f>
        <v/>
      </c>
      <c r="AY47" s="28" t="str">
        <f ca="1">IFERROR(INDIRECT("'"&amp;TEXT($D47,"mmm")&amp;YEAR($D47)&amp;"'!"&amp;"L"&amp;VLOOKUP($C$8,parametros!$B$6:$C$9,2,0)-1+MATCH($G$8,parametros!$E$6:$E$10,0)),"")</f>
        <v/>
      </c>
      <c r="AZ47" s="28" t="str">
        <f ca="1">IFERROR(INDIRECT("'"&amp;TEXT($D47,"mmm")&amp;YEAR($D47)&amp;"'!"&amp;"M"&amp;VLOOKUP($C$8,parametros!$B$6:$C$9,2,0)-1+MATCH($G$8,parametros!$E$6:$E$10,0)),"")</f>
        <v/>
      </c>
      <c r="BA47" s="28" t="str">
        <f ca="1">IFERROR(INDIRECT("'"&amp;TEXT($D47,"mmm")&amp;YEAR($D47)&amp;"'!"&amp;"N"&amp;VLOOKUP($C$8,parametros!$B$6:$C$9,2,0)-1+MATCH($G$8,parametros!$E$6:$E$10,0)),"")</f>
        <v/>
      </c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</row>
    <row r="48" spans="4:89" ht="15.75" thickBot="1" x14ac:dyDescent="0.3">
      <c r="D48" s="26">
        <f t="shared" si="47"/>
        <v>44835</v>
      </c>
      <c r="E48" s="37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6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 t="str">
        <f ca="1">IFERROR(INDIRECT("'"&amp;TEXT($D48,"mmm")&amp;YEAR($D48)&amp;"'!"&amp;"C"&amp;VLOOKUP($C$8,parametros!$B$6:$C$9,2,0)-1+MATCH($G$8,parametros!$E$6:$E$10,0)),"")</f>
        <v/>
      </c>
      <c r="AR48" s="28" t="str">
        <f ca="1">IFERROR(INDIRECT("'"&amp;TEXT($D48,"mmm")&amp;YEAR($D48)&amp;"'!"&amp;"D"&amp;VLOOKUP($C$8,parametros!$B$6:$C$9,2,0)-1+MATCH($G$8,parametros!$E$6:$E$10,0)),"")</f>
        <v/>
      </c>
      <c r="AS48" s="28" t="str">
        <f ca="1">IFERROR(INDIRECT("'"&amp;TEXT($D48,"mmm")&amp;YEAR($D48)&amp;"'!"&amp;"E"&amp;VLOOKUP($C$8,parametros!$B$6:$C$9,2,0)-1+MATCH($G$8,parametros!$E$6:$E$10,0)),"")</f>
        <v/>
      </c>
      <c r="AT48" s="28" t="str">
        <f ca="1">IFERROR(INDIRECT("'"&amp;TEXT($D48,"mmm")&amp;YEAR($D48)&amp;"'!"&amp;"F"&amp;VLOOKUP($C$8,parametros!$B$6:$C$9,2,0)-1+MATCH($G$8,parametros!$E$6:$E$10,0)),"")</f>
        <v/>
      </c>
      <c r="AU48" s="28" t="str">
        <f ca="1">IFERROR(INDIRECT("'"&amp;TEXT($D48,"mmm")&amp;YEAR($D48)&amp;"'!"&amp;"G"&amp;VLOOKUP($C$8,parametros!$B$6:$C$9,2,0)-1+MATCH($G$8,parametros!$E$6:$E$10,0)),"")</f>
        <v/>
      </c>
      <c r="AV48" s="28" t="str">
        <f ca="1">IFERROR(INDIRECT("'"&amp;TEXT($D48,"mmm")&amp;YEAR($D48)&amp;"'!"&amp;"H"&amp;VLOOKUP($C$8,parametros!$B$6:$C$9,2,0)-1+MATCH($G$8,parametros!$E$6:$E$10,0)),"")</f>
        <v/>
      </c>
      <c r="AW48" s="28" t="str">
        <f ca="1">IFERROR(INDIRECT("'"&amp;TEXT($D48,"mmm")&amp;YEAR($D48)&amp;"'!"&amp;"I"&amp;VLOOKUP($C$8,parametros!$B$6:$C$9,2,0)-1+MATCH($G$8,parametros!$E$6:$E$10,0)),"")</f>
        <v/>
      </c>
      <c r="AX48" s="28" t="str">
        <f ca="1">IFERROR(INDIRECT("'"&amp;TEXT($D48,"mmm")&amp;YEAR($D48)&amp;"'!"&amp;"J"&amp;VLOOKUP($C$8,parametros!$B$6:$C$9,2,0)-1+MATCH($G$8,parametros!$E$6:$E$10,0)),"")</f>
        <v/>
      </c>
      <c r="AY48" s="28" t="str">
        <f ca="1">IFERROR(INDIRECT("'"&amp;TEXT($D48,"mmm")&amp;YEAR($D48)&amp;"'!"&amp;"K"&amp;VLOOKUP($C$8,parametros!$B$6:$C$9,2,0)-1+MATCH($G$8,parametros!$E$6:$E$10,0)),"")</f>
        <v/>
      </c>
      <c r="AZ48" s="28" t="str">
        <f ca="1">IFERROR(INDIRECT("'"&amp;TEXT($D48,"mmm")&amp;YEAR($D48)&amp;"'!"&amp;"L"&amp;VLOOKUP($C$8,parametros!$B$6:$C$9,2,0)-1+MATCH($G$8,parametros!$E$6:$E$10,0)),"")</f>
        <v/>
      </c>
      <c r="BA48" s="28" t="str">
        <f ca="1">IFERROR(INDIRECT("'"&amp;TEXT($D48,"mmm")&amp;YEAR($D48)&amp;"'!"&amp;"M"&amp;VLOOKUP($C$8,parametros!$B$6:$C$9,2,0)-1+MATCH($G$8,parametros!$E$6:$E$10,0)),"")</f>
        <v/>
      </c>
      <c r="BB48" s="28" t="str">
        <f ca="1">IFERROR(INDIRECT("'"&amp;TEXT($D48,"mmm")&amp;YEAR($D48)&amp;"'!"&amp;"N"&amp;VLOOKUP($C$8,parametros!$B$6:$C$9,2,0)-1+MATCH($G$8,parametros!$E$6:$E$10,0)),"")</f>
        <v/>
      </c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</row>
    <row r="49" spans="4:89" ht="15.75" thickBot="1" x14ac:dyDescent="0.3">
      <c r="D49" s="26">
        <f t="shared" si="47"/>
        <v>44866</v>
      </c>
      <c r="E49" s="37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6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 t="str">
        <f ca="1">IFERROR(INDIRECT("'"&amp;TEXT($D49,"mmm")&amp;YEAR($D49)&amp;"'!"&amp;"C"&amp;VLOOKUP($C$8,parametros!$B$6:$C$9,2,0)-1+MATCH($G$8,parametros!$E$6:$E$10,0)),"")</f>
        <v/>
      </c>
      <c r="AS49" s="28" t="str">
        <f ca="1">IFERROR(INDIRECT("'"&amp;TEXT($D49,"mmm")&amp;YEAR($D49)&amp;"'!"&amp;"D"&amp;VLOOKUP($C$8,parametros!$B$6:$C$9,2,0)-1+MATCH($G$8,parametros!$E$6:$E$10,0)),"")</f>
        <v/>
      </c>
      <c r="AT49" s="28" t="str">
        <f ca="1">IFERROR(INDIRECT("'"&amp;TEXT($D49,"mmm")&amp;YEAR($D49)&amp;"'!"&amp;"E"&amp;VLOOKUP($C$8,parametros!$B$6:$C$9,2,0)-1+MATCH($G$8,parametros!$E$6:$E$10,0)),"")</f>
        <v/>
      </c>
      <c r="AU49" s="28" t="str">
        <f ca="1">IFERROR(INDIRECT("'"&amp;TEXT($D49,"mmm")&amp;YEAR($D49)&amp;"'!"&amp;"F"&amp;VLOOKUP($C$8,parametros!$B$6:$C$9,2,0)-1+MATCH($G$8,parametros!$E$6:$E$10,0)),"")</f>
        <v/>
      </c>
      <c r="AV49" s="28" t="str">
        <f ca="1">IFERROR(INDIRECT("'"&amp;TEXT($D49,"mmm")&amp;YEAR($D49)&amp;"'!"&amp;"G"&amp;VLOOKUP($C$8,parametros!$B$6:$C$9,2,0)-1+MATCH($G$8,parametros!$E$6:$E$10,0)),"")</f>
        <v/>
      </c>
      <c r="AW49" s="28" t="str">
        <f ca="1">IFERROR(INDIRECT("'"&amp;TEXT($D49,"mmm")&amp;YEAR($D49)&amp;"'!"&amp;"H"&amp;VLOOKUP($C$8,parametros!$B$6:$C$9,2,0)-1+MATCH($G$8,parametros!$E$6:$E$10,0)),"")</f>
        <v/>
      </c>
      <c r="AX49" s="28" t="str">
        <f ca="1">IFERROR(INDIRECT("'"&amp;TEXT($D49,"mmm")&amp;YEAR($D49)&amp;"'!"&amp;"I"&amp;VLOOKUP($C$8,parametros!$B$6:$C$9,2,0)-1+MATCH($G$8,parametros!$E$6:$E$10,0)),"")</f>
        <v/>
      </c>
      <c r="AY49" s="28" t="str">
        <f ca="1">IFERROR(INDIRECT("'"&amp;TEXT($D49,"mmm")&amp;YEAR($D49)&amp;"'!"&amp;"J"&amp;VLOOKUP($C$8,parametros!$B$6:$C$9,2,0)-1+MATCH($G$8,parametros!$E$6:$E$10,0)),"")</f>
        <v/>
      </c>
      <c r="AZ49" s="28" t="str">
        <f ca="1">IFERROR(INDIRECT("'"&amp;TEXT($D49,"mmm")&amp;YEAR($D49)&amp;"'!"&amp;"K"&amp;VLOOKUP($C$8,parametros!$B$6:$C$9,2,0)-1+MATCH($G$8,parametros!$E$6:$E$10,0)),"")</f>
        <v/>
      </c>
      <c r="BA49" s="28" t="str">
        <f ca="1">IFERROR(INDIRECT("'"&amp;TEXT($D49,"mmm")&amp;YEAR($D49)&amp;"'!"&amp;"L"&amp;VLOOKUP($C$8,parametros!$B$6:$C$9,2,0)-1+MATCH($G$8,parametros!$E$6:$E$10,0)),"")</f>
        <v/>
      </c>
      <c r="BB49" s="28" t="str">
        <f ca="1">IFERROR(INDIRECT("'"&amp;TEXT($D49,"mmm")&amp;YEAR($D49)&amp;"'!"&amp;"M"&amp;VLOOKUP($C$8,parametros!$B$6:$C$9,2,0)-1+MATCH($G$8,parametros!$E$6:$E$10,0)),"")</f>
        <v/>
      </c>
      <c r="BC49" s="28" t="str">
        <f ca="1">IFERROR(INDIRECT("'"&amp;TEXT($D49,"mmm")&amp;YEAR($D49)&amp;"'!"&amp;"N"&amp;VLOOKUP($C$8,parametros!$B$6:$C$9,2,0)-1+MATCH($G$8,parametros!$E$6:$E$10,0)),"")</f>
        <v/>
      </c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</row>
    <row r="50" spans="4:89" ht="15.75" thickBot="1" x14ac:dyDescent="0.3">
      <c r="D50" s="26">
        <f t="shared" si="47"/>
        <v>44896</v>
      </c>
      <c r="E50" s="37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6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 t="str">
        <f ca="1">IFERROR(INDIRECT("'"&amp;TEXT($D50,"mmm")&amp;YEAR($D50)&amp;"'!"&amp;"C"&amp;VLOOKUP($C$8,parametros!$B$6:$C$9,2,0)-1+MATCH($G$8,parametros!$E$6:$E$10,0)),"")</f>
        <v/>
      </c>
      <c r="AT50" s="28" t="str">
        <f ca="1">IFERROR(INDIRECT("'"&amp;TEXT($D50,"mmm")&amp;YEAR($D50)&amp;"'!"&amp;"D"&amp;VLOOKUP($C$8,parametros!$B$6:$C$9,2,0)-1+MATCH($G$8,parametros!$E$6:$E$10,0)),"")</f>
        <v/>
      </c>
      <c r="AU50" s="28" t="str">
        <f ca="1">IFERROR(INDIRECT("'"&amp;TEXT($D50,"mmm")&amp;YEAR($D50)&amp;"'!"&amp;"E"&amp;VLOOKUP($C$8,parametros!$B$6:$C$9,2,0)-1+MATCH($G$8,parametros!$E$6:$E$10,0)),"")</f>
        <v/>
      </c>
      <c r="AV50" s="28" t="str">
        <f ca="1">IFERROR(INDIRECT("'"&amp;TEXT($D50,"mmm")&amp;YEAR($D50)&amp;"'!"&amp;"F"&amp;VLOOKUP($C$8,parametros!$B$6:$C$9,2,0)-1+MATCH($G$8,parametros!$E$6:$E$10,0)),"")</f>
        <v/>
      </c>
      <c r="AW50" s="28" t="str">
        <f ca="1">IFERROR(INDIRECT("'"&amp;TEXT($D50,"mmm")&amp;YEAR($D50)&amp;"'!"&amp;"G"&amp;VLOOKUP($C$8,parametros!$B$6:$C$9,2,0)-1+MATCH($G$8,parametros!$E$6:$E$10,0)),"")</f>
        <v/>
      </c>
      <c r="AX50" s="28" t="str">
        <f ca="1">IFERROR(INDIRECT("'"&amp;TEXT($D50,"mmm")&amp;YEAR($D50)&amp;"'!"&amp;"H"&amp;VLOOKUP($C$8,parametros!$B$6:$C$9,2,0)-1+MATCH($G$8,parametros!$E$6:$E$10,0)),"")</f>
        <v/>
      </c>
      <c r="AY50" s="28" t="str">
        <f ca="1">IFERROR(INDIRECT("'"&amp;TEXT($D50,"mmm")&amp;YEAR($D50)&amp;"'!"&amp;"I"&amp;VLOOKUP($C$8,parametros!$B$6:$C$9,2,0)-1+MATCH($G$8,parametros!$E$6:$E$10,0)),"")</f>
        <v/>
      </c>
      <c r="AZ50" s="28" t="str">
        <f ca="1">IFERROR(INDIRECT("'"&amp;TEXT($D50,"mmm")&amp;YEAR($D50)&amp;"'!"&amp;"J"&amp;VLOOKUP($C$8,parametros!$B$6:$C$9,2,0)-1+MATCH($G$8,parametros!$E$6:$E$10,0)),"")</f>
        <v/>
      </c>
      <c r="BA50" s="28" t="str">
        <f ca="1">IFERROR(INDIRECT("'"&amp;TEXT($D50,"mmm")&amp;YEAR($D50)&amp;"'!"&amp;"K"&amp;VLOOKUP($C$8,parametros!$B$6:$C$9,2,0)-1+MATCH($G$8,parametros!$E$6:$E$10,0)),"")</f>
        <v/>
      </c>
      <c r="BB50" s="28" t="str">
        <f ca="1">IFERROR(INDIRECT("'"&amp;TEXT($D50,"mmm")&amp;YEAR($D50)&amp;"'!"&amp;"L"&amp;VLOOKUP($C$8,parametros!$B$6:$C$9,2,0)-1+MATCH($G$8,parametros!$E$6:$E$10,0)),"")</f>
        <v/>
      </c>
      <c r="BC50" s="28" t="str">
        <f ca="1">IFERROR(INDIRECT("'"&amp;TEXT($D50,"mmm")&amp;YEAR($D50)&amp;"'!"&amp;"M"&amp;VLOOKUP($C$8,parametros!$B$6:$C$9,2,0)-1+MATCH($G$8,parametros!$E$6:$E$10,0)),"")</f>
        <v/>
      </c>
      <c r="BD50" s="28" t="str">
        <f ca="1">IFERROR(INDIRECT("'"&amp;TEXT($D50,"mmm")&amp;YEAR($D50)&amp;"'!"&amp;"N"&amp;VLOOKUP($C$8,parametros!$B$6:$C$9,2,0)-1+MATCH($G$8,parametros!$E$6:$E$10,0)),"")</f>
        <v/>
      </c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</row>
    <row r="51" spans="4:89" ht="15.75" thickBot="1" x14ac:dyDescent="0.3">
      <c r="D51" s="26">
        <f t="shared" si="47"/>
        <v>44927</v>
      </c>
      <c r="E51" s="3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6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 t="str">
        <f ca="1">IFERROR(INDIRECT("'"&amp;TEXT($D51,"mmm")&amp;YEAR($D51)&amp;"'!"&amp;"C"&amp;VLOOKUP($C$8,parametros!$B$6:$C$9,2,0)-1+MATCH($G$8,parametros!$E$6:$E$10,0)),"")</f>
        <v/>
      </c>
      <c r="AU51" s="28" t="str">
        <f ca="1">IFERROR(INDIRECT("'"&amp;TEXT($D51,"mmm")&amp;YEAR($D51)&amp;"'!"&amp;"D"&amp;VLOOKUP($C$8,parametros!$B$6:$C$9,2,0)-1+MATCH($G$8,parametros!$E$6:$E$10,0)),"")</f>
        <v/>
      </c>
      <c r="AV51" s="28" t="str">
        <f ca="1">IFERROR(INDIRECT("'"&amp;TEXT($D51,"mmm")&amp;YEAR($D51)&amp;"'!"&amp;"E"&amp;VLOOKUP($C$8,parametros!$B$6:$C$9,2,0)-1+MATCH($G$8,parametros!$E$6:$E$10,0)),"")</f>
        <v/>
      </c>
      <c r="AW51" s="28" t="str">
        <f ca="1">IFERROR(INDIRECT("'"&amp;TEXT($D51,"mmm")&amp;YEAR($D51)&amp;"'!"&amp;"F"&amp;VLOOKUP($C$8,parametros!$B$6:$C$9,2,0)-1+MATCH($G$8,parametros!$E$6:$E$10,0)),"")</f>
        <v/>
      </c>
      <c r="AX51" s="28" t="str">
        <f ca="1">IFERROR(INDIRECT("'"&amp;TEXT($D51,"mmm")&amp;YEAR($D51)&amp;"'!"&amp;"G"&amp;VLOOKUP($C$8,parametros!$B$6:$C$9,2,0)-1+MATCH($G$8,parametros!$E$6:$E$10,0)),"")</f>
        <v/>
      </c>
      <c r="AY51" s="28" t="str">
        <f ca="1">IFERROR(INDIRECT("'"&amp;TEXT($D51,"mmm")&amp;YEAR($D51)&amp;"'!"&amp;"H"&amp;VLOOKUP($C$8,parametros!$B$6:$C$9,2,0)-1+MATCH($G$8,parametros!$E$6:$E$10,0)),"")</f>
        <v/>
      </c>
      <c r="AZ51" s="28" t="str">
        <f ca="1">IFERROR(INDIRECT("'"&amp;TEXT($D51,"mmm")&amp;YEAR($D51)&amp;"'!"&amp;"I"&amp;VLOOKUP($C$8,parametros!$B$6:$C$9,2,0)-1+MATCH($G$8,parametros!$E$6:$E$10,0)),"")</f>
        <v/>
      </c>
      <c r="BA51" s="28" t="str">
        <f ca="1">IFERROR(INDIRECT("'"&amp;TEXT($D51,"mmm")&amp;YEAR($D51)&amp;"'!"&amp;"J"&amp;VLOOKUP($C$8,parametros!$B$6:$C$9,2,0)-1+MATCH($G$8,parametros!$E$6:$E$10,0)),"")</f>
        <v/>
      </c>
      <c r="BB51" s="28" t="str">
        <f ca="1">IFERROR(INDIRECT("'"&amp;TEXT($D51,"mmm")&amp;YEAR($D51)&amp;"'!"&amp;"K"&amp;VLOOKUP($C$8,parametros!$B$6:$C$9,2,0)-1+MATCH($G$8,parametros!$E$6:$E$10,0)),"")</f>
        <v/>
      </c>
      <c r="BC51" s="28" t="str">
        <f ca="1">IFERROR(INDIRECT("'"&amp;TEXT($D51,"mmm")&amp;YEAR($D51)&amp;"'!"&amp;"L"&amp;VLOOKUP($C$8,parametros!$B$6:$C$9,2,0)-1+MATCH($G$8,parametros!$E$6:$E$10,0)),"")</f>
        <v/>
      </c>
      <c r="BD51" s="28" t="str">
        <f ca="1">IFERROR(INDIRECT("'"&amp;TEXT($D51,"mmm")&amp;YEAR($D51)&amp;"'!"&amp;"M"&amp;VLOOKUP($C$8,parametros!$B$6:$C$9,2,0)-1+MATCH($G$8,parametros!$E$6:$E$10,0)),"")</f>
        <v/>
      </c>
      <c r="BE51" s="28" t="str">
        <f ca="1">IFERROR(INDIRECT("'"&amp;TEXT($D51,"mmm")&amp;YEAR($D51)&amp;"'!"&amp;"N"&amp;VLOOKUP($C$8,parametros!$B$6:$C$9,2,0)-1+MATCH($G$8,parametros!$E$6:$E$10,0)),"")</f>
        <v/>
      </c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</row>
    <row r="52" spans="4:89" ht="15.75" thickBot="1" x14ac:dyDescent="0.3">
      <c r="D52" s="26">
        <f t="shared" si="47"/>
        <v>44958</v>
      </c>
      <c r="E52" s="37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6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 t="str">
        <f ca="1">IFERROR(INDIRECT("'"&amp;TEXT($D52,"mmm")&amp;YEAR($D52)&amp;"'!"&amp;"C"&amp;VLOOKUP($C$8,parametros!$B$6:$C$9,2,0)-1+MATCH($G$8,parametros!$E$6:$E$10,0)),"")</f>
        <v/>
      </c>
      <c r="AV52" s="28" t="str">
        <f ca="1">IFERROR(INDIRECT("'"&amp;TEXT($D52,"mmm")&amp;YEAR($D52)&amp;"'!"&amp;"D"&amp;VLOOKUP($C$8,parametros!$B$6:$C$9,2,0)-1+MATCH($G$8,parametros!$E$6:$E$10,0)),"")</f>
        <v/>
      </c>
      <c r="AW52" s="28" t="str">
        <f ca="1">IFERROR(INDIRECT("'"&amp;TEXT($D52,"mmm")&amp;YEAR($D52)&amp;"'!"&amp;"E"&amp;VLOOKUP($C$8,parametros!$B$6:$C$9,2,0)-1+MATCH($G$8,parametros!$E$6:$E$10,0)),"")</f>
        <v/>
      </c>
      <c r="AX52" s="28" t="str">
        <f ca="1">IFERROR(INDIRECT("'"&amp;TEXT($D52,"mmm")&amp;YEAR($D52)&amp;"'!"&amp;"F"&amp;VLOOKUP($C$8,parametros!$B$6:$C$9,2,0)-1+MATCH($G$8,parametros!$E$6:$E$10,0)),"")</f>
        <v/>
      </c>
      <c r="AY52" s="28" t="str">
        <f ca="1">IFERROR(INDIRECT("'"&amp;TEXT($D52,"mmm")&amp;YEAR($D52)&amp;"'!"&amp;"G"&amp;VLOOKUP($C$8,parametros!$B$6:$C$9,2,0)-1+MATCH($G$8,parametros!$E$6:$E$10,0)),"")</f>
        <v/>
      </c>
      <c r="AZ52" s="28" t="str">
        <f ca="1">IFERROR(INDIRECT("'"&amp;TEXT($D52,"mmm")&amp;YEAR($D52)&amp;"'!"&amp;"H"&amp;VLOOKUP($C$8,parametros!$B$6:$C$9,2,0)-1+MATCH($G$8,parametros!$E$6:$E$10,0)),"")</f>
        <v/>
      </c>
      <c r="BA52" s="28" t="str">
        <f ca="1">IFERROR(INDIRECT("'"&amp;TEXT($D52,"mmm")&amp;YEAR($D52)&amp;"'!"&amp;"I"&amp;VLOOKUP($C$8,parametros!$B$6:$C$9,2,0)-1+MATCH($G$8,parametros!$E$6:$E$10,0)),"")</f>
        <v/>
      </c>
      <c r="BB52" s="28" t="str">
        <f ca="1">IFERROR(INDIRECT("'"&amp;TEXT($D52,"mmm")&amp;YEAR($D52)&amp;"'!"&amp;"J"&amp;VLOOKUP($C$8,parametros!$B$6:$C$9,2,0)-1+MATCH($G$8,parametros!$E$6:$E$10,0)),"")</f>
        <v/>
      </c>
      <c r="BC52" s="28" t="str">
        <f ca="1">IFERROR(INDIRECT("'"&amp;TEXT($D52,"mmm")&amp;YEAR($D52)&amp;"'!"&amp;"K"&amp;VLOOKUP($C$8,parametros!$B$6:$C$9,2,0)-1+MATCH($G$8,parametros!$E$6:$E$10,0)),"")</f>
        <v/>
      </c>
      <c r="BD52" s="28" t="str">
        <f ca="1">IFERROR(INDIRECT("'"&amp;TEXT($D52,"mmm")&amp;YEAR($D52)&amp;"'!"&amp;"L"&amp;VLOOKUP($C$8,parametros!$B$6:$C$9,2,0)-1+MATCH($G$8,parametros!$E$6:$E$10,0)),"")</f>
        <v/>
      </c>
      <c r="BE52" s="28" t="str">
        <f ca="1">IFERROR(INDIRECT("'"&amp;TEXT($D52,"mmm")&amp;YEAR($D52)&amp;"'!"&amp;"M"&amp;VLOOKUP($C$8,parametros!$B$6:$C$9,2,0)-1+MATCH($G$8,parametros!$E$6:$E$10,0)),"")</f>
        <v/>
      </c>
      <c r="BF52" s="28" t="str">
        <f ca="1">IFERROR(INDIRECT("'"&amp;TEXT($D52,"mmm")&amp;YEAR($D52)&amp;"'!"&amp;"N"&amp;VLOOKUP($C$8,parametros!$B$6:$C$9,2,0)-1+MATCH($G$8,parametros!$E$6:$E$10,0)),"")</f>
        <v/>
      </c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</row>
    <row r="53" spans="4:89" ht="15.75" thickBot="1" x14ac:dyDescent="0.3">
      <c r="D53" s="26">
        <f t="shared" si="47"/>
        <v>44986</v>
      </c>
      <c r="E53" s="3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6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 t="str">
        <f ca="1">IFERROR(INDIRECT("'"&amp;TEXT($D53,"mmm")&amp;YEAR($D53)&amp;"'!"&amp;"C"&amp;VLOOKUP($C$8,parametros!$B$6:$C$9,2,0)-1+MATCH($G$8,parametros!$E$6:$E$10,0)),"")</f>
        <v/>
      </c>
      <c r="AW53" s="28" t="str">
        <f ca="1">IFERROR(INDIRECT("'"&amp;TEXT($D53,"mmm")&amp;YEAR($D53)&amp;"'!"&amp;"D"&amp;VLOOKUP($C$8,parametros!$B$6:$C$9,2,0)-1+MATCH($G$8,parametros!$E$6:$E$10,0)),"")</f>
        <v/>
      </c>
      <c r="AX53" s="28" t="str">
        <f ca="1">IFERROR(INDIRECT("'"&amp;TEXT($D53,"mmm")&amp;YEAR($D53)&amp;"'!"&amp;"E"&amp;VLOOKUP($C$8,parametros!$B$6:$C$9,2,0)-1+MATCH($G$8,parametros!$E$6:$E$10,0)),"")</f>
        <v/>
      </c>
      <c r="AY53" s="28" t="str">
        <f ca="1">IFERROR(INDIRECT("'"&amp;TEXT($D53,"mmm")&amp;YEAR($D53)&amp;"'!"&amp;"F"&amp;VLOOKUP($C$8,parametros!$B$6:$C$9,2,0)-1+MATCH($G$8,parametros!$E$6:$E$10,0)),"")</f>
        <v/>
      </c>
      <c r="AZ53" s="28" t="str">
        <f ca="1">IFERROR(INDIRECT("'"&amp;TEXT($D53,"mmm")&amp;YEAR($D53)&amp;"'!"&amp;"G"&amp;VLOOKUP($C$8,parametros!$B$6:$C$9,2,0)-1+MATCH($G$8,parametros!$E$6:$E$10,0)),"")</f>
        <v/>
      </c>
      <c r="BA53" s="28" t="str">
        <f ca="1">IFERROR(INDIRECT("'"&amp;TEXT($D53,"mmm")&amp;YEAR($D53)&amp;"'!"&amp;"H"&amp;VLOOKUP($C$8,parametros!$B$6:$C$9,2,0)-1+MATCH($G$8,parametros!$E$6:$E$10,0)),"")</f>
        <v/>
      </c>
      <c r="BB53" s="28" t="str">
        <f ca="1">IFERROR(INDIRECT("'"&amp;TEXT($D53,"mmm")&amp;YEAR($D53)&amp;"'!"&amp;"I"&amp;VLOOKUP($C$8,parametros!$B$6:$C$9,2,0)-1+MATCH($G$8,parametros!$E$6:$E$10,0)),"")</f>
        <v/>
      </c>
      <c r="BC53" s="28" t="str">
        <f ca="1">IFERROR(INDIRECT("'"&amp;TEXT($D53,"mmm")&amp;YEAR($D53)&amp;"'!"&amp;"J"&amp;VLOOKUP($C$8,parametros!$B$6:$C$9,2,0)-1+MATCH($G$8,parametros!$E$6:$E$10,0)),"")</f>
        <v/>
      </c>
      <c r="BD53" s="28" t="str">
        <f ca="1">IFERROR(INDIRECT("'"&amp;TEXT($D53,"mmm")&amp;YEAR($D53)&amp;"'!"&amp;"K"&amp;VLOOKUP($C$8,parametros!$B$6:$C$9,2,0)-1+MATCH($G$8,parametros!$E$6:$E$10,0)),"")</f>
        <v/>
      </c>
      <c r="BE53" s="28" t="str">
        <f ca="1">IFERROR(INDIRECT("'"&amp;TEXT($D53,"mmm")&amp;YEAR($D53)&amp;"'!"&amp;"L"&amp;VLOOKUP($C$8,parametros!$B$6:$C$9,2,0)-1+MATCH($G$8,parametros!$E$6:$E$10,0)),"")</f>
        <v/>
      </c>
      <c r="BF53" s="28" t="str">
        <f ca="1">IFERROR(INDIRECT("'"&amp;TEXT($D53,"mmm")&amp;YEAR($D53)&amp;"'!"&amp;"M"&amp;VLOOKUP($C$8,parametros!$B$6:$C$9,2,0)-1+MATCH($G$8,parametros!$E$6:$E$10,0)),"")</f>
        <v/>
      </c>
      <c r="BG53" s="28" t="str">
        <f ca="1">IFERROR(INDIRECT("'"&amp;TEXT($D53,"mmm")&amp;YEAR($D53)&amp;"'!"&amp;"N"&amp;VLOOKUP($C$8,parametros!$B$6:$C$9,2,0)-1+MATCH($G$8,parametros!$E$6:$E$10,0)),"")</f>
        <v/>
      </c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</row>
    <row r="54" spans="4:89" ht="15.75" thickBot="1" x14ac:dyDescent="0.3">
      <c r="D54" s="26">
        <f t="shared" si="47"/>
        <v>45017</v>
      </c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 t="str">
        <f ca="1">IFERROR(INDIRECT("'"&amp;TEXT($D54,"mmm")&amp;YEAR($D54)&amp;"'!"&amp;"C"&amp;VLOOKUP($C$8,parametros!$B$6:$C$9,2,0)-1+MATCH($G$8,parametros!$E$6:$E$10,0)),"")</f>
        <v/>
      </c>
      <c r="AX54" s="28" t="str">
        <f ca="1">IFERROR(INDIRECT("'"&amp;TEXT($D54,"mmm")&amp;YEAR($D54)&amp;"'!"&amp;"D"&amp;VLOOKUP($C$8,parametros!$B$6:$C$9,2,0)-1+MATCH($G$8,parametros!$E$6:$E$10,0)),"")</f>
        <v/>
      </c>
      <c r="AY54" s="28" t="str">
        <f ca="1">IFERROR(INDIRECT("'"&amp;TEXT($D54,"mmm")&amp;YEAR($D54)&amp;"'!"&amp;"E"&amp;VLOOKUP($C$8,parametros!$B$6:$C$9,2,0)-1+MATCH($G$8,parametros!$E$6:$E$10,0)),"")</f>
        <v/>
      </c>
      <c r="AZ54" s="28" t="str">
        <f ca="1">IFERROR(INDIRECT("'"&amp;TEXT($D54,"mmm")&amp;YEAR($D54)&amp;"'!"&amp;"F"&amp;VLOOKUP($C$8,parametros!$B$6:$C$9,2,0)-1+MATCH($G$8,parametros!$E$6:$E$10,0)),"")</f>
        <v/>
      </c>
      <c r="BA54" s="28" t="str">
        <f ca="1">IFERROR(INDIRECT("'"&amp;TEXT($D54,"mmm")&amp;YEAR($D54)&amp;"'!"&amp;"G"&amp;VLOOKUP($C$8,parametros!$B$6:$C$9,2,0)-1+MATCH($G$8,parametros!$E$6:$E$10,0)),"")</f>
        <v/>
      </c>
      <c r="BB54" s="28" t="str">
        <f ca="1">IFERROR(INDIRECT("'"&amp;TEXT($D54,"mmm")&amp;YEAR($D54)&amp;"'!"&amp;"H"&amp;VLOOKUP($C$8,parametros!$B$6:$C$9,2,0)-1+MATCH($G$8,parametros!$E$6:$E$10,0)),"")</f>
        <v/>
      </c>
      <c r="BC54" s="28" t="str">
        <f ca="1">IFERROR(INDIRECT("'"&amp;TEXT($D54,"mmm")&amp;YEAR($D54)&amp;"'!"&amp;"I"&amp;VLOOKUP($C$8,parametros!$B$6:$C$9,2,0)-1+MATCH($G$8,parametros!$E$6:$E$10,0)),"")</f>
        <v/>
      </c>
      <c r="BD54" s="28" t="str">
        <f ca="1">IFERROR(INDIRECT("'"&amp;TEXT($D54,"mmm")&amp;YEAR($D54)&amp;"'!"&amp;"J"&amp;VLOOKUP($C$8,parametros!$B$6:$C$9,2,0)-1+MATCH($G$8,parametros!$E$6:$E$10,0)),"")</f>
        <v/>
      </c>
      <c r="BE54" s="28" t="str">
        <f ca="1">IFERROR(INDIRECT("'"&amp;TEXT($D54,"mmm")&amp;YEAR($D54)&amp;"'!"&amp;"K"&amp;VLOOKUP($C$8,parametros!$B$6:$C$9,2,0)-1+MATCH($G$8,parametros!$E$6:$E$10,0)),"")</f>
        <v/>
      </c>
      <c r="BF54" s="28" t="str">
        <f ca="1">IFERROR(INDIRECT("'"&amp;TEXT($D54,"mmm")&amp;YEAR($D54)&amp;"'!"&amp;"L"&amp;VLOOKUP($C$8,parametros!$B$6:$C$9,2,0)-1+MATCH($G$8,parametros!$E$6:$E$10,0)),"")</f>
        <v/>
      </c>
      <c r="BG54" s="28" t="str">
        <f ca="1">IFERROR(INDIRECT("'"&amp;TEXT($D54,"mmm")&amp;YEAR($D54)&amp;"'!"&amp;"M"&amp;VLOOKUP($C$8,parametros!$B$6:$C$9,2,0)-1+MATCH($G$8,parametros!$E$6:$E$10,0)),"")</f>
        <v/>
      </c>
      <c r="BH54" s="28" t="str">
        <f ca="1">IFERROR(INDIRECT("'"&amp;TEXT($D54,"mmm")&amp;YEAR($D54)&amp;"'!"&amp;"N"&amp;VLOOKUP($C$8,parametros!$B$6:$C$9,2,0)-1+MATCH($G$8,parametros!$E$6:$E$10,0)),"")</f>
        <v/>
      </c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</row>
    <row r="55" spans="4:89" ht="15.75" thickBot="1" x14ac:dyDescent="0.3">
      <c r="D55" s="26">
        <f t="shared" si="47"/>
        <v>45047</v>
      </c>
      <c r="E55" s="37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 t="str">
        <f ca="1">IFERROR(INDIRECT("'"&amp;TEXT($D55,"mmm")&amp;YEAR($D55)&amp;"'!"&amp;"C"&amp;VLOOKUP($C$8,parametros!$B$6:$C$9,2,0)-1+MATCH($G$8,parametros!$E$6:$E$10,0)),"")</f>
        <v/>
      </c>
      <c r="AY55" s="28" t="str">
        <f ca="1">IFERROR(INDIRECT("'"&amp;TEXT($D55,"mmm")&amp;YEAR($D55)&amp;"'!"&amp;"D"&amp;VLOOKUP($C$8,parametros!$B$6:$C$9,2,0)-1+MATCH($G$8,parametros!$E$6:$E$10,0)),"")</f>
        <v/>
      </c>
      <c r="AZ55" s="28" t="str">
        <f ca="1">IFERROR(INDIRECT("'"&amp;TEXT($D55,"mmm")&amp;YEAR($D55)&amp;"'!"&amp;"E"&amp;VLOOKUP($C$8,parametros!$B$6:$C$9,2,0)-1+MATCH($G$8,parametros!$E$6:$E$10,0)),"")</f>
        <v/>
      </c>
      <c r="BA55" s="28" t="str">
        <f ca="1">IFERROR(INDIRECT("'"&amp;TEXT($D55,"mmm")&amp;YEAR($D55)&amp;"'!"&amp;"F"&amp;VLOOKUP($C$8,parametros!$B$6:$C$9,2,0)-1+MATCH($G$8,parametros!$E$6:$E$10,0)),"")</f>
        <v/>
      </c>
      <c r="BB55" s="28" t="str">
        <f ca="1">IFERROR(INDIRECT("'"&amp;TEXT($D55,"mmm")&amp;YEAR($D55)&amp;"'!"&amp;"G"&amp;VLOOKUP($C$8,parametros!$B$6:$C$9,2,0)-1+MATCH($G$8,parametros!$E$6:$E$10,0)),"")</f>
        <v/>
      </c>
      <c r="BC55" s="28" t="str">
        <f ca="1">IFERROR(INDIRECT("'"&amp;TEXT($D55,"mmm")&amp;YEAR($D55)&amp;"'!"&amp;"H"&amp;VLOOKUP($C$8,parametros!$B$6:$C$9,2,0)-1+MATCH($G$8,parametros!$E$6:$E$10,0)),"")</f>
        <v/>
      </c>
      <c r="BD55" s="28" t="str">
        <f ca="1">IFERROR(INDIRECT("'"&amp;TEXT($D55,"mmm")&amp;YEAR($D55)&amp;"'!"&amp;"I"&amp;VLOOKUP($C$8,parametros!$B$6:$C$9,2,0)-1+MATCH($G$8,parametros!$E$6:$E$10,0)),"")</f>
        <v/>
      </c>
      <c r="BE55" s="28" t="str">
        <f ca="1">IFERROR(INDIRECT("'"&amp;TEXT($D55,"mmm")&amp;YEAR($D55)&amp;"'!"&amp;"J"&amp;VLOOKUP($C$8,parametros!$B$6:$C$9,2,0)-1+MATCH($G$8,parametros!$E$6:$E$10,0)),"")</f>
        <v/>
      </c>
      <c r="BF55" s="28" t="str">
        <f ca="1">IFERROR(INDIRECT("'"&amp;TEXT($D55,"mmm")&amp;YEAR($D55)&amp;"'!"&amp;"K"&amp;VLOOKUP($C$8,parametros!$B$6:$C$9,2,0)-1+MATCH($G$8,parametros!$E$6:$E$10,0)),"")</f>
        <v/>
      </c>
      <c r="BG55" s="28" t="str">
        <f ca="1">IFERROR(INDIRECT("'"&amp;TEXT($D55,"mmm")&amp;YEAR($D55)&amp;"'!"&amp;"L"&amp;VLOOKUP($C$8,parametros!$B$6:$C$9,2,0)-1+MATCH($G$8,parametros!$E$6:$E$10,0)),"")</f>
        <v/>
      </c>
      <c r="BH55" s="28" t="str">
        <f ca="1">IFERROR(INDIRECT("'"&amp;TEXT($D55,"mmm")&amp;YEAR($D55)&amp;"'!"&amp;"M"&amp;VLOOKUP($C$8,parametros!$B$6:$C$9,2,0)-1+MATCH($G$8,parametros!$E$6:$E$10,0)),"")</f>
        <v/>
      </c>
      <c r="BI55" s="28" t="str">
        <f ca="1">IFERROR(INDIRECT("'"&amp;TEXT($D55,"mmm")&amp;YEAR($D55)&amp;"'!"&amp;"N"&amp;VLOOKUP($C$8,parametros!$B$6:$C$9,2,0)-1+MATCH($G$8,parametros!$E$6:$E$10,0)),"")</f>
        <v/>
      </c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</row>
    <row r="56" spans="4:89" ht="15.75" thickBot="1" x14ac:dyDescent="0.3">
      <c r="D56" s="26">
        <f t="shared" si="47"/>
        <v>45078</v>
      </c>
      <c r="E56" s="37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 t="str">
        <f ca="1">IFERROR(INDIRECT("'"&amp;TEXT($D56,"mmm")&amp;YEAR($D56)&amp;"'!"&amp;"C"&amp;VLOOKUP($C$8,parametros!$B$6:$C$9,2,0)-1+MATCH($G$8,parametros!$E$6:$E$10,0)),"")</f>
        <v/>
      </c>
      <c r="AZ56" s="28" t="str">
        <f ca="1">IFERROR(INDIRECT("'"&amp;TEXT($D56,"mmm")&amp;YEAR($D56)&amp;"'!"&amp;"D"&amp;VLOOKUP($C$8,parametros!$B$6:$C$9,2,0)-1+MATCH($G$8,parametros!$E$6:$E$10,0)),"")</f>
        <v/>
      </c>
      <c r="BA56" s="28" t="str">
        <f ca="1">IFERROR(INDIRECT("'"&amp;TEXT($D56,"mmm")&amp;YEAR($D56)&amp;"'!"&amp;"E"&amp;VLOOKUP($C$8,parametros!$B$6:$C$9,2,0)-1+MATCH($G$8,parametros!$E$6:$E$10,0)),"")</f>
        <v/>
      </c>
      <c r="BB56" s="28" t="str">
        <f ca="1">IFERROR(INDIRECT("'"&amp;TEXT($D56,"mmm")&amp;YEAR($D56)&amp;"'!"&amp;"F"&amp;VLOOKUP($C$8,parametros!$B$6:$C$9,2,0)-1+MATCH($G$8,parametros!$E$6:$E$10,0)),"")</f>
        <v/>
      </c>
      <c r="BC56" s="28" t="str">
        <f ca="1">IFERROR(INDIRECT("'"&amp;TEXT($D56,"mmm")&amp;YEAR($D56)&amp;"'!"&amp;"G"&amp;VLOOKUP($C$8,parametros!$B$6:$C$9,2,0)-1+MATCH($G$8,parametros!$E$6:$E$10,0)),"")</f>
        <v/>
      </c>
      <c r="BD56" s="28" t="str">
        <f ca="1">IFERROR(INDIRECT("'"&amp;TEXT($D56,"mmm")&amp;YEAR($D56)&amp;"'!"&amp;"H"&amp;VLOOKUP($C$8,parametros!$B$6:$C$9,2,0)-1+MATCH($G$8,parametros!$E$6:$E$10,0)),"")</f>
        <v/>
      </c>
      <c r="BE56" s="28" t="str">
        <f ca="1">IFERROR(INDIRECT("'"&amp;TEXT($D56,"mmm")&amp;YEAR($D56)&amp;"'!"&amp;"I"&amp;VLOOKUP($C$8,parametros!$B$6:$C$9,2,0)-1+MATCH($G$8,parametros!$E$6:$E$10,0)),"")</f>
        <v/>
      </c>
      <c r="BF56" s="28" t="str">
        <f ca="1">IFERROR(INDIRECT("'"&amp;TEXT($D56,"mmm")&amp;YEAR($D56)&amp;"'!"&amp;"J"&amp;VLOOKUP($C$8,parametros!$B$6:$C$9,2,0)-1+MATCH($G$8,parametros!$E$6:$E$10,0)),"")</f>
        <v/>
      </c>
      <c r="BG56" s="28" t="str">
        <f ca="1">IFERROR(INDIRECT("'"&amp;TEXT($D56,"mmm")&amp;YEAR($D56)&amp;"'!"&amp;"K"&amp;VLOOKUP($C$8,parametros!$B$6:$C$9,2,0)-1+MATCH($G$8,parametros!$E$6:$E$10,0)),"")</f>
        <v/>
      </c>
      <c r="BH56" s="28" t="str">
        <f ca="1">IFERROR(INDIRECT("'"&amp;TEXT($D56,"mmm")&amp;YEAR($D56)&amp;"'!"&amp;"L"&amp;VLOOKUP($C$8,parametros!$B$6:$C$9,2,0)-1+MATCH($G$8,parametros!$E$6:$E$10,0)),"")</f>
        <v/>
      </c>
      <c r="BI56" s="28" t="str">
        <f ca="1">IFERROR(INDIRECT("'"&amp;TEXT($D56,"mmm")&amp;YEAR($D56)&amp;"'!"&amp;"M"&amp;VLOOKUP($C$8,parametros!$B$6:$C$9,2,0)-1+MATCH($G$8,parametros!$E$6:$E$10,0)),"")</f>
        <v/>
      </c>
      <c r="BJ56" s="28" t="str">
        <f ca="1">IFERROR(INDIRECT("'"&amp;TEXT($D56,"mmm")&amp;YEAR($D56)&amp;"'!"&amp;"N"&amp;VLOOKUP($C$8,parametros!$B$6:$C$9,2,0)-1+MATCH($G$8,parametros!$E$6:$E$10,0)),"")</f>
        <v/>
      </c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</row>
    <row r="57" spans="4:89" ht="15.75" thickBot="1" x14ac:dyDescent="0.3">
      <c r="D57" s="26">
        <f t="shared" si="47"/>
        <v>45108</v>
      </c>
      <c r="E57" s="3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6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 t="str">
        <f ca="1">IFERROR(INDIRECT("'"&amp;TEXT($D57,"mmm")&amp;YEAR($D57)&amp;"'!"&amp;"C"&amp;VLOOKUP($C$8,parametros!$B$6:$C$9,2,0)-1+MATCH($G$8,parametros!$E$6:$E$10,0)),"")</f>
        <v/>
      </c>
      <c r="BA57" s="28" t="str">
        <f ca="1">IFERROR(INDIRECT("'"&amp;TEXT($D57,"mmm")&amp;YEAR($D57)&amp;"'!"&amp;"D"&amp;VLOOKUP($C$8,parametros!$B$6:$C$9,2,0)-1+MATCH($G$8,parametros!$E$6:$E$10,0)),"")</f>
        <v/>
      </c>
      <c r="BB57" s="28" t="str">
        <f ca="1">IFERROR(INDIRECT("'"&amp;TEXT($D57,"mmm")&amp;YEAR($D57)&amp;"'!"&amp;"E"&amp;VLOOKUP($C$8,parametros!$B$6:$C$9,2,0)-1+MATCH($G$8,parametros!$E$6:$E$10,0)),"")</f>
        <v/>
      </c>
      <c r="BC57" s="28" t="str">
        <f ca="1">IFERROR(INDIRECT("'"&amp;TEXT($D57,"mmm")&amp;YEAR($D57)&amp;"'!"&amp;"F"&amp;VLOOKUP($C$8,parametros!$B$6:$C$9,2,0)-1+MATCH($G$8,parametros!$E$6:$E$10,0)),"")</f>
        <v/>
      </c>
      <c r="BD57" s="28" t="str">
        <f ca="1">IFERROR(INDIRECT("'"&amp;TEXT($D57,"mmm")&amp;YEAR($D57)&amp;"'!"&amp;"G"&amp;VLOOKUP($C$8,parametros!$B$6:$C$9,2,0)-1+MATCH($G$8,parametros!$E$6:$E$10,0)),"")</f>
        <v/>
      </c>
      <c r="BE57" s="28" t="str">
        <f ca="1">IFERROR(INDIRECT("'"&amp;TEXT($D57,"mmm")&amp;YEAR($D57)&amp;"'!"&amp;"H"&amp;VLOOKUP($C$8,parametros!$B$6:$C$9,2,0)-1+MATCH($G$8,parametros!$E$6:$E$10,0)),"")</f>
        <v/>
      </c>
      <c r="BF57" s="28" t="str">
        <f ca="1">IFERROR(INDIRECT("'"&amp;TEXT($D57,"mmm")&amp;YEAR($D57)&amp;"'!"&amp;"I"&amp;VLOOKUP($C$8,parametros!$B$6:$C$9,2,0)-1+MATCH($G$8,parametros!$E$6:$E$10,0)),"")</f>
        <v/>
      </c>
      <c r="BG57" s="28" t="str">
        <f ca="1">IFERROR(INDIRECT("'"&amp;TEXT($D57,"mmm")&amp;YEAR($D57)&amp;"'!"&amp;"J"&amp;VLOOKUP($C$8,parametros!$B$6:$C$9,2,0)-1+MATCH($G$8,parametros!$E$6:$E$10,0)),"")</f>
        <v/>
      </c>
      <c r="BH57" s="28" t="str">
        <f ca="1">IFERROR(INDIRECT("'"&amp;TEXT($D57,"mmm")&amp;YEAR($D57)&amp;"'!"&amp;"K"&amp;VLOOKUP($C$8,parametros!$B$6:$C$9,2,0)-1+MATCH($G$8,parametros!$E$6:$E$10,0)),"")</f>
        <v/>
      </c>
      <c r="BI57" s="28" t="str">
        <f ca="1">IFERROR(INDIRECT("'"&amp;TEXT($D57,"mmm")&amp;YEAR($D57)&amp;"'!"&amp;"L"&amp;VLOOKUP($C$8,parametros!$B$6:$C$9,2,0)-1+MATCH($G$8,parametros!$E$6:$E$10,0)),"")</f>
        <v/>
      </c>
      <c r="BJ57" s="28" t="str">
        <f ca="1">IFERROR(INDIRECT("'"&amp;TEXT($D57,"mmm")&amp;YEAR($D57)&amp;"'!"&amp;"M"&amp;VLOOKUP($C$8,parametros!$B$6:$C$9,2,0)-1+MATCH($G$8,parametros!$E$6:$E$10,0)),"")</f>
        <v/>
      </c>
      <c r="BK57" s="28" t="str">
        <f ca="1">IFERROR(INDIRECT("'"&amp;TEXT($D57,"mmm")&amp;YEAR($D57)&amp;"'!"&amp;"N"&amp;VLOOKUP($C$8,parametros!$B$6:$C$9,2,0)-1+MATCH($G$8,parametros!$E$6:$E$10,0)),"")</f>
        <v/>
      </c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</row>
    <row r="58" spans="4:89" ht="15.75" thickBot="1" x14ac:dyDescent="0.3">
      <c r="D58" s="26">
        <f t="shared" si="47"/>
        <v>45139</v>
      </c>
      <c r="E58" s="37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6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 t="str">
        <f ca="1">IFERROR(INDIRECT("'"&amp;TEXT($D58,"mmm")&amp;YEAR($D58)&amp;"'!"&amp;"C"&amp;VLOOKUP($C$8,parametros!$B$6:$C$9,2,0)-1+MATCH($G$8,parametros!$E$6:$E$10,0)),"")</f>
        <v/>
      </c>
      <c r="BB58" s="28" t="str">
        <f ca="1">IFERROR(INDIRECT("'"&amp;TEXT($D58,"mmm")&amp;YEAR($D58)&amp;"'!"&amp;"D"&amp;VLOOKUP($C$8,parametros!$B$6:$C$9,2,0)-1+MATCH($G$8,parametros!$E$6:$E$10,0)),"")</f>
        <v/>
      </c>
      <c r="BC58" s="28" t="str">
        <f ca="1">IFERROR(INDIRECT("'"&amp;TEXT($D58,"mmm")&amp;YEAR($D58)&amp;"'!"&amp;"E"&amp;VLOOKUP($C$8,parametros!$B$6:$C$9,2,0)-1+MATCH($G$8,parametros!$E$6:$E$10,0)),"")</f>
        <v/>
      </c>
      <c r="BD58" s="28" t="str">
        <f ca="1">IFERROR(INDIRECT("'"&amp;TEXT($D58,"mmm")&amp;YEAR($D58)&amp;"'!"&amp;"F"&amp;VLOOKUP($C$8,parametros!$B$6:$C$9,2,0)-1+MATCH($G$8,parametros!$E$6:$E$10,0)),"")</f>
        <v/>
      </c>
      <c r="BE58" s="28" t="str">
        <f ca="1">IFERROR(INDIRECT("'"&amp;TEXT($D58,"mmm")&amp;YEAR($D58)&amp;"'!"&amp;"G"&amp;VLOOKUP($C$8,parametros!$B$6:$C$9,2,0)-1+MATCH($G$8,parametros!$E$6:$E$10,0)),"")</f>
        <v/>
      </c>
      <c r="BF58" s="28" t="str">
        <f ca="1">IFERROR(INDIRECT("'"&amp;TEXT($D58,"mmm")&amp;YEAR($D58)&amp;"'!"&amp;"H"&amp;VLOOKUP($C$8,parametros!$B$6:$C$9,2,0)-1+MATCH($G$8,parametros!$E$6:$E$10,0)),"")</f>
        <v/>
      </c>
      <c r="BG58" s="28" t="str">
        <f ca="1">IFERROR(INDIRECT("'"&amp;TEXT($D58,"mmm")&amp;YEAR($D58)&amp;"'!"&amp;"I"&amp;VLOOKUP($C$8,parametros!$B$6:$C$9,2,0)-1+MATCH($G$8,parametros!$E$6:$E$10,0)),"")</f>
        <v/>
      </c>
      <c r="BH58" s="28" t="str">
        <f ca="1">IFERROR(INDIRECT("'"&amp;TEXT($D58,"mmm")&amp;YEAR($D58)&amp;"'!"&amp;"J"&amp;VLOOKUP($C$8,parametros!$B$6:$C$9,2,0)-1+MATCH($G$8,parametros!$E$6:$E$10,0)),"")</f>
        <v/>
      </c>
      <c r="BI58" s="28" t="str">
        <f ca="1">IFERROR(INDIRECT("'"&amp;TEXT($D58,"mmm")&amp;YEAR($D58)&amp;"'!"&amp;"K"&amp;VLOOKUP($C$8,parametros!$B$6:$C$9,2,0)-1+MATCH($G$8,parametros!$E$6:$E$10,0)),"")</f>
        <v/>
      </c>
      <c r="BJ58" s="28" t="str">
        <f ca="1">IFERROR(INDIRECT("'"&amp;TEXT($D58,"mmm")&amp;YEAR($D58)&amp;"'!"&amp;"L"&amp;VLOOKUP($C$8,parametros!$B$6:$C$9,2,0)-1+MATCH($G$8,parametros!$E$6:$E$10,0)),"")</f>
        <v/>
      </c>
      <c r="BK58" s="28" t="str">
        <f ca="1">IFERROR(INDIRECT("'"&amp;TEXT($D58,"mmm")&amp;YEAR($D58)&amp;"'!"&amp;"M"&amp;VLOOKUP($C$8,parametros!$B$6:$C$9,2,0)-1+MATCH($G$8,parametros!$E$6:$E$10,0)),"")</f>
        <v/>
      </c>
      <c r="BL58" s="28" t="str">
        <f ca="1">IFERROR(INDIRECT("'"&amp;TEXT($D58,"mmm")&amp;YEAR($D58)&amp;"'!"&amp;"N"&amp;VLOOKUP($C$8,parametros!$B$6:$C$9,2,0)-1+MATCH($G$8,parametros!$E$6:$E$10,0)),"")</f>
        <v/>
      </c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</row>
    <row r="59" spans="4:89" ht="15.75" thickBot="1" x14ac:dyDescent="0.3">
      <c r="D59" s="26">
        <f t="shared" si="47"/>
        <v>45170</v>
      </c>
      <c r="E59" s="37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 t="str">
        <f ca="1">IFERROR(INDIRECT("'"&amp;TEXT($D59,"mmm")&amp;YEAR($D59)&amp;"'!"&amp;"C"&amp;VLOOKUP($C$8,parametros!$B$6:$C$9,2,0)-1+MATCH($G$8,parametros!$E$6:$E$10,0)),"")</f>
        <v/>
      </c>
      <c r="BC59" s="28" t="str">
        <f ca="1">IFERROR(INDIRECT("'"&amp;TEXT($D59,"mmm")&amp;YEAR($D59)&amp;"'!"&amp;"D"&amp;VLOOKUP($C$8,parametros!$B$6:$C$9,2,0)-1+MATCH($G$8,parametros!$E$6:$E$10,0)),"")</f>
        <v/>
      </c>
      <c r="BD59" s="28" t="str">
        <f ca="1">IFERROR(INDIRECT("'"&amp;TEXT($D59,"mmm")&amp;YEAR($D59)&amp;"'!"&amp;"E"&amp;VLOOKUP($C$8,parametros!$B$6:$C$9,2,0)-1+MATCH($G$8,parametros!$E$6:$E$10,0)),"")</f>
        <v/>
      </c>
      <c r="BE59" s="28" t="str">
        <f ca="1">IFERROR(INDIRECT("'"&amp;TEXT($D59,"mmm")&amp;YEAR($D59)&amp;"'!"&amp;"F"&amp;VLOOKUP($C$8,parametros!$B$6:$C$9,2,0)-1+MATCH($G$8,parametros!$E$6:$E$10,0)),"")</f>
        <v/>
      </c>
      <c r="BF59" s="28" t="str">
        <f ca="1">IFERROR(INDIRECT("'"&amp;TEXT($D59,"mmm")&amp;YEAR($D59)&amp;"'!"&amp;"G"&amp;VLOOKUP($C$8,parametros!$B$6:$C$9,2,0)-1+MATCH($G$8,parametros!$E$6:$E$10,0)),"")</f>
        <v/>
      </c>
      <c r="BG59" s="28" t="str">
        <f ca="1">IFERROR(INDIRECT("'"&amp;TEXT($D59,"mmm")&amp;YEAR($D59)&amp;"'!"&amp;"H"&amp;VLOOKUP($C$8,parametros!$B$6:$C$9,2,0)-1+MATCH($G$8,parametros!$E$6:$E$10,0)),"")</f>
        <v/>
      </c>
      <c r="BH59" s="28" t="str">
        <f ca="1">IFERROR(INDIRECT("'"&amp;TEXT($D59,"mmm")&amp;YEAR($D59)&amp;"'!"&amp;"I"&amp;VLOOKUP($C$8,parametros!$B$6:$C$9,2,0)-1+MATCH($G$8,parametros!$E$6:$E$10,0)),"")</f>
        <v/>
      </c>
      <c r="BI59" s="28" t="str">
        <f ca="1">IFERROR(INDIRECT("'"&amp;TEXT($D59,"mmm")&amp;YEAR($D59)&amp;"'!"&amp;"J"&amp;VLOOKUP($C$8,parametros!$B$6:$C$9,2,0)-1+MATCH($G$8,parametros!$E$6:$E$10,0)),"")</f>
        <v/>
      </c>
      <c r="BJ59" s="28" t="str">
        <f ca="1">IFERROR(INDIRECT("'"&amp;TEXT($D59,"mmm")&amp;YEAR($D59)&amp;"'!"&amp;"K"&amp;VLOOKUP($C$8,parametros!$B$6:$C$9,2,0)-1+MATCH($G$8,parametros!$E$6:$E$10,0)),"")</f>
        <v/>
      </c>
      <c r="BK59" s="28" t="str">
        <f ca="1">IFERROR(INDIRECT("'"&amp;TEXT($D59,"mmm")&amp;YEAR($D59)&amp;"'!"&amp;"L"&amp;VLOOKUP($C$8,parametros!$B$6:$C$9,2,0)-1+MATCH($G$8,parametros!$E$6:$E$10,0)),"")</f>
        <v/>
      </c>
      <c r="BL59" s="28" t="str">
        <f ca="1">IFERROR(INDIRECT("'"&amp;TEXT($D59,"mmm")&amp;YEAR($D59)&amp;"'!"&amp;"M"&amp;VLOOKUP($C$8,parametros!$B$6:$C$9,2,0)-1+MATCH($G$8,parametros!$E$6:$E$10,0)),"")</f>
        <v/>
      </c>
      <c r="BM59" s="28" t="str">
        <f ca="1">IFERROR(INDIRECT("'"&amp;TEXT($D59,"mmm")&amp;YEAR($D59)&amp;"'!"&amp;"N"&amp;VLOOKUP($C$8,parametros!$B$6:$C$9,2,0)-1+MATCH($G$8,parametros!$E$6:$E$10,0)),"")</f>
        <v/>
      </c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</row>
    <row r="60" spans="4:89" ht="15.75" thickBot="1" x14ac:dyDescent="0.3">
      <c r="D60" s="26">
        <f t="shared" si="47"/>
        <v>45200</v>
      </c>
      <c r="E60" s="37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6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 t="str">
        <f ca="1">IFERROR(INDIRECT("'"&amp;TEXT($D60,"mmm")&amp;YEAR($D60)&amp;"'!"&amp;"C"&amp;VLOOKUP($C$8,parametros!$B$6:$C$9,2,0)-1+MATCH($G$8,parametros!$E$6:$E$10,0)),"")</f>
        <v/>
      </c>
      <c r="BD60" s="28" t="str">
        <f ca="1">IFERROR(INDIRECT("'"&amp;TEXT($D60,"mmm")&amp;YEAR($D60)&amp;"'!"&amp;"D"&amp;VLOOKUP($C$8,parametros!$B$6:$C$9,2,0)-1+MATCH($G$8,parametros!$E$6:$E$10,0)),"")</f>
        <v/>
      </c>
      <c r="BE60" s="28" t="str">
        <f ca="1">IFERROR(INDIRECT("'"&amp;TEXT($D60,"mmm")&amp;YEAR($D60)&amp;"'!"&amp;"E"&amp;VLOOKUP($C$8,parametros!$B$6:$C$9,2,0)-1+MATCH($G$8,parametros!$E$6:$E$10,0)),"")</f>
        <v/>
      </c>
      <c r="BF60" s="28" t="str">
        <f ca="1">IFERROR(INDIRECT("'"&amp;TEXT($D60,"mmm")&amp;YEAR($D60)&amp;"'!"&amp;"F"&amp;VLOOKUP($C$8,parametros!$B$6:$C$9,2,0)-1+MATCH($G$8,parametros!$E$6:$E$10,0)),"")</f>
        <v/>
      </c>
      <c r="BG60" s="28" t="str">
        <f ca="1">IFERROR(INDIRECT("'"&amp;TEXT($D60,"mmm")&amp;YEAR($D60)&amp;"'!"&amp;"G"&amp;VLOOKUP($C$8,parametros!$B$6:$C$9,2,0)-1+MATCH($G$8,parametros!$E$6:$E$10,0)),"")</f>
        <v/>
      </c>
      <c r="BH60" s="28" t="str">
        <f ca="1">IFERROR(INDIRECT("'"&amp;TEXT($D60,"mmm")&amp;YEAR($D60)&amp;"'!"&amp;"H"&amp;VLOOKUP($C$8,parametros!$B$6:$C$9,2,0)-1+MATCH($G$8,parametros!$E$6:$E$10,0)),"")</f>
        <v/>
      </c>
      <c r="BI60" s="28" t="str">
        <f ca="1">IFERROR(INDIRECT("'"&amp;TEXT($D60,"mmm")&amp;YEAR($D60)&amp;"'!"&amp;"I"&amp;VLOOKUP($C$8,parametros!$B$6:$C$9,2,0)-1+MATCH($G$8,parametros!$E$6:$E$10,0)),"")</f>
        <v/>
      </c>
      <c r="BJ60" s="28" t="str">
        <f ca="1">IFERROR(INDIRECT("'"&amp;TEXT($D60,"mmm")&amp;YEAR($D60)&amp;"'!"&amp;"J"&amp;VLOOKUP($C$8,parametros!$B$6:$C$9,2,0)-1+MATCH($G$8,parametros!$E$6:$E$10,0)),"")</f>
        <v/>
      </c>
      <c r="BK60" s="28" t="str">
        <f ca="1">IFERROR(INDIRECT("'"&amp;TEXT($D60,"mmm")&amp;YEAR($D60)&amp;"'!"&amp;"K"&amp;VLOOKUP($C$8,parametros!$B$6:$C$9,2,0)-1+MATCH($G$8,parametros!$E$6:$E$10,0)),"")</f>
        <v/>
      </c>
      <c r="BL60" s="28" t="str">
        <f ca="1">IFERROR(INDIRECT("'"&amp;TEXT($D60,"mmm")&amp;YEAR($D60)&amp;"'!"&amp;"L"&amp;VLOOKUP($C$8,parametros!$B$6:$C$9,2,0)-1+MATCH($G$8,parametros!$E$6:$E$10,0)),"")</f>
        <v/>
      </c>
      <c r="BM60" s="28" t="str">
        <f ca="1">IFERROR(INDIRECT("'"&amp;TEXT($D60,"mmm")&amp;YEAR($D60)&amp;"'!"&amp;"M"&amp;VLOOKUP($C$8,parametros!$B$6:$C$9,2,0)-1+MATCH($G$8,parametros!$E$6:$E$10,0)),"")</f>
        <v/>
      </c>
      <c r="BN60" s="28" t="str">
        <f ca="1">IFERROR(INDIRECT("'"&amp;TEXT($D60,"mmm")&amp;YEAR($D60)&amp;"'!"&amp;"N"&amp;VLOOKUP($C$8,parametros!$B$6:$C$9,2,0)-1+MATCH($G$8,parametros!$E$6:$E$10,0)),"")</f>
        <v/>
      </c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</row>
    <row r="61" spans="4:89" ht="15.75" thickBot="1" x14ac:dyDescent="0.3">
      <c r="D61" s="26">
        <f t="shared" si="47"/>
        <v>45231</v>
      </c>
      <c r="E61" s="37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6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 t="str">
        <f ca="1">IFERROR(INDIRECT("'"&amp;TEXT($D61,"mmm")&amp;YEAR($D61)&amp;"'!"&amp;"C"&amp;VLOOKUP($C$8,parametros!$B$6:$C$9,2,0)-1+MATCH($G$8,parametros!$E$6:$E$10,0)),"")</f>
        <v/>
      </c>
      <c r="BE61" s="28" t="str">
        <f ca="1">IFERROR(INDIRECT("'"&amp;TEXT($D61,"mmm")&amp;YEAR($D61)&amp;"'!"&amp;"D"&amp;VLOOKUP($C$8,parametros!$B$6:$C$9,2,0)-1+MATCH($G$8,parametros!$E$6:$E$10,0)),"")</f>
        <v/>
      </c>
      <c r="BF61" s="28" t="str">
        <f ca="1">IFERROR(INDIRECT("'"&amp;TEXT($D61,"mmm")&amp;YEAR($D61)&amp;"'!"&amp;"E"&amp;VLOOKUP($C$8,parametros!$B$6:$C$9,2,0)-1+MATCH($G$8,parametros!$E$6:$E$10,0)),"")</f>
        <v/>
      </c>
      <c r="BG61" s="28" t="str">
        <f ca="1">IFERROR(INDIRECT("'"&amp;TEXT($D61,"mmm")&amp;YEAR($D61)&amp;"'!"&amp;"F"&amp;VLOOKUP($C$8,parametros!$B$6:$C$9,2,0)-1+MATCH($G$8,parametros!$E$6:$E$10,0)),"")</f>
        <v/>
      </c>
      <c r="BH61" s="28" t="str">
        <f ca="1">IFERROR(INDIRECT("'"&amp;TEXT($D61,"mmm")&amp;YEAR($D61)&amp;"'!"&amp;"G"&amp;VLOOKUP($C$8,parametros!$B$6:$C$9,2,0)-1+MATCH($G$8,parametros!$E$6:$E$10,0)),"")</f>
        <v/>
      </c>
      <c r="BI61" s="28" t="str">
        <f ca="1">IFERROR(INDIRECT("'"&amp;TEXT($D61,"mmm")&amp;YEAR($D61)&amp;"'!"&amp;"H"&amp;VLOOKUP($C$8,parametros!$B$6:$C$9,2,0)-1+MATCH($G$8,parametros!$E$6:$E$10,0)),"")</f>
        <v/>
      </c>
      <c r="BJ61" s="28" t="str">
        <f ca="1">IFERROR(INDIRECT("'"&amp;TEXT($D61,"mmm")&amp;YEAR($D61)&amp;"'!"&amp;"I"&amp;VLOOKUP($C$8,parametros!$B$6:$C$9,2,0)-1+MATCH($G$8,parametros!$E$6:$E$10,0)),"")</f>
        <v/>
      </c>
      <c r="BK61" s="28" t="str">
        <f ca="1">IFERROR(INDIRECT("'"&amp;TEXT($D61,"mmm")&amp;YEAR($D61)&amp;"'!"&amp;"J"&amp;VLOOKUP($C$8,parametros!$B$6:$C$9,2,0)-1+MATCH($G$8,parametros!$E$6:$E$10,0)),"")</f>
        <v/>
      </c>
      <c r="BL61" s="28" t="str">
        <f ca="1">IFERROR(INDIRECT("'"&amp;TEXT($D61,"mmm")&amp;YEAR($D61)&amp;"'!"&amp;"K"&amp;VLOOKUP($C$8,parametros!$B$6:$C$9,2,0)-1+MATCH($G$8,parametros!$E$6:$E$10,0)),"")</f>
        <v/>
      </c>
      <c r="BM61" s="28" t="str">
        <f ca="1">IFERROR(INDIRECT("'"&amp;TEXT($D61,"mmm")&amp;YEAR($D61)&amp;"'!"&amp;"L"&amp;VLOOKUP($C$8,parametros!$B$6:$C$9,2,0)-1+MATCH($G$8,parametros!$E$6:$E$10,0)),"")</f>
        <v/>
      </c>
      <c r="BN61" s="28" t="str">
        <f ca="1">IFERROR(INDIRECT("'"&amp;TEXT($D61,"mmm")&amp;YEAR($D61)&amp;"'!"&amp;"M"&amp;VLOOKUP($C$8,parametros!$B$6:$C$9,2,0)-1+MATCH($G$8,parametros!$E$6:$E$10,0)),"")</f>
        <v/>
      </c>
      <c r="BO61" s="28" t="str">
        <f ca="1">IFERROR(INDIRECT("'"&amp;TEXT($D61,"mmm")&amp;YEAR($D61)&amp;"'!"&amp;"N"&amp;VLOOKUP($C$8,parametros!$B$6:$C$9,2,0)-1+MATCH($G$8,parametros!$E$6:$E$10,0)),"")</f>
        <v/>
      </c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</row>
    <row r="62" spans="4:89" ht="15.75" thickBot="1" x14ac:dyDescent="0.3">
      <c r="D62" s="26">
        <f t="shared" si="47"/>
        <v>45261</v>
      </c>
      <c r="E62" s="37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6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 t="str">
        <f ca="1">IFERROR(INDIRECT("'"&amp;TEXT($D62,"mmm")&amp;YEAR($D62)&amp;"'!"&amp;"C"&amp;VLOOKUP($C$8,parametros!$B$6:$C$9,2,0)-1+MATCH($G$8,parametros!$E$6:$E$10,0)),"")</f>
        <v/>
      </c>
      <c r="BF62" s="28" t="str">
        <f ca="1">IFERROR(INDIRECT("'"&amp;TEXT($D62,"mmm")&amp;YEAR($D62)&amp;"'!"&amp;"D"&amp;VLOOKUP($C$8,parametros!$B$6:$C$9,2,0)-1+MATCH($G$8,parametros!$E$6:$E$10,0)),"")</f>
        <v/>
      </c>
      <c r="BG62" s="28" t="str">
        <f ca="1">IFERROR(INDIRECT("'"&amp;TEXT($D62,"mmm")&amp;YEAR($D62)&amp;"'!"&amp;"E"&amp;VLOOKUP($C$8,parametros!$B$6:$C$9,2,0)-1+MATCH($G$8,parametros!$E$6:$E$10,0)),"")</f>
        <v/>
      </c>
      <c r="BH62" s="28" t="str">
        <f ca="1">IFERROR(INDIRECT("'"&amp;TEXT($D62,"mmm")&amp;YEAR($D62)&amp;"'!"&amp;"F"&amp;VLOOKUP($C$8,parametros!$B$6:$C$9,2,0)-1+MATCH($G$8,parametros!$E$6:$E$10,0)),"")</f>
        <v/>
      </c>
      <c r="BI62" s="28" t="str">
        <f ca="1">IFERROR(INDIRECT("'"&amp;TEXT($D62,"mmm")&amp;YEAR($D62)&amp;"'!"&amp;"G"&amp;VLOOKUP($C$8,parametros!$B$6:$C$9,2,0)-1+MATCH($G$8,parametros!$E$6:$E$10,0)),"")</f>
        <v/>
      </c>
      <c r="BJ62" s="28" t="str">
        <f ca="1">IFERROR(INDIRECT("'"&amp;TEXT($D62,"mmm")&amp;YEAR($D62)&amp;"'!"&amp;"H"&amp;VLOOKUP($C$8,parametros!$B$6:$C$9,2,0)-1+MATCH($G$8,parametros!$E$6:$E$10,0)),"")</f>
        <v/>
      </c>
      <c r="BK62" s="28" t="str">
        <f ca="1">IFERROR(INDIRECT("'"&amp;TEXT($D62,"mmm")&amp;YEAR($D62)&amp;"'!"&amp;"I"&amp;VLOOKUP($C$8,parametros!$B$6:$C$9,2,0)-1+MATCH($G$8,parametros!$E$6:$E$10,0)),"")</f>
        <v/>
      </c>
      <c r="BL62" s="28" t="str">
        <f ca="1">IFERROR(INDIRECT("'"&amp;TEXT($D62,"mmm")&amp;YEAR($D62)&amp;"'!"&amp;"J"&amp;VLOOKUP($C$8,parametros!$B$6:$C$9,2,0)-1+MATCH($G$8,parametros!$E$6:$E$10,0)),"")</f>
        <v/>
      </c>
      <c r="BM62" s="28" t="str">
        <f ca="1">IFERROR(INDIRECT("'"&amp;TEXT($D62,"mmm")&amp;YEAR($D62)&amp;"'!"&amp;"K"&amp;VLOOKUP($C$8,parametros!$B$6:$C$9,2,0)-1+MATCH($G$8,parametros!$E$6:$E$10,0)),"")</f>
        <v/>
      </c>
      <c r="BN62" s="28" t="str">
        <f ca="1">IFERROR(INDIRECT("'"&amp;TEXT($D62,"mmm")&amp;YEAR($D62)&amp;"'!"&amp;"L"&amp;VLOOKUP($C$8,parametros!$B$6:$C$9,2,0)-1+MATCH($G$8,parametros!$E$6:$E$10,0)),"")</f>
        <v/>
      </c>
      <c r="BO62" s="28" t="str">
        <f ca="1">IFERROR(INDIRECT("'"&amp;TEXT($D62,"mmm")&amp;YEAR($D62)&amp;"'!"&amp;"M"&amp;VLOOKUP($C$8,parametros!$B$6:$C$9,2,0)-1+MATCH($G$8,parametros!$E$6:$E$10,0)),"")</f>
        <v/>
      </c>
      <c r="BP62" s="28" t="str">
        <f ca="1">IFERROR(INDIRECT("'"&amp;TEXT($D62,"mmm")&amp;YEAR($D62)&amp;"'!"&amp;"N"&amp;VLOOKUP($C$8,parametros!$B$6:$C$9,2,0)-1+MATCH($G$8,parametros!$E$6:$E$10,0)),"")</f>
        <v/>
      </c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</row>
    <row r="63" spans="4:89" ht="15.75" thickBot="1" x14ac:dyDescent="0.3">
      <c r="D63" s="26">
        <f t="shared" si="47"/>
        <v>45292</v>
      </c>
      <c r="E63" s="37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6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 t="str">
        <f ca="1">IFERROR(INDIRECT("'"&amp;TEXT($D63,"mmm")&amp;YEAR($D63)&amp;"'!"&amp;"C"&amp;VLOOKUP($C$8,parametros!$B$6:$C$9,2,0)-1+MATCH($G$8,parametros!$E$6:$E$10,0)),"")</f>
        <v/>
      </c>
      <c r="BG63" s="28" t="str">
        <f ca="1">IFERROR(INDIRECT("'"&amp;TEXT($D63,"mmm")&amp;YEAR($D63)&amp;"'!"&amp;"D"&amp;VLOOKUP($C$8,parametros!$B$6:$C$9,2,0)-1+MATCH($G$8,parametros!$E$6:$E$10,0)),"")</f>
        <v/>
      </c>
      <c r="BH63" s="28" t="str">
        <f ca="1">IFERROR(INDIRECT("'"&amp;TEXT($D63,"mmm")&amp;YEAR($D63)&amp;"'!"&amp;"E"&amp;VLOOKUP($C$8,parametros!$B$6:$C$9,2,0)-1+MATCH($G$8,parametros!$E$6:$E$10,0)),"")</f>
        <v/>
      </c>
      <c r="BI63" s="28" t="str">
        <f ca="1">IFERROR(INDIRECT("'"&amp;TEXT($D63,"mmm")&amp;YEAR($D63)&amp;"'!"&amp;"F"&amp;VLOOKUP($C$8,parametros!$B$6:$C$9,2,0)-1+MATCH($G$8,parametros!$E$6:$E$10,0)),"")</f>
        <v/>
      </c>
      <c r="BJ63" s="28" t="str">
        <f ca="1">IFERROR(INDIRECT("'"&amp;TEXT($D63,"mmm")&amp;YEAR($D63)&amp;"'!"&amp;"G"&amp;VLOOKUP($C$8,parametros!$B$6:$C$9,2,0)-1+MATCH($G$8,parametros!$E$6:$E$10,0)),"")</f>
        <v/>
      </c>
      <c r="BK63" s="28" t="str">
        <f ca="1">IFERROR(INDIRECT("'"&amp;TEXT($D63,"mmm")&amp;YEAR($D63)&amp;"'!"&amp;"H"&amp;VLOOKUP($C$8,parametros!$B$6:$C$9,2,0)-1+MATCH($G$8,parametros!$E$6:$E$10,0)),"")</f>
        <v/>
      </c>
      <c r="BL63" s="28" t="str">
        <f ca="1">IFERROR(INDIRECT("'"&amp;TEXT($D63,"mmm")&amp;YEAR($D63)&amp;"'!"&amp;"I"&amp;VLOOKUP($C$8,parametros!$B$6:$C$9,2,0)-1+MATCH($G$8,parametros!$E$6:$E$10,0)),"")</f>
        <v/>
      </c>
      <c r="BM63" s="28" t="str">
        <f ca="1">IFERROR(INDIRECT("'"&amp;TEXT($D63,"mmm")&amp;YEAR($D63)&amp;"'!"&amp;"J"&amp;VLOOKUP($C$8,parametros!$B$6:$C$9,2,0)-1+MATCH($G$8,parametros!$E$6:$E$10,0)),"")</f>
        <v/>
      </c>
      <c r="BN63" s="28" t="str">
        <f ca="1">IFERROR(INDIRECT("'"&amp;TEXT($D63,"mmm")&amp;YEAR($D63)&amp;"'!"&amp;"K"&amp;VLOOKUP($C$8,parametros!$B$6:$C$9,2,0)-1+MATCH($G$8,parametros!$E$6:$E$10,0)),"")</f>
        <v/>
      </c>
      <c r="BO63" s="28" t="str">
        <f ca="1">IFERROR(INDIRECT("'"&amp;TEXT($D63,"mmm")&amp;YEAR($D63)&amp;"'!"&amp;"L"&amp;VLOOKUP($C$8,parametros!$B$6:$C$9,2,0)-1+MATCH($G$8,parametros!$E$6:$E$10,0)),"")</f>
        <v/>
      </c>
      <c r="BP63" s="28" t="str">
        <f ca="1">IFERROR(INDIRECT("'"&amp;TEXT($D63,"mmm")&amp;YEAR($D63)&amp;"'!"&amp;"M"&amp;VLOOKUP($C$8,parametros!$B$6:$C$9,2,0)-1+MATCH($G$8,parametros!$E$6:$E$10,0)),"")</f>
        <v/>
      </c>
      <c r="BQ63" s="28" t="str">
        <f ca="1">IFERROR(INDIRECT("'"&amp;TEXT($D63,"mmm")&amp;YEAR($D63)&amp;"'!"&amp;"N"&amp;VLOOKUP($C$8,parametros!$B$6:$C$9,2,0)-1+MATCH($G$8,parametros!$E$6:$E$10,0)),"")</f>
        <v/>
      </c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</row>
    <row r="64" spans="4:89" ht="15.75" thickBot="1" x14ac:dyDescent="0.3">
      <c r="D64" s="26">
        <f t="shared" si="47"/>
        <v>45323</v>
      </c>
      <c r="E64" s="37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 t="str">
        <f ca="1">IFERROR(INDIRECT("'"&amp;TEXT($D64,"mmm")&amp;YEAR($D64)&amp;"'!"&amp;"C"&amp;VLOOKUP($C$8,parametros!$B$6:$C$9,2,0)-1+MATCH($G$8,parametros!$E$6:$E$10,0)),"")</f>
        <v/>
      </c>
      <c r="BH64" s="28" t="str">
        <f ca="1">IFERROR(INDIRECT("'"&amp;TEXT($D64,"mmm")&amp;YEAR($D64)&amp;"'!"&amp;"D"&amp;VLOOKUP($C$8,parametros!$B$6:$C$9,2,0)-1+MATCH($G$8,parametros!$E$6:$E$10,0)),"")</f>
        <v/>
      </c>
      <c r="BI64" s="28" t="str">
        <f ca="1">IFERROR(INDIRECT("'"&amp;TEXT($D64,"mmm")&amp;YEAR($D64)&amp;"'!"&amp;"E"&amp;VLOOKUP($C$8,parametros!$B$6:$C$9,2,0)-1+MATCH($G$8,parametros!$E$6:$E$10,0)),"")</f>
        <v/>
      </c>
      <c r="BJ64" s="28" t="str">
        <f ca="1">IFERROR(INDIRECT("'"&amp;TEXT($D64,"mmm")&amp;YEAR($D64)&amp;"'!"&amp;"F"&amp;VLOOKUP($C$8,parametros!$B$6:$C$9,2,0)-1+MATCH($G$8,parametros!$E$6:$E$10,0)),"")</f>
        <v/>
      </c>
      <c r="BK64" s="28" t="str">
        <f ca="1">IFERROR(INDIRECT("'"&amp;TEXT($D64,"mmm")&amp;YEAR($D64)&amp;"'!"&amp;"G"&amp;VLOOKUP($C$8,parametros!$B$6:$C$9,2,0)-1+MATCH($G$8,parametros!$E$6:$E$10,0)),"")</f>
        <v/>
      </c>
      <c r="BL64" s="28" t="str">
        <f ca="1">IFERROR(INDIRECT("'"&amp;TEXT($D64,"mmm")&amp;YEAR($D64)&amp;"'!"&amp;"H"&amp;VLOOKUP($C$8,parametros!$B$6:$C$9,2,0)-1+MATCH($G$8,parametros!$E$6:$E$10,0)),"")</f>
        <v/>
      </c>
      <c r="BM64" s="28" t="str">
        <f ca="1">IFERROR(INDIRECT("'"&amp;TEXT($D64,"mmm")&amp;YEAR($D64)&amp;"'!"&amp;"I"&amp;VLOOKUP($C$8,parametros!$B$6:$C$9,2,0)-1+MATCH($G$8,parametros!$E$6:$E$10,0)),"")</f>
        <v/>
      </c>
      <c r="BN64" s="28" t="str">
        <f ca="1">IFERROR(INDIRECT("'"&amp;TEXT($D64,"mmm")&amp;YEAR($D64)&amp;"'!"&amp;"J"&amp;VLOOKUP($C$8,parametros!$B$6:$C$9,2,0)-1+MATCH($G$8,parametros!$E$6:$E$10,0)),"")</f>
        <v/>
      </c>
      <c r="BO64" s="28" t="str">
        <f ca="1">IFERROR(INDIRECT("'"&amp;TEXT($D64,"mmm")&amp;YEAR($D64)&amp;"'!"&amp;"K"&amp;VLOOKUP($C$8,parametros!$B$6:$C$9,2,0)-1+MATCH($G$8,parametros!$E$6:$E$10,0)),"")</f>
        <v/>
      </c>
      <c r="BP64" s="28" t="str">
        <f ca="1">IFERROR(INDIRECT("'"&amp;TEXT($D64,"mmm")&amp;YEAR($D64)&amp;"'!"&amp;"L"&amp;VLOOKUP($C$8,parametros!$B$6:$C$9,2,0)-1+MATCH($G$8,parametros!$E$6:$E$10,0)),"")</f>
        <v/>
      </c>
      <c r="BQ64" s="28" t="str">
        <f ca="1">IFERROR(INDIRECT("'"&amp;TEXT($D64,"mmm")&amp;YEAR($D64)&amp;"'!"&amp;"M"&amp;VLOOKUP($C$8,parametros!$B$6:$C$9,2,0)-1+MATCH($G$8,parametros!$E$6:$E$10,0)),"")</f>
        <v/>
      </c>
      <c r="BR64" s="28" t="str">
        <f ca="1">IFERROR(INDIRECT("'"&amp;TEXT($D64,"mmm")&amp;YEAR($D64)&amp;"'!"&amp;"N"&amp;VLOOKUP($C$8,parametros!$B$6:$C$9,2,0)-1+MATCH($G$8,parametros!$E$6:$E$10,0)),"")</f>
        <v/>
      </c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</row>
    <row r="65" spans="4:89" ht="15.75" thickBot="1" x14ac:dyDescent="0.3">
      <c r="D65" s="26">
        <f t="shared" si="47"/>
        <v>45352</v>
      </c>
      <c r="E65" s="37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 t="str">
        <f ca="1">IFERROR(INDIRECT("'"&amp;TEXT($D65,"mmm")&amp;YEAR($D65)&amp;"'!"&amp;"C"&amp;VLOOKUP($C$8,parametros!$B$6:$C$9,2,0)-1+MATCH($G$8,parametros!$E$6:$E$10,0)),"")</f>
        <v/>
      </c>
      <c r="BI65" s="28" t="str">
        <f ca="1">IFERROR(INDIRECT("'"&amp;TEXT($D65,"mmm")&amp;YEAR($D65)&amp;"'!"&amp;"D"&amp;VLOOKUP($C$8,parametros!$B$6:$C$9,2,0)-1+MATCH($G$8,parametros!$E$6:$E$10,0)),"")</f>
        <v/>
      </c>
      <c r="BJ65" s="28" t="str">
        <f ca="1">IFERROR(INDIRECT("'"&amp;TEXT($D65,"mmm")&amp;YEAR($D65)&amp;"'!"&amp;"E"&amp;VLOOKUP($C$8,parametros!$B$6:$C$9,2,0)-1+MATCH($G$8,parametros!$E$6:$E$10,0)),"")</f>
        <v/>
      </c>
      <c r="BK65" s="28" t="str">
        <f ca="1">IFERROR(INDIRECT("'"&amp;TEXT($D65,"mmm")&amp;YEAR($D65)&amp;"'!"&amp;"F"&amp;VLOOKUP($C$8,parametros!$B$6:$C$9,2,0)-1+MATCH($G$8,parametros!$E$6:$E$10,0)),"")</f>
        <v/>
      </c>
      <c r="BL65" s="28" t="str">
        <f ca="1">IFERROR(INDIRECT("'"&amp;TEXT($D65,"mmm")&amp;YEAR($D65)&amp;"'!"&amp;"G"&amp;VLOOKUP($C$8,parametros!$B$6:$C$9,2,0)-1+MATCH($G$8,parametros!$E$6:$E$10,0)),"")</f>
        <v/>
      </c>
      <c r="BM65" s="28" t="str">
        <f ca="1">IFERROR(INDIRECT("'"&amp;TEXT($D65,"mmm")&amp;YEAR($D65)&amp;"'!"&amp;"H"&amp;VLOOKUP($C$8,parametros!$B$6:$C$9,2,0)-1+MATCH($G$8,parametros!$E$6:$E$10,0)),"")</f>
        <v/>
      </c>
      <c r="BN65" s="28" t="str">
        <f ca="1">IFERROR(INDIRECT("'"&amp;TEXT($D65,"mmm")&amp;YEAR($D65)&amp;"'!"&amp;"I"&amp;VLOOKUP($C$8,parametros!$B$6:$C$9,2,0)-1+MATCH($G$8,parametros!$E$6:$E$10,0)),"")</f>
        <v/>
      </c>
      <c r="BO65" s="28" t="str">
        <f ca="1">IFERROR(INDIRECT("'"&amp;TEXT($D65,"mmm")&amp;YEAR($D65)&amp;"'!"&amp;"J"&amp;VLOOKUP($C$8,parametros!$B$6:$C$9,2,0)-1+MATCH($G$8,parametros!$E$6:$E$10,0)),"")</f>
        <v/>
      </c>
      <c r="BP65" s="28" t="str">
        <f ca="1">IFERROR(INDIRECT("'"&amp;TEXT($D65,"mmm")&amp;YEAR($D65)&amp;"'!"&amp;"K"&amp;VLOOKUP($C$8,parametros!$B$6:$C$9,2,0)-1+MATCH($G$8,parametros!$E$6:$E$10,0)),"")</f>
        <v/>
      </c>
      <c r="BQ65" s="28" t="str">
        <f ca="1">IFERROR(INDIRECT("'"&amp;TEXT($D65,"mmm")&amp;YEAR($D65)&amp;"'!"&amp;"L"&amp;VLOOKUP($C$8,parametros!$B$6:$C$9,2,0)-1+MATCH($G$8,parametros!$E$6:$E$10,0)),"")</f>
        <v/>
      </c>
      <c r="BR65" s="28" t="str">
        <f ca="1">IFERROR(INDIRECT("'"&amp;TEXT($D65,"mmm")&amp;YEAR($D65)&amp;"'!"&amp;"M"&amp;VLOOKUP($C$8,parametros!$B$6:$C$9,2,0)-1+MATCH($G$8,parametros!$E$6:$E$10,0)),"")</f>
        <v/>
      </c>
      <c r="BS65" s="28" t="str">
        <f ca="1">IFERROR(INDIRECT("'"&amp;TEXT($D65,"mmm")&amp;YEAR($D65)&amp;"'!"&amp;"N"&amp;VLOOKUP($C$8,parametros!$B$6:$C$9,2,0)-1+MATCH($G$8,parametros!$E$6:$E$10,0)),"")</f>
        <v/>
      </c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</row>
    <row r="66" spans="4:89" ht="15.75" thickBot="1" x14ac:dyDescent="0.3">
      <c r="D66" s="26">
        <f t="shared" si="47"/>
        <v>45383</v>
      </c>
      <c r="E66" s="37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 t="str">
        <f ca="1">IFERROR(INDIRECT("'"&amp;TEXT($D66,"mmm")&amp;YEAR($D66)&amp;"'!"&amp;"C"&amp;VLOOKUP($C$8,parametros!$B$6:$C$9,2,0)-1+MATCH($G$8,parametros!$E$6:$E$10,0)),"")</f>
        <v/>
      </c>
      <c r="BJ66" s="28" t="str">
        <f ca="1">IFERROR(INDIRECT("'"&amp;TEXT($D66,"mmm")&amp;YEAR($D66)&amp;"'!"&amp;"D"&amp;VLOOKUP($C$8,parametros!$B$6:$C$9,2,0)-1+MATCH($G$8,parametros!$E$6:$E$10,0)),"")</f>
        <v/>
      </c>
      <c r="BK66" s="28" t="str">
        <f ca="1">IFERROR(INDIRECT("'"&amp;TEXT($D66,"mmm")&amp;YEAR($D66)&amp;"'!"&amp;"E"&amp;VLOOKUP($C$8,parametros!$B$6:$C$9,2,0)-1+MATCH($G$8,parametros!$E$6:$E$10,0)),"")</f>
        <v/>
      </c>
      <c r="BL66" s="28" t="str">
        <f ca="1">IFERROR(INDIRECT("'"&amp;TEXT($D66,"mmm")&amp;YEAR($D66)&amp;"'!"&amp;"F"&amp;VLOOKUP($C$8,parametros!$B$6:$C$9,2,0)-1+MATCH($G$8,parametros!$E$6:$E$10,0)),"")</f>
        <v/>
      </c>
      <c r="BM66" s="28" t="str">
        <f ca="1">IFERROR(INDIRECT("'"&amp;TEXT($D66,"mmm")&amp;YEAR($D66)&amp;"'!"&amp;"G"&amp;VLOOKUP($C$8,parametros!$B$6:$C$9,2,0)-1+MATCH($G$8,parametros!$E$6:$E$10,0)),"")</f>
        <v/>
      </c>
      <c r="BN66" s="28" t="str">
        <f ca="1">IFERROR(INDIRECT("'"&amp;TEXT($D66,"mmm")&amp;YEAR($D66)&amp;"'!"&amp;"H"&amp;VLOOKUP($C$8,parametros!$B$6:$C$9,2,0)-1+MATCH($G$8,parametros!$E$6:$E$10,0)),"")</f>
        <v/>
      </c>
      <c r="BO66" s="28" t="str">
        <f ca="1">IFERROR(INDIRECT("'"&amp;TEXT($D66,"mmm")&amp;YEAR($D66)&amp;"'!"&amp;"I"&amp;VLOOKUP($C$8,parametros!$B$6:$C$9,2,0)-1+MATCH($G$8,parametros!$E$6:$E$10,0)),"")</f>
        <v/>
      </c>
      <c r="BP66" s="28" t="str">
        <f ca="1">IFERROR(INDIRECT("'"&amp;TEXT($D66,"mmm")&amp;YEAR($D66)&amp;"'!"&amp;"J"&amp;VLOOKUP($C$8,parametros!$B$6:$C$9,2,0)-1+MATCH($G$8,parametros!$E$6:$E$10,0)),"")</f>
        <v/>
      </c>
      <c r="BQ66" s="28" t="str">
        <f ca="1">IFERROR(INDIRECT("'"&amp;TEXT($D66,"mmm")&amp;YEAR($D66)&amp;"'!"&amp;"K"&amp;VLOOKUP($C$8,parametros!$B$6:$C$9,2,0)-1+MATCH($G$8,parametros!$E$6:$E$10,0)),"")</f>
        <v/>
      </c>
      <c r="BR66" s="28" t="str">
        <f ca="1">IFERROR(INDIRECT("'"&amp;TEXT($D66,"mmm")&amp;YEAR($D66)&amp;"'!"&amp;"L"&amp;VLOOKUP($C$8,parametros!$B$6:$C$9,2,0)-1+MATCH($G$8,parametros!$E$6:$E$10,0)),"")</f>
        <v/>
      </c>
      <c r="BS66" s="28" t="str">
        <f ca="1">IFERROR(INDIRECT("'"&amp;TEXT($D66,"mmm")&amp;YEAR($D66)&amp;"'!"&amp;"M"&amp;VLOOKUP($C$8,parametros!$B$6:$C$9,2,0)-1+MATCH($G$8,parametros!$E$6:$E$10,0)),"")</f>
        <v/>
      </c>
      <c r="BT66" s="28" t="str">
        <f ca="1">IFERROR(INDIRECT("'"&amp;TEXT($D66,"mmm")&amp;YEAR($D66)&amp;"'!"&amp;"N"&amp;VLOOKUP($C$8,parametros!$B$6:$C$9,2,0)-1+MATCH($G$8,parametros!$E$6:$E$10,0)),"")</f>
        <v/>
      </c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</row>
    <row r="67" spans="4:89" ht="15.75" thickBot="1" x14ac:dyDescent="0.3">
      <c r="D67" s="26">
        <f t="shared" si="47"/>
        <v>45413</v>
      </c>
      <c r="E67" s="37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6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 t="str">
        <f ca="1">IFERROR(INDIRECT("'"&amp;TEXT($D67,"mmm")&amp;YEAR($D67)&amp;"'!"&amp;"C"&amp;VLOOKUP($C$8,parametros!$B$6:$C$9,2,0)-1+MATCH($G$8,parametros!$E$6:$E$10,0)),"")</f>
        <v/>
      </c>
      <c r="BK67" s="28" t="str">
        <f ca="1">IFERROR(INDIRECT("'"&amp;TEXT($D67,"mmm")&amp;YEAR($D67)&amp;"'!"&amp;"D"&amp;VLOOKUP($C$8,parametros!$B$6:$C$9,2,0)-1+MATCH($G$8,parametros!$E$6:$E$10,0)),"")</f>
        <v/>
      </c>
      <c r="BL67" s="28" t="str">
        <f ca="1">IFERROR(INDIRECT("'"&amp;TEXT($D67,"mmm")&amp;YEAR($D67)&amp;"'!"&amp;"E"&amp;VLOOKUP($C$8,parametros!$B$6:$C$9,2,0)-1+MATCH($G$8,parametros!$E$6:$E$10,0)),"")</f>
        <v/>
      </c>
      <c r="BM67" s="28" t="str">
        <f ca="1">IFERROR(INDIRECT("'"&amp;TEXT($D67,"mmm")&amp;YEAR($D67)&amp;"'!"&amp;"F"&amp;VLOOKUP($C$8,parametros!$B$6:$C$9,2,0)-1+MATCH($G$8,parametros!$E$6:$E$10,0)),"")</f>
        <v/>
      </c>
      <c r="BN67" s="28" t="str">
        <f ca="1">IFERROR(INDIRECT("'"&amp;TEXT($D67,"mmm")&amp;YEAR($D67)&amp;"'!"&amp;"G"&amp;VLOOKUP($C$8,parametros!$B$6:$C$9,2,0)-1+MATCH($G$8,parametros!$E$6:$E$10,0)),"")</f>
        <v/>
      </c>
      <c r="BO67" s="28" t="str">
        <f ca="1">IFERROR(INDIRECT("'"&amp;TEXT($D67,"mmm")&amp;YEAR($D67)&amp;"'!"&amp;"H"&amp;VLOOKUP($C$8,parametros!$B$6:$C$9,2,0)-1+MATCH($G$8,parametros!$E$6:$E$10,0)),"")</f>
        <v/>
      </c>
      <c r="BP67" s="28" t="str">
        <f ca="1">IFERROR(INDIRECT("'"&amp;TEXT($D67,"mmm")&amp;YEAR($D67)&amp;"'!"&amp;"I"&amp;VLOOKUP($C$8,parametros!$B$6:$C$9,2,0)-1+MATCH($G$8,parametros!$E$6:$E$10,0)),"")</f>
        <v/>
      </c>
      <c r="BQ67" s="28" t="str">
        <f ca="1">IFERROR(INDIRECT("'"&amp;TEXT($D67,"mmm")&amp;YEAR($D67)&amp;"'!"&amp;"J"&amp;VLOOKUP($C$8,parametros!$B$6:$C$9,2,0)-1+MATCH($G$8,parametros!$E$6:$E$10,0)),"")</f>
        <v/>
      </c>
      <c r="BR67" s="28" t="str">
        <f ca="1">IFERROR(INDIRECT("'"&amp;TEXT($D67,"mmm")&amp;YEAR($D67)&amp;"'!"&amp;"K"&amp;VLOOKUP($C$8,parametros!$B$6:$C$9,2,0)-1+MATCH($G$8,parametros!$E$6:$E$10,0)),"")</f>
        <v/>
      </c>
      <c r="BS67" s="28" t="str">
        <f ca="1">IFERROR(INDIRECT("'"&amp;TEXT($D67,"mmm")&amp;YEAR($D67)&amp;"'!"&amp;"L"&amp;VLOOKUP($C$8,parametros!$B$6:$C$9,2,0)-1+MATCH($G$8,parametros!$E$6:$E$10,0)),"")</f>
        <v/>
      </c>
      <c r="BT67" s="28" t="str">
        <f ca="1">IFERROR(INDIRECT("'"&amp;TEXT($D67,"mmm")&amp;YEAR($D67)&amp;"'!"&amp;"M"&amp;VLOOKUP($C$8,parametros!$B$6:$C$9,2,0)-1+MATCH($G$8,parametros!$E$6:$E$10,0)),"")</f>
        <v/>
      </c>
      <c r="BU67" s="28" t="str">
        <f ca="1">IFERROR(INDIRECT("'"&amp;TEXT($D67,"mmm")&amp;YEAR($D67)&amp;"'!"&amp;"N"&amp;VLOOKUP($C$8,parametros!$B$6:$C$9,2,0)-1+MATCH($G$8,parametros!$E$6:$E$10,0)),"")</f>
        <v/>
      </c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</row>
    <row r="68" spans="4:89" ht="15.75" thickBot="1" x14ac:dyDescent="0.3">
      <c r="D68" s="26">
        <f t="shared" si="47"/>
        <v>45444</v>
      </c>
      <c r="E68" s="37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6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 t="str">
        <f ca="1">IFERROR(INDIRECT("'"&amp;TEXT($D68,"mmm")&amp;YEAR($D68)&amp;"'!"&amp;"C"&amp;VLOOKUP($C$8,parametros!$B$6:$C$9,2,0)-1+MATCH($G$8,parametros!$E$6:$E$10,0)),"")</f>
        <v/>
      </c>
      <c r="BL68" s="28" t="str">
        <f ca="1">IFERROR(INDIRECT("'"&amp;TEXT($D68,"mmm")&amp;YEAR($D68)&amp;"'!"&amp;"D"&amp;VLOOKUP($C$8,parametros!$B$6:$C$9,2,0)-1+MATCH($G$8,parametros!$E$6:$E$10,0)),"")</f>
        <v/>
      </c>
      <c r="BM68" s="28" t="str">
        <f ca="1">IFERROR(INDIRECT("'"&amp;TEXT($D68,"mmm")&amp;YEAR($D68)&amp;"'!"&amp;"E"&amp;VLOOKUP($C$8,parametros!$B$6:$C$9,2,0)-1+MATCH($G$8,parametros!$E$6:$E$10,0)),"")</f>
        <v/>
      </c>
      <c r="BN68" s="28" t="str">
        <f ca="1">IFERROR(INDIRECT("'"&amp;TEXT($D68,"mmm")&amp;YEAR($D68)&amp;"'!"&amp;"F"&amp;VLOOKUP($C$8,parametros!$B$6:$C$9,2,0)-1+MATCH($G$8,parametros!$E$6:$E$10,0)),"")</f>
        <v/>
      </c>
      <c r="BO68" s="28" t="str">
        <f ca="1">IFERROR(INDIRECT("'"&amp;TEXT($D68,"mmm")&amp;YEAR($D68)&amp;"'!"&amp;"G"&amp;VLOOKUP($C$8,parametros!$B$6:$C$9,2,0)-1+MATCH($G$8,parametros!$E$6:$E$10,0)),"")</f>
        <v/>
      </c>
      <c r="BP68" s="28" t="str">
        <f ca="1">IFERROR(INDIRECT("'"&amp;TEXT($D68,"mmm")&amp;YEAR($D68)&amp;"'!"&amp;"H"&amp;VLOOKUP($C$8,parametros!$B$6:$C$9,2,0)-1+MATCH($G$8,parametros!$E$6:$E$10,0)),"")</f>
        <v/>
      </c>
      <c r="BQ68" s="28" t="str">
        <f ca="1">IFERROR(INDIRECT("'"&amp;TEXT($D68,"mmm")&amp;YEAR($D68)&amp;"'!"&amp;"I"&amp;VLOOKUP($C$8,parametros!$B$6:$C$9,2,0)-1+MATCH($G$8,parametros!$E$6:$E$10,0)),"")</f>
        <v/>
      </c>
      <c r="BR68" s="28" t="str">
        <f ca="1">IFERROR(INDIRECT("'"&amp;TEXT($D68,"mmm")&amp;YEAR($D68)&amp;"'!"&amp;"J"&amp;VLOOKUP($C$8,parametros!$B$6:$C$9,2,0)-1+MATCH($G$8,parametros!$E$6:$E$10,0)),"")</f>
        <v/>
      </c>
      <c r="BS68" s="28" t="str">
        <f ca="1">IFERROR(INDIRECT("'"&amp;TEXT($D68,"mmm")&amp;YEAR($D68)&amp;"'!"&amp;"K"&amp;VLOOKUP($C$8,parametros!$B$6:$C$9,2,0)-1+MATCH($G$8,parametros!$E$6:$E$10,0)),"")</f>
        <v/>
      </c>
      <c r="BT68" s="28" t="str">
        <f ca="1">IFERROR(INDIRECT("'"&amp;TEXT($D68,"mmm")&amp;YEAR($D68)&amp;"'!"&amp;"L"&amp;VLOOKUP($C$8,parametros!$B$6:$C$9,2,0)-1+MATCH($G$8,parametros!$E$6:$E$10,0)),"")</f>
        <v/>
      </c>
      <c r="BU68" s="28" t="str">
        <f ca="1">IFERROR(INDIRECT("'"&amp;TEXT($D68,"mmm")&amp;YEAR($D68)&amp;"'!"&amp;"M"&amp;VLOOKUP($C$8,parametros!$B$6:$C$9,2,0)-1+MATCH($G$8,parametros!$E$6:$E$10,0)),"")</f>
        <v/>
      </c>
      <c r="BV68" s="28" t="str">
        <f ca="1">IFERROR(INDIRECT("'"&amp;TEXT($D68,"mmm")&amp;YEAR($D68)&amp;"'!"&amp;"N"&amp;VLOOKUP($C$8,parametros!$B$6:$C$9,2,0)-1+MATCH($G$8,parametros!$E$6:$E$10,0)),"")</f>
        <v/>
      </c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</row>
    <row r="69" spans="4:89" ht="15.75" thickBot="1" x14ac:dyDescent="0.3">
      <c r="D69" s="26">
        <f t="shared" si="47"/>
        <v>45474</v>
      </c>
      <c r="E69" s="37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6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 t="str">
        <f ca="1">IFERROR(INDIRECT("'"&amp;TEXT($D69,"mmm")&amp;YEAR($D69)&amp;"'!"&amp;"C"&amp;VLOOKUP($C$8,parametros!$B$6:$C$9,2,0)-1+MATCH($G$8,parametros!$E$6:$E$10,0)),"")</f>
        <v/>
      </c>
      <c r="BM69" s="28" t="str">
        <f ca="1">IFERROR(INDIRECT("'"&amp;TEXT($D69,"mmm")&amp;YEAR($D69)&amp;"'!"&amp;"D"&amp;VLOOKUP($C$8,parametros!$B$6:$C$9,2,0)-1+MATCH($G$8,parametros!$E$6:$E$10,0)),"")</f>
        <v/>
      </c>
      <c r="BN69" s="28" t="str">
        <f ca="1">IFERROR(INDIRECT("'"&amp;TEXT($D69,"mmm")&amp;YEAR($D69)&amp;"'!"&amp;"E"&amp;VLOOKUP($C$8,parametros!$B$6:$C$9,2,0)-1+MATCH($G$8,parametros!$E$6:$E$10,0)),"")</f>
        <v/>
      </c>
      <c r="BO69" s="28" t="str">
        <f ca="1">IFERROR(INDIRECT("'"&amp;TEXT($D69,"mmm")&amp;YEAR($D69)&amp;"'!"&amp;"F"&amp;VLOOKUP($C$8,parametros!$B$6:$C$9,2,0)-1+MATCH($G$8,parametros!$E$6:$E$10,0)),"")</f>
        <v/>
      </c>
      <c r="BP69" s="28" t="str">
        <f ca="1">IFERROR(INDIRECT("'"&amp;TEXT($D69,"mmm")&amp;YEAR($D69)&amp;"'!"&amp;"G"&amp;VLOOKUP($C$8,parametros!$B$6:$C$9,2,0)-1+MATCH($G$8,parametros!$E$6:$E$10,0)),"")</f>
        <v/>
      </c>
      <c r="BQ69" s="28" t="str">
        <f ca="1">IFERROR(INDIRECT("'"&amp;TEXT($D69,"mmm")&amp;YEAR($D69)&amp;"'!"&amp;"H"&amp;VLOOKUP($C$8,parametros!$B$6:$C$9,2,0)-1+MATCH($G$8,parametros!$E$6:$E$10,0)),"")</f>
        <v/>
      </c>
      <c r="BR69" s="28" t="str">
        <f ca="1">IFERROR(INDIRECT("'"&amp;TEXT($D69,"mmm")&amp;YEAR($D69)&amp;"'!"&amp;"I"&amp;VLOOKUP($C$8,parametros!$B$6:$C$9,2,0)-1+MATCH($G$8,parametros!$E$6:$E$10,0)),"")</f>
        <v/>
      </c>
      <c r="BS69" s="28" t="str">
        <f ca="1">IFERROR(INDIRECT("'"&amp;TEXT($D69,"mmm")&amp;YEAR($D69)&amp;"'!"&amp;"J"&amp;VLOOKUP($C$8,parametros!$B$6:$C$9,2,0)-1+MATCH($G$8,parametros!$E$6:$E$10,0)),"")</f>
        <v/>
      </c>
      <c r="BT69" s="28" t="str">
        <f ca="1">IFERROR(INDIRECT("'"&amp;TEXT($D69,"mmm")&amp;YEAR($D69)&amp;"'!"&amp;"K"&amp;VLOOKUP($C$8,parametros!$B$6:$C$9,2,0)-1+MATCH($G$8,parametros!$E$6:$E$10,0)),"")</f>
        <v/>
      </c>
      <c r="BU69" s="28" t="str">
        <f ca="1">IFERROR(INDIRECT("'"&amp;TEXT($D69,"mmm")&amp;YEAR($D69)&amp;"'!"&amp;"L"&amp;VLOOKUP($C$8,parametros!$B$6:$C$9,2,0)-1+MATCH($G$8,parametros!$E$6:$E$10,0)),"")</f>
        <v/>
      </c>
      <c r="BV69" s="28" t="str">
        <f ca="1">IFERROR(INDIRECT("'"&amp;TEXT($D69,"mmm")&amp;YEAR($D69)&amp;"'!"&amp;"M"&amp;VLOOKUP($C$8,parametros!$B$6:$C$9,2,0)-1+MATCH($G$8,parametros!$E$6:$E$10,0)),"")</f>
        <v/>
      </c>
      <c r="BW69" s="28" t="str">
        <f ca="1">IFERROR(INDIRECT("'"&amp;TEXT($D69,"mmm")&amp;YEAR($D69)&amp;"'!"&amp;"N"&amp;VLOOKUP($C$8,parametros!$B$6:$C$9,2,0)-1+MATCH($G$8,parametros!$E$6:$E$10,0)),"")</f>
        <v/>
      </c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</row>
    <row r="70" spans="4:89" ht="15.75" thickBot="1" x14ac:dyDescent="0.3">
      <c r="D70" s="26">
        <f t="shared" si="47"/>
        <v>45505</v>
      </c>
      <c r="E70" s="37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6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 t="str">
        <f ca="1">IFERROR(INDIRECT("'"&amp;TEXT($D70,"mmm")&amp;YEAR($D70)&amp;"'!"&amp;"C"&amp;VLOOKUP($C$8,parametros!$B$6:$C$9,2,0)-1+MATCH($G$8,parametros!$E$6:$E$10,0)),"")</f>
        <v/>
      </c>
      <c r="BN70" s="28" t="str">
        <f ca="1">IFERROR(INDIRECT("'"&amp;TEXT($D70,"mmm")&amp;YEAR($D70)&amp;"'!"&amp;"D"&amp;VLOOKUP($C$8,parametros!$B$6:$C$9,2,0)-1+MATCH($G$8,parametros!$E$6:$E$10,0)),"")</f>
        <v/>
      </c>
      <c r="BO70" s="28" t="str">
        <f ca="1">IFERROR(INDIRECT("'"&amp;TEXT($D70,"mmm")&amp;YEAR($D70)&amp;"'!"&amp;"E"&amp;VLOOKUP($C$8,parametros!$B$6:$C$9,2,0)-1+MATCH($G$8,parametros!$E$6:$E$10,0)),"")</f>
        <v/>
      </c>
      <c r="BP70" s="28" t="str">
        <f ca="1">IFERROR(INDIRECT("'"&amp;TEXT($D70,"mmm")&amp;YEAR($D70)&amp;"'!"&amp;"F"&amp;VLOOKUP($C$8,parametros!$B$6:$C$9,2,0)-1+MATCH($G$8,parametros!$E$6:$E$10,0)),"")</f>
        <v/>
      </c>
      <c r="BQ70" s="28" t="str">
        <f ca="1">IFERROR(INDIRECT("'"&amp;TEXT($D70,"mmm")&amp;YEAR($D70)&amp;"'!"&amp;"G"&amp;VLOOKUP($C$8,parametros!$B$6:$C$9,2,0)-1+MATCH($G$8,parametros!$E$6:$E$10,0)),"")</f>
        <v/>
      </c>
      <c r="BR70" s="28" t="str">
        <f ca="1">IFERROR(INDIRECT("'"&amp;TEXT($D70,"mmm")&amp;YEAR($D70)&amp;"'!"&amp;"H"&amp;VLOOKUP($C$8,parametros!$B$6:$C$9,2,0)-1+MATCH($G$8,parametros!$E$6:$E$10,0)),"")</f>
        <v/>
      </c>
      <c r="BS70" s="28" t="str">
        <f ca="1">IFERROR(INDIRECT("'"&amp;TEXT($D70,"mmm")&amp;YEAR($D70)&amp;"'!"&amp;"I"&amp;VLOOKUP($C$8,parametros!$B$6:$C$9,2,0)-1+MATCH($G$8,parametros!$E$6:$E$10,0)),"")</f>
        <v/>
      </c>
      <c r="BT70" s="28" t="str">
        <f ca="1">IFERROR(INDIRECT("'"&amp;TEXT($D70,"mmm")&amp;YEAR($D70)&amp;"'!"&amp;"J"&amp;VLOOKUP($C$8,parametros!$B$6:$C$9,2,0)-1+MATCH($G$8,parametros!$E$6:$E$10,0)),"")</f>
        <v/>
      </c>
      <c r="BU70" s="28" t="str">
        <f ca="1">IFERROR(INDIRECT("'"&amp;TEXT($D70,"mmm")&amp;YEAR($D70)&amp;"'!"&amp;"K"&amp;VLOOKUP($C$8,parametros!$B$6:$C$9,2,0)-1+MATCH($G$8,parametros!$E$6:$E$10,0)),"")</f>
        <v/>
      </c>
      <c r="BV70" s="28" t="str">
        <f ca="1">IFERROR(INDIRECT("'"&amp;TEXT($D70,"mmm")&amp;YEAR($D70)&amp;"'!"&amp;"L"&amp;VLOOKUP($C$8,parametros!$B$6:$C$9,2,0)-1+MATCH($G$8,parametros!$E$6:$E$10,0)),"")</f>
        <v/>
      </c>
      <c r="BW70" s="28" t="str">
        <f ca="1">IFERROR(INDIRECT("'"&amp;TEXT($D70,"mmm")&amp;YEAR($D70)&amp;"'!"&amp;"M"&amp;VLOOKUP($C$8,parametros!$B$6:$C$9,2,0)-1+MATCH($G$8,parametros!$E$6:$E$10,0)),"")</f>
        <v/>
      </c>
      <c r="BX70" s="28" t="str">
        <f ca="1">IFERROR(INDIRECT("'"&amp;TEXT($D70,"mmm")&amp;YEAR($D70)&amp;"'!"&amp;"N"&amp;VLOOKUP($C$8,parametros!$B$6:$C$9,2,0)-1+MATCH($G$8,parametros!$E$6:$E$10,0)),"")</f>
        <v/>
      </c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</row>
    <row r="71" spans="4:89" ht="15.75" thickBot="1" x14ac:dyDescent="0.3">
      <c r="D71" s="26">
        <f t="shared" si="47"/>
        <v>45536</v>
      </c>
      <c r="E71" s="37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6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 t="str">
        <f ca="1">IFERROR(INDIRECT("'"&amp;TEXT($D71,"mmm")&amp;YEAR($D71)&amp;"'!"&amp;"C"&amp;VLOOKUP($C$8,parametros!$B$6:$C$9,2,0)-1+MATCH($G$8,parametros!$E$6:$E$10,0)),"")</f>
        <v/>
      </c>
      <c r="BO71" s="28" t="str">
        <f ca="1">IFERROR(INDIRECT("'"&amp;TEXT($D71,"mmm")&amp;YEAR($D71)&amp;"'!"&amp;"D"&amp;VLOOKUP($C$8,parametros!$B$6:$C$9,2,0)-1+MATCH($G$8,parametros!$E$6:$E$10,0)),"")</f>
        <v/>
      </c>
      <c r="BP71" s="28" t="str">
        <f ca="1">IFERROR(INDIRECT("'"&amp;TEXT($D71,"mmm")&amp;YEAR($D71)&amp;"'!"&amp;"E"&amp;VLOOKUP($C$8,parametros!$B$6:$C$9,2,0)-1+MATCH($G$8,parametros!$E$6:$E$10,0)),"")</f>
        <v/>
      </c>
      <c r="BQ71" s="28" t="str">
        <f ca="1">IFERROR(INDIRECT("'"&amp;TEXT($D71,"mmm")&amp;YEAR($D71)&amp;"'!"&amp;"F"&amp;VLOOKUP($C$8,parametros!$B$6:$C$9,2,0)-1+MATCH($G$8,parametros!$E$6:$E$10,0)),"")</f>
        <v/>
      </c>
      <c r="BR71" s="28" t="str">
        <f ca="1">IFERROR(INDIRECT("'"&amp;TEXT($D71,"mmm")&amp;YEAR($D71)&amp;"'!"&amp;"G"&amp;VLOOKUP($C$8,parametros!$B$6:$C$9,2,0)-1+MATCH($G$8,parametros!$E$6:$E$10,0)),"")</f>
        <v/>
      </c>
      <c r="BS71" s="28" t="str">
        <f ca="1">IFERROR(INDIRECT("'"&amp;TEXT($D71,"mmm")&amp;YEAR($D71)&amp;"'!"&amp;"H"&amp;VLOOKUP($C$8,parametros!$B$6:$C$9,2,0)-1+MATCH($G$8,parametros!$E$6:$E$10,0)),"")</f>
        <v/>
      </c>
      <c r="BT71" s="28" t="str">
        <f ca="1">IFERROR(INDIRECT("'"&amp;TEXT($D71,"mmm")&amp;YEAR($D71)&amp;"'!"&amp;"I"&amp;VLOOKUP($C$8,parametros!$B$6:$C$9,2,0)-1+MATCH($G$8,parametros!$E$6:$E$10,0)),"")</f>
        <v/>
      </c>
      <c r="BU71" s="28" t="str">
        <f ca="1">IFERROR(INDIRECT("'"&amp;TEXT($D71,"mmm")&amp;YEAR($D71)&amp;"'!"&amp;"J"&amp;VLOOKUP($C$8,parametros!$B$6:$C$9,2,0)-1+MATCH($G$8,parametros!$E$6:$E$10,0)),"")</f>
        <v/>
      </c>
      <c r="BV71" s="28" t="str">
        <f ca="1">IFERROR(INDIRECT("'"&amp;TEXT($D71,"mmm")&amp;YEAR($D71)&amp;"'!"&amp;"K"&amp;VLOOKUP($C$8,parametros!$B$6:$C$9,2,0)-1+MATCH($G$8,parametros!$E$6:$E$10,0)),"")</f>
        <v/>
      </c>
      <c r="BW71" s="28" t="str">
        <f ca="1">IFERROR(INDIRECT("'"&amp;TEXT($D71,"mmm")&amp;YEAR($D71)&amp;"'!"&amp;"L"&amp;VLOOKUP($C$8,parametros!$B$6:$C$9,2,0)-1+MATCH($G$8,parametros!$E$6:$E$10,0)),"")</f>
        <v/>
      </c>
      <c r="BX71" s="28" t="str">
        <f ca="1">IFERROR(INDIRECT("'"&amp;TEXT($D71,"mmm")&amp;YEAR($D71)&amp;"'!"&amp;"M"&amp;VLOOKUP($C$8,parametros!$B$6:$C$9,2,0)-1+MATCH($G$8,parametros!$E$6:$E$10,0)),"")</f>
        <v/>
      </c>
      <c r="BY71" s="28" t="str">
        <f ca="1">IFERROR(INDIRECT("'"&amp;TEXT($D71,"mmm")&amp;YEAR($D71)&amp;"'!"&amp;"N"&amp;VLOOKUP($C$8,parametros!$B$6:$C$9,2,0)-1+MATCH($G$8,parametros!$E$6:$E$10,0)),"")</f>
        <v/>
      </c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</row>
    <row r="72" spans="4:89" ht="15.75" thickBot="1" x14ac:dyDescent="0.3">
      <c r="D72" s="26">
        <f t="shared" si="47"/>
        <v>45566</v>
      </c>
      <c r="E72" s="37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6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 t="str">
        <f ca="1">IFERROR(INDIRECT("'"&amp;TEXT($D72,"mmm")&amp;YEAR($D72)&amp;"'!"&amp;"C"&amp;VLOOKUP($C$8,parametros!$B$6:$C$9,2,0)-1+MATCH($G$8,parametros!$E$6:$E$10,0)),"")</f>
        <v/>
      </c>
      <c r="BP72" s="28" t="str">
        <f ca="1">IFERROR(INDIRECT("'"&amp;TEXT($D72,"mmm")&amp;YEAR($D72)&amp;"'!"&amp;"D"&amp;VLOOKUP($C$8,parametros!$B$6:$C$9,2,0)-1+MATCH($G$8,parametros!$E$6:$E$10,0)),"")</f>
        <v/>
      </c>
      <c r="BQ72" s="28" t="str">
        <f ca="1">IFERROR(INDIRECT("'"&amp;TEXT($D72,"mmm")&amp;YEAR($D72)&amp;"'!"&amp;"E"&amp;VLOOKUP($C$8,parametros!$B$6:$C$9,2,0)-1+MATCH($G$8,parametros!$E$6:$E$10,0)),"")</f>
        <v/>
      </c>
      <c r="BR72" s="28" t="str">
        <f ca="1">IFERROR(INDIRECT("'"&amp;TEXT($D72,"mmm")&amp;YEAR($D72)&amp;"'!"&amp;"F"&amp;VLOOKUP($C$8,parametros!$B$6:$C$9,2,0)-1+MATCH($G$8,parametros!$E$6:$E$10,0)),"")</f>
        <v/>
      </c>
      <c r="BS72" s="28" t="str">
        <f ca="1">IFERROR(INDIRECT("'"&amp;TEXT($D72,"mmm")&amp;YEAR($D72)&amp;"'!"&amp;"G"&amp;VLOOKUP($C$8,parametros!$B$6:$C$9,2,0)-1+MATCH($G$8,parametros!$E$6:$E$10,0)),"")</f>
        <v/>
      </c>
      <c r="BT72" s="28" t="str">
        <f ca="1">IFERROR(INDIRECT("'"&amp;TEXT($D72,"mmm")&amp;YEAR($D72)&amp;"'!"&amp;"H"&amp;VLOOKUP($C$8,parametros!$B$6:$C$9,2,0)-1+MATCH($G$8,parametros!$E$6:$E$10,0)),"")</f>
        <v/>
      </c>
      <c r="BU72" s="28" t="str">
        <f ca="1">IFERROR(INDIRECT("'"&amp;TEXT($D72,"mmm")&amp;YEAR($D72)&amp;"'!"&amp;"I"&amp;VLOOKUP($C$8,parametros!$B$6:$C$9,2,0)-1+MATCH($G$8,parametros!$E$6:$E$10,0)),"")</f>
        <v/>
      </c>
      <c r="BV72" s="28" t="str">
        <f ca="1">IFERROR(INDIRECT("'"&amp;TEXT($D72,"mmm")&amp;YEAR($D72)&amp;"'!"&amp;"J"&amp;VLOOKUP($C$8,parametros!$B$6:$C$9,2,0)-1+MATCH($G$8,parametros!$E$6:$E$10,0)),"")</f>
        <v/>
      </c>
      <c r="BW72" s="28" t="str">
        <f ca="1">IFERROR(INDIRECT("'"&amp;TEXT($D72,"mmm")&amp;YEAR($D72)&amp;"'!"&amp;"K"&amp;VLOOKUP($C$8,parametros!$B$6:$C$9,2,0)-1+MATCH($G$8,parametros!$E$6:$E$10,0)),"")</f>
        <v/>
      </c>
      <c r="BX72" s="28" t="str">
        <f ca="1">IFERROR(INDIRECT("'"&amp;TEXT($D72,"mmm")&amp;YEAR($D72)&amp;"'!"&amp;"L"&amp;VLOOKUP($C$8,parametros!$B$6:$C$9,2,0)-1+MATCH($G$8,parametros!$E$6:$E$10,0)),"")</f>
        <v/>
      </c>
      <c r="BY72" s="28" t="str">
        <f ca="1">IFERROR(INDIRECT("'"&amp;TEXT($D72,"mmm")&amp;YEAR($D72)&amp;"'!"&amp;"M"&amp;VLOOKUP($C$8,parametros!$B$6:$C$9,2,0)-1+MATCH($G$8,parametros!$E$6:$E$10,0)),"")</f>
        <v/>
      </c>
      <c r="BZ72" s="28" t="str">
        <f ca="1">IFERROR(INDIRECT("'"&amp;TEXT($D72,"mmm")&amp;YEAR($D72)&amp;"'!"&amp;"N"&amp;VLOOKUP($C$8,parametros!$B$6:$C$9,2,0)-1+MATCH($G$8,parametros!$E$6:$E$10,0)),"")</f>
        <v/>
      </c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</row>
    <row r="73" spans="4:89" ht="15.75" thickBot="1" x14ac:dyDescent="0.3">
      <c r="D73" s="26">
        <f t="shared" si="47"/>
        <v>45597</v>
      </c>
      <c r="E73" s="37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6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 t="str">
        <f ca="1">IFERROR(INDIRECT("'"&amp;TEXT($D73,"mmm")&amp;YEAR($D73)&amp;"'!"&amp;"C"&amp;VLOOKUP($C$8,parametros!$B$6:$C$9,2,0)-1+MATCH($G$8,parametros!$E$6:$E$10,0)),"")</f>
        <v/>
      </c>
      <c r="BQ73" s="28" t="str">
        <f ca="1">IFERROR(INDIRECT("'"&amp;TEXT($D73,"mmm")&amp;YEAR($D73)&amp;"'!"&amp;"D"&amp;VLOOKUP($C$8,parametros!$B$6:$C$9,2,0)-1+MATCH($G$8,parametros!$E$6:$E$10,0)),"")</f>
        <v/>
      </c>
      <c r="BR73" s="28" t="str">
        <f ca="1">IFERROR(INDIRECT("'"&amp;TEXT($D73,"mmm")&amp;YEAR($D73)&amp;"'!"&amp;"E"&amp;VLOOKUP($C$8,parametros!$B$6:$C$9,2,0)-1+MATCH($G$8,parametros!$E$6:$E$10,0)),"")</f>
        <v/>
      </c>
      <c r="BS73" s="28" t="str">
        <f ca="1">IFERROR(INDIRECT("'"&amp;TEXT($D73,"mmm")&amp;YEAR($D73)&amp;"'!"&amp;"F"&amp;VLOOKUP($C$8,parametros!$B$6:$C$9,2,0)-1+MATCH($G$8,parametros!$E$6:$E$10,0)),"")</f>
        <v/>
      </c>
      <c r="BT73" s="28" t="str">
        <f ca="1">IFERROR(INDIRECT("'"&amp;TEXT($D73,"mmm")&amp;YEAR($D73)&amp;"'!"&amp;"G"&amp;VLOOKUP($C$8,parametros!$B$6:$C$9,2,0)-1+MATCH($G$8,parametros!$E$6:$E$10,0)),"")</f>
        <v/>
      </c>
      <c r="BU73" s="28" t="str">
        <f ca="1">IFERROR(INDIRECT("'"&amp;TEXT($D73,"mmm")&amp;YEAR($D73)&amp;"'!"&amp;"H"&amp;VLOOKUP($C$8,parametros!$B$6:$C$9,2,0)-1+MATCH($G$8,parametros!$E$6:$E$10,0)),"")</f>
        <v/>
      </c>
      <c r="BV73" s="28" t="str">
        <f ca="1">IFERROR(INDIRECT("'"&amp;TEXT($D73,"mmm")&amp;YEAR($D73)&amp;"'!"&amp;"I"&amp;VLOOKUP($C$8,parametros!$B$6:$C$9,2,0)-1+MATCH($G$8,parametros!$E$6:$E$10,0)),"")</f>
        <v/>
      </c>
      <c r="BW73" s="28" t="str">
        <f ca="1">IFERROR(INDIRECT("'"&amp;TEXT($D73,"mmm")&amp;YEAR($D73)&amp;"'!"&amp;"J"&amp;VLOOKUP($C$8,parametros!$B$6:$C$9,2,0)-1+MATCH($G$8,parametros!$E$6:$E$10,0)),"")</f>
        <v/>
      </c>
      <c r="BX73" s="28" t="str">
        <f ca="1">IFERROR(INDIRECT("'"&amp;TEXT($D73,"mmm")&amp;YEAR($D73)&amp;"'!"&amp;"K"&amp;VLOOKUP($C$8,parametros!$B$6:$C$9,2,0)-1+MATCH($G$8,parametros!$E$6:$E$10,0)),"")</f>
        <v/>
      </c>
      <c r="BY73" s="28" t="str">
        <f ca="1">IFERROR(INDIRECT("'"&amp;TEXT($D73,"mmm")&amp;YEAR($D73)&amp;"'!"&amp;"L"&amp;VLOOKUP($C$8,parametros!$B$6:$C$9,2,0)-1+MATCH($G$8,parametros!$E$6:$E$10,0)),"")</f>
        <v/>
      </c>
      <c r="BZ73" s="28" t="str">
        <f ca="1">IFERROR(INDIRECT("'"&amp;TEXT($D73,"mmm")&amp;YEAR($D73)&amp;"'!"&amp;"M"&amp;VLOOKUP($C$8,parametros!$B$6:$C$9,2,0)-1+MATCH($G$8,parametros!$E$6:$E$10,0)),"")</f>
        <v/>
      </c>
      <c r="CA73" s="28" t="str">
        <f ca="1">IFERROR(INDIRECT("'"&amp;TEXT($D73,"mmm")&amp;YEAR($D73)&amp;"'!"&amp;"N"&amp;VLOOKUP($C$8,parametros!$B$6:$C$9,2,0)-1+MATCH($G$8,parametros!$E$6:$E$10,0)),"")</f>
        <v/>
      </c>
      <c r="CB73" s="28"/>
      <c r="CC73" s="28"/>
      <c r="CD73" s="28"/>
      <c r="CE73" s="28"/>
      <c r="CF73" s="28"/>
      <c r="CG73" s="28"/>
      <c r="CH73" s="28"/>
      <c r="CI73" s="28"/>
      <c r="CJ73" s="28"/>
      <c r="CK73" s="28"/>
    </row>
    <row r="74" spans="4:89" ht="15.75" thickBot="1" x14ac:dyDescent="0.3">
      <c r="D74" s="26">
        <f t="shared" si="47"/>
        <v>45627</v>
      </c>
      <c r="E74" s="37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 t="str">
        <f ca="1">IFERROR(INDIRECT("'"&amp;TEXT($D74,"mmm")&amp;YEAR($D74)&amp;"'!"&amp;"C"&amp;VLOOKUP($C$8,parametros!$B$6:$C$9,2,0)-1+MATCH($G$8,parametros!$E$6:$E$10,0)),"")</f>
        <v/>
      </c>
      <c r="BR74" s="28" t="str">
        <f ca="1">IFERROR(INDIRECT("'"&amp;TEXT($D74,"mmm")&amp;YEAR($D74)&amp;"'!"&amp;"D"&amp;VLOOKUP($C$8,parametros!$B$6:$C$9,2,0)-1+MATCH($G$8,parametros!$E$6:$E$10,0)),"")</f>
        <v/>
      </c>
      <c r="BS74" s="28" t="str">
        <f ca="1">IFERROR(INDIRECT("'"&amp;TEXT($D74,"mmm")&amp;YEAR($D74)&amp;"'!"&amp;"E"&amp;VLOOKUP($C$8,parametros!$B$6:$C$9,2,0)-1+MATCH($G$8,parametros!$E$6:$E$10,0)),"")</f>
        <v/>
      </c>
      <c r="BT74" s="28" t="str">
        <f ca="1">IFERROR(INDIRECT("'"&amp;TEXT($D74,"mmm")&amp;YEAR($D74)&amp;"'!"&amp;"F"&amp;VLOOKUP($C$8,parametros!$B$6:$C$9,2,0)-1+MATCH($G$8,parametros!$E$6:$E$10,0)),"")</f>
        <v/>
      </c>
      <c r="BU74" s="28" t="str">
        <f ca="1">IFERROR(INDIRECT("'"&amp;TEXT($D74,"mmm")&amp;YEAR($D74)&amp;"'!"&amp;"G"&amp;VLOOKUP($C$8,parametros!$B$6:$C$9,2,0)-1+MATCH($G$8,parametros!$E$6:$E$10,0)),"")</f>
        <v/>
      </c>
      <c r="BV74" s="28" t="str">
        <f ca="1">IFERROR(INDIRECT("'"&amp;TEXT($D74,"mmm")&amp;YEAR($D74)&amp;"'!"&amp;"H"&amp;VLOOKUP($C$8,parametros!$B$6:$C$9,2,0)-1+MATCH($G$8,parametros!$E$6:$E$10,0)),"")</f>
        <v/>
      </c>
      <c r="BW74" s="28" t="str">
        <f ca="1">IFERROR(INDIRECT("'"&amp;TEXT($D74,"mmm")&amp;YEAR($D74)&amp;"'!"&amp;"I"&amp;VLOOKUP($C$8,parametros!$B$6:$C$9,2,0)-1+MATCH($G$8,parametros!$E$6:$E$10,0)),"")</f>
        <v/>
      </c>
      <c r="BX74" s="28" t="str">
        <f ca="1">IFERROR(INDIRECT("'"&amp;TEXT($D74,"mmm")&amp;YEAR($D74)&amp;"'!"&amp;"J"&amp;VLOOKUP($C$8,parametros!$B$6:$C$9,2,0)-1+MATCH($G$8,parametros!$E$6:$E$10,0)),"")</f>
        <v/>
      </c>
      <c r="BY74" s="28" t="str">
        <f ca="1">IFERROR(INDIRECT("'"&amp;TEXT($D74,"mmm")&amp;YEAR($D74)&amp;"'!"&amp;"K"&amp;VLOOKUP($C$8,parametros!$B$6:$C$9,2,0)-1+MATCH($G$8,parametros!$E$6:$E$10,0)),"")</f>
        <v/>
      </c>
      <c r="BZ74" s="28" t="str">
        <f ca="1">IFERROR(INDIRECT("'"&amp;TEXT($D74,"mmm")&amp;YEAR($D74)&amp;"'!"&amp;"L"&amp;VLOOKUP($C$8,parametros!$B$6:$C$9,2,0)-1+MATCH($G$8,parametros!$E$6:$E$10,0)),"")</f>
        <v/>
      </c>
      <c r="CA74" s="28" t="str">
        <f ca="1">IFERROR(INDIRECT("'"&amp;TEXT($D74,"mmm")&amp;YEAR($D74)&amp;"'!"&amp;"M"&amp;VLOOKUP($C$8,parametros!$B$6:$C$9,2,0)-1+MATCH($G$8,parametros!$E$6:$E$10,0)),"")</f>
        <v/>
      </c>
      <c r="CB74" s="28" t="str">
        <f ca="1">IFERROR(INDIRECT("'"&amp;TEXT($D74,"mmm")&amp;YEAR($D74)&amp;"'!"&amp;"N"&amp;VLOOKUP($C$8,parametros!$B$6:$C$9,2,0)-1+MATCH($G$8,parametros!$E$6:$E$10,0)),"")</f>
        <v/>
      </c>
      <c r="CC74" s="28"/>
      <c r="CD74" s="28"/>
      <c r="CE74" s="28"/>
      <c r="CF74" s="28"/>
      <c r="CG74" s="28"/>
      <c r="CH74" s="28"/>
      <c r="CI74" s="28"/>
      <c r="CJ74" s="28"/>
      <c r="CK74" s="28"/>
    </row>
    <row r="75" spans="4:89" ht="15.75" thickBot="1" x14ac:dyDescent="0.3">
      <c r="D75" s="26">
        <f t="shared" si="47"/>
        <v>45658</v>
      </c>
      <c r="E75" s="37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 t="str">
        <f ca="1">IFERROR(INDIRECT("'"&amp;TEXT($D75,"mmm")&amp;YEAR($D75)&amp;"'!"&amp;"C"&amp;VLOOKUP($C$8,parametros!$B$6:$C$9,2,0)-1+MATCH($G$8,parametros!$E$6:$E$10,0)),"")</f>
        <v/>
      </c>
      <c r="BS75" s="28" t="str">
        <f ca="1">IFERROR(INDIRECT("'"&amp;TEXT($D75,"mmm")&amp;YEAR($D75)&amp;"'!"&amp;"D"&amp;VLOOKUP($C$8,parametros!$B$6:$C$9,2,0)-1+MATCH($G$8,parametros!$E$6:$E$10,0)),"")</f>
        <v/>
      </c>
      <c r="BT75" s="28" t="str">
        <f ca="1">IFERROR(INDIRECT("'"&amp;TEXT($D75,"mmm")&amp;YEAR($D75)&amp;"'!"&amp;"E"&amp;VLOOKUP($C$8,parametros!$B$6:$C$9,2,0)-1+MATCH($G$8,parametros!$E$6:$E$10,0)),"")</f>
        <v/>
      </c>
      <c r="BU75" s="28" t="str">
        <f ca="1">IFERROR(INDIRECT("'"&amp;TEXT($D75,"mmm")&amp;YEAR($D75)&amp;"'!"&amp;"F"&amp;VLOOKUP($C$8,parametros!$B$6:$C$9,2,0)-1+MATCH($G$8,parametros!$E$6:$E$10,0)),"")</f>
        <v/>
      </c>
      <c r="BV75" s="28" t="str">
        <f ca="1">IFERROR(INDIRECT("'"&amp;TEXT($D75,"mmm")&amp;YEAR($D75)&amp;"'!"&amp;"G"&amp;VLOOKUP($C$8,parametros!$B$6:$C$9,2,0)-1+MATCH($G$8,parametros!$E$6:$E$10,0)),"")</f>
        <v/>
      </c>
      <c r="BW75" s="28" t="str">
        <f ca="1">IFERROR(INDIRECT("'"&amp;TEXT($D75,"mmm")&amp;YEAR($D75)&amp;"'!"&amp;"H"&amp;VLOOKUP($C$8,parametros!$B$6:$C$9,2,0)-1+MATCH($G$8,parametros!$E$6:$E$10,0)),"")</f>
        <v/>
      </c>
      <c r="BX75" s="28" t="str">
        <f ca="1">IFERROR(INDIRECT("'"&amp;TEXT($D75,"mmm")&amp;YEAR($D75)&amp;"'!"&amp;"I"&amp;VLOOKUP($C$8,parametros!$B$6:$C$9,2,0)-1+MATCH($G$8,parametros!$E$6:$E$10,0)),"")</f>
        <v/>
      </c>
      <c r="BY75" s="28" t="str">
        <f ca="1">IFERROR(INDIRECT("'"&amp;TEXT($D75,"mmm")&amp;YEAR($D75)&amp;"'!"&amp;"J"&amp;VLOOKUP($C$8,parametros!$B$6:$C$9,2,0)-1+MATCH($G$8,parametros!$E$6:$E$10,0)),"")</f>
        <v/>
      </c>
      <c r="BZ75" s="28" t="str">
        <f ca="1">IFERROR(INDIRECT("'"&amp;TEXT($D75,"mmm")&amp;YEAR($D75)&amp;"'!"&amp;"K"&amp;VLOOKUP($C$8,parametros!$B$6:$C$9,2,0)-1+MATCH($G$8,parametros!$E$6:$E$10,0)),"")</f>
        <v/>
      </c>
      <c r="CA75" s="28" t="str">
        <f ca="1">IFERROR(INDIRECT("'"&amp;TEXT($D75,"mmm")&amp;YEAR($D75)&amp;"'!"&amp;"L"&amp;VLOOKUP($C$8,parametros!$B$6:$C$9,2,0)-1+MATCH($G$8,parametros!$E$6:$E$10,0)),"")</f>
        <v/>
      </c>
      <c r="CB75" s="28" t="str">
        <f ca="1">IFERROR(INDIRECT("'"&amp;TEXT($D75,"mmm")&amp;YEAR($D75)&amp;"'!"&amp;"M"&amp;VLOOKUP($C$8,parametros!$B$6:$C$9,2,0)-1+MATCH($G$8,parametros!$E$6:$E$10,0)),"")</f>
        <v/>
      </c>
      <c r="CC75" s="28" t="str">
        <f ca="1">IFERROR(INDIRECT("'"&amp;TEXT($D75,"mmm")&amp;YEAR($D75)&amp;"'!"&amp;"N"&amp;VLOOKUP($C$8,parametros!$B$6:$C$9,2,0)-1+MATCH($G$8,parametros!$E$6:$E$10,0)),"")</f>
        <v/>
      </c>
      <c r="CD75" s="28"/>
      <c r="CE75" s="28"/>
      <c r="CF75" s="28"/>
      <c r="CG75" s="28"/>
      <c r="CH75" s="28"/>
      <c r="CI75" s="28"/>
      <c r="CJ75" s="28"/>
      <c r="CK75" s="28"/>
    </row>
    <row r="76" spans="4:89" ht="15.75" thickBot="1" x14ac:dyDescent="0.3">
      <c r="D76" s="26">
        <f t="shared" ref="D76:D83" si="48">EDATE(D75,1)</f>
        <v>45689</v>
      </c>
      <c r="E76" s="37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 t="str">
        <f ca="1">IFERROR(INDIRECT("'"&amp;TEXT($D76,"mmm")&amp;YEAR($D76)&amp;"'!"&amp;"C"&amp;VLOOKUP($C$8,parametros!$B$6:$C$9,2,0)-1+MATCH($G$8,parametros!$E$6:$E$10,0)),"")</f>
        <v/>
      </c>
      <c r="BT76" s="28" t="str">
        <f ca="1">IFERROR(INDIRECT("'"&amp;TEXT($D76,"mmm")&amp;YEAR($D76)&amp;"'!"&amp;"D"&amp;VLOOKUP($C$8,parametros!$B$6:$C$9,2,0)-1+MATCH($G$8,parametros!$E$6:$E$10,0)),"")</f>
        <v/>
      </c>
      <c r="BU76" s="28" t="str">
        <f ca="1">IFERROR(INDIRECT("'"&amp;TEXT($D76,"mmm")&amp;YEAR($D76)&amp;"'!"&amp;"E"&amp;VLOOKUP($C$8,parametros!$B$6:$C$9,2,0)-1+MATCH($G$8,parametros!$E$6:$E$10,0)),"")</f>
        <v/>
      </c>
      <c r="BV76" s="28" t="str">
        <f ca="1">IFERROR(INDIRECT("'"&amp;TEXT($D76,"mmm")&amp;YEAR($D76)&amp;"'!"&amp;"F"&amp;VLOOKUP($C$8,parametros!$B$6:$C$9,2,0)-1+MATCH($G$8,parametros!$E$6:$E$10,0)),"")</f>
        <v/>
      </c>
      <c r="BW76" s="28" t="str">
        <f ca="1">IFERROR(INDIRECT("'"&amp;TEXT($D76,"mmm")&amp;YEAR($D76)&amp;"'!"&amp;"G"&amp;VLOOKUP($C$8,parametros!$B$6:$C$9,2,0)-1+MATCH($G$8,parametros!$E$6:$E$10,0)),"")</f>
        <v/>
      </c>
      <c r="BX76" s="28" t="str">
        <f ca="1">IFERROR(INDIRECT("'"&amp;TEXT($D76,"mmm")&amp;YEAR($D76)&amp;"'!"&amp;"H"&amp;VLOOKUP($C$8,parametros!$B$6:$C$9,2,0)-1+MATCH($G$8,parametros!$E$6:$E$10,0)),"")</f>
        <v/>
      </c>
      <c r="BY76" s="28" t="str">
        <f ca="1">IFERROR(INDIRECT("'"&amp;TEXT($D76,"mmm")&amp;YEAR($D76)&amp;"'!"&amp;"I"&amp;VLOOKUP($C$8,parametros!$B$6:$C$9,2,0)-1+MATCH($G$8,parametros!$E$6:$E$10,0)),"")</f>
        <v/>
      </c>
      <c r="BZ76" s="28" t="str">
        <f ca="1">IFERROR(INDIRECT("'"&amp;TEXT($D76,"mmm")&amp;YEAR($D76)&amp;"'!"&amp;"J"&amp;VLOOKUP($C$8,parametros!$B$6:$C$9,2,0)-1+MATCH($G$8,parametros!$E$6:$E$10,0)),"")</f>
        <v/>
      </c>
      <c r="CA76" s="28" t="str">
        <f ca="1">IFERROR(INDIRECT("'"&amp;TEXT($D76,"mmm")&amp;YEAR($D76)&amp;"'!"&amp;"K"&amp;VLOOKUP($C$8,parametros!$B$6:$C$9,2,0)-1+MATCH($G$8,parametros!$E$6:$E$10,0)),"")</f>
        <v/>
      </c>
      <c r="CB76" s="28" t="str">
        <f ca="1">IFERROR(INDIRECT("'"&amp;TEXT($D76,"mmm")&amp;YEAR($D76)&amp;"'!"&amp;"L"&amp;VLOOKUP($C$8,parametros!$B$6:$C$9,2,0)-1+MATCH($G$8,parametros!$E$6:$E$10,0)),"")</f>
        <v/>
      </c>
      <c r="CC76" s="28" t="str">
        <f ca="1">IFERROR(INDIRECT("'"&amp;TEXT($D76,"mmm")&amp;YEAR($D76)&amp;"'!"&amp;"M"&amp;VLOOKUP($C$8,parametros!$B$6:$C$9,2,0)-1+MATCH($G$8,parametros!$E$6:$E$10,0)),"")</f>
        <v/>
      </c>
      <c r="CD76" s="28" t="str">
        <f ca="1">IFERROR(INDIRECT("'"&amp;TEXT($D76,"mmm")&amp;YEAR($D76)&amp;"'!"&amp;"N"&amp;VLOOKUP($C$8,parametros!$B$6:$C$9,2,0)-1+MATCH($G$8,parametros!$E$6:$E$10,0)),"")</f>
        <v/>
      </c>
      <c r="CE76" s="28"/>
      <c r="CF76" s="28"/>
      <c r="CG76" s="28"/>
      <c r="CH76" s="28"/>
      <c r="CI76" s="28"/>
      <c r="CJ76" s="28"/>
      <c r="CK76" s="28"/>
    </row>
    <row r="77" spans="4:89" ht="15.75" thickBot="1" x14ac:dyDescent="0.3">
      <c r="D77" s="26">
        <f t="shared" si="48"/>
        <v>45717</v>
      </c>
      <c r="E77" s="37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6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 t="str">
        <f ca="1">IFERROR(INDIRECT("'"&amp;TEXT($D77,"mmm")&amp;YEAR($D77)&amp;"'!"&amp;"C"&amp;VLOOKUP($C$8,parametros!$B$6:$C$9,2,0)-1+MATCH($G$8,parametros!$E$6:$E$10,0)),"")</f>
        <v/>
      </c>
      <c r="BU77" s="28" t="str">
        <f ca="1">IFERROR(INDIRECT("'"&amp;TEXT($D77,"mmm")&amp;YEAR($D77)&amp;"'!"&amp;"D"&amp;VLOOKUP($C$8,parametros!$B$6:$C$9,2,0)-1+MATCH($G$8,parametros!$E$6:$E$10,0)),"")</f>
        <v/>
      </c>
      <c r="BV77" s="28" t="str">
        <f ca="1">IFERROR(INDIRECT("'"&amp;TEXT($D77,"mmm")&amp;YEAR($D77)&amp;"'!"&amp;"E"&amp;VLOOKUP($C$8,parametros!$B$6:$C$9,2,0)-1+MATCH($G$8,parametros!$E$6:$E$10,0)),"")</f>
        <v/>
      </c>
      <c r="BW77" s="28" t="str">
        <f ca="1">IFERROR(INDIRECT("'"&amp;TEXT($D77,"mmm")&amp;YEAR($D77)&amp;"'!"&amp;"F"&amp;VLOOKUP($C$8,parametros!$B$6:$C$9,2,0)-1+MATCH($G$8,parametros!$E$6:$E$10,0)),"")</f>
        <v/>
      </c>
      <c r="BX77" s="28" t="str">
        <f ca="1">IFERROR(INDIRECT("'"&amp;TEXT($D77,"mmm")&amp;YEAR($D77)&amp;"'!"&amp;"G"&amp;VLOOKUP($C$8,parametros!$B$6:$C$9,2,0)-1+MATCH($G$8,parametros!$E$6:$E$10,0)),"")</f>
        <v/>
      </c>
      <c r="BY77" s="28" t="str">
        <f ca="1">IFERROR(INDIRECT("'"&amp;TEXT($D77,"mmm")&amp;YEAR($D77)&amp;"'!"&amp;"H"&amp;VLOOKUP($C$8,parametros!$B$6:$C$9,2,0)-1+MATCH($G$8,parametros!$E$6:$E$10,0)),"")</f>
        <v/>
      </c>
      <c r="BZ77" s="28" t="str">
        <f ca="1">IFERROR(INDIRECT("'"&amp;TEXT($D77,"mmm")&amp;YEAR($D77)&amp;"'!"&amp;"I"&amp;VLOOKUP($C$8,parametros!$B$6:$C$9,2,0)-1+MATCH($G$8,parametros!$E$6:$E$10,0)),"")</f>
        <v/>
      </c>
      <c r="CA77" s="28" t="str">
        <f ca="1">IFERROR(INDIRECT("'"&amp;TEXT($D77,"mmm")&amp;YEAR($D77)&amp;"'!"&amp;"J"&amp;VLOOKUP($C$8,parametros!$B$6:$C$9,2,0)-1+MATCH($G$8,parametros!$E$6:$E$10,0)),"")</f>
        <v/>
      </c>
      <c r="CB77" s="28" t="str">
        <f ca="1">IFERROR(INDIRECT("'"&amp;TEXT($D77,"mmm")&amp;YEAR($D77)&amp;"'!"&amp;"K"&amp;VLOOKUP($C$8,parametros!$B$6:$C$9,2,0)-1+MATCH($G$8,parametros!$E$6:$E$10,0)),"")</f>
        <v/>
      </c>
      <c r="CC77" s="28" t="str">
        <f ca="1">IFERROR(INDIRECT("'"&amp;TEXT($D77,"mmm")&amp;YEAR($D77)&amp;"'!"&amp;"L"&amp;VLOOKUP($C$8,parametros!$B$6:$C$9,2,0)-1+MATCH($G$8,parametros!$E$6:$E$10,0)),"")</f>
        <v/>
      </c>
      <c r="CD77" s="28" t="str">
        <f ca="1">IFERROR(INDIRECT("'"&amp;TEXT($D77,"mmm")&amp;YEAR($D77)&amp;"'!"&amp;"M"&amp;VLOOKUP($C$8,parametros!$B$6:$C$9,2,0)-1+MATCH($G$8,parametros!$E$6:$E$10,0)),"")</f>
        <v/>
      </c>
      <c r="CE77" s="28" t="str">
        <f ca="1">IFERROR(INDIRECT("'"&amp;TEXT($D77,"mmm")&amp;YEAR($D77)&amp;"'!"&amp;"N"&amp;VLOOKUP($C$8,parametros!$B$6:$C$9,2,0)-1+MATCH($G$8,parametros!$E$6:$E$10,0)),"")</f>
        <v/>
      </c>
      <c r="CF77" s="28"/>
      <c r="CG77" s="28"/>
      <c r="CH77" s="28"/>
      <c r="CI77" s="28"/>
      <c r="CJ77" s="28"/>
      <c r="CK77" s="28"/>
    </row>
    <row r="78" spans="4:89" ht="15.75" thickBot="1" x14ac:dyDescent="0.3">
      <c r="D78" s="26">
        <f t="shared" si="48"/>
        <v>45748</v>
      </c>
      <c r="E78" s="37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6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 t="str">
        <f ca="1">IFERROR(INDIRECT("'"&amp;TEXT($D78,"mmm")&amp;YEAR($D78)&amp;"'!"&amp;"C"&amp;VLOOKUP($C$8,parametros!$B$6:$C$9,2,0)-1+MATCH($G$8,parametros!$E$6:$E$10,0)),"")</f>
        <v/>
      </c>
      <c r="BV78" s="28" t="str">
        <f ca="1">IFERROR(INDIRECT("'"&amp;TEXT($D78,"mmm")&amp;YEAR($D78)&amp;"'!"&amp;"D"&amp;VLOOKUP($C$8,parametros!$B$6:$C$9,2,0)-1+MATCH($G$8,parametros!$E$6:$E$10,0)),"")</f>
        <v/>
      </c>
      <c r="BW78" s="28" t="str">
        <f ca="1">IFERROR(INDIRECT("'"&amp;TEXT($D78,"mmm")&amp;YEAR($D78)&amp;"'!"&amp;"E"&amp;VLOOKUP($C$8,parametros!$B$6:$C$9,2,0)-1+MATCH($G$8,parametros!$E$6:$E$10,0)),"")</f>
        <v/>
      </c>
      <c r="BX78" s="28" t="str">
        <f ca="1">IFERROR(INDIRECT("'"&amp;TEXT($D78,"mmm")&amp;YEAR($D78)&amp;"'!"&amp;"F"&amp;VLOOKUP($C$8,parametros!$B$6:$C$9,2,0)-1+MATCH($G$8,parametros!$E$6:$E$10,0)),"")</f>
        <v/>
      </c>
      <c r="BY78" s="28" t="str">
        <f ca="1">IFERROR(INDIRECT("'"&amp;TEXT($D78,"mmm")&amp;YEAR($D78)&amp;"'!"&amp;"G"&amp;VLOOKUP($C$8,parametros!$B$6:$C$9,2,0)-1+MATCH($G$8,parametros!$E$6:$E$10,0)),"")</f>
        <v/>
      </c>
      <c r="BZ78" s="28" t="str">
        <f ca="1">IFERROR(INDIRECT("'"&amp;TEXT($D78,"mmm")&amp;YEAR($D78)&amp;"'!"&amp;"H"&amp;VLOOKUP($C$8,parametros!$B$6:$C$9,2,0)-1+MATCH($G$8,parametros!$E$6:$E$10,0)),"")</f>
        <v/>
      </c>
      <c r="CA78" s="28" t="str">
        <f ca="1">IFERROR(INDIRECT("'"&amp;TEXT($D78,"mmm")&amp;YEAR($D78)&amp;"'!"&amp;"I"&amp;VLOOKUP($C$8,parametros!$B$6:$C$9,2,0)-1+MATCH($G$8,parametros!$E$6:$E$10,0)),"")</f>
        <v/>
      </c>
      <c r="CB78" s="28" t="str">
        <f ca="1">IFERROR(INDIRECT("'"&amp;TEXT($D78,"mmm")&amp;YEAR($D78)&amp;"'!"&amp;"J"&amp;VLOOKUP($C$8,parametros!$B$6:$C$9,2,0)-1+MATCH($G$8,parametros!$E$6:$E$10,0)),"")</f>
        <v/>
      </c>
      <c r="CC78" s="28" t="str">
        <f ca="1">IFERROR(INDIRECT("'"&amp;TEXT($D78,"mmm")&amp;YEAR($D78)&amp;"'!"&amp;"K"&amp;VLOOKUP($C$8,parametros!$B$6:$C$9,2,0)-1+MATCH($G$8,parametros!$E$6:$E$10,0)),"")</f>
        <v/>
      </c>
      <c r="CD78" s="28" t="str">
        <f ca="1">IFERROR(INDIRECT("'"&amp;TEXT($D78,"mmm")&amp;YEAR($D78)&amp;"'!"&amp;"L"&amp;VLOOKUP($C$8,parametros!$B$6:$C$9,2,0)-1+MATCH($G$8,parametros!$E$6:$E$10,0)),"")</f>
        <v/>
      </c>
      <c r="CE78" s="28" t="str">
        <f ca="1">IFERROR(INDIRECT("'"&amp;TEXT($D78,"mmm")&amp;YEAR($D78)&amp;"'!"&amp;"M"&amp;VLOOKUP($C$8,parametros!$B$6:$C$9,2,0)-1+MATCH($G$8,parametros!$E$6:$E$10,0)),"")</f>
        <v/>
      </c>
      <c r="CF78" s="28" t="str">
        <f ca="1">IFERROR(INDIRECT("'"&amp;TEXT($D78,"mmm")&amp;YEAR($D78)&amp;"'!"&amp;"N"&amp;VLOOKUP($C$8,parametros!$B$6:$C$9,2,0)-1+MATCH($G$8,parametros!$E$6:$E$10,0)),"")</f>
        <v/>
      </c>
      <c r="CG78" s="28"/>
      <c r="CH78" s="28"/>
      <c r="CI78" s="28"/>
      <c r="CJ78" s="28"/>
      <c r="CK78" s="28"/>
    </row>
    <row r="79" spans="4:89" ht="15.75" thickBot="1" x14ac:dyDescent="0.3">
      <c r="D79" s="26">
        <f t="shared" si="48"/>
        <v>45778</v>
      </c>
      <c r="E79" s="37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6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 t="str">
        <f ca="1">IFERROR(INDIRECT("'"&amp;TEXT($D79,"mmm")&amp;YEAR($D79)&amp;"'!"&amp;"C"&amp;VLOOKUP($C$8,parametros!$B$6:$C$9,2,0)-1+MATCH($G$8,parametros!$E$6:$E$10,0)),"")</f>
        <v/>
      </c>
      <c r="BW79" s="28" t="str">
        <f ca="1">IFERROR(INDIRECT("'"&amp;TEXT($D79,"mmm")&amp;YEAR($D79)&amp;"'!"&amp;"D"&amp;VLOOKUP($C$8,parametros!$B$6:$C$9,2,0)-1+MATCH($G$8,parametros!$E$6:$E$10,0)),"")</f>
        <v/>
      </c>
      <c r="BX79" s="28" t="str">
        <f ca="1">IFERROR(INDIRECT("'"&amp;TEXT($D79,"mmm")&amp;YEAR($D79)&amp;"'!"&amp;"E"&amp;VLOOKUP($C$8,parametros!$B$6:$C$9,2,0)-1+MATCH($G$8,parametros!$E$6:$E$10,0)),"")</f>
        <v/>
      </c>
      <c r="BY79" s="28" t="str">
        <f ca="1">IFERROR(INDIRECT("'"&amp;TEXT($D79,"mmm")&amp;YEAR($D79)&amp;"'!"&amp;"F"&amp;VLOOKUP($C$8,parametros!$B$6:$C$9,2,0)-1+MATCH($G$8,parametros!$E$6:$E$10,0)),"")</f>
        <v/>
      </c>
      <c r="BZ79" s="28" t="str">
        <f ca="1">IFERROR(INDIRECT("'"&amp;TEXT($D79,"mmm")&amp;YEAR($D79)&amp;"'!"&amp;"G"&amp;VLOOKUP($C$8,parametros!$B$6:$C$9,2,0)-1+MATCH($G$8,parametros!$E$6:$E$10,0)),"")</f>
        <v/>
      </c>
      <c r="CA79" s="28" t="str">
        <f ca="1">IFERROR(INDIRECT("'"&amp;TEXT($D79,"mmm")&amp;YEAR($D79)&amp;"'!"&amp;"H"&amp;VLOOKUP($C$8,parametros!$B$6:$C$9,2,0)-1+MATCH($G$8,parametros!$E$6:$E$10,0)),"")</f>
        <v/>
      </c>
      <c r="CB79" s="28" t="str">
        <f ca="1">IFERROR(INDIRECT("'"&amp;TEXT($D79,"mmm")&amp;YEAR($D79)&amp;"'!"&amp;"I"&amp;VLOOKUP($C$8,parametros!$B$6:$C$9,2,0)-1+MATCH($G$8,parametros!$E$6:$E$10,0)),"")</f>
        <v/>
      </c>
      <c r="CC79" s="28" t="str">
        <f ca="1">IFERROR(INDIRECT("'"&amp;TEXT($D79,"mmm")&amp;YEAR($D79)&amp;"'!"&amp;"J"&amp;VLOOKUP($C$8,parametros!$B$6:$C$9,2,0)-1+MATCH($G$8,parametros!$E$6:$E$10,0)),"")</f>
        <v/>
      </c>
      <c r="CD79" s="28" t="str">
        <f ca="1">IFERROR(INDIRECT("'"&amp;TEXT($D79,"mmm")&amp;YEAR($D79)&amp;"'!"&amp;"K"&amp;VLOOKUP($C$8,parametros!$B$6:$C$9,2,0)-1+MATCH($G$8,parametros!$E$6:$E$10,0)),"")</f>
        <v/>
      </c>
      <c r="CE79" s="28" t="str">
        <f ca="1">IFERROR(INDIRECT("'"&amp;TEXT($D79,"mmm")&amp;YEAR($D79)&amp;"'!"&amp;"L"&amp;VLOOKUP($C$8,parametros!$B$6:$C$9,2,0)-1+MATCH($G$8,parametros!$E$6:$E$10,0)),"")</f>
        <v/>
      </c>
      <c r="CF79" s="28" t="str">
        <f ca="1">IFERROR(INDIRECT("'"&amp;TEXT($D79,"mmm")&amp;YEAR($D79)&amp;"'!"&amp;"M"&amp;VLOOKUP($C$8,parametros!$B$6:$C$9,2,0)-1+MATCH($G$8,parametros!$E$6:$E$10,0)),"")</f>
        <v/>
      </c>
      <c r="CG79" s="28" t="str">
        <f ca="1">IFERROR(INDIRECT("'"&amp;TEXT($D79,"mmm")&amp;YEAR($D79)&amp;"'!"&amp;"N"&amp;VLOOKUP($C$8,parametros!$B$6:$C$9,2,0)-1+MATCH($G$8,parametros!$E$6:$E$10,0)),"")</f>
        <v/>
      </c>
      <c r="CH79" s="28"/>
      <c r="CI79" s="28"/>
      <c r="CJ79" s="28"/>
      <c r="CK79" s="28"/>
    </row>
    <row r="80" spans="4:89" ht="15.75" thickBot="1" x14ac:dyDescent="0.3">
      <c r="D80" s="26">
        <f t="shared" si="48"/>
        <v>45809</v>
      </c>
      <c r="E80" s="37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6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 t="str">
        <f ca="1">IFERROR(INDIRECT("'"&amp;TEXT($D80,"mmm")&amp;YEAR($D80)&amp;"'!"&amp;"C"&amp;VLOOKUP($C$8,parametros!$B$6:$C$9,2,0)-1+MATCH($G$8,parametros!$E$6:$E$10,0)),"")</f>
        <v/>
      </c>
      <c r="BX80" s="28" t="str">
        <f ca="1">IFERROR(INDIRECT("'"&amp;TEXT($D80,"mmm")&amp;YEAR($D80)&amp;"'!"&amp;"D"&amp;VLOOKUP($C$8,parametros!$B$6:$C$9,2,0)-1+MATCH($G$8,parametros!$E$6:$E$10,0)),"")</f>
        <v/>
      </c>
      <c r="BY80" s="28" t="str">
        <f ca="1">IFERROR(INDIRECT("'"&amp;TEXT($D80,"mmm")&amp;YEAR($D80)&amp;"'!"&amp;"E"&amp;VLOOKUP($C$8,parametros!$B$6:$C$9,2,0)-1+MATCH($G$8,parametros!$E$6:$E$10,0)),"")</f>
        <v/>
      </c>
      <c r="BZ80" s="28" t="str">
        <f ca="1">IFERROR(INDIRECT("'"&amp;TEXT($D80,"mmm")&amp;YEAR($D80)&amp;"'!"&amp;"F"&amp;VLOOKUP($C$8,parametros!$B$6:$C$9,2,0)-1+MATCH($G$8,parametros!$E$6:$E$10,0)),"")</f>
        <v/>
      </c>
      <c r="CA80" s="28" t="str">
        <f ca="1">IFERROR(INDIRECT("'"&amp;TEXT($D80,"mmm")&amp;YEAR($D80)&amp;"'!"&amp;"G"&amp;VLOOKUP($C$8,parametros!$B$6:$C$9,2,0)-1+MATCH($G$8,parametros!$E$6:$E$10,0)),"")</f>
        <v/>
      </c>
      <c r="CB80" s="28" t="str">
        <f ca="1">IFERROR(INDIRECT("'"&amp;TEXT($D80,"mmm")&amp;YEAR($D80)&amp;"'!"&amp;"H"&amp;VLOOKUP($C$8,parametros!$B$6:$C$9,2,0)-1+MATCH($G$8,parametros!$E$6:$E$10,0)),"")</f>
        <v/>
      </c>
      <c r="CC80" s="28" t="str">
        <f ca="1">IFERROR(INDIRECT("'"&amp;TEXT($D80,"mmm")&amp;YEAR($D80)&amp;"'!"&amp;"I"&amp;VLOOKUP($C$8,parametros!$B$6:$C$9,2,0)-1+MATCH($G$8,parametros!$E$6:$E$10,0)),"")</f>
        <v/>
      </c>
      <c r="CD80" s="28" t="str">
        <f ca="1">IFERROR(INDIRECT("'"&amp;TEXT($D80,"mmm")&amp;YEAR($D80)&amp;"'!"&amp;"J"&amp;VLOOKUP($C$8,parametros!$B$6:$C$9,2,0)-1+MATCH($G$8,parametros!$E$6:$E$10,0)),"")</f>
        <v/>
      </c>
      <c r="CE80" s="28" t="str">
        <f ca="1">IFERROR(INDIRECT("'"&amp;TEXT($D80,"mmm")&amp;YEAR($D80)&amp;"'!"&amp;"K"&amp;VLOOKUP($C$8,parametros!$B$6:$C$9,2,0)-1+MATCH($G$8,parametros!$E$6:$E$10,0)),"")</f>
        <v/>
      </c>
      <c r="CF80" s="28" t="str">
        <f ca="1">IFERROR(INDIRECT("'"&amp;TEXT($D80,"mmm")&amp;YEAR($D80)&amp;"'!"&amp;"L"&amp;VLOOKUP($C$8,parametros!$B$6:$C$9,2,0)-1+MATCH($G$8,parametros!$E$6:$E$10,0)),"")</f>
        <v/>
      </c>
      <c r="CG80" s="28" t="str">
        <f ca="1">IFERROR(INDIRECT("'"&amp;TEXT($D80,"mmm")&amp;YEAR($D80)&amp;"'!"&amp;"M"&amp;VLOOKUP($C$8,parametros!$B$6:$C$9,2,0)-1+MATCH($G$8,parametros!$E$6:$E$10,0)),"")</f>
        <v/>
      </c>
      <c r="CH80" s="28" t="str">
        <f ca="1">IFERROR(INDIRECT("'"&amp;TEXT($D80,"mmm")&amp;YEAR($D80)&amp;"'!"&amp;"N"&amp;VLOOKUP($C$8,parametros!$B$6:$C$9,2,0)-1+MATCH($G$8,parametros!$E$6:$E$10,0)),"")</f>
        <v/>
      </c>
      <c r="CI80" s="28"/>
      <c r="CJ80" s="28"/>
      <c r="CK80" s="28"/>
    </row>
    <row r="81" spans="4:89" ht="15.75" thickBot="1" x14ac:dyDescent="0.3">
      <c r="D81" s="26">
        <f t="shared" si="48"/>
        <v>45839</v>
      </c>
      <c r="E81" s="37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6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 t="str">
        <f ca="1">IFERROR(INDIRECT("'"&amp;TEXT($D81,"mmm")&amp;YEAR($D81)&amp;"'!"&amp;"C"&amp;VLOOKUP($C$8,parametros!$B$6:$C$9,2,0)-1+MATCH($G$8,parametros!$E$6:$E$10,0)),"")</f>
        <v/>
      </c>
      <c r="BY81" s="28" t="str">
        <f ca="1">IFERROR(INDIRECT("'"&amp;TEXT($D81,"mmm")&amp;YEAR($D81)&amp;"'!"&amp;"D"&amp;VLOOKUP($C$8,parametros!$B$6:$C$9,2,0)-1+MATCH($G$8,parametros!$E$6:$E$10,0)),"")</f>
        <v/>
      </c>
      <c r="BZ81" s="28" t="str">
        <f ca="1">IFERROR(INDIRECT("'"&amp;TEXT($D81,"mmm")&amp;YEAR($D81)&amp;"'!"&amp;"E"&amp;VLOOKUP($C$8,parametros!$B$6:$C$9,2,0)-1+MATCH($G$8,parametros!$E$6:$E$10,0)),"")</f>
        <v/>
      </c>
      <c r="CA81" s="28" t="str">
        <f ca="1">IFERROR(INDIRECT("'"&amp;TEXT($D81,"mmm")&amp;YEAR($D81)&amp;"'!"&amp;"F"&amp;VLOOKUP($C$8,parametros!$B$6:$C$9,2,0)-1+MATCH($G$8,parametros!$E$6:$E$10,0)),"")</f>
        <v/>
      </c>
      <c r="CB81" s="28" t="str">
        <f ca="1">IFERROR(INDIRECT("'"&amp;TEXT($D81,"mmm")&amp;YEAR($D81)&amp;"'!"&amp;"G"&amp;VLOOKUP($C$8,parametros!$B$6:$C$9,2,0)-1+MATCH($G$8,parametros!$E$6:$E$10,0)),"")</f>
        <v/>
      </c>
      <c r="CC81" s="28" t="str">
        <f ca="1">IFERROR(INDIRECT("'"&amp;TEXT($D81,"mmm")&amp;YEAR($D81)&amp;"'!"&amp;"H"&amp;VLOOKUP($C$8,parametros!$B$6:$C$9,2,0)-1+MATCH($G$8,parametros!$E$6:$E$10,0)),"")</f>
        <v/>
      </c>
      <c r="CD81" s="28" t="str">
        <f ca="1">IFERROR(INDIRECT("'"&amp;TEXT($D81,"mmm")&amp;YEAR($D81)&amp;"'!"&amp;"I"&amp;VLOOKUP($C$8,parametros!$B$6:$C$9,2,0)-1+MATCH($G$8,parametros!$E$6:$E$10,0)),"")</f>
        <v/>
      </c>
      <c r="CE81" s="28" t="str">
        <f ca="1">IFERROR(INDIRECT("'"&amp;TEXT($D81,"mmm")&amp;YEAR($D81)&amp;"'!"&amp;"J"&amp;VLOOKUP($C$8,parametros!$B$6:$C$9,2,0)-1+MATCH($G$8,parametros!$E$6:$E$10,0)),"")</f>
        <v/>
      </c>
      <c r="CF81" s="28" t="str">
        <f ca="1">IFERROR(INDIRECT("'"&amp;TEXT($D81,"mmm")&amp;YEAR($D81)&amp;"'!"&amp;"K"&amp;VLOOKUP($C$8,parametros!$B$6:$C$9,2,0)-1+MATCH($G$8,parametros!$E$6:$E$10,0)),"")</f>
        <v/>
      </c>
      <c r="CG81" s="28" t="str">
        <f ca="1">IFERROR(INDIRECT("'"&amp;TEXT($D81,"mmm")&amp;YEAR($D81)&amp;"'!"&amp;"L"&amp;VLOOKUP($C$8,parametros!$B$6:$C$9,2,0)-1+MATCH($G$8,parametros!$E$6:$E$10,0)),"")</f>
        <v/>
      </c>
      <c r="CH81" s="28" t="str">
        <f ca="1">IFERROR(INDIRECT("'"&amp;TEXT($D81,"mmm")&amp;YEAR($D81)&amp;"'!"&amp;"M"&amp;VLOOKUP($C$8,parametros!$B$6:$C$9,2,0)-1+MATCH($G$8,parametros!$E$6:$E$10,0)),"")</f>
        <v/>
      </c>
      <c r="CI81" s="28" t="str">
        <f ca="1">IFERROR(INDIRECT("'"&amp;TEXT($D81,"mmm")&amp;YEAR($D81)&amp;"'!"&amp;"N"&amp;VLOOKUP($C$8,parametros!$B$6:$C$9,2,0)-1+MATCH($G$8,parametros!$E$6:$E$10,0)),"")</f>
        <v/>
      </c>
      <c r="CJ81" s="28"/>
      <c r="CK81" s="28"/>
    </row>
    <row r="82" spans="4:89" ht="15.75" thickBot="1" x14ac:dyDescent="0.3">
      <c r="D82" s="26">
        <f t="shared" si="48"/>
        <v>45870</v>
      </c>
      <c r="E82" s="37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6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 t="str">
        <f ca="1">IFERROR(INDIRECT("'"&amp;TEXT($D82,"mmm")&amp;YEAR($D82)&amp;"'!"&amp;"C"&amp;VLOOKUP($C$8,parametros!$B$6:$C$9,2,0)-1+MATCH($G$8,parametros!$E$6:$E$10,0)),"")</f>
        <v/>
      </c>
      <c r="BZ82" s="28" t="str">
        <f ca="1">IFERROR(INDIRECT("'"&amp;TEXT($D82,"mmm")&amp;YEAR($D82)&amp;"'!"&amp;"D"&amp;VLOOKUP($C$8,parametros!$B$6:$C$9,2,0)-1+MATCH($G$8,parametros!$E$6:$E$10,0)),"")</f>
        <v/>
      </c>
      <c r="CA82" s="28" t="str">
        <f ca="1">IFERROR(INDIRECT("'"&amp;TEXT($D82,"mmm")&amp;YEAR($D82)&amp;"'!"&amp;"E"&amp;VLOOKUP($C$8,parametros!$B$6:$C$9,2,0)-1+MATCH($G$8,parametros!$E$6:$E$10,0)),"")</f>
        <v/>
      </c>
      <c r="CB82" s="28" t="str">
        <f ca="1">IFERROR(INDIRECT("'"&amp;TEXT($D82,"mmm")&amp;YEAR($D82)&amp;"'!"&amp;"F"&amp;VLOOKUP($C$8,parametros!$B$6:$C$9,2,0)-1+MATCH($G$8,parametros!$E$6:$E$10,0)),"")</f>
        <v/>
      </c>
      <c r="CC82" s="28" t="str">
        <f ca="1">IFERROR(INDIRECT("'"&amp;TEXT($D82,"mmm")&amp;YEAR($D82)&amp;"'!"&amp;"G"&amp;VLOOKUP($C$8,parametros!$B$6:$C$9,2,0)-1+MATCH($G$8,parametros!$E$6:$E$10,0)),"")</f>
        <v/>
      </c>
      <c r="CD82" s="28" t="str">
        <f ca="1">IFERROR(INDIRECT("'"&amp;TEXT($D82,"mmm")&amp;YEAR($D82)&amp;"'!"&amp;"H"&amp;VLOOKUP($C$8,parametros!$B$6:$C$9,2,0)-1+MATCH($G$8,parametros!$E$6:$E$10,0)),"")</f>
        <v/>
      </c>
      <c r="CE82" s="28" t="str">
        <f ca="1">IFERROR(INDIRECT("'"&amp;TEXT($D82,"mmm")&amp;YEAR($D82)&amp;"'!"&amp;"I"&amp;VLOOKUP($C$8,parametros!$B$6:$C$9,2,0)-1+MATCH($G$8,parametros!$E$6:$E$10,0)),"")</f>
        <v/>
      </c>
      <c r="CF82" s="28" t="str">
        <f ca="1">IFERROR(INDIRECT("'"&amp;TEXT($D82,"mmm")&amp;YEAR($D82)&amp;"'!"&amp;"J"&amp;VLOOKUP($C$8,parametros!$B$6:$C$9,2,0)-1+MATCH($G$8,parametros!$E$6:$E$10,0)),"")</f>
        <v/>
      </c>
      <c r="CG82" s="28" t="str">
        <f ca="1">IFERROR(INDIRECT("'"&amp;TEXT($D82,"mmm")&amp;YEAR($D82)&amp;"'!"&amp;"K"&amp;VLOOKUP($C$8,parametros!$B$6:$C$9,2,0)-1+MATCH($G$8,parametros!$E$6:$E$10,0)),"")</f>
        <v/>
      </c>
      <c r="CH82" s="28" t="str">
        <f ca="1">IFERROR(INDIRECT("'"&amp;TEXT($D82,"mmm")&amp;YEAR($D82)&amp;"'!"&amp;"L"&amp;VLOOKUP($C$8,parametros!$B$6:$C$9,2,0)-1+MATCH($G$8,parametros!$E$6:$E$10,0)),"")</f>
        <v/>
      </c>
      <c r="CI82" s="28" t="str">
        <f ca="1">IFERROR(INDIRECT("'"&amp;TEXT($D82,"mmm")&amp;YEAR($D82)&amp;"'!"&amp;"M"&amp;VLOOKUP($C$8,parametros!$B$6:$C$9,2,0)-1+MATCH($G$8,parametros!$E$6:$E$10,0)),"")</f>
        <v/>
      </c>
      <c r="CJ82" s="28" t="str">
        <f ca="1">IFERROR(INDIRECT("'"&amp;TEXT($D82,"mmm")&amp;YEAR($D82)&amp;"'!"&amp;"N"&amp;VLOOKUP($C$8,parametros!$B$6:$C$9,2,0)-1+MATCH($G$8,parametros!$E$6:$E$10,0)),"")</f>
        <v/>
      </c>
      <c r="CK82" s="28"/>
    </row>
    <row r="83" spans="4:89" ht="15.75" thickBot="1" x14ac:dyDescent="0.3">
      <c r="D83" s="26">
        <f t="shared" si="48"/>
        <v>45901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 t="str">
        <f ca="1">IFERROR(INDIRECT("'"&amp;TEXT($D83,"mmm")&amp;YEAR($D83)&amp;"'!"&amp;"C"&amp;VLOOKUP($C$8,parametros!$B$6:$C$9,2,0)-1+MATCH($G$8,parametros!$E$6:$E$10,0)),"")</f>
        <v/>
      </c>
      <c r="CA83" s="28" t="str">
        <f ca="1">IFERROR(INDIRECT("'"&amp;TEXT($D83,"mmm")&amp;YEAR($D83)&amp;"'!"&amp;"D"&amp;VLOOKUP($C$8,parametros!$B$6:$C$9,2,0)-1+MATCH($G$8,parametros!$E$6:$E$10,0)),"")</f>
        <v/>
      </c>
      <c r="CB83" s="28" t="str">
        <f ca="1">IFERROR(INDIRECT("'"&amp;TEXT($D83,"mmm")&amp;YEAR($D83)&amp;"'!"&amp;"E"&amp;VLOOKUP($C$8,parametros!$B$6:$C$9,2,0)-1+MATCH($G$8,parametros!$E$6:$E$10,0)),"")</f>
        <v/>
      </c>
      <c r="CC83" s="28" t="str">
        <f ca="1">IFERROR(INDIRECT("'"&amp;TEXT($D83,"mmm")&amp;YEAR($D83)&amp;"'!"&amp;"F"&amp;VLOOKUP($C$8,parametros!$B$6:$C$9,2,0)-1+MATCH($G$8,parametros!$E$6:$E$10,0)),"")</f>
        <v/>
      </c>
      <c r="CD83" s="28" t="str">
        <f ca="1">IFERROR(INDIRECT("'"&amp;TEXT($D83,"mmm")&amp;YEAR($D83)&amp;"'!"&amp;"G"&amp;VLOOKUP($C$8,parametros!$B$6:$C$9,2,0)-1+MATCH($G$8,parametros!$E$6:$E$10,0)),"")</f>
        <v/>
      </c>
      <c r="CE83" s="28" t="str">
        <f ca="1">IFERROR(INDIRECT("'"&amp;TEXT($D83,"mmm")&amp;YEAR($D83)&amp;"'!"&amp;"H"&amp;VLOOKUP($C$8,parametros!$B$6:$C$9,2,0)-1+MATCH($G$8,parametros!$E$6:$E$10,0)),"")</f>
        <v/>
      </c>
      <c r="CF83" s="28" t="str">
        <f ca="1">IFERROR(INDIRECT("'"&amp;TEXT($D83,"mmm")&amp;YEAR($D83)&amp;"'!"&amp;"I"&amp;VLOOKUP($C$8,parametros!$B$6:$C$9,2,0)-1+MATCH($G$8,parametros!$E$6:$E$10,0)),"")</f>
        <v/>
      </c>
      <c r="CG83" s="28" t="str">
        <f ca="1">IFERROR(INDIRECT("'"&amp;TEXT($D83,"mmm")&amp;YEAR($D83)&amp;"'!"&amp;"J"&amp;VLOOKUP($C$8,parametros!$B$6:$C$9,2,0)-1+MATCH($G$8,parametros!$E$6:$E$10,0)),"")</f>
        <v/>
      </c>
      <c r="CH83" s="28" t="str">
        <f ca="1">IFERROR(INDIRECT("'"&amp;TEXT($D83,"mmm")&amp;YEAR($D83)&amp;"'!"&amp;"K"&amp;VLOOKUP($C$8,parametros!$B$6:$C$9,2,0)-1+MATCH($G$8,parametros!$E$6:$E$10,0)),"")</f>
        <v/>
      </c>
      <c r="CI83" s="28" t="str">
        <f ca="1">IFERROR(INDIRECT("'"&amp;TEXT($D83,"mmm")&amp;YEAR($D83)&amp;"'!"&amp;"L"&amp;VLOOKUP($C$8,parametros!$B$6:$C$9,2,0)-1+MATCH($G$8,parametros!$E$6:$E$10,0)),"")</f>
        <v/>
      </c>
      <c r="CJ83" s="28" t="str">
        <f ca="1">IFERROR(INDIRECT("'"&amp;TEXT($D83,"mmm")&amp;YEAR($D83)&amp;"'!"&amp;"M"&amp;VLOOKUP($C$8,parametros!$B$6:$C$9,2,0)-1+MATCH($G$8,parametros!$E$6:$E$10,0)),"")</f>
        <v/>
      </c>
      <c r="CK83" s="28" t="str">
        <f ca="1">IFERROR(INDIRECT("'"&amp;TEXT($D83,"mmm")&amp;YEAR($D83)&amp;"'!"&amp;"N"&amp;VLOOKUP($C$8,parametros!$B$6:$C$9,2,0)-1+MATCH($G$8,parametros!$E$6:$E$10,0)),"")</f>
        <v/>
      </c>
    </row>
  </sheetData>
  <sheetProtection algorithmName="SHA-512" hashValue="Di2IaQVf0HlbuVXhOR1ebi+vUxP38G3Nlce1g09n6tkNlYPsnjSP+hbRV3BWBvoA/wJfYcbzBNmqJwzr4Qt2eQ==" saltValue="TuvI9mS9KnY76WQ5zFpuhg==" spinCount="100000" sheet="1" objects="1" scenarios="1"/>
  <dataConsolidate/>
  <customSheetViews>
    <customSheetView guid="{9AF725CD-40AE-4355-A75E-AFD319006142}">
      <selection activeCell="F16" sqref="F16"/>
      <pageMargins left="0.511811024" right="0.511811024" top="0.78740157499999996" bottom="0.78740157499999996" header="0.31496062000000002" footer="0.31496062000000002"/>
    </customSheetView>
  </customSheetViews>
  <mergeCells count="11">
    <mergeCell ref="B2:G2"/>
    <mergeCell ref="C8:F8"/>
    <mergeCell ref="C9:D9"/>
    <mergeCell ref="C10:C16"/>
    <mergeCell ref="G8:H8"/>
    <mergeCell ref="E3:G3"/>
    <mergeCell ref="E4:G4"/>
    <mergeCell ref="E5:G5"/>
    <mergeCell ref="B3:D3"/>
    <mergeCell ref="B4:D4"/>
    <mergeCell ref="B5:D5"/>
  </mergeCells>
  <dataValidations count="3">
    <dataValidation type="list" allowBlank="1" showInputMessage="1" showErrorMessage="1" sqref="E3:G3" xr:uid="{00000000-0002-0000-0200-000000000000}">
      <formula1>_listamensal</formula1>
    </dataValidation>
    <dataValidation type="list" allowBlank="1" showInputMessage="1" showErrorMessage="1" sqref="E4:G4" xr:uid="{00000000-0002-0000-0200-000001000000}">
      <formula1>_listastat</formula1>
    </dataValidation>
    <dataValidation type="list" allowBlank="1" showInputMessage="1" showErrorMessage="1" sqref="E5:G5" xr:uid="{00000000-0002-0000-0200-000002000000}">
      <formula1>_listames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0:N63"/>
  <sheetViews>
    <sheetView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43101</v>
      </c>
      <c r="C10" s="3"/>
    </row>
    <row r="11" spans="1:6" ht="15.75" x14ac:dyDescent="0.25">
      <c r="A11" s="1" t="s">
        <v>0</v>
      </c>
      <c r="B11" s="2">
        <v>43101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1446349.3</v>
      </c>
      <c r="D15" s="11">
        <v>1556070.77</v>
      </c>
      <c r="E15" s="11">
        <v>1680250</v>
      </c>
      <c r="F15" s="11">
        <v>1802688.48</v>
      </c>
    </row>
    <row r="16" spans="1:6" x14ac:dyDescent="0.25">
      <c r="A16" s="72"/>
      <c r="B16" s="12" t="s">
        <v>4</v>
      </c>
      <c r="C16" s="13">
        <v>1443343.4427118641</v>
      </c>
      <c r="D16" s="13">
        <v>1557569.2784313723</v>
      </c>
      <c r="E16" s="13">
        <v>1674925.5380851063</v>
      </c>
      <c r="F16" s="13">
        <v>1791161.4133333333</v>
      </c>
    </row>
    <row r="17" spans="1:6" x14ac:dyDescent="0.25">
      <c r="A17" s="72"/>
      <c r="B17" s="12" t="s">
        <v>5</v>
      </c>
      <c r="C17" s="13">
        <v>34911.635485468898</v>
      </c>
      <c r="D17" s="13">
        <v>53782.676250363795</v>
      </c>
      <c r="E17" s="13">
        <v>69813.616849861195</v>
      </c>
      <c r="F17" s="13">
        <v>100044.35402650198</v>
      </c>
    </row>
    <row r="18" spans="1:6" x14ac:dyDescent="0.25">
      <c r="A18" s="72"/>
      <c r="B18" s="12" t="s">
        <v>9</v>
      </c>
      <c r="C18" s="13">
        <v>1343506.22</v>
      </c>
      <c r="D18" s="13">
        <v>1430072</v>
      </c>
      <c r="E18" s="13">
        <v>1488000</v>
      </c>
      <c r="F18" s="13">
        <v>1525000</v>
      </c>
    </row>
    <row r="19" spans="1:6" x14ac:dyDescent="0.25">
      <c r="A19" s="72"/>
      <c r="B19" s="12" t="s">
        <v>10</v>
      </c>
      <c r="C19" s="13">
        <v>1509649</v>
      </c>
      <c r="D19" s="13">
        <v>1699357</v>
      </c>
      <c r="E19" s="13">
        <v>1846547.8</v>
      </c>
      <c r="F19" s="13">
        <v>1978566.8</v>
      </c>
    </row>
    <row r="20" spans="1:6" ht="15" customHeight="1" x14ac:dyDescent="0.25">
      <c r="A20" s="63" t="s">
        <v>6</v>
      </c>
      <c r="B20" s="5" t="s">
        <v>3</v>
      </c>
      <c r="C20" s="14">
        <v>1217831</v>
      </c>
      <c r="D20" s="14">
        <v>1311020.3600000001</v>
      </c>
      <c r="E20" s="14">
        <v>1407118.9</v>
      </c>
      <c r="F20" s="14">
        <v>1508854</v>
      </c>
    </row>
    <row r="21" spans="1:6" x14ac:dyDescent="0.25">
      <c r="A21" s="63"/>
      <c r="B21" s="5" t="s">
        <v>4</v>
      </c>
      <c r="C21" s="14">
        <v>1215656.6295238095</v>
      </c>
      <c r="D21" s="14">
        <v>1306954.7510909091</v>
      </c>
      <c r="E21" s="14">
        <v>1406754.2775510203</v>
      </c>
      <c r="F21" s="14">
        <v>1512906.3160606062</v>
      </c>
    </row>
    <row r="22" spans="1:6" x14ac:dyDescent="0.25">
      <c r="A22" s="63"/>
      <c r="B22" s="5" t="s">
        <v>5</v>
      </c>
      <c r="C22" s="14">
        <v>27656.960023897533</v>
      </c>
      <c r="D22" s="14">
        <v>43324.150664495501</v>
      </c>
      <c r="E22" s="14">
        <v>53803.983835169944</v>
      </c>
      <c r="F22" s="14">
        <v>62588.194810618537</v>
      </c>
    </row>
    <row r="23" spans="1:6" x14ac:dyDescent="0.25">
      <c r="A23" s="63"/>
      <c r="B23" s="5" t="s">
        <v>9</v>
      </c>
      <c r="C23" s="14">
        <v>1145481</v>
      </c>
      <c r="D23" s="14">
        <v>1191752.92</v>
      </c>
      <c r="E23" s="14">
        <v>1250000</v>
      </c>
      <c r="F23" s="14">
        <v>1303812</v>
      </c>
    </row>
    <row r="24" spans="1:6" x14ac:dyDescent="0.25">
      <c r="A24" s="63"/>
      <c r="B24" s="5" t="s">
        <v>10</v>
      </c>
      <c r="C24" s="14">
        <v>1296380.8999999999</v>
      </c>
      <c r="D24" s="14">
        <v>1403278.8</v>
      </c>
      <c r="E24" s="14">
        <v>1508985.8</v>
      </c>
      <c r="F24" s="14">
        <v>1623489</v>
      </c>
    </row>
    <row r="25" spans="1:6" ht="15" customHeight="1" x14ac:dyDescent="0.25">
      <c r="A25" s="72" t="s">
        <v>7</v>
      </c>
      <c r="B25" s="4" t="s">
        <v>3</v>
      </c>
      <c r="C25" s="12">
        <v>1367017.1850000001</v>
      </c>
      <c r="D25" s="12">
        <v>1425166</v>
      </c>
      <c r="E25" s="12">
        <v>1483706.7</v>
      </c>
      <c r="F25" s="12">
        <v>1542445.7</v>
      </c>
    </row>
    <row r="26" spans="1:6" x14ac:dyDescent="0.25">
      <c r="A26" s="72"/>
      <c r="B26" s="4" t="s">
        <v>4</v>
      </c>
      <c r="C26" s="12">
        <v>1363097.9578125</v>
      </c>
      <c r="D26" s="12">
        <v>1422632.254642857</v>
      </c>
      <c r="E26" s="12">
        <v>1484579.371</v>
      </c>
      <c r="F26" s="12">
        <v>1532346.8988235295</v>
      </c>
    </row>
    <row r="27" spans="1:6" x14ac:dyDescent="0.25">
      <c r="A27" s="72"/>
      <c r="B27" s="4" t="s">
        <v>5</v>
      </c>
      <c r="C27" s="12">
        <v>33930.445604039611</v>
      </c>
      <c r="D27" s="12">
        <v>40416.2368635612</v>
      </c>
      <c r="E27" s="12">
        <v>47441.482928291996</v>
      </c>
      <c r="F27" s="12">
        <v>52986.604835895436</v>
      </c>
    </row>
    <row r="28" spans="1:6" x14ac:dyDescent="0.25">
      <c r="A28" s="72"/>
      <c r="B28" s="4" t="s">
        <v>9</v>
      </c>
      <c r="C28" s="12">
        <v>1271808</v>
      </c>
      <c r="D28" s="12">
        <v>1303850</v>
      </c>
      <c r="E28" s="12">
        <v>1354087</v>
      </c>
      <c r="F28" s="12">
        <v>1385000</v>
      </c>
    </row>
    <row r="29" spans="1:6" x14ac:dyDescent="0.25">
      <c r="A29" s="72"/>
      <c r="B29" s="4" t="s">
        <v>10</v>
      </c>
      <c r="C29" s="12">
        <v>1471343</v>
      </c>
      <c r="D29" s="12">
        <v>1533875</v>
      </c>
      <c r="E29" s="12">
        <v>1595230</v>
      </c>
      <c r="F29" s="12">
        <v>1661180.57</v>
      </c>
    </row>
    <row r="30" spans="1:6" ht="15" customHeight="1" x14ac:dyDescent="0.25">
      <c r="A30" s="73" t="s">
        <v>8</v>
      </c>
      <c r="B30" s="5" t="s">
        <v>3</v>
      </c>
      <c r="C30" s="14">
        <v>-153944.17000000001</v>
      </c>
      <c r="D30" s="14">
        <v>-120960.65</v>
      </c>
      <c r="E30" s="14">
        <v>-75195</v>
      </c>
      <c r="F30" s="14">
        <v>-37383</v>
      </c>
    </row>
    <row r="31" spans="1:6" x14ac:dyDescent="0.25">
      <c r="A31" s="73"/>
      <c r="B31" s="5" t="s">
        <v>4</v>
      </c>
      <c r="C31" s="14">
        <v>-148472.33369230767</v>
      </c>
      <c r="D31" s="14">
        <v>-115591.05821428573</v>
      </c>
      <c r="E31" s="14">
        <v>-74929.736470588221</v>
      </c>
      <c r="F31" s="14">
        <v>-28545.198484848479</v>
      </c>
    </row>
    <row r="32" spans="1:6" x14ac:dyDescent="0.25">
      <c r="A32" s="73"/>
      <c r="B32" s="5" t="s">
        <v>5</v>
      </c>
      <c r="C32" s="14">
        <v>13332.150379437522</v>
      </c>
      <c r="D32" s="14">
        <v>28927.583525462196</v>
      </c>
      <c r="E32" s="14">
        <v>36178.014390682372</v>
      </c>
      <c r="F32" s="14">
        <v>42383.440628076234</v>
      </c>
    </row>
    <row r="33" spans="1:14" ht="15" customHeight="1" x14ac:dyDescent="0.25">
      <c r="A33" s="73"/>
      <c r="B33" s="5" t="s">
        <v>9</v>
      </c>
      <c r="C33" s="14">
        <v>-164597</v>
      </c>
      <c r="D33" s="14">
        <v>-158239.10999999999</v>
      </c>
      <c r="E33" s="14">
        <v>-161708</v>
      </c>
      <c r="F33" s="14">
        <v>-105000</v>
      </c>
    </row>
    <row r="34" spans="1:14" x14ac:dyDescent="0.25">
      <c r="A34" s="73"/>
      <c r="B34" s="5" t="s">
        <v>10</v>
      </c>
      <c r="C34" s="14">
        <v>-100000</v>
      </c>
      <c r="D34" s="14">
        <v>-18362.599999999999</v>
      </c>
      <c r="E34" s="14">
        <v>40000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76</v>
      </c>
      <c r="D35" s="12">
        <v>78.39</v>
      </c>
      <c r="E35" s="12">
        <v>80.5</v>
      </c>
      <c r="F35" s="12">
        <v>81.03</v>
      </c>
    </row>
    <row r="36" spans="1:14" x14ac:dyDescent="0.25">
      <c r="A36" s="74"/>
      <c r="B36" s="4" t="s">
        <v>4</v>
      </c>
      <c r="C36" s="12">
        <v>76.556093750000002</v>
      </c>
      <c r="D36" s="12">
        <v>78.578571428571422</v>
      </c>
      <c r="E36" s="12">
        <v>80.850370370370371</v>
      </c>
      <c r="F36" s="12">
        <v>82.080249999999992</v>
      </c>
    </row>
    <row r="37" spans="1:14" x14ac:dyDescent="0.25">
      <c r="A37" s="74"/>
      <c r="B37" s="4" t="s">
        <v>5</v>
      </c>
      <c r="C37" s="12">
        <v>1.7226222325718403</v>
      </c>
      <c r="D37" s="12">
        <v>2.1724468220891393</v>
      </c>
      <c r="E37" s="12">
        <v>3.130496954317687</v>
      </c>
      <c r="F37" s="12">
        <v>3.52492188493189</v>
      </c>
    </row>
    <row r="38" spans="1:14" x14ac:dyDescent="0.25">
      <c r="A38" s="74"/>
      <c r="B38" s="4" t="s">
        <v>9</v>
      </c>
      <c r="C38" s="12">
        <v>73.2</v>
      </c>
      <c r="D38" s="12">
        <v>74.7</v>
      </c>
      <c r="E38" s="12">
        <v>73.3</v>
      </c>
      <c r="F38" s="12">
        <v>75.5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89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43101</v>
      </c>
      <c r="D43" s="9">
        <v>43132</v>
      </c>
      <c r="E43" s="9">
        <v>43160</v>
      </c>
      <c r="F43" s="9">
        <v>43191</v>
      </c>
      <c r="G43" s="9">
        <v>43221</v>
      </c>
      <c r="H43" s="9">
        <v>43252</v>
      </c>
      <c r="I43" s="9">
        <v>43282</v>
      </c>
      <c r="J43" s="9">
        <v>43313</v>
      </c>
      <c r="K43" s="9">
        <v>43344</v>
      </c>
      <c r="L43" s="9">
        <v>43374</v>
      </c>
      <c r="M43" s="9">
        <v>43405</v>
      </c>
      <c r="N43" s="9">
        <v>43435</v>
      </c>
    </row>
    <row r="44" spans="1:14" ht="15" customHeight="1" x14ac:dyDescent="0.25">
      <c r="A44" s="71" t="s">
        <v>11</v>
      </c>
      <c r="B44" s="4" t="s">
        <v>3</v>
      </c>
      <c r="C44" s="16">
        <v>147043.5</v>
      </c>
      <c r="D44" s="16">
        <v>101068.5</v>
      </c>
      <c r="E44" s="16">
        <v>108713.96</v>
      </c>
      <c r="F44" s="16">
        <v>129008.22</v>
      </c>
      <c r="G44" s="16">
        <v>107412</v>
      </c>
      <c r="H44" s="16">
        <v>113305</v>
      </c>
      <c r="I44" s="16">
        <v>119000</v>
      </c>
      <c r="J44" s="16">
        <v>111501</v>
      </c>
      <c r="K44" s="16">
        <v>111501.09</v>
      </c>
      <c r="L44" s="16">
        <v>126866.1</v>
      </c>
      <c r="M44" s="16">
        <v>119954.5</v>
      </c>
      <c r="N44" s="16">
        <v>146336</v>
      </c>
    </row>
    <row r="45" spans="1:14" x14ac:dyDescent="0.25">
      <c r="A45" s="72"/>
      <c r="B45" s="4" t="s">
        <v>4</v>
      </c>
      <c r="C45" s="16">
        <v>146309.57321428569</v>
      </c>
      <c r="D45" s="16">
        <v>101795.06962962962</v>
      </c>
      <c r="E45" s="16">
        <v>109514.51320754716</v>
      </c>
      <c r="F45" s="16">
        <v>129419.59788461539</v>
      </c>
      <c r="G45" s="16">
        <v>107554.01326530613</v>
      </c>
      <c r="H45" s="16">
        <v>112794.35893617019</v>
      </c>
      <c r="I45" s="16">
        <v>119653.51319148933</v>
      </c>
      <c r="J45" s="16">
        <v>111232.83425531916</v>
      </c>
      <c r="K45" s="16">
        <v>112036.44106382977</v>
      </c>
      <c r="L45" s="16">
        <v>126790.42276595745</v>
      </c>
      <c r="M45" s="16">
        <v>120003.83478260873</v>
      </c>
      <c r="N45" s="16">
        <v>146767.01651162791</v>
      </c>
    </row>
    <row r="46" spans="1:14" x14ac:dyDescent="0.25">
      <c r="A46" s="72"/>
      <c r="B46" s="4" t="s">
        <v>5</v>
      </c>
      <c r="C46" s="16">
        <v>5086.8847225997324</v>
      </c>
      <c r="D46" s="16">
        <v>3429.7268798181335</v>
      </c>
      <c r="E46" s="16">
        <v>4096.2612659894248</v>
      </c>
      <c r="F46" s="16">
        <v>5138.139001267903</v>
      </c>
      <c r="G46" s="16">
        <v>3189.6754563770455</v>
      </c>
      <c r="H46" s="16">
        <v>2748.0413325670097</v>
      </c>
      <c r="I46" s="16">
        <v>3784.1012508831272</v>
      </c>
      <c r="J46" s="16">
        <v>4516.5154658699403</v>
      </c>
      <c r="K46" s="16">
        <v>3815.379484623204</v>
      </c>
      <c r="L46" s="16">
        <v>5491.8659655026649</v>
      </c>
      <c r="M46" s="16">
        <v>5514.0816032279226</v>
      </c>
      <c r="N46" s="16">
        <v>5353.7983349647075</v>
      </c>
    </row>
    <row r="47" spans="1:14" ht="15" customHeight="1" x14ac:dyDescent="0.25">
      <c r="A47" s="72"/>
      <c r="B47" s="4" t="s">
        <v>9</v>
      </c>
      <c r="C47" s="16">
        <v>131729</v>
      </c>
      <c r="D47" s="16">
        <v>92500</v>
      </c>
      <c r="E47" s="16">
        <v>98700</v>
      </c>
      <c r="F47" s="16">
        <v>116141.64</v>
      </c>
      <c r="G47" s="16">
        <v>97400</v>
      </c>
      <c r="H47" s="16">
        <v>105418</v>
      </c>
      <c r="I47" s="16">
        <v>112539</v>
      </c>
      <c r="J47" s="16">
        <v>101534.05</v>
      </c>
      <c r="K47" s="16">
        <v>104093</v>
      </c>
      <c r="L47" s="16">
        <v>113967.58</v>
      </c>
      <c r="M47" s="16">
        <v>106462.21</v>
      </c>
      <c r="N47" s="16">
        <v>136881</v>
      </c>
    </row>
    <row r="48" spans="1:14" x14ac:dyDescent="0.25">
      <c r="A48" s="72"/>
      <c r="B48" s="4" t="s">
        <v>10</v>
      </c>
      <c r="C48" s="16">
        <v>158948</v>
      </c>
      <c r="D48" s="16">
        <v>111285.54</v>
      </c>
      <c r="E48" s="16">
        <v>121574</v>
      </c>
      <c r="F48" s="16">
        <v>143321</v>
      </c>
      <c r="G48" s="16">
        <v>115348.53</v>
      </c>
      <c r="H48" s="16">
        <v>119400</v>
      </c>
      <c r="I48" s="16">
        <v>128900</v>
      </c>
      <c r="J48" s="16">
        <v>120870</v>
      </c>
      <c r="K48" s="16">
        <v>122400</v>
      </c>
      <c r="L48" s="16">
        <v>140667.82999999999</v>
      </c>
      <c r="M48" s="16">
        <v>134512.4</v>
      </c>
      <c r="N48" s="16">
        <v>162000</v>
      </c>
    </row>
    <row r="49" spans="1:14" ht="15" customHeight="1" x14ac:dyDescent="0.25">
      <c r="A49" s="63" t="s">
        <v>6</v>
      </c>
      <c r="B49" s="5" t="s">
        <v>3</v>
      </c>
      <c r="C49" s="17">
        <v>125804</v>
      </c>
      <c r="D49" s="17">
        <v>78238</v>
      </c>
      <c r="E49" s="17">
        <v>94609.3</v>
      </c>
      <c r="F49" s="17">
        <v>114214.25</v>
      </c>
      <c r="G49" s="17">
        <v>86305</v>
      </c>
      <c r="H49" s="17">
        <v>94756.459999999992</v>
      </c>
      <c r="I49" s="17">
        <v>99944.5</v>
      </c>
      <c r="J49" s="17">
        <v>93254.65</v>
      </c>
      <c r="K49" s="17">
        <v>95950.399999999994</v>
      </c>
      <c r="L49" s="17">
        <v>108416</v>
      </c>
      <c r="M49" s="17">
        <v>98350.5</v>
      </c>
      <c r="N49" s="17">
        <v>123282</v>
      </c>
    </row>
    <row r="50" spans="1:14" x14ac:dyDescent="0.25">
      <c r="A50" s="63"/>
      <c r="B50" s="5" t="s">
        <v>4</v>
      </c>
      <c r="C50" s="17">
        <v>125453.17596491228</v>
      </c>
      <c r="D50" s="17">
        <v>78794.727818181811</v>
      </c>
      <c r="E50" s="17">
        <v>94417.773269230762</v>
      </c>
      <c r="F50" s="17">
        <v>113167.52173076922</v>
      </c>
      <c r="G50" s="17">
        <v>86510.021428571446</v>
      </c>
      <c r="H50" s="17">
        <v>94284.160208333327</v>
      </c>
      <c r="I50" s="17">
        <v>99898.627291666679</v>
      </c>
      <c r="J50" s="17">
        <v>93822.059583333335</v>
      </c>
      <c r="K50" s="17">
        <v>95771.534791666665</v>
      </c>
      <c r="L50" s="17">
        <v>108071.89765957448</v>
      </c>
      <c r="M50" s="17">
        <v>99171.704468085096</v>
      </c>
      <c r="N50" s="17">
        <v>122756.25227272726</v>
      </c>
    </row>
    <row r="51" spans="1:14" x14ac:dyDescent="0.25">
      <c r="A51" s="63"/>
      <c r="B51" s="5" t="s">
        <v>5</v>
      </c>
      <c r="C51" s="17">
        <v>7188.0539304407339</v>
      </c>
      <c r="D51" s="17">
        <v>4474.7358480964658</v>
      </c>
      <c r="E51" s="17">
        <v>3326.2935467784682</v>
      </c>
      <c r="F51" s="17">
        <v>5214.5895112112321</v>
      </c>
      <c r="G51" s="17">
        <v>3340.6648782534048</v>
      </c>
      <c r="H51" s="17">
        <v>2571.7003542746866</v>
      </c>
      <c r="I51" s="17">
        <v>3537.7105621632536</v>
      </c>
      <c r="J51" s="17">
        <v>3867.6892798589702</v>
      </c>
      <c r="K51" s="17">
        <v>3114.7678714957378</v>
      </c>
      <c r="L51" s="17">
        <v>4137.4722852612886</v>
      </c>
      <c r="M51" s="17">
        <v>8209.2308208378963</v>
      </c>
      <c r="N51" s="17">
        <v>8546.9309099459806</v>
      </c>
    </row>
    <row r="52" spans="1:14" ht="15" customHeight="1" x14ac:dyDescent="0.25">
      <c r="A52" s="63"/>
      <c r="B52" s="5" t="s">
        <v>9</v>
      </c>
      <c r="C52" s="17">
        <v>102931</v>
      </c>
      <c r="D52" s="17">
        <v>71279</v>
      </c>
      <c r="E52" s="17">
        <v>86299.02</v>
      </c>
      <c r="F52" s="17">
        <v>98145.02</v>
      </c>
      <c r="G52" s="17">
        <v>79374</v>
      </c>
      <c r="H52" s="17">
        <v>87804</v>
      </c>
      <c r="I52" s="17">
        <v>93472.86</v>
      </c>
      <c r="J52" s="17">
        <v>86074</v>
      </c>
      <c r="K52" s="17">
        <v>90000</v>
      </c>
      <c r="L52" s="17">
        <v>97520.44</v>
      </c>
      <c r="M52" s="17">
        <v>84140</v>
      </c>
      <c r="N52" s="17">
        <v>100715.32</v>
      </c>
    </row>
    <row r="53" spans="1:14" x14ac:dyDescent="0.25">
      <c r="A53" s="63"/>
      <c r="B53" s="5" t="s">
        <v>10</v>
      </c>
      <c r="C53" s="17">
        <v>146430</v>
      </c>
      <c r="D53" s="17">
        <v>89820.43</v>
      </c>
      <c r="E53" s="17">
        <v>101783.08</v>
      </c>
      <c r="F53" s="17">
        <v>125714</v>
      </c>
      <c r="G53" s="17">
        <v>95462.77</v>
      </c>
      <c r="H53" s="17">
        <v>98777</v>
      </c>
      <c r="I53" s="17">
        <v>108800</v>
      </c>
      <c r="J53" s="17">
        <v>104916.35</v>
      </c>
      <c r="K53" s="17">
        <v>103651</v>
      </c>
      <c r="L53" s="17">
        <v>118456.43</v>
      </c>
      <c r="M53" s="17">
        <v>118157</v>
      </c>
      <c r="N53" s="17">
        <v>137226.20000000001</v>
      </c>
    </row>
    <row r="54" spans="1:14" ht="15" customHeight="1" x14ac:dyDescent="0.25">
      <c r="A54" s="72" t="s">
        <v>7</v>
      </c>
      <c r="B54" s="4" t="s">
        <v>3</v>
      </c>
      <c r="C54" s="16">
        <v>108377</v>
      </c>
      <c r="D54" s="16">
        <v>100309.5</v>
      </c>
      <c r="E54" s="16">
        <v>104341.36499999999</v>
      </c>
      <c r="F54" s="16">
        <v>102905</v>
      </c>
      <c r="G54" s="16">
        <v>110000</v>
      </c>
      <c r="H54" s="16">
        <v>110333.30499999999</v>
      </c>
      <c r="I54" s="16">
        <v>115830</v>
      </c>
      <c r="J54" s="16">
        <v>107599.41</v>
      </c>
      <c r="K54" s="16">
        <v>118527.97</v>
      </c>
      <c r="L54" s="16">
        <v>104861.65</v>
      </c>
      <c r="M54" s="16">
        <v>113523.2</v>
      </c>
      <c r="N54" s="16">
        <v>159671</v>
      </c>
    </row>
    <row r="55" spans="1:14" x14ac:dyDescent="0.25">
      <c r="A55" s="72"/>
      <c r="B55" s="4" t="s">
        <v>4</v>
      </c>
      <c r="C55" s="16">
        <v>109289.54036363638</v>
      </c>
      <c r="D55" s="16">
        <v>99929.519814814819</v>
      </c>
      <c r="E55" s="16">
        <v>103687.63769230769</v>
      </c>
      <c r="F55" s="16">
        <v>103444.58764705884</v>
      </c>
      <c r="G55" s="16">
        <v>109684.92893617021</v>
      </c>
      <c r="H55" s="16">
        <v>109306.85673913042</v>
      </c>
      <c r="I55" s="16">
        <v>116343.31260869568</v>
      </c>
      <c r="J55" s="16">
        <v>107384.98711111108</v>
      </c>
      <c r="K55" s="16">
        <v>118339.1402222222</v>
      </c>
      <c r="L55" s="16">
        <v>105829.27717391307</v>
      </c>
      <c r="M55" s="16">
        <v>114888.14422222222</v>
      </c>
      <c r="N55" s="16">
        <v>159855.77477272725</v>
      </c>
    </row>
    <row r="56" spans="1:14" x14ac:dyDescent="0.25">
      <c r="A56" s="72"/>
      <c r="B56" s="4" t="s">
        <v>5</v>
      </c>
      <c r="C56" s="16">
        <v>5659.9086188163601</v>
      </c>
      <c r="D56" s="16">
        <v>3460.0308530937036</v>
      </c>
      <c r="E56" s="16">
        <v>2818.3168147663182</v>
      </c>
      <c r="F56" s="16">
        <v>4048.1084912213455</v>
      </c>
      <c r="G56" s="16">
        <v>4205.7518736876409</v>
      </c>
      <c r="H56" s="16">
        <v>3963.7265481244931</v>
      </c>
      <c r="I56" s="16">
        <v>3771.0006812388883</v>
      </c>
      <c r="J56" s="16">
        <v>2111.4846028506945</v>
      </c>
      <c r="K56" s="16">
        <v>3138.8504483782031</v>
      </c>
      <c r="L56" s="16">
        <v>4317.3659229116201</v>
      </c>
      <c r="M56" s="16">
        <v>5894.5270918155657</v>
      </c>
      <c r="N56" s="16">
        <v>16280.491128375721</v>
      </c>
    </row>
    <row r="57" spans="1:14" ht="15" customHeight="1" x14ac:dyDescent="0.25">
      <c r="A57" s="72"/>
      <c r="B57" s="4" t="s">
        <v>9</v>
      </c>
      <c r="C57" s="16">
        <v>95432</v>
      </c>
      <c r="D57" s="16">
        <v>90903</v>
      </c>
      <c r="E57" s="16">
        <v>95600</v>
      </c>
      <c r="F57" s="16">
        <v>94400</v>
      </c>
      <c r="G57" s="16">
        <v>98700</v>
      </c>
      <c r="H57" s="16">
        <v>100663</v>
      </c>
      <c r="I57" s="16">
        <v>105705</v>
      </c>
      <c r="J57" s="16">
        <v>101774</v>
      </c>
      <c r="K57" s="16">
        <v>109396</v>
      </c>
      <c r="L57" s="16">
        <v>92450</v>
      </c>
      <c r="M57" s="16">
        <v>105091</v>
      </c>
      <c r="N57" s="16">
        <v>118505</v>
      </c>
    </row>
    <row r="58" spans="1:14" x14ac:dyDescent="0.25">
      <c r="A58" s="72"/>
      <c r="B58" s="4" t="s">
        <v>10</v>
      </c>
      <c r="C58" s="16">
        <v>125264.67</v>
      </c>
      <c r="D58" s="16">
        <v>107038.67</v>
      </c>
      <c r="E58" s="16">
        <v>109591.11</v>
      </c>
      <c r="F58" s="16">
        <v>114820.58</v>
      </c>
      <c r="G58" s="16">
        <v>116022</v>
      </c>
      <c r="H58" s="16">
        <v>115310.5</v>
      </c>
      <c r="I58" s="16">
        <v>127643</v>
      </c>
      <c r="J58" s="16">
        <v>111448</v>
      </c>
      <c r="K58" s="16">
        <v>125947</v>
      </c>
      <c r="L58" s="16">
        <v>116184.59</v>
      </c>
      <c r="M58" s="16">
        <v>132470</v>
      </c>
      <c r="N58" s="16">
        <v>194081.48</v>
      </c>
    </row>
    <row r="59" spans="1:14" ht="15" customHeight="1" x14ac:dyDescent="0.25">
      <c r="A59" s="63" t="s">
        <v>8</v>
      </c>
      <c r="B59" s="5" t="s">
        <v>3</v>
      </c>
      <c r="C59" s="17">
        <v>16911.54</v>
      </c>
      <c r="D59" s="17">
        <v>-21320.075000000001</v>
      </c>
      <c r="E59" s="17">
        <v>-9215</v>
      </c>
      <c r="F59" s="17">
        <v>11064</v>
      </c>
      <c r="G59" s="17">
        <v>-24010.55</v>
      </c>
      <c r="H59" s="17">
        <v>-16101.5</v>
      </c>
      <c r="I59" s="17">
        <v>-16804.82</v>
      </c>
      <c r="J59" s="17">
        <v>-13100</v>
      </c>
      <c r="K59" s="17">
        <v>-22500</v>
      </c>
      <c r="L59" s="17">
        <v>3680.15</v>
      </c>
      <c r="M59" s="17">
        <v>-16559.68</v>
      </c>
      <c r="N59" s="17">
        <v>-38000</v>
      </c>
    </row>
    <row r="60" spans="1:14" x14ac:dyDescent="0.25">
      <c r="A60" s="63"/>
      <c r="B60" s="5" t="s">
        <v>4</v>
      </c>
      <c r="C60" s="17">
        <v>14923.570181818184</v>
      </c>
      <c r="D60" s="17">
        <v>-21330.324629629631</v>
      </c>
      <c r="E60" s="17">
        <v>-9506.0747058823545</v>
      </c>
      <c r="F60" s="17">
        <v>9770.0576470588221</v>
      </c>
      <c r="G60" s="17">
        <v>-23074.71020833333</v>
      </c>
      <c r="H60" s="17">
        <v>-14965.133478260866</v>
      </c>
      <c r="I60" s="17">
        <v>-16771.687333333335</v>
      </c>
      <c r="J60" s="17">
        <v>-13081.076304347825</v>
      </c>
      <c r="K60" s="17">
        <v>-22765.858666666663</v>
      </c>
      <c r="L60" s="17">
        <v>2678.4410638297873</v>
      </c>
      <c r="M60" s="17">
        <v>-15591.445434782609</v>
      </c>
      <c r="N60" s="17">
        <v>-36116.969318181815</v>
      </c>
    </row>
    <row r="61" spans="1:14" x14ac:dyDescent="0.25">
      <c r="A61" s="63"/>
      <c r="B61" s="5" t="s">
        <v>5</v>
      </c>
      <c r="C61" s="17">
        <v>8807.315053909042</v>
      </c>
      <c r="D61" s="17">
        <v>5775.1268989297778</v>
      </c>
      <c r="E61" s="17">
        <v>3465.0204254245614</v>
      </c>
      <c r="F61" s="17">
        <v>6508.0920959628711</v>
      </c>
      <c r="G61" s="17">
        <v>5790.949274106868</v>
      </c>
      <c r="H61" s="17">
        <v>3734.6354861266741</v>
      </c>
      <c r="I61" s="17">
        <v>4123.3197509764723</v>
      </c>
      <c r="J61" s="17">
        <v>4036.8099757921441</v>
      </c>
      <c r="K61" s="17">
        <v>3503.4526684411608</v>
      </c>
      <c r="L61" s="17">
        <v>6210.2910931775987</v>
      </c>
      <c r="M61" s="17">
        <v>10334.294206753169</v>
      </c>
      <c r="N61" s="17">
        <v>18081.530359894808</v>
      </c>
    </row>
    <row r="62" spans="1:14" x14ac:dyDescent="0.25">
      <c r="A62" s="63"/>
      <c r="B62" s="5" t="s">
        <v>9</v>
      </c>
      <c r="C62" s="17">
        <v>-7592</v>
      </c>
      <c r="D62" s="17">
        <v>-30115.5</v>
      </c>
      <c r="E62" s="17">
        <v>-19720.14</v>
      </c>
      <c r="F62" s="17">
        <v>-9002.2199999999993</v>
      </c>
      <c r="G62" s="17">
        <v>-32697</v>
      </c>
      <c r="H62" s="17">
        <v>-22547.360000000001</v>
      </c>
      <c r="I62" s="17">
        <v>-26401.85</v>
      </c>
      <c r="J62" s="17">
        <v>-20151</v>
      </c>
      <c r="K62" s="17">
        <v>-28921</v>
      </c>
      <c r="L62" s="17">
        <v>-14025.78</v>
      </c>
      <c r="M62" s="17">
        <v>-38000</v>
      </c>
      <c r="N62" s="17">
        <v>-68388.17</v>
      </c>
    </row>
    <row r="63" spans="1:14" ht="15.75" thickBot="1" x14ac:dyDescent="0.3">
      <c r="A63" s="64"/>
      <c r="B63" s="6" t="s">
        <v>10</v>
      </c>
      <c r="C63" s="18">
        <v>30372</v>
      </c>
      <c r="D63" s="18">
        <v>-6947</v>
      </c>
      <c r="E63" s="18">
        <v>-818</v>
      </c>
      <c r="F63" s="18">
        <v>24481</v>
      </c>
      <c r="G63" s="18">
        <v>-6821.12</v>
      </c>
      <c r="H63" s="18">
        <v>-6460.1</v>
      </c>
      <c r="I63" s="18">
        <v>-8200</v>
      </c>
      <c r="J63" s="18">
        <v>-2426</v>
      </c>
      <c r="K63" s="18">
        <v>-16979</v>
      </c>
      <c r="L63" s="18">
        <v>19426</v>
      </c>
      <c r="M63" s="18">
        <v>7123.41</v>
      </c>
      <c r="N63" s="18">
        <v>8708.4599999999991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0:N63"/>
  <sheetViews>
    <sheetView topLeftCell="A34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43132</v>
      </c>
      <c r="C10" s="3"/>
    </row>
    <row r="11" spans="1:6" ht="15.75" x14ac:dyDescent="0.25">
      <c r="A11" s="1" t="s">
        <v>0</v>
      </c>
      <c r="B11" s="2">
        <v>43132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1450551.2</v>
      </c>
      <c r="D15" s="11">
        <v>1563890.08</v>
      </c>
      <c r="E15" s="11">
        <v>1682532.83</v>
      </c>
      <c r="F15" s="11">
        <v>1802688</v>
      </c>
    </row>
    <row r="16" spans="1:6" x14ac:dyDescent="0.25">
      <c r="A16" s="72"/>
      <c r="B16" s="12" t="s">
        <v>4</v>
      </c>
      <c r="C16" s="13">
        <v>1446325.2</v>
      </c>
      <c r="D16" s="13">
        <v>1556749.43</v>
      </c>
      <c r="E16" s="13">
        <v>1669666.77</v>
      </c>
      <c r="F16" s="13">
        <v>1779399.58</v>
      </c>
    </row>
    <row r="17" spans="1:6" x14ac:dyDescent="0.25">
      <c r="A17" s="72"/>
      <c r="B17" s="12" t="s">
        <v>5</v>
      </c>
      <c r="C17" s="13">
        <v>30447.759999999998</v>
      </c>
      <c r="D17" s="13">
        <v>44487.09</v>
      </c>
      <c r="E17" s="13">
        <v>63851.19</v>
      </c>
      <c r="F17" s="13">
        <v>96386.87</v>
      </c>
    </row>
    <row r="18" spans="1:6" x14ac:dyDescent="0.25">
      <c r="A18" s="72"/>
      <c r="B18" s="12" t="s">
        <v>9</v>
      </c>
      <c r="C18" s="13">
        <v>1365779</v>
      </c>
      <c r="D18" s="13">
        <v>1430072</v>
      </c>
      <c r="E18" s="13">
        <v>1488000</v>
      </c>
      <c r="F18" s="13">
        <v>1525000</v>
      </c>
    </row>
    <row r="19" spans="1:6" x14ac:dyDescent="0.25">
      <c r="A19" s="72"/>
      <c r="B19" s="12" t="s">
        <v>10</v>
      </c>
      <c r="C19" s="13">
        <v>1509649</v>
      </c>
      <c r="D19" s="13">
        <v>1632238</v>
      </c>
      <c r="E19" s="13">
        <v>1767421</v>
      </c>
      <c r="F19" s="13">
        <v>1938314</v>
      </c>
    </row>
    <row r="20" spans="1:6" ht="15" customHeight="1" x14ac:dyDescent="0.25">
      <c r="A20" s="63" t="s">
        <v>6</v>
      </c>
      <c r="B20" s="5" t="s">
        <v>3</v>
      </c>
      <c r="C20" s="14">
        <v>1220148</v>
      </c>
      <c r="D20" s="14">
        <v>1316270</v>
      </c>
      <c r="E20" s="14">
        <v>1413686.42</v>
      </c>
      <c r="F20" s="14">
        <v>1513781</v>
      </c>
    </row>
    <row r="21" spans="1:6" x14ac:dyDescent="0.25">
      <c r="A21" s="63"/>
      <c r="B21" s="5" t="s">
        <v>4</v>
      </c>
      <c r="C21" s="14">
        <v>1218796.8999999999</v>
      </c>
      <c r="D21" s="14">
        <v>1312060.08</v>
      </c>
      <c r="E21" s="14">
        <v>1414295.43</v>
      </c>
      <c r="F21" s="14">
        <v>1519066.92</v>
      </c>
    </row>
    <row r="22" spans="1:6" x14ac:dyDescent="0.25">
      <c r="A22" s="63"/>
      <c r="B22" s="5" t="s">
        <v>5</v>
      </c>
      <c r="C22" s="14">
        <v>24638.15</v>
      </c>
      <c r="D22" s="14">
        <v>37481.410000000003</v>
      </c>
      <c r="E22" s="14">
        <v>44854.9</v>
      </c>
      <c r="F22" s="14">
        <v>60243.31</v>
      </c>
    </row>
    <row r="23" spans="1:6" x14ac:dyDescent="0.25">
      <c r="A23" s="63"/>
      <c r="B23" s="5" t="s">
        <v>9</v>
      </c>
      <c r="C23" s="14">
        <v>1145481</v>
      </c>
      <c r="D23" s="14">
        <v>1205651</v>
      </c>
      <c r="E23" s="14">
        <v>1281640</v>
      </c>
      <c r="F23" s="14">
        <v>1303812</v>
      </c>
    </row>
    <row r="24" spans="1:6" x14ac:dyDescent="0.25">
      <c r="A24" s="63"/>
      <c r="B24" s="5" t="s">
        <v>10</v>
      </c>
      <c r="C24" s="14">
        <v>1290000</v>
      </c>
      <c r="D24" s="14">
        <v>1400872.88</v>
      </c>
      <c r="E24" s="14">
        <v>1535736.83</v>
      </c>
      <c r="F24" s="14">
        <v>1669231.19</v>
      </c>
    </row>
    <row r="25" spans="1:6" ht="15" customHeight="1" x14ac:dyDescent="0.25">
      <c r="A25" s="72" t="s">
        <v>7</v>
      </c>
      <c r="B25" s="4" t="s">
        <v>3</v>
      </c>
      <c r="C25" s="12">
        <v>1364188.26</v>
      </c>
      <c r="D25" s="12">
        <v>1422383.7</v>
      </c>
      <c r="E25" s="12">
        <v>1480000</v>
      </c>
      <c r="F25" s="12">
        <v>1539885.87</v>
      </c>
    </row>
    <row r="26" spans="1:6" x14ac:dyDescent="0.25">
      <c r="A26" s="72"/>
      <c r="B26" s="4" t="s">
        <v>4</v>
      </c>
      <c r="C26" s="12">
        <v>1364400.86</v>
      </c>
      <c r="D26" s="12">
        <v>1424448.65</v>
      </c>
      <c r="E26" s="12">
        <v>1482955.16</v>
      </c>
      <c r="F26" s="12">
        <v>1531159.98</v>
      </c>
    </row>
    <row r="27" spans="1:6" x14ac:dyDescent="0.25">
      <c r="A27" s="72"/>
      <c r="B27" s="4" t="s">
        <v>5</v>
      </c>
      <c r="C27" s="12">
        <v>32995.69</v>
      </c>
      <c r="D27" s="12">
        <v>36318.61</v>
      </c>
      <c r="E27" s="12">
        <v>45863.69</v>
      </c>
      <c r="F27" s="12">
        <v>49735.23</v>
      </c>
    </row>
    <row r="28" spans="1:6" x14ac:dyDescent="0.25">
      <c r="A28" s="72"/>
      <c r="B28" s="4" t="s">
        <v>9</v>
      </c>
      <c r="C28" s="12">
        <v>1271808</v>
      </c>
      <c r="D28" s="12">
        <v>1314218</v>
      </c>
      <c r="E28" s="12">
        <v>1354087</v>
      </c>
      <c r="F28" s="12">
        <v>1385000</v>
      </c>
    </row>
    <row r="29" spans="1:6" x14ac:dyDescent="0.25">
      <c r="A29" s="72"/>
      <c r="B29" s="4" t="s">
        <v>10</v>
      </c>
      <c r="C29" s="12">
        <v>1500000</v>
      </c>
      <c r="D29" s="12">
        <v>1533875</v>
      </c>
      <c r="E29" s="12">
        <v>1595230</v>
      </c>
      <c r="F29" s="12">
        <v>1610476</v>
      </c>
    </row>
    <row r="30" spans="1:6" ht="15" customHeight="1" x14ac:dyDescent="0.25">
      <c r="A30" s="73" t="s">
        <v>8</v>
      </c>
      <c r="B30" s="5" t="s">
        <v>3</v>
      </c>
      <c r="C30" s="14">
        <v>-149186</v>
      </c>
      <c r="D30" s="14">
        <v>-119000</v>
      </c>
      <c r="E30" s="14">
        <v>-72447</v>
      </c>
      <c r="F30" s="14">
        <v>-25862.5</v>
      </c>
    </row>
    <row r="31" spans="1:6" x14ac:dyDescent="0.25">
      <c r="A31" s="73"/>
      <c r="B31" s="5" t="s">
        <v>4</v>
      </c>
      <c r="C31" s="14">
        <v>-144478.31</v>
      </c>
      <c r="D31" s="14">
        <v>-114910.28</v>
      </c>
      <c r="E31" s="14">
        <v>-72565.11</v>
      </c>
      <c r="F31" s="14">
        <v>-27154.86</v>
      </c>
    </row>
    <row r="32" spans="1:6" x14ac:dyDescent="0.25">
      <c r="A32" s="73"/>
      <c r="B32" s="5" t="s">
        <v>5</v>
      </c>
      <c r="C32" s="14">
        <v>13872.27</v>
      </c>
      <c r="D32" s="14">
        <v>24242.93</v>
      </c>
      <c r="E32" s="14">
        <v>32603.08</v>
      </c>
      <c r="F32" s="14">
        <v>47661.51</v>
      </c>
    </row>
    <row r="33" spans="1:14" ht="15" customHeight="1" x14ac:dyDescent="0.25">
      <c r="A33" s="73"/>
      <c r="B33" s="5" t="s">
        <v>9</v>
      </c>
      <c r="C33" s="14">
        <v>-167679</v>
      </c>
      <c r="D33" s="14">
        <v>-151810</v>
      </c>
      <c r="E33" s="14">
        <v>-160861</v>
      </c>
      <c r="F33" s="14">
        <v>-176098</v>
      </c>
    </row>
    <row r="34" spans="1:14" x14ac:dyDescent="0.25">
      <c r="A34" s="73"/>
      <c r="B34" s="5" t="s">
        <v>10</v>
      </c>
      <c r="C34" s="14">
        <v>-110265</v>
      </c>
      <c r="D34" s="14">
        <v>-54206.7</v>
      </c>
      <c r="E34" s="14">
        <v>8030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75.5</v>
      </c>
      <c r="D35" s="12">
        <v>77.2</v>
      </c>
      <c r="E35" s="12">
        <v>79.2</v>
      </c>
      <c r="F35" s="12">
        <v>80</v>
      </c>
    </row>
    <row r="36" spans="1:14" x14ac:dyDescent="0.25">
      <c r="A36" s="74"/>
      <c r="B36" s="4" t="s">
        <v>4</v>
      </c>
      <c r="C36" s="12">
        <v>75.73</v>
      </c>
      <c r="D36" s="12">
        <v>77.52</v>
      </c>
      <c r="E36" s="12">
        <v>79.64</v>
      </c>
      <c r="F36" s="12">
        <v>80.599999999999994</v>
      </c>
    </row>
    <row r="37" spans="1:14" x14ac:dyDescent="0.25">
      <c r="A37" s="74"/>
      <c r="B37" s="4" t="s">
        <v>5</v>
      </c>
      <c r="C37" s="12">
        <v>1.62</v>
      </c>
      <c r="D37" s="12">
        <v>2.2999999999999998</v>
      </c>
      <c r="E37" s="12">
        <v>3.36</v>
      </c>
      <c r="F37" s="12">
        <v>4.3099999999999996</v>
      </c>
    </row>
    <row r="38" spans="1:14" x14ac:dyDescent="0.25">
      <c r="A38" s="74"/>
      <c r="B38" s="4" t="s">
        <v>9</v>
      </c>
      <c r="C38" s="12">
        <v>73.53</v>
      </c>
      <c r="D38" s="12">
        <v>73.5</v>
      </c>
      <c r="E38" s="12">
        <v>73.67</v>
      </c>
      <c r="F38" s="12">
        <v>69.150000000000006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89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43132</v>
      </c>
      <c r="D43" s="9">
        <v>43160</v>
      </c>
      <c r="E43" s="9">
        <v>43191</v>
      </c>
      <c r="F43" s="9">
        <v>43221</v>
      </c>
      <c r="G43" s="9">
        <v>43252</v>
      </c>
      <c r="H43" s="9">
        <v>43282</v>
      </c>
      <c r="I43" s="9">
        <v>43313</v>
      </c>
      <c r="J43" s="9">
        <v>43344</v>
      </c>
      <c r="K43" s="9">
        <v>43374</v>
      </c>
      <c r="L43" s="9">
        <v>43405</v>
      </c>
      <c r="M43" s="9">
        <v>43435</v>
      </c>
      <c r="N43" s="9">
        <v>43466</v>
      </c>
    </row>
    <row r="44" spans="1:14" ht="15" customHeight="1" x14ac:dyDescent="0.25">
      <c r="A44" s="71" t="s">
        <v>11</v>
      </c>
      <c r="B44" s="4" t="s">
        <v>3</v>
      </c>
      <c r="C44" s="16">
        <v>101888.3</v>
      </c>
      <c r="D44" s="16">
        <v>108840.87</v>
      </c>
      <c r="E44" s="16">
        <v>129000</v>
      </c>
      <c r="F44" s="16">
        <v>107390</v>
      </c>
      <c r="G44" s="16">
        <v>112963</v>
      </c>
      <c r="H44" s="16">
        <v>119248.64</v>
      </c>
      <c r="I44" s="16">
        <v>111608</v>
      </c>
      <c r="J44" s="16">
        <v>111069.1</v>
      </c>
      <c r="K44" s="16">
        <v>127017.33</v>
      </c>
      <c r="L44" s="16">
        <v>119386.75</v>
      </c>
      <c r="M44" s="16">
        <v>146049</v>
      </c>
      <c r="N44" s="16">
        <v>154875.70000000001</v>
      </c>
    </row>
    <row r="45" spans="1:14" x14ac:dyDescent="0.25">
      <c r="A45" s="72"/>
      <c r="B45" s="4" t="s">
        <v>4</v>
      </c>
      <c r="C45" s="16">
        <v>102443.08</v>
      </c>
      <c r="D45" s="16">
        <v>109569.07</v>
      </c>
      <c r="E45" s="16">
        <v>129518.77</v>
      </c>
      <c r="F45" s="16">
        <v>107566.02</v>
      </c>
      <c r="G45" s="16">
        <v>112551.75</v>
      </c>
      <c r="H45" s="16">
        <v>119719.02</v>
      </c>
      <c r="I45" s="16">
        <v>111563.07</v>
      </c>
      <c r="J45" s="16">
        <v>111622.69</v>
      </c>
      <c r="K45" s="16">
        <v>126854.12</v>
      </c>
      <c r="L45" s="16">
        <v>120573.51</v>
      </c>
      <c r="M45" s="16">
        <v>146786.31</v>
      </c>
      <c r="N45" s="16">
        <v>154678.21</v>
      </c>
    </row>
    <row r="46" spans="1:14" x14ac:dyDescent="0.25">
      <c r="A46" s="72"/>
      <c r="B46" s="4" t="s">
        <v>5</v>
      </c>
      <c r="C46" s="16">
        <v>3560.95</v>
      </c>
      <c r="D46" s="16">
        <v>4032.65</v>
      </c>
      <c r="E46" s="16">
        <v>4927.7299999999996</v>
      </c>
      <c r="F46" s="16">
        <v>3092.41</v>
      </c>
      <c r="G46" s="16">
        <v>2409.9699999999998</v>
      </c>
      <c r="H46" s="16">
        <v>3440.84</v>
      </c>
      <c r="I46" s="16">
        <v>4299.3999999999996</v>
      </c>
      <c r="J46" s="16">
        <v>3908.91</v>
      </c>
      <c r="K46" s="16">
        <v>5374.44</v>
      </c>
      <c r="L46" s="16">
        <v>5934.94</v>
      </c>
      <c r="M46" s="16">
        <v>7179.53</v>
      </c>
      <c r="N46" s="16">
        <v>8624.93</v>
      </c>
    </row>
    <row r="47" spans="1:14" ht="15" customHeight="1" x14ac:dyDescent="0.25">
      <c r="A47" s="72"/>
      <c r="B47" s="4" t="s">
        <v>9</v>
      </c>
      <c r="C47" s="16">
        <v>95925</v>
      </c>
      <c r="D47" s="16">
        <v>100626.82</v>
      </c>
      <c r="E47" s="16">
        <v>120456</v>
      </c>
      <c r="F47" s="16">
        <v>98073.17</v>
      </c>
      <c r="G47" s="16">
        <v>105418</v>
      </c>
      <c r="H47" s="16">
        <v>112419.5</v>
      </c>
      <c r="I47" s="16">
        <v>103544.66</v>
      </c>
      <c r="J47" s="16">
        <v>99771.07</v>
      </c>
      <c r="K47" s="16">
        <v>110417.96</v>
      </c>
      <c r="L47" s="16">
        <v>108561.72</v>
      </c>
      <c r="M47" s="16">
        <v>125331</v>
      </c>
      <c r="N47" s="16">
        <v>134935</v>
      </c>
    </row>
    <row r="48" spans="1:14" x14ac:dyDescent="0.25">
      <c r="A48" s="72"/>
      <c r="B48" s="4" t="s">
        <v>10</v>
      </c>
      <c r="C48" s="16">
        <v>112820</v>
      </c>
      <c r="D48" s="16">
        <v>121574</v>
      </c>
      <c r="E48" s="16">
        <v>143321</v>
      </c>
      <c r="F48" s="16">
        <v>115348.53</v>
      </c>
      <c r="G48" s="16">
        <v>116616</v>
      </c>
      <c r="H48" s="16">
        <v>128900</v>
      </c>
      <c r="I48" s="16">
        <v>124971.46</v>
      </c>
      <c r="J48" s="16">
        <v>120858.09</v>
      </c>
      <c r="K48" s="16">
        <v>144480</v>
      </c>
      <c r="L48" s="16">
        <v>136536.70000000001</v>
      </c>
      <c r="M48" s="16">
        <v>165209.41</v>
      </c>
      <c r="N48" s="16">
        <v>169449.27</v>
      </c>
    </row>
    <row r="49" spans="1:14" ht="15" customHeight="1" x14ac:dyDescent="0.25">
      <c r="A49" s="63" t="s">
        <v>6</v>
      </c>
      <c r="B49" s="5" t="s">
        <v>3</v>
      </c>
      <c r="C49" s="17">
        <v>79053.05</v>
      </c>
      <c r="D49" s="17">
        <v>94460.5</v>
      </c>
      <c r="E49" s="17">
        <v>113844.13</v>
      </c>
      <c r="F49" s="17">
        <v>86342</v>
      </c>
      <c r="G49" s="17">
        <v>94500</v>
      </c>
      <c r="H49" s="17">
        <v>100245.32</v>
      </c>
      <c r="I49" s="17">
        <v>93191.15</v>
      </c>
      <c r="J49" s="17">
        <v>95957.25</v>
      </c>
      <c r="K49" s="17">
        <v>108449.67</v>
      </c>
      <c r="L49" s="17">
        <v>99199.9</v>
      </c>
      <c r="M49" s="17">
        <v>124379.94</v>
      </c>
      <c r="N49" s="17">
        <v>133613.20000000001</v>
      </c>
    </row>
    <row r="50" spans="1:14" x14ac:dyDescent="0.25">
      <c r="A50" s="63"/>
      <c r="B50" s="5" t="s">
        <v>4</v>
      </c>
      <c r="C50" s="17">
        <v>79411.429999999993</v>
      </c>
      <c r="D50" s="17">
        <v>94540.91</v>
      </c>
      <c r="E50" s="17">
        <v>113319.19</v>
      </c>
      <c r="F50" s="17">
        <v>86708.07</v>
      </c>
      <c r="G50" s="17">
        <v>94387.43</v>
      </c>
      <c r="H50" s="17">
        <v>100836.02</v>
      </c>
      <c r="I50" s="17">
        <v>93495.64</v>
      </c>
      <c r="J50" s="17">
        <v>96860.9</v>
      </c>
      <c r="K50" s="17">
        <v>109384.96000000001</v>
      </c>
      <c r="L50" s="17">
        <v>99411.62</v>
      </c>
      <c r="M50" s="17">
        <v>125201.52</v>
      </c>
      <c r="N50" s="17">
        <v>133358.23000000001</v>
      </c>
    </row>
    <row r="51" spans="1:14" x14ac:dyDescent="0.25">
      <c r="A51" s="63"/>
      <c r="B51" s="5" t="s">
        <v>5</v>
      </c>
      <c r="C51" s="17">
        <v>4451.46</v>
      </c>
      <c r="D51" s="17">
        <v>3380.12</v>
      </c>
      <c r="E51" s="17">
        <v>5260.89</v>
      </c>
      <c r="F51" s="17">
        <v>2947.51</v>
      </c>
      <c r="G51" s="17">
        <v>2739.04</v>
      </c>
      <c r="H51" s="17">
        <v>3925.01</v>
      </c>
      <c r="I51" s="17">
        <v>3732.15</v>
      </c>
      <c r="J51" s="17">
        <v>4511.93</v>
      </c>
      <c r="K51" s="17">
        <v>5658.68</v>
      </c>
      <c r="L51" s="17">
        <v>6870.7</v>
      </c>
      <c r="M51" s="17">
        <v>6568.49</v>
      </c>
      <c r="N51" s="17">
        <v>11869.92</v>
      </c>
    </row>
    <row r="52" spans="1:14" ht="15" customHeight="1" x14ac:dyDescent="0.25">
      <c r="A52" s="63"/>
      <c r="B52" s="5" t="s">
        <v>9</v>
      </c>
      <c r="C52" s="17">
        <v>71279</v>
      </c>
      <c r="D52" s="17">
        <v>86274.3</v>
      </c>
      <c r="E52" s="17">
        <v>100303</v>
      </c>
      <c r="F52" s="17">
        <v>80043</v>
      </c>
      <c r="G52" s="17">
        <v>88134</v>
      </c>
      <c r="H52" s="17">
        <v>93023.21</v>
      </c>
      <c r="I52" s="17">
        <v>86074</v>
      </c>
      <c r="J52" s="17">
        <v>89900.56</v>
      </c>
      <c r="K52" s="17">
        <v>93970.82</v>
      </c>
      <c r="L52" s="17">
        <v>84140</v>
      </c>
      <c r="M52" s="17">
        <v>112973</v>
      </c>
      <c r="N52" s="17">
        <v>98100</v>
      </c>
    </row>
    <row r="53" spans="1:14" x14ac:dyDescent="0.25">
      <c r="A53" s="63"/>
      <c r="B53" s="5" t="s">
        <v>10</v>
      </c>
      <c r="C53" s="17">
        <v>93158.6</v>
      </c>
      <c r="D53" s="17">
        <v>101783.08</v>
      </c>
      <c r="E53" s="17">
        <v>126547.97</v>
      </c>
      <c r="F53" s="17">
        <v>96099</v>
      </c>
      <c r="G53" s="17">
        <v>105554.83</v>
      </c>
      <c r="H53" s="17">
        <v>112682.8</v>
      </c>
      <c r="I53" s="17">
        <v>103506</v>
      </c>
      <c r="J53" s="17">
        <v>112350.43</v>
      </c>
      <c r="K53" s="17">
        <v>124500</v>
      </c>
      <c r="L53" s="17">
        <v>112310.34</v>
      </c>
      <c r="M53" s="17">
        <v>136720.82999999999</v>
      </c>
      <c r="N53" s="17">
        <v>155705.95000000001</v>
      </c>
    </row>
    <row r="54" spans="1:14" ht="15" customHeight="1" x14ac:dyDescent="0.25">
      <c r="A54" s="72" t="s">
        <v>7</v>
      </c>
      <c r="B54" s="4" t="s">
        <v>3</v>
      </c>
      <c r="C54" s="16">
        <v>101019</v>
      </c>
      <c r="D54" s="16">
        <v>104658</v>
      </c>
      <c r="E54" s="16">
        <v>102605.91</v>
      </c>
      <c r="F54" s="16">
        <v>110695</v>
      </c>
      <c r="G54" s="16">
        <v>111268.15</v>
      </c>
      <c r="H54" s="16">
        <v>117000</v>
      </c>
      <c r="I54" s="16">
        <v>108030</v>
      </c>
      <c r="J54" s="16">
        <v>119536</v>
      </c>
      <c r="K54" s="16">
        <v>105218.46</v>
      </c>
      <c r="L54" s="16">
        <v>112981.7</v>
      </c>
      <c r="M54" s="16">
        <v>155414.54</v>
      </c>
      <c r="N54" s="16">
        <v>113928.5</v>
      </c>
    </row>
    <row r="55" spans="1:14" x14ac:dyDescent="0.25">
      <c r="A55" s="72"/>
      <c r="B55" s="4" t="s">
        <v>4</v>
      </c>
      <c r="C55" s="16">
        <v>100090.86</v>
      </c>
      <c r="D55" s="16">
        <v>104134.98</v>
      </c>
      <c r="E55" s="16">
        <v>103794.31</v>
      </c>
      <c r="F55" s="16">
        <v>109641.69</v>
      </c>
      <c r="G55" s="16">
        <v>110451.55</v>
      </c>
      <c r="H55" s="16">
        <v>117265.8</v>
      </c>
      <c r="I55" s="16">
        <v>107950.65</v>
      </c>
      <c r="J55" s="16">
        <v>119660.36</v>
      </c>
      <c r="K55" s="16">
        <v>106562.12</v>
      </c>
      <c r="L55" s="16">
        <v>114532.09</v>
      </c>
      <c r="M55" s="16">
        <v>155150.12</v>
      </c>
      <c r="N55" s="16">
        <v>113935.86</v>
      </c>
    </row>
    <row r="56" spans="1:14" x14ac:dyDescent="0.25">
      <c r="A56" s="72"/>
      <c r="B56" s="4" t="s">
        <v>5</v>
      </c>
      <c r="C56" s="16">
        <v>3398.38</v>
      </c>
      <c r="D56" s="16">
        <v>2582.08</v>
      </c>
      <c r="E56" s="16">
        <v>4517.0600000000004</v>
      </c>
      <c r="F56" s="16">
        <v>5372.15</v>
      </c>
      <c r="G56" s="16">
        <v>4303.6000000000004</v>
      </c>
      <c r="H56" s="16">
        <v>4629.88</v>
      </c>
      <c r="I56" s="16">
        <v>3580.65</v>
      </c>
      <c r="J56" s="16">
        <v>4696.1499999999996</v>
      </c>
      <c r="K56" s="16">
        <v>5233.9799999999996</v>
      </c>
      <c r="L56" s="16">
        <v>5710.04</v>
      </c>
      <c r="M56" s="16">
        <v>13440.28</v>
      </c>
      <c r="N56" s="16">
        <v>6299.47</v>
      </c>
    </row>
    <row r="57" spans="1:14" ht="15" customHeight="1" x14ac:dyDescent="0.25">
      <c r="A57" s="72"/>
      <c r="B57" s="4" t="s">
        <v>9</v>
      </c>
      <c r="C57" s="16">
        <v>90903</v>
      </c>
      <c r="D57" s="16">
        <v>97448</v>
      </c>
      <c r="E57" s="16">
        <v>93594</v>
      </c>
      <c r="F57" s="16">
        <v>92178.94</v>
      </c>
      <c r="G57" s="16">
        <v>100663</v>
      </c>
      <c r="H57" s="16">
        <v>105705</v>
      </c>
      <c r="I57" s="16">
        <v>93684.1</v>
      </c>
      <c r="J57" s="16">
        <v>110210</v>
      </c>
      <c r="K57" s="16">
        <v>92272.6</v>
      </c>
      <c r="L57" s="16">
        <v>105091</v>
      </c>
      <c r="M57" s="16">
        <v>130378.08</v>
      </c>
      <c r="N57" s="16">
        <v>100346</v>
      </c>
    </row>
    <row r="58" spans="1:14" x14ac:dyDescent="0.25">
      <c r="A58" s="72"/>
      <c r="B58" s="4" t="s">
        <v>10</v>
      </c>
      <c r="C58" s="16">
        <v>105585</v>
      </c>
      <c r="D58" s="16">
        <v>109591.11</v>
      </c>
      <c r="E58" s="16">
        <v>116814</v>
      </c>
      <c r="F58" s="16">
        <v>124007.71</v>
      </c>
      <c r="G58" s="16">
        <v>120574.06</v>
      </c>
      <c r="H58" s="16">
        <v>130360.88</v>
      </c>
      <c r="I58" s="16">
        <v>119469</v>
      </c>
      <c r="J58" s="16">
        <v>138267.29999999999</v>
      </c>
      <c r="K58" s="16">
        <v>125269</v>
      </c>
      <c r="L58" s="16">
        <v>132520.5</v>
      </c>
      <c r="M58" s="16">
        <v>194081.48</v>
      </c>
      <c r="N58" s="16">
        <v>127115</v>
      </c>
    </row>
    <row r="59" spans="1:14" ht="15" customHeight="1" x14ac:dyDescent="0.25">
      <c r="A59" s="63" t="s">
        <v>8</v>
      </c>
      <c r="B59" s="5" t="s">
        <v>3</v>
      </c>
      <c r="C59" s="17">
        <v>-21346.720000000001</v>
      </c>
      <c r="D59" s="17">
        <v>-9867</v>
      </c>
      <c r="E59" s="17">
        <v>9882.2999999999993</v>
      </c>
      <c r="F59" s="17">
        <v>-23639.58</v>
      </c>
      <c r="G59" s="17">
        <v>-16453</v>
      </c>
      <c r="H59" s="17">
        <v>-16000</v>
      </c>
      <c r="I59" s="17">
        <v>-14329</v>
      </c>
      <c r="J59" s="17">
        <v>-23396.5</v>
      </c>
      <c r="K59" s="17">
        <v>2992.1</v>
      </c>
      <c r="L59" s="17">
        <v>-15726</v>
      </c>
      <c r="M59" s="17">
        <v>-31636.84</v>
      </c>
      <c r="N59" s="17">
        <v>20663</v>
      </c>
    </row>
    <row r="60" spans="1:14" x14ac:dyDescent="0.25">
      <c r="A60" s="63"/>
      <c r="B60" s="5" t="s">
        <v>4</v>
      </c>
      <c r="C60" s="17">
        <v>-21244.09</v>
      </c>
      <c r="D60" s="17">
        <v>-9720.61</v>
      </c>
      <c r="E60" s="17">
        <v>9873.3700000000008</v>
      </c>
      <c r="F60" s="17">
        <v>-23302.57</v>
      </c>
      <c r="G60" s="17">
        <v>-15919.96</v>
      </c>
      <c r="H60" s="17">
        <v>-16691.009999999998</v>
      </c>
      <c r="I60" s="17">
        <v>-13766.56</v>
      </c>
      <c r="J60" s="17">
        <v>-22944.74</v>
      </c>
      <c r="K60" s="17">
        <v>3183.43</v>
      </c>
      <c r="L60" s="17">
        <v>-15055.86</v>
      </c>
      <c r="M60" s="17">
        <v>-30148.74</v>
      </c>
      <c r="N60" s="17">
        <v>17896.689999999999</v>
      </c>
    </row>
    <row r="61" spans="1:14" x14ac:dyDescent="0.25">
      <c r="A61" s="63"/>
      <c r="B61" s="5" t="s">
        <v>5</v>
      </c>
      <c r="C61" s="17">
        <v>5392.74</v>
      </c>
      <c r="D61" s="17">
        <v>3302.87</v>
      </c>
      <c r="E61" s="17">
        <v>6451.46</v>
      </c>
      <c r="F61" s="17">
        <v>4776.97</v>
      </c>
      <c r="G61" s="17">
        <v>3669.79</v>
      </c>
      <c r="H61" s="17">
        <v>4975.1400000000003</v>
      </c>
      <c r="I61" s="17">
        <v>4226.83</v>
      </c>
      <c r="J61" s="17">
        <v>4224.32</v>
      </c>
      <c r="K61" s="17">
        <v>6424.37</v>
      </c>
      <c r="L61" s="17">
        <v>7969.46</v>
      </c>
      <c r="M61" s="17">
        <v>12867.92</v>
      </c>
      <c r="N61" s="17">
        <v>12453.18</v>
      </c>
    </row>
    <row r="62" spans="1:14" x14ac:dyDescent="0.25">
      <c r="A62" s="63"/>
      <c r="B62" s="5" t="s">
        <v>9</v>
      </c>
      <c r="C62" s="17">
        <v>-30530.2</v>
      </c>
      <c r="D62" s="17">
        <v>-19373.52</v>
      </c>
      <c r="E62" s="17">
        <v>-3337</v>
      </c>
      <c r="F62" s="17">
        <v>-30748.400000000001</v>
      </c>
      <c r="G62" s="17">
        <v>-27662.35</v>
      </c>
      <c r="H62" s="17">
        <v>-32431.3</v>
      </c>
      <c r="I62" s="17">
        <v>-20095.23</v>
      </c>
      <c r="J62" s="17">
        <v>-31519.62</v>
      </c>
      <c r="K62" s="17">
        <v>-10015</v>
      </c>
      <c r="L62" s="17">
        <v>-33048.800000000003</v>
      </c>
      <c r="M62" s="17">
        <v>-63873.86</v>
      </c>
      <c r="N62" s="17">
        <v>-10819</v>
      </c>
    </row>
    <row r="63" spans="1:14" ht="15.75" thickBot="1" x14ac:dyDescent="0.3">
      <c r="A63" s="64"/>
      <c r="B63" s="6" t="s">
        <v>10</v>
      </c>
      <c r="C63" s="18">
        <v>-8436</v>
      </c>
      <c r="D63" s="18">
        <v>-2446</v>
      </c>
      <c r="E63" s="18">
        <v>24481</v>
      </c>
      <c r="F63" s="18">
        <v>-13312</v>
      </c>
      <c r="G63" s="18">
        <v>-4479</v>
      </c>
      <c r="H63" s="18">
        <v>-8021</v>
      </c>
      <c r="I63" s="18">
        <v>-1562.06</v>
      </c>
      <c r="J63" s="18">
        <v>-13364.5</v>
      </c>
      <c r="K63" s="18">
        <v>19388.099999999999</v>
      </c>
      <c r="L63" s="18">
        <v>-830.86</v>
      </c>
      <c r="M63" s="18">
        <v>-3790</v>
      </c>
      <c r="N63" s="18">
        <v>38000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0:N63"/>
  <sheetViews>
    <sheetView topLeftCell="A34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v>43160</v>
      </c>
      <c r="C10" s="3"/>
    </row>
    <row r="11" spans="1:6" ht="15.75" x14ac:dyDescent="0.25">
      <c r="A11" s="1" t="s">
        <v>0</v>
      </c>
      <c r="B11" s="2">
        <v>43160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1455321</v>
      </c>
      <c r="D15" s="11">
        <v>1569469</v>
      </c>
      <c r="E15" s="11">
        <v>1684948</v>
      </c>
      <c r="F15" s="11">
        <v>1795777</v>
      </c>
    </row>
    <row r="16" spans="1:6" x14ac:dyDescent="0.25">
      <c r="A16" s="72"/>
      <c r="B16" s="12" t="s">
        <v>4</v>
      </c>
      <c r="C16" s="13">
        <v>1454397.78</v>
      </c>
      <c r="D16" s="13">
        <v>1567586.03</v>
      </c>
      <c r="E16" s="13">
        <v>1683667.99</v>
      </c>
      <c r="F16" s="13">
        <v>1796932.04</v>
      </c>
    </row>
    <row r="17" spans="1:6" x14ac:dyDescent="0.25">
      <c r="A17" s="72"/>
      <c r="B17" s="12" t="s">
        <v>5</v>
      </c>
      <c r="C17" s="13">
        <v>27832.42</v>
      </c>
      <c r="D17" s="13">
        <v>41190.61</v>
      </c>
      <c r="E17" s="13">
        <v>51108.74</v>
      </c>
      <c r="F17" s="13">
        <v>76419.91</v>
      </c>
    </row>
    <row r="18" spans="1:6" x14ac:dyDescent="0.25">
      <c r="A18" s="72"/>
      <c r="B18" s="12" t="s">
        <v>9</v>
      </c>
      <c r="C18" s="13">
        <v>1375642</v>
      </c>
      <c r="D18" s="13">
        <v>1450000</v>
      </c>
      <c r="E18" s="13">
        <v>1589832</v>
      </c>
      <c r="F18" s="13">
        <v>1600000</v>
      </c>
    </row>
    <row r="19" spans="1:6" x14ac:dyDescent="0.25">
      <c r="A19" s="72"/>
      <c r="B19" s="12" t="s">
        <v>10</v>
      </c>
      <c r="C19" s="13">
        <v>1516489.02</v>
      </c>
      <c r="D19" s="13">
        <v>1658790</v>
      </c>
      <c r="E19" s="13">
        <v>1777790.5</v>
      </c>
      <c r="F19" s="13">
        <v>1940672.7</v>
      </c>
    </row>
    <row r="20" spans="1:6" ht="15" customHeight="1" x14ac:dyDescent="0.25">
      <c r="A20" s="63" t="s">
        <v>6</v>
      </c>
      <c r="B20" s="5" t="s">
        <v>3</v>
      </c>
      <c r="C20" s="14">
        <v>1224142.49</v>
      </c>
      <c r="D20" s="14">
        <v>1321003.3600000001</v>
      </c>
      <c r="E20" s="14">
        <v>1415116.64</v>
      </c>
      <c r="F20" s="14">
        <v>1523494.74</v>
      </c>
    </row>
    <row r="21" spans="1:6" x14ac:dyDescent="0.25">
      <c r="A21" s="63"/>
      <c r="B21" s="5" t="s">
        <v>4</v>
      </c>
      <c r="C21" s="14">
        <v>1228079.27</v>
      </c>
      <c r="D21" s="14">
        <v>1319002.54</v>
      </c>
      <c r="E21" s="14">
        <v>1420260.58</v>
      </c>
      <c r="F21" s="14">
        <v>1529643.99</v>
      </c>
    </row>
    <row r="22" spans="1:6" x14ac:dyDescent="0.25">
      <c r="A22" s="63"/>
      <c r="B22" s="5" t="s">
        <v>5</v>
      </c>
      <c r="C22" s="14">
        <v>25564.69</v>
      </c>
      <c r="D22" s="14">
        <v>31733.13</v>
      </c>
      <c r="E22" s="14">
        <v>37394.65</v>
      </c>
      <c r="F22" s="14">
        <v>44894.41</v>
      </c>
    </row>
    <row r="23" spans="1:6" x14ac:dyDescent="0.25">
      <c r="A23" s="63"/>
      <c r="B23" s="5" t="s">
        <v>9</v>
      </c>
      <c r="C23" s="14">
        <v>1170736</v>
      </c>
      <c r="D23" s="14">
        <v>1220000</v>
      </c>
      <c r="E23" s="14">
        <v>1345000</v>
      </c>
      <c r="F23" s="14">
        <v>1466515.93</v>
      </c>
    </row>
    <row r="24" spans="1:6" x14ac:dyDescent="0.25">
      <c r="A24" s="63"/>
      <c r="B24" s="5" t="s">
        <v>10</v>
      </c>
      <c r="C24" s="14">
        <v>1316567.9099999999</v>
      </c>
      <c r="D24" s="14">
        <v>1400872.88</v>
      </c>
      <c r="E24" s="14">
        <v>1535736.83</v>
      </c>
      <c r="F24" s="14">
        <v>1669231.19</v>
      </c>
    </row>
    <row r="25" spans="1:6" ht="15" customHeight="1" x14ac:dyDescent="0.25">
      <c r="A25" s="72" t="s">
        <v>7</v>
      </c>
      <c r="B25" s="4" t="s">
        <v>3</v>
      </c>
      <c r="C25" s="12">
        <v>1360236.6</v>
      </c>
      <c r="D25" s="12">
        <v>1420974</v>
      </c>
      <c r="E25" s="12">
        <v>1477768.35</v>
      </c>
      <c r="F25" s="12">
        <v>1540000</v>
      </c>
    </row>
    <row r="26" spans="1:6" x14ac:dyDescent="0.25">
      <c r="A26" s="72"/>
      <c r="B26" s="4" t="s">
        <v>4</v>
      </c>
      <c r="C26" s="12">
        <v>1358520.31</v>
      </c>
      <c r="D26" s="12">
        <v>1425849.87</v>
      </c>
      <c r="E26" s="12">
        <v>1483341.56</v>
      </c>
      <c r="F26" s="12">
        <v>1538660.54</v>
      </c>
    </row>
    <row r="27" spans="1:6" x14ac:dyDescent="0.25">
      <c r="A27" s="72"/>
      <c r="B27" s="4" t="s">
        <v>5</v>
      </c>
      <c r="C27" s="12">
        <v>15904.39</v>
      </c>
      <c r="D27" s="12">
        <v>30807.52</v>
      </c>
      <c r="E27" s="12">
        <v>39335.730000000003</v>
      </c>
      <c r="F27" s="12">
        <v>29808.93</v>
      </c>
    </row>
    <row r="28" spans="1:6" x14ac:dyDescent="0.25">
      <c r="A28" s="72"/>
      <c r="B28" s="4" t="s">
        <v>9</v>
      </c>
      <c r="C28" s="12">
        <v>1317901</v>
      </c>
      <c r="D28" s="12">
        <v>1359000</v>
      </c>
      <c r="E28" s="12">
        <v>1372000</v>
      </c>
      <c r="F28" s="12">
        <v>1468559.8</v>
      </c>
    </row>
    <row r="29" spans="1:6" x14ac:dyDescent="0.25">
      <c r="A29" s="72"/>
      <c r="B29" s="4" t="s">
        <v>10</v>
      </c>
      <c r="C29" s="12">
        <v>1401179</v>
      </c>
      <c r="D29" s="12">
        <v>1533875</v>
      </c>
      <c r="E29" s="12">
        <v>1595230</v>
      </c>
      <c r="F29" s="12">
        <v>1609773</v>
      </c>
    </row>
    <row r="30" spans="1:6" ht="15" customHeight="1" x14ac:dyDescent="0.25">
      <c r="A30" s="73" t="s">
        <v>8</v>
      </c>
      <c r="B30" s="5" t="s">
        <v>3</v>
      </c>
      <c r="C30" s="14">
        <v>-139132</v>
      </c>
      <c r="D30" s="14">
        <v>-111892</v>
      </c>
      <c r="E30" s="14">
        <v>-65000</v>
      </c>
      <c r="F30" s="14">
        <v>-20840.240000000002</v>
      </c>
    </row>
    <row r="31" spans="1:6" x14ac:dyDescent="0.25">
      <c r="A31" s="73"/>
      <c r="B31" s="5" t="s">
        <v>4</v>
      </c>
      <c r="C31" s="14">
        <v>-134686.19</v>
      </c>
      <c r="D31" s="14">
        <v>-108437.92</v>
      </c>
      <c r="E31" s="14">
        <v>-64530.239999999998</v>
      </c>
      <c r="F31" s="14">
        <v>-15046.12</v>
      </c>
    </row>
    <row r="32" spans="1:6" x14ac:dyDescent="0.25">
      <c r="A32" s="73"/>
      <c r="B32" s="5" t="s">
        <v>5</v>
      </c>
      <c r="C32" s="14">
        <v>19570.3</v>
      </c>
      <c r="D32" s="14">
        <v>27149.61</v>
      </c>
      <c r="E32" s="14">
        <v>35728.25</v>
      </c>
      <c r="F32" s="14">
        <v>55926.57</v>
      </c>
    </row>
    <row r="33" spans="1:14" ht="15" customHeight="1" x14ac:dyDescent="0.25">
      <c r="A33" s="73"/>
      <c r="B33" s="5" t="s">
        <v>9</v>
      </c>
      <c r="C33" s="14">
        <v>-161300</v>
      </c>
      <c r="D33" s="14">
        <v>-152603</v>
      </c>
      <c r="E33" s="14">
        <v>-160812</v>
      </c>
      <c r="F33" s="14">
        <v>-176089</v>
      </c>
    </row>
    <row r="34" spans="1:14" x14ac:dyDescent="0.25">
      <c r="A34" s="73"/>
      <c r="B34" s="5" t="s">
        <v>10</v>
      </c>
      <c r="C34" s="14">
        <v>-67000</v>
      </c>
      <c r="D34" s="14">
        <v>-33756.5</v>
      </c>
      <c r="E34" s="14">
        <v>18604.599999999999</v>
      </c>
      <c r="F34" s="14">
        <v>151288.44</v>
      </c>
    </row>
    <row r="35" spans="1:14" ht="15" customHeight="1" x14ac:dyDescent="0.25">
      <c r="A35" s="74" t="s">
        <v>20</v>
      </c>
      <c r="B35" s="4" t="s">
        <v>3</v>
      </c>
      <c r="C35" s="12">
        <v>75</v>
      </c>
      <c r="D35" s="12">
        <v>76.95</v>
      </c>
      <c r="E35" s="12">
        <v>78.849999999999994</v>
      </c>
      <c r="F35" s="12">
        <v>79.95</v>
      </c>
    </row>
    <row r="36" spans="1:14" x14ac:dyDescent="0.25">
      <c r="A36" s="74"/>
      <c r="B36" s="4" t="s">
        <v>4</v>
      </c>
      <c r="C36" s="12">
        <v>75.39</v>
      </c>
      <c r="D36" s="12">
        <v>77.099999999999994</v>
      </c>
      <c r="E36" s="12">
        <v>79.069999999999993</v>
      </c>
      <c r="F36" s="12">
        <v>80.010000000000005</v>
      </c>
    </row>
    <row r="37" spans="1:14" x14ac:dyDescent="0.25">
      <c r="A37" s="74"/>
      <c r="B37" s="4" t="s">
        <v>5</v>
      </c>
      <c r="C37" s="12">
        <v>1.58</v>
      </c>
      <c r="D37" s="12">
        <v>2.19</v>
      </c>
      <c r="E37" s="12">
        <v>3.43</v>
      </c>
      <c r="F37" s="12">
        <v>4.34</v>
      </c>
    </row>
    <row r="38" spans="1:14" x14ac:dyDescent="0.25">
      <c r="A38" s="74"/>
      <c r="B38" s="4" t="s">
        <v>9</v>
      </c>
      <c r="C38" s="12">
        <v>73.400000000000006</v>
      </c>
      <c r="D38" s="12">
        <v>73.400000000000006</v>
      </c>
      <c r="E38" s="12">
        <v>72.709999999999994</v>
      </c>
      <c r="F38" s="12">
        <v>68.08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89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43160</v>
      </c>
      <c r="D43" s="9">
        <v>43191</v>
      </c>
      <c r="E43" s="9">
        <v>43221</v>
      </c>
      <c r="F43" s="9">
        <v>43252</v>
      </c>
      <c r="G43" s="9">
        <v>43282</v>
      </c>
      <c r="H43" s="9">
        <v>43313</v>
      </c>
      <c r="I43" s="9">
        <v>43344</v>
      </c>
      <c r="J43" s="9">
        <v>43374</v>
      </c>
      <c r="K43" s="9">
        <v>43405</v>
      </c>
      <c r="L43" s="9">
        <v>43435</v>
      </c>
      <c r="M43" s="9">
        <v>43466</v>
      </c>
      <c r="N43" s="9">
        <v>43497</v>
      </c>
    </row>
    <row r="44" spans="1:14" ht="15" customHeight="1" x14ac:dyDescent="0.25">
      <c r="A44" s="71" t="s">
        <v>11</v>
      </c>
      <c r="B44" s="4" t="s">
        <v>3</v>
      </c>
      <c r="C44" s="16">
        <v>109227.44</v>
      </c>
      <c r="D44" s="16">
        <v>129025.65</v>
      </c>
      <c r="E44" s="16">
        <v>107500</v>
      </c>
      <c r="F44" s="16">
        <v>113369.88</v>
      </c>
      <c r="G44" s="16">
        <v>119845.73</v>
      </c>
      <c r="H44" s="16">
        <v>111064.05</v>
      </c>
      <c r="I44" s="16">
        <v>111025</v>
      </c>
      <c r="J44" s="16">
        <v>126847.45</v>
      </c>
      <c r="K44" s="16">
        <v>119298</v>
      </c>
      <c r="L44" s="16">
        <v>146507.75</v>
      </c>
      <c r="M44" s="16">
        <v>160207.51</v>
      </c>
      <c r="N44" s="16">
        <v>110836</v>
      </c>
    </row>
    <row r="45" spans="1:14" x14ac:dyDescent="0.25">
      <c r="A45" s="72"/>
      <c r="B45" s="4" t="s">
        <v>4</v>
      </c>
      <c r="C45" s="16">
        <v>109614.45</v>
      </c>
      <c r="D45" s="16">
        <v>129776.94</v>
      </c>
      <c r="E45" s="16">
        <v>107944.84</v>
      </c>
      <c r="F45" s="16">
        <v>113232.11</v>
      </c>
      <c r="G45" s="16">
        <v>120371.96</v>
      </c>
      <c r="H45" s="16">
        <v>111149.02</v>
      </c>
      <c r="I45" s="16">
        <v>111239.31</v>
      </c>
      <c r="J45" s="16">
        <v>127298.86</v>
      </c>
      <c r="K45" s="16">
        <v>120039.33</v>
      </c>
      <c r="L45" s="16">
        <v>146752.56</v>
      </c>
      <c r="M45" s="16">
        <v>159171.39000000001</v>
      </c>
      <c r="N45" s="16">
        <v>111667.99</v>
      </c>
    </row>
    <row r="46" spans="1:14" x14ac:dyDescent="0.25">
      <c r="A46" s="72"/>
      <c r="B46" s="4" t="s">
        <v>5</v>
      </c>
      <c r="C46" s="16">
        <v>3015.65</v>
      </c>
      <c r="D46" s="16">
        <v>4176.7299999999996</v>
      </c>
      <c r="E46" s="16">
        <v>2985.62</v>
      </c>
      <c r="F46" s="16">
        <v>2499.6999999999998</v>
      </c>
      <c r="G46" s="16">
        <v>3681.26</v>
      </c>
      <c r="H46" s="16">
        <v>3946.36</v>
      </c>
      <c r="I46" s="16">
        <v>3903.69</v>
      </c>
      <c r="J46" s="16">
        <v>3702.35</v>
      </c>
      <c r="K46" s="16">
        <v>4708.34</v>
      </c>
      <c r="L46" s="16">
        <v>6115.96</v>
      </c>
      <c r="M46" s="16">
        <v>7658.54</v>
      </c>
      <c r="N46" s="16">
        <v>5970.24</v>
      </c>
    </row>
    <row r="47" spans="1:14" ht="15" customHeight="1" x14ac:dyDescent="0.25">
      <c r="A47" s="72"/>
      <c r="B47" s="4" t="s">
        <v>9</v>
      </c>
      <c r="C47" s="16">
        <v>104939</v>
      </c>
      <c r="D47" s="16">
        <v>120456</v>
      </c>
      <c r="E47" s="16">
        <v>102876</v>
      </c>
      <c r="F47" s="16">
        <v>107899</v>
      </c>
      <c r="G47" s="16">
        <v>111065</v>
      </c>
      <c r="H47" s="16">
        <v>100980</v>
      </c>
      <c r="I47" s="16">
        <v>102459</v>
      </c>
      <c r="J47" s="16">
        <v>120000</v>
      </c>
      <c r="K47" s="16">
        <v>113394</v>
      </c>
      <c r="L47" s="16">
        <v>132908</v>
      </c>
      <c r="M47" s="16">
        <v>144210</v>
      </c>
      <c r="N47" s="16">
        <v>98290.73</v>
      </c>
    </row>
    <row r="48" spans="1:14" x14ac:dyDescent="0.25">
      <c r="A48" s="72"/>
      <c r="B48" s="4" t="s">
        <v>10</v>
      </c>
      <c r="C48" s="16">
        <v>119261.84</v>
      </c>
      <c r="D48" s="16">
        <v>138054</v>
      </c>
      <c r="E48" s="16">
        <v>115900</v>
      </c>
      <c r="F48" s="16">
        <v>119037</v>
      </c>
      <c r="G48" s="16">
        <v>130900</v>
      </c>
      <c r="H48" s="16">
        <v>119900</v>
      </c>
      <c r="I48" s="16">
        <v>120746.79</v>
      </c>
      <c r="J48" s="16">
        <v>138401.9</v>
      </c>
      <c r="K48" s="16">
        <v>132285</v>
      </c>
      <c r="L48" s="16">
        <v>160723.88</v>
      </c>
      <c r="M48" s="16">
        <v>172455.94</v>
      </c>
      <c r="N48" s="16">
        <v>128900</v>
      </c>
    </row>
    <row r="49" spans="1:14" ht="15" customHeight="1" x14ac:dyDescent="0.25">
      <c r="A49" s="63" t="s">
        <v>6</v>
      </c>
      <c r="B49" s="5" t="s">
        <v>3</v>
      </c>
      <c r="C49" s="17">
        <v>94828.5</v>
      </c>
      <c r="D49" s="17">
        <v>114743.78</v>
      </c>
      <c r="E49" s="17">
        <v>86349</v>
      </c>
      <c r="F49" s="17">
        <v>94742.2</v>
      </c>
      <c r="G49" s="17">
        <v>100389.2</v>
      </c>
      <c r="H49" s="17">
        <v>93638.23</v>
      </c>
      <c r="I49" s="17">
        <v>95875.5</v>
      </c>
      <c r="J49" s="17">
        <v>108237.35</v>
      </c>
      <c r="K49" s="17">
        <v>99575.88</v>
      </c>
      <c r="L49" s="17">
        <v>125206.9</v>
      </c>
      <c r="M49" s="17">
        <v>140133</v>
      </c>
      <c r="N49" s="17">
        <v>86298.52</v>
      </c>
    </row>
    <row r="50" spans="1:14" x14ac:dyDescent="0.25">
      <c r="A50" s="63"/>
      <c r="B50" s="5" t="s">
        <v>4</v>
      </c>
      <c r="C50" s="17">
        <v>95120.69</v>
      </c>
      <c r="D50" s="17">
        <v>114693.99</v>
      </c>
      <c r="E50" s="17">
        <v>86856.92</v>
      </c>
      <c r="F50" s="17">
        <v>94647.12</v>
      </c>
      <c r="G50" s="17">
        <v>100877.49</v>
      </c>
      <c r="H50" s="17">
        <v>93712.06</v>
      </c>
      <c r="I50" s="17">
        <v>95801.72</v>
      </c>
      <c r="J50" s="17">
        <v>108875.18</v>
      </c>
      <c r="K50" s="17">
        <v>100870.6</v>
      </c>
      <c r="L50" s="17">
        <v>125481.58</v>
      </c>
      <c r="M50" s="17">
        <v>138213.67000000001</v>
      </c>
      <c r="N50" s="17">
        <v>87383.62</v>
      </c>
    </row>
    <row r="51" spans="1:14" x14ac:dyDescent="0.25">
      <c r="A51" s="63"/>
      <c r="B51" s="5" t="s">
        <v>5</v>
      </c>
      <c r="C51" s="17">
        <v>3493.51</v>
      </c>
      <c r="D51" s="17">
        <v>4808.24</v>
      </c>
      <c r="E51" s="17">
        <v>3979.43</v>
      </c>
      <c r="F51" s="17">
        <v>2700.64</v>
      </c>
      <c r="G51" s="17">
        <v>4745.68</v>
      </c>
      <c r="H51" s="17">
        <v>3536.85</v>
      </c>
      <c r="I51" s="17">
        <v>4303.6000000000004</v>
      </c>
      <c r="J51" s="17">
        <v>3898.09</v>
      </c>
      <c r="K51" s="17">
        <v>6214.14</v>
      </c>
      <c r="L51" s="17">
        <v>6214.96</v>
      </c>
      <c r="M51" s="17">
        <v>7552.35</v>
      </c>
      <c r="N51" s="17">
        <v>7952.23</v>
      </c>
    </row>
    <row r="52" spans="1:14" ht="15" customHeight="1" x14ac:dyDescent="0.25">
      <c r="A52" s="63"/>
      <c r="B52" s="5" t="s">
        <v>9</v>
      </c>
      <c r="C52" s="17">
        <v>87648</v>
      </c>
      <c r="D52" s="17">
        <v>103000</v>
      </c>
      <c r="E52" s="17">
        <v>77457</v>
      </c>
      <c r="F52" s="17">
        <v>88115</v>
      </c>
      <c r="G52" s="17">
        <v>91113</v>
      </c>
      <c r="H52" s="17">
        <v>87514</v>
      </c>
      <c r="I52" s="17">
        <v>85548</v>
      </c>
      <c r="J52" s="17">
        <v>99977</v>
      </c>
      <c r="K52" s="17">
        <v>88875</v>
      </c>
      <c r="L52" s="17">
        <v>113784.35</v>
      </c>
      <c r="M52" s="17">
        <v>122876</v>
      </c>
      <c r="N52" s="17">
        <v>73993.81</v>
      </c>
    </row>
    <row r="53" spans="1:14" x14ac:dyDescent="0.25">
      <c r="A53" s="63"/>
      <c r="B53" s="5" t="s">
        <v>10</v>
      </c>
      <c r="C53" s="17">
        <v>103259</v>
      </c>
      <c r="D53" s="17">
        <v>126776</v>
      </c>
      <c r="E53" s="17">
        <v>98659</v>
      </c>
      <c r="F53" s="17">
        <v>100500</v>
      </c>
      <c r="G53" s="17">
        <v>114570</v>
      </c>
      <c r="H53" s="17">
        <v>102526</v>
      </c>
      <c r="I53" s="17">
        <v>106163</v>
      </c>
      <c r="J53" s="17">
        <v>122000</v>
      </c>
      <c r="K53" s="17">
        <v>114053</v>
      </c>
      <c r="L53" s="17">
        <v>139167</v>
      </c>
      <c r="M53" s="17">
        <v>155569.5</v>
      </c>
      <c r="N53" s="17">
        <v>105000</v>
      </c>
    </row>
    <row r="54" spans="1:14" ht="15" customHeight="1" x14ac:dyDescent="0.25">
      <c r="A54" s="72" t="s">
        <v>7</v>
      </c>
      <c r="B54" s="4" t="s">
        <v>3</v>
      </c>
      <c r="C54" s="16">
        <v>105631</v>
      </c>
      <c r="D54" s="16">
        <v>105445</v>
      </c>
      <c r="E54" s="16">
        <v>108915</v>
      </c>
      <c r="F54" s="16">
        <v>109472</v>
      </c>
      <c r="G54" s="16">
        <v>116441.7</v>
      </c>
      <c r="H54" s="16">
        <v>108056.49</v>
      </c>
      <c r="I54" s="16">
        <v>119630</v>
      </c>
      <c r="J54" s="16">
        <v>105304.3</v>
      </c>
      <c r="K54" s="16">
        <v>113956.65</v>
      </c>
      <c r="L54" s="16">
        <v>155239.28</v>
      </c>
      <c r="M54" s="16">
        <v>110871.43</v>
      </c>
      <c r="N54" s="16">
        <v>104923</v>
      </c>
    </row>
    <row r="55" spans="1:14" x14ac:dyDescent="0.25">
      <c r="A55" s="72"/>
      <c r="B55" s="4" t="s">
        <v>4</v>
      </c>
      <c r="C55" s="16">
        <v>106536.85</v>
      </c>
      <c r="D55" s="16">
        <v>106074.43</v>
      </c>
      <c r="E55" s="16">
        <v>108486.24</v>
      </c>
      <c r="F55" s="16">
        <v>108789.21</v>
      </c>
      <c r="G55" s="16">
        <v>117069.71</v>
      </c>
      <c r="H55" s="16">
        <v>108623.15</v>
      </c>
      <c r="I55" s="16">
        <v>119959.71</v>
      </c>
      <c r="J55" s="16">
        <v>106354.16</v>
      </c>
      <c r="K55" s="16">
        <v>114558.8</v>
      </c>
      <c r="L55" s="16">
        <v>153257.59</v>
      </c>
      <c r="M55" s="16">
        <v>112226.16</v>
      </c>
      <c r="N55" s="16">
        <v>105436.8</v>
      </c>
    </row>
    <row r="56" spans="1:14" x14ac:dyDescent="0.25">
      <c r="A56" s="72"/>
      <c r="B56" s="4" t="s">
        <v>5</v>
      </c>
      <c r="C56" s="16">
        <v>4542.92</v>
      </c>
      <c r="D56" s="16">
        <v>5897.23</v>
      </c>
      <c r="E56" s="16">
        <v>4793.54</v>
      </c>
      <c r="F56" s="16">
        <v>4125.6400000000003</v>
      </c>
      <c r="G56" s="16">
        <v>3987.5</v>
      </c>
      <c r="H56" s="16">
        <v>2597.5100000000002</v>
      </c>
      <c r="I56" s="16">
        <v>3529.11</v>
      </c>
      <c r="J56" s="16">
        <v>3346.26</v>
      </c>
      <c r="K56" s="16">
        <v>5178.3100000000004</v>
      </c>
      <c r="L56" s="16">
        <v>10193.719999999999</v>
      </c>
      <c r="M56" s="16">
        <v>5319.57</v>
      </c>
      <c r="N56" s="16">
        <v>4703.26</v>
      </c>
    </row>
    <row r="57" spans="1:14" ht="15" customHeight="1" x14ac:dyDescent="0.25">
      <c r="A57" s="72"/>
      <c r="B57" s="4" t="s">
        <v>9</v>
      </c>
      <c r="C57" s="16">
        <v>97591</v>
      </c>
      <c r="D57" s="16">
        <v>93594</v>
      </c>
      <c r="E57" s="16">
        <v>92178.94</v>
      </c>
      <c r="F57" s="16">
        <v>101739</v>
      </c>
      <c r="G57" s="16">
        <v>105705</v>
      </c>
      <c r="H57" s="16">
        <v>105207</v>
      </c>
      <c r="I57" s="16">
        <v>111765</v>
      </c>
      <c r="J57" s="16">
        <v>101588</v>
      </c>
      <c r="K57" s="16">
        <v>98058.45</v>
      </c>
      <c r="L57" s="16">
        <v>124946.21</v>
      </c>
      <c r="M57" s="16">
        <v>100346</v>
      </c>
      <c r="N57" s="16">
        <v>95528</v>
      </c>
    </row>
    <row r="58" spans="1:14" x14ac:dyDescent="0.25">
      <c r="A58" s="72"/>
      <c r="B58" s="4" t="s">
        <v>10</v>
      </c>
      <c r="C58" s="16">
        <v>118673</v>
      </c>
      <c r="D58" s="16">
        <v>123000</v>
      </c>
      <c r="E58" s="16">
        <v>115146.94</v>
      </c>
      <c r="F58" s="16">
        <v>119372</v>
      </c>
      <c r="G58" s="16">
        <v>129974.2</v>
      </c>
      <c r="H58" s="16">
        <v>119469</v>
      </c>
      <c r="I58" s="16">
        <v>133635.22</v>
      </c>
      <c r="J58" s="16">
        <v>114238</v>
      </c>
      <c r="K58" s="16">
        <v>130389</v>
      </c>
      <c r="L58" s="16">
        <v>174505</v>
      </c>
      <c r="M58" s="16">
        <v>122294.16</v>
      </c>
      <c r="N58" s="16">
        <v>123048.23</v>
      </c>
    </row>
    <row r="59" spans="1:14" ht="15" customHeight="1" x14ac:dyDescent="0.25">
      <c r="A59" s="63" t="s">
        <v>8</v>
      </c>
      <c r="B59" s="5" t="s">
        <v>3</v>
      </c>
      <c r="C59" s="17">
        <v>-12322.04</v>
      </c>
      <c r="D59" s="17">
        <v>9662</v>
      </c>
      <c r="E59" s="17">
        <v>-22545.3</v>
      </c>
      <c r="F59" s="17">
        <v>-15050.9</v>
      </c>
      <c r="G59" s="17">
        <v>-16715.580000000002</v>
      </c>
      <c r="H59" s="17">
        <v>-13676.8</v>
      </c>
      <c r="I59" s="17">
        <v>-24509.439999999999</v>
      </c>
      <c r="J59" s="17">
        <v>2968.12</v>
      </c>
      <c r="K59" s="17">
        <v>-14856.4</v>
      </c>
      <c r="L59" s="17">
        <v>-27750</v>
      </c>
      <c r="M59" s="17">
        <v>25063.32</v>
      </c>
      <c r="N59" s="17">
        <v>-18665</v>
      </c>
    </row>
    <row r="60" spans="1:14" x14ac:dyDescent="0.25">
      <c r="A60" s="63"/>
      <c r="B60" s="5" t="s">
        <v>4</v>
      </c>
      <c r="C60" s="17">
        <v>-11815.25</v>
      </c>
      <c r="D60" s="17">
        <v>8713.15</v>
      </c>
      <c r="E60" s="17">
        <v>-22236.97</v>
      </c>
      <c r="F60" s="17">
        <v>-13735.56</v>
      </c>
      <c r="G60" s="17">
        <v>-16485.060000000001</v>
      </c>
      <c r="H60" s="17">
        <v>-14219.05</v>
      </c>
      <c r="I60" s="17">
        <v>-24854.799999999999</v>
      </c>
      <c r="J60" s="17">
        <v>2618.36</v>
      </c>
      <c r="K60" s="17">
        <v>-13732.96</v>
      </c>
      <c r="L60" s="17">
        <v>-27330.35</v>
      </c>
      <c r="M60" s="17">
        <v>24569.17</v>
      </c>
      <c r="N60" s="17">
        <v>-18121.810000000001</v>
      </c>
    </row>
    <row r="61" spans="1:14" x14ac:dyDescent="0.25">
      <c r="A61" s="63"/>
      <c r="B61" s="5" t="s">
        <v>5</v>
      </c>
      <c r="C61" s="17">
        <v>5487.9</v>
      </c>
      <c r="D61" s="17">
        <v>7205.07</v>
      </c>
      <c r="E61" s="17">
        <v>6418.64</v>
      </c>
      <c r="F61" s="17">
        <v>5694.56</v>
      </c>
      <c r="G61" s="17">
        <v>6420.82</v>
      </c>
      <c r="H61" s="17">
        <v>3996.37</v>
      </c>
      <c r="I61" s="17">
        <v>6753.18</v>
      </c>
      <c r="J61" s="17">
        <v>6222.72</v>
      </c>
      <c r="K61" s="17">
        <v>9061.93</v>
      </c>
      <c r="L61" s="17">
        <v>10110.68</v>
      </c>
      <c r="M61" s="17">
        <v>10722.02</v>
      </c>
      <c r="N61" s="17">
        <v>7955.03</v>
      </c>
    </row>
    <row r="62" spans="1:14" x14ac:dyDescent="0.25">
      <c r="A62" s="63"/>
      <c r="B62" s="5" t="s">
        <v>9</v>
      </c>
      <c r="C62" s="17">
        <v>-23902</v>
      </c>
      <c r="D62" s="17">
        <v>-10800</v>
      </c>
      <c r="E62" s="17">
        <v>-35375.230000000003</v>
      </c>
      <c r="F62" s="17">
        <v>-29630</v>
      </c>
      <c r="G62" s="17">
        <v>-32431.3</v>
      </c>
      <c r="H62" s="17">
        <v>-21160</v>
      </c>
      <c r="I62" s="17">
        <v>-46148</v>
      </c>
      <c r="J62" s="17">
        <v>-15503.08</v>
      </c>
      <c r="K62" s="17">
        <v>-33048.800000000003</v>
      </c>
      <c r="L62" s="17">
        <v>-49111</v>
      </c>
      <c r="M62" s="17">
        <v>3569</v>
      </c>
      <c r="N62" s="17">
        <v>-30802.16</v>
      </c>
    </row>
    <row r="63" spans="1:14" ht="15.75" thickBot="1" x14ac:dyDescent="0.3">
      <c r="A63" s="64"/>
      <c r="B63" s="6" t="s">
        <v>10</v>
      </c>
      <c r="C63" s="18">
        <v>3825</v>
      </c>
      <c r="D63" s="18">
        <v>27668</v>
      </c>
      <c r="E63" s="18">
        <v>-5276</v>
      </c>
      <c r="F63" s="18">
        <v>-1564</v>
      </c>
      <c r="G63" s="18">
        <v>2656</v>
      </c>
      <c r="H63" s="18">
        <v>-3523.8</v>
      </c>
      <c r="I63" s="18">
        <v>-1766.69</v>
      </c>
      <c r="J63" s="18">
        <v>19388.099999999999</v>
      </c>
      <c r="K63" s="18">
        <v>10479</v>
      </c>
      <c r="L63" s="18">
        <v>-1063</v>
      </c>
      <c r="M63" s="18">
        <v>46006.65</v>
      </c>
      <c r="N63" s="18">
        <v>5000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0:N63"/>
  <sheetViews>
    <sheetView topLeftCell="A25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43191</v>
      </c>
      <c r="C10" s="3"/>
    </row>
    <row r="11" spans="1:6" ht="15.75" x14ac:dyDescent="0.25">
      <c r="A11" s="1" t="s">
        <v>0</v>
      </c>
      <c r="B11" s="2">
        <v>43191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1459552</v>
      </c>
      <c r="D15" s="11">
        <v>1578063.6</v>
      </c>
      <c r="E15" s="11">
        <v>1691482.9</v>
      </c>
      <c r="F15" s="11">
        <v>1802571.94</v>
      </c>
    </row>
    <row r="16" spans="1:6" x14ac:dyDescent="0.25">
      <c r="A16" s="72"/>
      <c r="B16" s="12" t="s">
        <v>4</v>
      </c>
      <c r="C16" s="13">
        <v>1458142.08</v>
      </c>
      <c r="D16" s="13">
        <v>1571996.33</v>
      </c>
      <c r="E16" s="13">
        <v>1689855.75</v>
      </c>
      <c r="F16" s="13">
        <v>1806623.62</v>
      </c>
    </row>
    <row r="17" spans="1:6" x14ac:dyDescent="0.25">
      <c r="A17" s="72"/>
      <c r="B17" s="12" t="s">
        <v>5</v>
      </c>
      <c r="C17" s="13">
        <v>26945.3</v>
      </c>
      <c r="D17" s="13">
        <v>39562.53</v>
      </c>
      <c r="E17" s="13">
        <v>49520.77</v>
      </c>
      <c r="F17" s="13">
        <v>54948.45</v>
      </c>
    </row>
    <row r="18" spans="1:6" x14ac:dyDescent="0.25">
      <c r="A18" s="72"/>
      <c r="B18" s="12" t="s">
        <v>9</v>
      </c>
      <c r="C18" s="13">
        <v>1375642</v>
      </c>
      <c r="D18" s="13">
        <v>1476365</v>
      </c>
      <c r="E18" s="13">
        <v>1589832</v>
      </c>
      <c r="F18" s="13">
        <v>1673729.85</v>
      </c>
    </row>
    <row r="19" spans="1:6" x14ac:dyDescent="0.25">
      <c r="A19" s="72"/>
      <c r="B19" s="12" t="s">
        <v>10</v>
      </c>
      <c r="C19" s="13">
        <v>1509649</v>
      </c>
      <c r="D19" s="13">
        <v>1658790</v>
      </c>
      <c r="E19" s="13">
        <v>1783253</v>
      </c>
      <c r="F19" s="13">
        <v>1938314</v>
      </c>
    </row>
    <row r="20" spans="1:6" ht="15" customHeight="1" x14ac:dyDescent="0.25">
      <c r="A20" s="63" t="s">
        <v>6</v>
      </c>
      <c r="B20" s="5" t="s">
        <v>3</v>
      </c>
      <c r="C20" s="14">
        <v>1223090.1599999999</v>
      </c>
      <c r="D20" s="14">
        <v>1317982</v>
      </c>
      <c r="E20" s="14">
        <v>1419361.84</v>
      </c>
      <c r="F20" s="14">
        <v>1526000</v>
      </c>
    </row>
    <row r="21" spans="1:6" x14ac:dyDescent="0.25">
      <c r="A21" s="63"/>
      <c r="B21" s="5" t="s">
        <v>4</v>
      </c>
      <c r="C21" s="14">
        <v>1228083.53</v>
      </c>
      <c r="D21" s="14">
        <v>1320344.51</v>
      </c>
      <c r="E21" s="14">
        <v>1423603.29</v>
      </c>
      <c r="F21" s="14">
        <v>1530345.62</v>
      </c>
    </row>
    <row r="22" spans="1:6" x14ac:dyDescent="0.25">
      <c r="A22" s="63"/>
      <c r="B22" s="5" t="s">
        <v>5</v>
      </c>
      <c r="C22" s="14">
        <v>22517.78</v>
      </c>
      <c r="D22" s="14">
        <v>30010.71</v>
      </c>
      <c r="E22" s="14">
        <v>40368.67</v>
      </c>
      <c r="F22" s="14">
        <v>42497.279999999999</v>
      </c>
    </row>
    <row r="23" spans="1:6" x14ac:dyDescent="0.25">
      <c r="A23" s="63"/>
      <c r="B23" s="5" t="s">
        <v>9</v>
      </c>
      <c r="C23" s="14">
        <v>1170736</v>
      </c>
      <c r="D23" s="14">
        <v>1258360</v>
      </c>
      <c r="E23" s="14">
        <v>1345000</v>
      </c>
      <c r="F23" s="14">
        <v>1452073</v>
      </c>
    </row>
    <row r="24" spans="1:6" x14ac:dyDescent="0.25">
      <c r="A24" s="63"/>
      <c r="B24" s="5" t="s">
        <v>10</v>
      </c>
      <c r="C24" s="14">
        <v>1301545.56</v>
      </c>
      <c r="D24" s="14">
        <v>1390000</v>
      </c>
      <c r="E24" s="14">
        <v>1530000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1359732.6</v>
      </c>
      <c r="D25" s="12">
        <v>1422724.1</v>
      </c>
      <c r="E25" s="12">
        <v>1481000</v>
      </c>
      <c r="F25" s="12">
        <v>1540000</v>
      </c>
    </row>
    <row r="26" spans="1:6" x14ac:dyDescent="0.25">
      <c r="A26" s="72"/>
      <c r="B26" s="4" t="s">
        <v>4</v>
      </c>
      <c r="C26" s="12">
        <v>1359959.91</v>
      </c>
      <c r="D26" s="12">
        <v>1426679.19</v>
      </c>
      <c r="E26" s="12">
        <v>1490744.82</v>
      </c>
      <c r="F26" s="12">
        <v>1542401.9</v>
      </c>
    </row>
    <row r="27" spans="1:6" x14ac:dyDescent="0.25">
      <c r="A27" s="72"/>
      <c r="B27" s="4" t="s">
        <v>5</v>
      </c>
      <c r="C27" s="12">
        <v>21698.28</v>
      </c>
      <c r="D27" s="12">
        <v>26348.55</v>
      </c>
      <c r="E27" s="12">
        <v>41563.300000000003</v>
      </c>
      <c r="F27" s="12">
        <v>34525.61</v>
      </c>
    </row>
    <row r="28" spans="1:6" x14ac:dyDescent="0.25">
      <c r="A28" s="72"/>
      <c r="B28" s="4" t="s">
        <v>9</v>
      </c>
      <c r="C28" s="12">
        <v>1309500</v>
      </c>
      <c r="D28" s="12">
        <v>1375602</v>
      </c>
      <c r="E28" s="12">
        <v>1430626</v>
      </c>
      <c r="F28" s="12">
        <v>1437851</v>
      </c>
    </row>
    <row r="29" spans="1:6" x14ac:dyDescent="0.25">
      <c r="A29" s="72"/>
      <c r="B29" s="4" t="s">
        <v>10</v>
      </c>
      <c r="C29" s="12">
        <v>1441940.8</v>
      </c>
      <c r="D29" s="12">
        <v>1503201.18</v>
      </c>
      <c r="E29" s="12">
        <v>1595230</v>
      </c>
      <c r="F29" s="12">
        <v>1610000</v>
      </c>
    </row>
    <row r="30" spans="1:6" ht="15" customHeight="1" x14ac:dyDescent="0.25">
      <c r="A30" s="73" t="s">
        <v>8</v>
      </c>
      <c r="B30" s="5" t="s">
        <v>3</v>
      </c>
      <c r="C30" s="14">
        <v>-136103.39000000001</v>
      </c>
      <c r="D30" s="14">
        <v>-107304</v>
      </c>
      <c r="E30" s="14">
        <v>-66324.7</v>
      </c>
      <c r="F30" s="14">
        <v>-14000</v>
      </c>
    </row>
    <row r="31" spans="1:6" x14ac:dyDescent="0.25">
      <c r="A31" s="73"/>
      <c r="B31" s="5" t="s">
        <v>4</v>
      </c>
      <c r="C31" s="14">
        <v>-135299.9</v>
      </c>
      <c r="D31" s="14">
        <v>-107435.01</v>
      </c>
      <c r="E31" s="14">
        <v>-64784.58</v>
      </c>
      <c r="F31" s="14">
        <v>-15070.87</v>
      </c>
    </row>
    <row r="32" spans="1:6" x14ac:dyDescent="0.25">
      <c r="A32" s="73"/>
      <c r="B32" s="5" t="s">
        <v>5</v>
      </c>
      <c r="C32" s="14">
        <v>18697.78</v>
      </c>
      <c r="D32" s="14">
        <v>25316.23</v>
      </c>
      <c r="E32" s="14">
        <v>33184.339999999997</v>
      </c>
      <c r="F32" s="14">
        <v>40652.29</v>
      </c>
    </row>
    <row r="33" spans="1:14" ht="15" customHeight="1" x14ac:dyDescent="0.25">
      <c r="A33" s="73"/>
      <c r="B33" s="5" t="s">
        <v>9</v>
      </c>
      <c r="C33" s="14">
        <v>-195000</v>
      </c>
      <c r="D33" s="14">
        <v>-148892.29999999999</v>
      </c>
      <c r="E33" s="14">
        <v>-152030</v>
      </c>
      <c r="F33" s="14">
        <v>-117649.91</v>
      </c>
    </row>
    <row r="34" spans="1:14" x14ac:dyDescent="0.25">
      <c r="A34" s="73"/>
      <c r="B34" s="5" t="s">
        <v>10</v>
      </c>
      <c r="C34" s="14">
        <v>-72698</v>
      </c>
      <c r="D34" s="14">
        <v>-30163</v>
      </c>
      <c r="E34" s="14">
        <v>17783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74.900000000000006</v>
      </c>
      <c r="D35" s="12">
        <v>76.900000000000006</v>
      </c>
      <c r="E35" s="12">
        <v>78.45</v>
      </c>
      <c r="F35" s="12">
        <v>79.66</v>
      </c>
    </row>
    <row r="36" spans="1:14" x14ac:dyDescent="0.25">
      <c r="A36" s="74"/>
      <c r="B36" s="4" t="s">
        <v>4</v>
      </c>
      <c r="C36" s="12">
        <v>75.13</v>
      </c>
      <c r="D36" s="12">
        <v>76.77</v>
      </c>
      <c r="E36" s="12">
        <v>78.42</v>
      </c>
      <c r="F36" s="12">
        <v>79.58</v>
      </c>
    </row>
    <row r="37" spans="1:14" x14ac:dyDescent="0.25">
      <c r="A37" s="74"/>
      <c r="B37" s="4" t="s">
        <v>5</v>
      </c>
      <c r="C37" s="12">
        <v>1.5</v>
      </c>
      <c r="D37" s="12">
        <v>2.2000000000000002</v>
      </c>
      <c r="E37" s="12">
        <v>3.01</v>
      </c>
      <c r="F37" s="12">
        <v>4.21</v>
      </c>
    </row>
    <row r="38" spans="1:14" x14ac:dyDescent="0.25">
      <c r="A38" s="74"/>
      <c r="B38" s="4" t="s">
        <v>9</v>
      </c>
      <c r="C38" s="12">
        <v>72.95</v>
      </c>
      <c r="D38" s="12">
        <v>72.900000000000006</v>
      </c>
      <c r="E38" s="12">
        <v>72.819999999999993</v>
      </c>
      <c r="F38" s="12">
        <v>68.31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88.2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43191</v>
      </c>
      <c r="D43" s="9">
        <v>43221</v>
      </c>
      <c r="E43" s="9">
        <v>43252</v>
      </c>
      <c r="F43" s="9">
        <v>43282</v>
      </c>
      <c r="G43" s="9">
        <v>43313</v>
      </c>
      <c r="H43" s="9">
        <v>43344</v>
      </c>
      <c r="I43" s="9">
        <v>43374</v>
      </c>
      <c r="J43" s="9">
        <v>43405</v>
      </c>
      <c r="K43" s="9">
        <v>43435</v>
      </c>
      <c r="L43" s="9">
        <v>43466</v>
      </c>
      <c r="M43" s="9">
        <v>43497</v>
      </c>
      <c r="N43" s="9">
        <v>43525</v>
      </c>
    </row>
    <row r="44" spans="1:14" ht="15" customHeight="1" x14ac:dyDescent="0.25">
      <c r="A44" s="71" t="s">
        <v>11</v>
      </c>
      <c r="B44" s="4" t="s">
        <v>3</v>
      </c>
      <c r="C44" s="16">
        <v>129526</v>
      </c>
      <c r="D44" s="16">
        <v>107933</v>
      </c>
      <c r="E44" s="16">
        <v>112979</v>
      </c>
      <c r="F44" s="16">
        <v>119985.25</v>
      </c>
      <c r="G44" s="16">
        <v>111677</v>
      </c>
      <c r="H44" s="16">
        <v>111780</v>
      </c>
      <c r="I44" s="16">
        <v>128006.15</v>
      </c>
      <c r="J44" s="16">
        <v>119166.53</v>
      </c>
      <c r="K44" s="16">
        <v>146123</v>
      </c>
      <c r="L44" s="16">
        <v>160207.5</v>
      </c>
      <c r="M44" s="16">
        <v>112255.67999999999</v>
      </c>
      <c r="N44" s="16">
        <v>117386</v>
      </c>
    </row>
    <row r="45" spans="1:14" x14ac:dyDescent="0.25">
      <c r="A45" s="72"/>
      <c r="B45" s="4" t="s">
        <v>4</v>
      </c>
      <c r="C45" s="16">
        <v>129948.62</v>
      </c>
      <c r="D45" s="16">
        <v>108040.65</v>
      </c>
      <c r="E45" s="16">
        <v>113040.11</v>
      </c>
      <c r="F45" s="16">
        <v>120479.53</v>
      </c>
      <c r="G45" s="16">
        <v>111635.27</v>
      </c>
      <c r="H45" s="16">
        <v>111647.82</v>
      </c>
      <c r="I45" s="16">
        <v>128185.38</v>
      </c>
      <c r="J45" s="16">
        <v>120375.02</v>
      </c>
      <c r="K45" s="16">
        <v>145860.06</v>
      </c>
      <c r="L45" s="16">
        <v>160232.78</v>
      </c>
      <c r="M45" s="16">
        <v>112423.09</v>
      </c>
      <c r="N45" s="16">
        <v>117535.37</v>
      </c>
    </row>
    <row r="46" spans="1:14" x14ac:dyDescent="0.25">
      <c r="A46" s="72"/>
      <c r="B46" s="4" t="s">
        <v>5</v>
      </c>
      <c r="C46" s="16">
        <v>4190.17</v>
      </c>
      <c r="D46" s="16">
        <v>3362.43</v>
      </c>
      <c r="E46" s="16">
        <v>2708.13</v>
      </c>
      <c r="F46" s="16">
        <v>4073.16</v>
      </c>
      <c r="G46" s="16">
        <v>3893.87</v>
      </c>
      <c r="H46" s="16">
        <v>3644.09</v>
      </c>
      <c r="I46" s="16">
        <v>4229.1400000000003</v>
      </c>
      <c r="J46" s="16">
        <v>4943.91</v>
      </c>
      <c r="K46" s="16">
        <v>7143.84</v>
      </c>
      <c r="L46" s="16">
        <v>7772.93</v>
      </c>
      <c r="M46" s="16">
        <v>4122.68</v>
      </c>
      <c r="N46" s="16">
        <v>5189.54</v>
      </c>
    </row>
    <row r="47" spans="1:14" ht="15" customHeight="1" x14ac:dyDescent="0.25">
      <c r="A47" s="72"/>
      <c r="B47" s="4" t="s">
        <v>9</v>
      </c>
      <c r="C47" s="16">
        <v>120456</v>
      </c>
      <c r="D47" s="16">
        <v>101593</v>
      </c>
      <c r="E47" s="16">
        <v>106663</v>
      </c>
      <c r="F47" s="16">
        <v>111572</v>
      </c>
      <c r="G47" s="16">
        <v>100980</v>
      </c>
      <c r="H47" s="16">
        <v>102459</v>
      </c>
      <c r="I47" s="16">
        <v>120665</v>
      </c>
      <c r="J47" s="16">
        <v>112788</v>
      </c>
      <c r="K47" s="16">
        <v>125331</v>
      </c>
      <c r="L47" s="16">
        <v>139564</v>
      </c>
      <c r="M47" s="16">
        <v>105247</v>
      </c>
      <c r="N47" s="16">
        <v>107537.96</v>
      </c>
    </row>
    <row r="48" spans="1:14" x14ac:dyDescent="0.25">
      <c r="A48" s="72"/>
      <c r="B48" s="4" t="s">
        <v>10</v>
      </c>
      <c r="C48" s="16">
        <v>138606</v>
      </c>
      <c r="D48" s="16">
        <v>115900</v>
      </c>
      <c r="E48" s="16">
        <v>119037</v>
      </c>
      <c r="F48" s="16">
        <v>130900</v>
      </c>
      <c r="G48" s="16">
        <v>119900</v>
      </c>
      <c r="H48" s="16">
        <v>120369.46</v>
      </c>
      <c r="I48" s="16">
        <v>139250</v>
      </c>
      <c r="J48" s="16">
        <v>134151</v>
      </c>
      <c r="K48" s="16">
        <v>162805</v>
      </c>
      <c r="L48" s="16">
        <v>175011.91</v>
      </c>
      <c r="M48" s="16">
        <v>122070</v>
      </c>
      <c r="N48" s="16">
        <v>129950</v>
      </c>
    </row>
    <row r="49" spans="1:14" ht="15" customHeight="1" x14ac:dyDescent="0.25">
      <c r="A49" s="63" t="s">
        <v>6</v>
      </c>
      <c r="B49" s="5" t="s">
        <v>3</v>
      </c>
      <c r="C49" s="17">
        <v>114601.26</v>
      </c>
      <c r="D49" s="17">
        <v>86664.67</v>
      </c>
      <c r="E49" s="17">
        <v>94635</v>
      </c>
      <c r="F49" s="17">
        <v>100209.8</v>
      </c>
      <c r="G49" s="17">
        <v>93271.5</v>
      </c>
      <c r="H49" s="17">
        <v>96039</v>
      </c>
      <c r="I49" s="17">
        <v>108804.5</v>
      </c>
      <c r="J49" s="17">
        <v>100775.98</v>
      </c>
      <c r="K49" s="17">
        <v>124817.8</v>
      </c>
      <c r="L49" s="17">
        <v>137737.63</v>
      </c>
      <c r="M49" s="17">
        <v>86811.95</v>
      </c>
      <c r="N49" s="17">
        <v>100341.45</v>
      </c>
    </row>
    <row r="50" spans="1:14" x14ac:dyDescent="0.25">
      <c r="A50" s="63"/>
      <c r="B50" s="5" t="s">
        <v>4</v>
      </c>
      <c r="C50" s="17">
        <v>114768.12</v>
      </c>
      <c r="D50" s="17">
        <v>86896.9</v>
      </c>
      <c r="E50" s="17">
        <v>94619.58</v>
      </c>
      <c r="F50" s="17">
        <v>100878.06</v>
      </c>
      <c r="G50" s="17">
        <v>93956.59</v>
      </c>
      <c r="H50" s="17">
        <v>96492.800000000003</v>
      </c>
      <c r="I50" s="17">
        <v>109415.46</v>
      </c>
      <c r="J50" s="17">
        <v>101092.95</v>
      </c>
      <c r="K50" s="17">
        <v>125568.34</v>
      </c>
      <c r="L50" s="17">
        <v>138573.56</v>
      </c>
      <c r="M50" s="17">
        <v>87123.46</v>
      </c>
      <c r="N50" s="17">
        <v>101082.39</v>
      </c>
    </row>
    <row r="51" spans="1:14" x14ac:dyDescent="0.25">
      <c r="A51" s="63"/>
      <c r="B51" s="5" t="s">
        <v>5</v>
      </c>
      <c r="C51" s="17">
        <v>4834.4799999999996</v>
      </c>
      <c r="D51" s="17">
        <v>4017.95</v>
      </c>
      <c r="E51" s="17">
        <v>3189.96</v>
      </c>
      <c r="F51" s="17">
        <v>4577.1899999999996</v>
      </c>
      <c r="G51" s="17">
        <v>3705.7</v>
      </c>
      <c r="H51" s="17">
        <v>4858.5200000000004</v>
      </c>
      <c r="I51" s="17">
        <v>3804.83</v>
      </c>
      <c r="J51" s="17">
        <v>6467.12</v>
      </c>
      <c r="K51" s="17">
        <v>6985.62</v>
      </c>
      <c r="L51" s="17">
        <v>7328.82</v>
      </c>
      <c r="M51" s="17">
        <v>7179.05</v>
      </c>
      <c r="N51" s="17">
        <v>4568.7</v>
      </c>
    </row>
    <row r="52" spans="1:14" ht="15" customHeight="1" x14ac:dyDescent="0.25">
      <c r="A52" s="63"/>
      <c r="B52" s="5" t="s">
        <v>9</v>
      </c>
      <c r="C52" s="17">
        <v>103000</v>
      </c>
      <c r="D52" s="17">
        <v>77457</v>
      </c>
      <c r="E52" s="17">
        <v>87265</v>
      </c>
      <c r="F52" s="17">
        <v>91852</v>
      </c>
      <c r="G52" s="17">
        <v>85877</v>
      </c>
      <c r="H52" s="17">
        <v>85548</v>
      </c>
      <c r="I52" s="17">
        <v>99977</v>
      </c>
      <c r="J52" s="17">
        <v>88875</v>
      </c>
      <c r="K52" s="17">
        <v>111226.1</v>
      </c>
      <c r="L52" s="17">
        <v>123190</v>
      </c>
      <c r="M52" s="17">
        <v>76145.38</v>
      </c>
      <c r="N52" s="17">
        <v>89256.51</v>
      </c>
    </row>
    <row r="53" spans="1:14" x14ac:dyDescent="0.25">
      <c r="A53" s="63"/>
      <c r="B53" s="5" t="s">
        <v>10</v>
      </c>
      <c r="C53" s="17">
        <v>126776</v>
      </c>
      <c r="D53" s="17">
        <v>98659</v>
      </c>
      <c r="E53" s="17">
        <v>104905.21</v>
      </c>
      <c r="F53" s="17">
        <v>114570</v>
      </c>
      <c r="G53" s="17">
        <v>102526</v>
      </c>
      <c r="H53" s="17">
        <v>110187.8</v>
      </c>
      <c r="I53" s="17">
        <v>120250</v>
      </c>
      <c r="J53" s="17">
        <v>114612</v>
      </c>
      <c r="K53" s="17">
        <v>141430</v>
      </c>
      <c r="L53" s="17">
        <v>155093.70000000001</v>
      </c>
      <c r="M53" s="17">
        <v>106943</v>
      </c>
      <c r="N53" s="17">
        <v>109616.69</v>
      </c>
    </row>
    <row r="54" spans="1:14" ht="15" customHeight="1" x14ac:dyDescent="0.25">
      <c r="A54" s="72" t="s">
        <v>7</v>
      </c>
      <c r="B54" s="4" t="s">
        <v>3</v>
      </c>
      <c r="C54" s="16">
        <v>106000</v>
      </c>
      <c r="D54" s="16">
        <v>108543.36</v>
      </c>
      <c r="E54" s="16">
        <v>109198.94</v>
      </c>
      <c r="F54" s="16">
        <v>116608.4</v>
      </c>
      <c r="G54" s="16">
        <v>108066</v>
      </c>
      <c r="H54" s="16">
        <v>119977.39</v>
      </c>
      <c r="I54" s="16">
        <v>105647</v>
      </c>
      <c r="J54" s="16">
        <v>114086.64</v>
      </c>
      <c r="K54" s="16">
        <v>154983.62</v>
      </c>
      <c r="L54" s="16">
        <v>112000</v>
      </c>
      <c r="M54" s="16">
        <v>103216.94</v>
      </c>
      <c r="N54" s="16">
        <v>110937</v>
      </c>
    </row>
    <row r="55" spans="1:14" x14ac:dyDescent="0.25">
      <c r="A55" s="72"/>
      <c r="B55" s="4" t="s">
        <v>4</v>
      </c>
      <c r="C55" s="16">
        <v>106707.44</v>
      </c>
      <c r="D55" s="16">
        <v>108057.93</v>
      </c>
      <c r="E55" s="16">
        <v>108906.13</v>
      </c>
      <c r="F55" s="16">
        <v>117230.06</v>
      </c>
      <c r="G55" s="16">
        <v>108630.42</v>
      </c>
      <c r="H55" s="16">
        <v>119858.86</v>
      </c>
      <c r="I55" s="16">
        <v>106407.52</v>
      </c>
      <c r="J55" s="16">
        <v>114732.77</v>
      </c>
      <c r="K55" s="16">
        <v>152915.47</v>
      </c>
      <c r="L55" s="16">
        <v>112670.72</v>
      </c>
      <c r="M55" s="16">
        <v>104285.13</v>
      </c>
      <c r="N55" s="16">
        <v>111998.89</v>
      </c>
    </row>
    <row r="56" spans="1:14" x14ac:dyDescent="0.25">
      <c r="A56" s="72"/>
      <c r="B56" s="4" t="s">
        <v>5</v>
      </c>
      <c r="C56" s="16">
        <v>5909.27</v>
      </c>
      <c r="D56" s="16">
        <v>4902.67</v>
      </c>
      <c r="E56" s="16">
        <v>3979.75</v>
      </c>
      <c r="F56" s="16">
        <v>3320.84</v>
      </c>
      <c r="G56" s="16">
        <v>2492.5700000000002</v>
      </c>
      <c r="H56" s="16">
        <v>2859.05</v>
      </c>
      <c r="I56" s="16">
        <v>3255.18</v>
      </c>
      <c r="J56" s="16">
        <v>4123.04</v>
      </c>
      <c r="K56" s="16">
        <v>10290.08</v>
      </c>
      <c r="L56" s="16">
        <v>5370.35</v>
      </c>
      <c r="M56" s="16">
        <v>4557.6099999999997</v>
      </c>
      <c r="N56" s="16">
        <v>5630.3</v>
      </c>
    </row>
    <row r="57" spans="1:14" ht="15" customHeight="1" x14ac:dyDescent="0.25">
      <c r="A57" s="72"/>
      <c r="B57" s="4" t="s">
        <v>9</v>
      </c>
      <c r="C57" s="16">
        <v>93594</v>
      </c>
      <c r="D57" s="16">
        <v>92178.94</v>
      </c>
      <c r="E57" s="16">
        <v>101739</v>
      </c>
      <c r="F57" s="16">
        <v>111627</v>
      </c>
      <c r="G57" s="16">
        <v>103500</v>
      </c>
      <c r="H57" s="16">
        <v>113367</v>
      </c>
      <c r="I57" s="16">
        <v>101588</v>
      </c>
      <c r="J57" s="16">
        <v>104000</v>
      </c>
      <c r="K57" s="16">
        <v>124946.21</v>
      </c>
      <c r="L57" s="16">
        <v>100346</v>
      </c>
      <c r="M57" s="16">
        <v>94909</v>
      </c>
      <c r="N57" s="16">
        <v>103474.98</v>
      </c>
    </row>
    <row r="58" spans="1:14" x14ac:dyDescent="0.25">
      <c r="A58" s="72"/>
      <c r="B58" s="4" t="s">
        <v>10</v>
      </c>
      <c r="C58" s="16">
        <v>123000</v>
      </c>
      <c r="D58" s="16">
        <v>115489</v>
      </c>
      <c r="E58" s="16">
        <v>120391.72</v>
      </c>
      <c r="F58" s="16">
        <v>125101.55</v>
      </c>
      <c r="G58" s="16">
        <v>115974</v>
      </c>
      <c r="H58" s="16">
        <v>126851</v>
      </c>
      <c r="I58" s="16">
        <v>115324.19</v>
      </c>
      <c r="J58" s="16">
        <v>126021.68</v>
      </c>
      <c r="K58" s="16">
        <v>174505</v>
      </c>
      <c r="L58" s="16">
        <v>124514.19</v>
      </c>
      <c r="M58" s="16">
        <v>119854.3</v>
      </c>
      <c r="N58" s="16">
        <v>122770</v>
      </c>
    </row>
    <row r="59" spans="1:14" ht="15" customHeight="1" x14ac:dyDescent="0.25">
      <c r="A59" s="63" t="s">
        <v>8</v>
      </c>
      <c r="B59" s="5" t="s">
        <v>3</v>
      </c>
      <c r="C59" s="17">
        <v>8796.44</v>
      </c>
      <c r="D59" s="17">
        <v>-21841.15</v>
      </c>
      <c r="E59" s="17">
        <v>-15394</v>
      </c>
      <c r="F59" s="17">
        <v>-17170.8</v>
      </c>
      <c r="G59" s="17">
        <v>-15388.9</v>
      </c>
      <c r="H59" s="17">
        <v>-24612.47</v>
      </c>
      <c r="I59" s="17">
        <v>2968.12</v>
      </c>
      <c r="J59" s="17">
        <v>-15702.5</v>
      </c>
      <c r="K59" s="17">
        <v>-27301.89</v>
      </c>
      <c r="L59" s="17">
        <v>25500</v>
      </c>
      <c r="M59" s="17">
        <v>-17132</v>
      </c>
      <c r="N59" s="17">
        <v>-10958.5</v>
      </c>
    </row>
    <row r="60" spans="1:14" x14ac:dyDescent="0.25">
      <c r="A60" s="63"/>
      <c r="B60" s="5" t="s">
        <v>4</v>
      </c>
      <c r="C60" s="17">
        <v>8164.29</v>
      </c>
      <c r="D60" s="17">
        <v>-21786.73</v>
      </c>
      <c r="E60" s="17">
        <v>-13625.43</v>
      </c>
      <c r="F60" s="17">
        <v>-17016.37</v>
      </c>
      <c r="G60" s="17">
        <v>-14594.21</v>
      </c>
      <c r="H60" s="17">
        <v>-23751.32</v>
      </c>
      <c r="I60" s="17">
        <v>2705.83</v>
      </c>
      <c r="J60" s="17">
        <v>-13429.8</v>
      </c>
      <c r="K60" s="17">
        <v>-26863.56</v>
      </c>
      <c r="L60" s="17">
        <v>24623.18</v>
      </c>
      <c r="M60" s="17">
        <v>-17459.2</v>
      </c>
      <c r="N60" s="17">
        <v>-11389.3</v>
      </c>
    </row>
    <row r="61" spans="1:14" x14ac:dyDescent="0.25">
      <c r="A61" s="63"/>
      <c r="B61" s="5" t="s">
        <v>5</v>
      </c>
      <c r="C61" s="17">
        <v>7109.77</v>
      </c>
      <c r="D61" s="17">
        <v>6495.29</v>
      </c>
      <c r="E61" s="17">
        <v>5214.75</v>
      </c>
      <c r="F61" s="17">
        <v>4716.08</v>
      </c>
      <c r="G61" s="17">
        <v>4411.26</v>
      </c>
      <c r="H61" s="17">
        <v>4523.1499999999996</v>
      </c>
      <c r="I61" s="17">
        <v>5081.12</v>
      </c>
      <c r="J61" s="17">
        <v>8667.94</v>
      </c>
      <c r="K61" s="17">
        <v>10331.17</v>
      </c>
      <c r="L61" s="17">
        <v>10287.950000000001</v>
      </c>
      <c r="M61" s="17">
        <v>6588.84</v>
      </c>
      <c r="N61" s="17">
        <v>5492.72</v>
      </c>
    </row>
    <row r="62" spans="1:14" x14ac:dyDescent="0.25">
      <c r="A62" s="63"/>
      <c r="B62" s="5" t="s">
        <v>9</v>
      </c>
      <c r="C62" s="17">
        <v>-10140</v>
      </c>
      <c r="D62" s="17">
        <v>-37871.089999999997</v>
      </c>
      <c r="E62" s="17">
        <v>-25093</v>
      </c>
      <c r="F62" s="17">
        <v>-31159</v>
      </c>
      <c r="G62" s="17">
        <v>-25723</v>
      </c>
      <c r="H62" s="17">
        <v>-30929</v>
      </c>
      <c r="I62" s="17">
        <v>-10890</v>
      </c>
      <c r="J62" s="17">
        <v>-29049</v>
      </c>
      <c r="K62" s="17">
        <v>-48502</v>
      </c>
      <c r="L62" s="17">
        <v>4710</v>
      </c>
      <c r="M62" s="17">
        <v>-30583.59</v>
      </c>
      <c r="N62" s="17">
        <v>-22071</v>
      </c>
    </row>
    <row r="63" spans="1:14" ht="15.75" thickBot="1" x14ac:dyDescent="0.3">
      <c r="A63" s="64"/>
      <c r="B63" s="6" t="s">
        <v>10</v>
      </c>
      <c r="C63" s="18">
        <v>27668</v>
      </c>
      <c r="D63" s="18">
        <v>-5276</v>
      </c>
      <c r="E63" s="18">
        <v>-1564</v>
      </c>
      <c r="F63" s="18">
        <v>-5000</v>
      </c>
      <c r="G63" s="18">
        <v>-4382</v>
      </c>
      <c r="H63" s="18">
        <v>-12494.2</v>
      </c>
      <c r="I63" s="18">
        <v>13500</v>
      </c>
      <c r="J63" s="18">
        <v>5233</v>
      </c>
      <c r="K63" s="18">
        <v>-2826.74</v>
      </c>
      <c r="L63" s="18">
        <v>41392</v>
      </c>
      <c r="M63" s="18">
        <v>-2077</v>
      </c>
      <c r="N63" s="18">
        <v>-1298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0:N63"/>
  <sheetViews>
    <sheetView topLeftCell="A28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43221</v>
      </c>
      <c r="C10" s="3"/>
    </row>
    <row r="11" spans="1:6" ht="15.75" x14ac:dyDescent="0.25">
      <c r="A11" s="1" t="s">
        <v>0</v>
      </c>
      <c r="B11" s="2">
        <v>43221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1453848</v>
      </c>
      <c r="D15" s="11">
        <v>1576112.02</v>
      </c>
      <c r="E15" s="11">
        <v>1695416.21</v>
      </c>
      <c r="F15" s="11">
        <v>1808217.69</v>
      </c>
    </row>
    <row r="16" spans="1:6" x14ac:dyDescent="0.25">
      <c r="A16" s="72"/>
      <c r="B16" s="12" t="s">
        <v>4</v>
      </c>
      <c r="C16" s="13">
        <v>1454108.57</v>
      </c>
      <c r="D16" s="13">
        <v>1569914.39</v>
      </c>
      <c r="E16" s="13">
        <v>1691158.28</v>
      </c>
      <c r="F16" s="13">
        <v>1811496.43</v>
      </c>
    </row>
    <row r="17" spans="1:6" x14ac:dyDescent="0.25">
      <c r="A17" s="72"/>
      <c r="B17" s="12" t="s">
        <v>5</v>
      </c>
      <c r="C17" s="13">
        <v>27613.37</v>
      </c>
      <c r="D17" s="13">
        <v>38484.379999999997</v>
      </c>
      <c r="E17" s="13">
        <v>46204.51</v>
      </c>
      <c r="F17" s="13">
        <v>53563.93</v>
      </c>
    </row>
    <row r="18" spans="1:6" x14ac:dyDescent="0.25">
      <c r="A18" s="72"/>
      <c r="B18" s="12" t="s">
        <v>9</v>
      </c>
      <c r="C18" s="13">
        <v>1375642</v>
      </c>
      <c r="D18" s="13">
        <v>1485552.87</v>
      </c>
      <c r="E18" s="13">
        <v>1561972.26</v>
      </c>
      <c r="F18" s="13">
        <v>1693199.74</v>
      </c>
    </row>
    <row r="19" spans="1:6" x14ac:dyDescent="0.25">
      <c r="A19" s="72"/>
      <c r="B19" s="12" t="s">
        <v>10</v>
      </c>
      <c r="C19" s="13">
        <v>1509649</v>
      </c>
      <c r="D19" s="13">
        <v>1658790</v>
      </c>
      <c r="E19" s="13">
        <v>1783253</v>
      </c>
      <c r="F19" s="13">
        <v>1938314</v>
      </c>
    </row>
    <row r="20" spans="1:6" ht="15" customHeight="1" x14ac:dyDescent="0.25">
      <c r="A20" s="63" t="s">
        <v>6</v>
      </c>
      <c r="B20" s="5" t="s">
        <v>3</v>
      </c>
      <c r="C20" s="14">
        <v>1219568.5</v>
      </c>
      <c r="D20" s="14">
        <v>1317691</v>
      </c>
      <c r="E20" s="14">
        <v>1417459</v>
      </c>
      <c r="F20" s="14">
        <v>1524341</v>
      </c>
    </row>
    <row r="21" spans="1:6" x14ac:dyDescent="0.25">
      <c r="A21" s="63"/>
      <c r="B21" s="5" t="s">
        <v>4</v>
      </c>
      <c r="C21" s="14">
        <v>1222553.1299999999</v>
      </c>
      <c r="D21" s="14">
        <v>1317610.19</v>
      </c>
      <c r="E21" s="14">
        <v>1421320.66</v>
      </c>
      <c r="F21" s="14">
        <v>1531091.44</v>
      </c>
    </row>
    <row r="22" spans="1:6" x14ac:dyDescent="0.25">
      <c r="A22" s="63"/>
      <c r="B22" s="5" t="s">
        <v>5</v>
      </c>
      <c r="C22" s="14">
        <v>19776.72</v>
      </c>
      <c r="D22" s="14">
        <v>28578.79</v>
      </c>
      <c r="E22" s="14">
        <v>39367.050000000003</v>
      </c>
      <c r="F22" s="14">
        <v>46569.41</v>
      </c>
    </row>
    <row r="23" spans="1:6" x14ac:dyDescent="0.25">
      <c r="A23" s="63"/>
      <c r="B23" s="5" t="s">
        <v>9</v>
      </c>
      <c r="C23" s="14">
        <v>1170736</v>
      </c>
      <c r="D23" s="14">
        <v>1258360</v>
      </c>
      <c r="E23" s="14">
        <v>1343616.92</v>
      </c>
      <c r="F23" s="14">
        <v>1452073</v>
      </c>
    </row>
    <row r="24" spans="1:6" x14ac:dyDescent="0.25">
      <c r="A24" s="63"/>
      <c r="B24" s="5" t="s">
        <v>10</v>
      </c>
      <c r="C24" s="14">
        <v>1274789</v>
      </c>
      <c r="D24" s="14">
        <v>1390000</v>
      </c>
      <c r="E24" s="14">
        <v>1530000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1359486.3</v>
      </c>
      <c r="D25" s="12">
        <v>1417586</v>
      </c>
      <c r="E25" s="12">
        <v>1480262.56</v>
      </c>
      <c r="F25" s="12">
        <v>1539223.7</v>
      </c>
    </row>
    <row r="26" spans="1:6" x14ac:dyDescent="0.25">
      <c r="A26" s="72"/>
      <c r="B26" s="4" t="s">
        <v>4</v>
      </c>
      <c r="C26" s="12">
        <v>1359727.12</v>
      </c>
      <c r="D26" s="12">
        <v>1424062.4</v>
      </c>
      <c r="E26" s="12">
        <v>1489419.82</v>
      </c>
      <c r="F26" s="12">
        <v>1547969.43</v>
      </c>
    </row>
    <row r="27" spans="1:6" x14ac:dyDescent="0.25">
      <c r="A27" s="72"/>
      <c r="B27" s="4" t="s">
        <v>5</v>
      </c>
      <c r="C27" s="12">
        <v>21419.78</v>
      </c>
      <c r="D27" s="12">
        <v>26822.080000000002</v>
      </c>
      <c r="E27" s="12">
        <v>42285.9</v>
      </c>
      <c r="F27" s="12">
        <v>47012.78</v>
      </c>
    </row>
    <row r="28" spans="1:6" x14ac:dyDescent="0.25">
      <c r="A28" s="72"/>
      <c r="B28" s="4" t="s">
        <v>9</v>
      </c>
      <c r="C28" s="12">
        <v>1317901</v>
      </c>
      <c r="D28" s="12">
        <v>1375602</v>
      </c>
      <c r="E28" s="12">
        <v>1430626</v>
      </c>
      <c r="F28" s="12">
        <v>1437851</v>
      </c>
    </row>
    <row r="29" spans="1:6" x14ac:dyDescent="0.25">
      <c r="A29" s="72"/>
      <c r="B29" s="4" t="s">
        <v>10</v>
      </c>
      <c r="C29" s="12">
        <v>1445000</v>
      </c>
      <c r="D29" s="12">
        <v>1511934.52</v>
      </c>
      <c r="E29" s="12">
        <v>1595230</v>
      </c>
      <c r="F29" s="12">
        <v>1700009.22</v>
      </c>
    </row>
    <row r="30" spans="1:6" ht="15" customHeight="1" x14ac:dyDescent="0.25">
      <c r="A30" s="73" t="s">
        <v>8</v>
      </c>
      <c r="B30" s="5" t="s">
        <v>3</v>
      </c>
      <c r="C30" s="14">
        <v>-138543.35</v>
      </c>
      <c r="D30" s="14">
        <v>-105929.74</v>
      </c>
      <c r="E30" s="14">
        <v>-66052</v>
      </c>
      <c r="F30" s="14">
        <v>-13986.54</v>
      </c>
    </row>
    <row r="31" spans="1:6" x14ac:dyDescent="0.25">
      <c r="A31" s="73"/>
      <c r="B31" s="5" t="s">
        <v>4</v>
      </c>
      <c r="C31" s="14">
        <v>-138785.91</v>
      </c>
      <c r="D31" s="14">
        <v>-107796.83</v>
      </c>
      <c r="E31" s="14">
        <v>-64253.5</v>
      </c>
      <c r="F31" s="14">
        <v>-15305.48</v>
      </c>
    </row>
    <row r="32" spans="1:6" x14ac:dyDescent="0.25">
      <c r="A32" s="73"/>
      <c r="B32" s="5" t="s">
        <v>5</v>
      </c>
      <c r="C32" s="14">
        <v>13375.13</v>
      </c>
      <c r="D32" s="14">
        <v>23640.54</v>
      </c>
      <c r="E32" s="14">
        <v>33147.29</v>
      </c>
      <c r="F32" s="14">
        <v>41805.64</v>
      </c>
    </row>
    <row r="33" spans="1:14" ht="15" customHeight="1" x14ac:dyDescent="0.25">
      <c r="A33" s="73"/>
      <c r="B33" s="5" t="s">
        <v>9</v>
      </c>
      <c r="C33" s="14">
        <v>-166766.63</v>
      </c>
      <c r="D33" s="14">
        <v>-157973.76000000001</v>
      </c>
      <c r="E33" s="14">
        <v>-156261</v>
      </c>
      <c r="F33" s="14">
        <v>-117649.91</v>
      </c>
    </row>
    <row r="34" spans="1:14" x14ac:dyDescent="0.25">
      <c r="A34" s="73"/>
      <c r="B34" s="5" t="s">
        <v>10</v>
      </c>
      <c r="C34" s="14">
        <v>-105246.39999999999</v>
      </c>
      <c r="D34" s="14">
        <v>-56456.2</v>
      </c>
      <c r="E34" s="14">
        <v>5000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75</v>
      </c>
      <c r="D35" s="12">
        <v>76.8</v>
      </c>
      <c r="E35" s="12">
        <v>78.55</v>
      </c>
      <c r="F35" s="12">
        <v>80</v>
      </c>
    </row>
    <row r="36" spans="1:14" x14ac:dyDescent="0.25">
      <c r="A36" s="74"/>
      <c r="B36" s="4" t="s">
        <v>4</v>
      </c>
      <c r="C36" s="12">
        <v>75.27</v>
      </c>
      <c r="D36" s="12">
        <v>76.69</v>
      </c>
      <c r="E36" s="12">
        <v>78.48</v>
      </c>
      <c r="F36" s="12">
        <v>79.790000000000006</v>
      </c>
    </row>
    <row r="37" spans="1:14" x14ac:dyDescent="0.25">
      <c r="A37" s="74"/>
      <c r="B37" s="4" t="s">
        <v>5</v>
      </c>
      <c r="C37" s="12">
        <v>1.53</v>
      </c>
      <c r="D37" s="12">
        <v>1.86</v>
      </c>
      <c r="E37" s="12">
        <v>2.88</v>
      </c>
      <c r="F37" s="12">
        <v>4.09</v>
      </c>
    </row>
    <row r="38" spans="1:14" x14ac:dyDescent="0.25">
      <c r="A38" s="74"/>
      <c r="B38" s="4" t="s">
        <v>9</v>
      </c>
      <c r="C38" s="12">
        <v>72.599999999999994</v>
      </c>
      <c r="D38" s="12">
        <v>72.900000000000006</v>
      </c>
      <c r="E38" s="12">
        <v>72.38</v>
      </c>
      <c r="F38" s="12">
        <v>67.739999999999995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82.1</v>
      </c>
      <c r="E39" s="15">
        <v>88.2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43221</v>
      </c>
      <c r="D43" s="9">
        <v>43252</v>
      </c>
      <c r="E43" s="9">
        <v>43282</v>
      </c>
      <c r="F43" s="9">
        <v>43313</v>
      </c>
      <c r="G43" s="9">
        <v>43344</v>
      </c>
      <c r="H43" s="9">
        <v>43374</v>
      </c>
      <c r="I43" s="9">
        <v>43405</v>
      </c>
      <c r="J43" s="9">
        <v>43435</v>
      </c>
      <c r="K43" s="9">
        <v>43466</v>
      </c>
      <c r="L43" s="9">
        <v>43497</v>
      </c>
      <c r="M43" s="9">
        <v>43525</v>
      </c>
      <c r="N43" s="9">
        <v>43556</v>
      </c>
    </row>
    <row r="44" spans="1:14" ht="15" customHeight="1" x14ac:dyDescent="0.25">
      <c r="A44" s="71" t="s">
        <v>11</v>
      </c>
      <c r="B44" s="4" t="s">
        <v>3</v>
      </c>
      <c r="C44" s="16">
        <v>106646.28</v>
      </c>
      <c r="D44" s="16">
        <v>112384.5</v>
      </c>
      <c r="E44" s="16">
        <v>119161.1</v>
      </c>
      <c r="F44" s="16">
        <v>111059</v>
      </c>
      <c r="G44" s="16">
        <v>111059.5</v>
      </c>
      <c r="H44" s="16">
        <v>127373.32</v>
      </c>
      <c r="I44" s="16">
        <v>119896.35</v>
      </c>
      <c r="J44" s="16">
        <v>146569</v>
      </c>
      <c r="K44" s="16">
        <v>160130.88</v>
      </c>
      <c r="L44" s="16">
        <v>112348.42</v>
      </c>
      <c r="M44" s="16">
        <v>115247.07</v>
      </c>
      <c r="N44" s="16">
        <v>139346</v>
      </c>
    </row>
    <row r="45" spans="1:14" x14ac:dyDescent="0.25">
      <c r="A45" s="72"/>
      <c r="B45" s="4" t="s">
        <v>4</v>
      </c>
      <c r="C45" s="16">
        <v>107139.52</v>
      </c>
      <c r="D45" s="16">
        <v>112379.64</v>
      </c>
      <c r="E45" s="16">
        <v>119603.35</v>
      </c>
      <c r="F45" s="16">
        <v>111282.16</v>
      </c>
      <c r="G45" s="16">
        <v>111512.52</v>
      </c>
      <c r="H45" s="16">
        <v>127364.56</v>
      </c>
      <c r="I45" s="16">
        <v>120248.74</v>
      </c>
      <c r="J45" s="16">
        <v>146949.31</v>
      </c>
      <c r="K45" s="16">
        <v>159596.99</v>
      </c>
      <c r="L45" s="16">
        <v>112120.49</v>
      </c>
      <c r="M45" s="16">
        <v>115913.94</v>
      </c>
      <c r="N45" s="16">
        <v>139581.13</v>
      </c>
    </row>
    <row r="46" spans="1:14" x14ac:dyDescent="0.25">
      <c r="A46" s="72"/>
      <c r="B46" s="4" t="s">
        <v>5</v>
      </c>
      <c r="C46" s="16">
        <v>3221.94</v>
      </c>
      <c r="D46" s="16">
        <v>2384.84</v>
      </c>
      <c r="E46" s="16">
        <v>3925.48</v>
      </c>
      <c r="F46" s="16">
        <v>3846.08</v>
      </c>
      <c r="G46" s="16">
        <v>3606.4</v>
      </c>
      <c r="H46" s="16">
        <v>3664</v>
      </c>
      <c r="I46" s="16">
        <v>5110.3999999999996</v>
      </c>
      <c r="J46" s="16">
        <v>5991.29</v>
      </c>
      <c r="K46" s="16">
        <v>6726.15</v>
      </c>
      <c r="L46" s="16">
        <v>3838.37</v>
      </c>
      <c r="M46" s="16">
        <v>4040.38</v>
      </c>
      <c r="N46" s="16">
        <v>5336.13</v>
      </c>
    </row>
    <row r="47" spans="1:14" ht="15" customHeight="1" x14ac:dyDescent="0.25">
      <c r="A47" s="72"/>
      <c r="B47" s="4" t="s">
        <v>9</v>
      </c>
      <c r="C47" s="16">
        <v>99598.35</v>
      </c>
      <c r="D47" s="16">
        <v>106129.07</v>
      </c>
      <c r="E47" s="16">
        <v>112091.21</v>
      </c>
      <c r="F47" s="16">
        <v>100980</v>
      </c>
      <c r="G47" s="16">
        <v>102459</v>
      </c>
      <c r="H47" s="16">
        <v>120665</v>
      </c>
      <c r="I47" s="16">
        <v>109525</v>
      </c>
      <c r="J47" s="16">
        <v>133068</v>
      </c>
      <c r="K47" s="16">
        <v>147039</v>
      </c>
      <c r="L47" s="16">
        <v>105247</v>
      </c>
      <c r="M47" s="16">
        <v>107537.96</v>
      </c>
      <c r="N47" s="16">
        <v>130812</v>
      </c>
    </row>
    <row r="48" spans="1:14" x14ac:dyDescent="0.25">
      <c r="A48" s="72"/>
      <c r="B48" s="4" t="s">
        <v>10</v>
      </c>
      <c r="C48" s="16">
        <v>115900</v>
      </c>
      <c r="D48" s="16">
        <v>118130</v>
      </c>
      <c r="E48" s="16">
        <v>130900</v>
      </c>
      <c r="F48" s="16">
        <v>119900</v>
      </c>
      <c r="G48" s="16">
        <v>120286.23</v>
      </c>
      <c r="H48" s="16">
        <v>137735</v>
      </c>
      <c r="I48" s="16">
        <v>135213.82999999999</v>
      </c>
      <c r="J48" s="16">
        <v>164809.20000000001</v>
      </c>
      <c r="K48" s="16">
        <v>172773</v>
      </c>
      <c r="L48" s="16">
        <v>121500</v>
      </c>
      <c r="M48" s="16">
        <v>129128.11</v>
      </c>
      <c r="N48" s="16">
        <v>153747</v>
      </c>
    </row>
    <row r="49" spans="1:14" ht="15" customHeight="1" x14ac:dyDescent="0.25">
      <c r="A49" s="63" t="s">
        <v>6</v>
      </c>
      <c r="B49" s="5" t="s">
        <v>3</v>
      </c>
      <c r="C49" s="17">
        <v>85512</v>
      </c>
      <c r="D49" s="17">
        <v>93805</v>
      </c>
      <c r="E49" s="17">
        <v>99998</v>
      </c>
      <c r="F49" s="17">
        <v>93413</v>
      </c>
      <c r="G49" s="17">
        <v>96066.69</v>
      </c>
      <c r="H49" s="17">
        <v>108312.8</v>
      </c>
      <c r="I49" s="17">
        <v>99875</v>
      </c>
      <c r="J49" s="17">
        <v>124988.12</v>
      </c>
      <c r="K49" s="17">
        <v>138129.75</v>
      </c>
      <c r="L49" s="17">
        <v>84967.07</v>
      </c>
      <c r="M49" s="17">
        <v>97814.3</v>
      </c>
      <c r="N49" s="17">
        <v>122161.12</v>
      </c>
    </row>
    <row r="50" spans="1:14" x14ac:dyDescent="0.25">
      <c r="A50" s="63"/>
      <c r="B50" s="5" t="s">
        <v>4</v>
      </c>
      <c r="C50" s="17">
        <v>85603.75</v>
      </c>
      <c r="D50" s="17">
        <v>93801.14</v>
      </c>
      <c r="E50" s="17">
        <v>99772.62</v>
      </c>
      <c r="F50" s="17">
        <v>93599.48</v>
      </c>
      <c r="G50" s="17">
        <v>96416.22</v>
      </c>
      <c r="H50" s="17">
        <v>108629.58</v>
      </c>
      <c r="I50" s="17">
        <v>100867.85</v>
      </c>
      <c r="J50" s="17">
        <v>126019.34</v>
      </c>
      <c r="K50" s="17">
        <v>137985.32</v>
      </c>
      <c r="L50" s="17">
        <v>86004.73</v>
      </c>
      <c r="M50" s="17">
        <v>99045.33</v>
      </c>
      <c r="N50" s="17">
        <v>121440.95</v>
      </c>
    </row>
    <row r="51" spans="1:14" x14ac:dyDescent="0.25">
      <c r="A51" s="63"/>
      <c r="B51" s="5" t="s">
        <v>5</v>
      </c>
      <c r="C51" s="17">
        <v>3532.2</v>
      </c>
      <c r="D51" s="17">
        <v>2834.05</v>
      </c>
      <c r="E51" s="17">
        <v>4343.96</v>
      </c>
      <c r="F51" s="17">
        <v>3805.13</v>
      </c>
      <c r="G51" s="17">
        <v>5639.47</v>
      </c>
      <c r="H51" s="17">
        <v>3216.27</v>
      </c>
      <c r="I51" s="17">
        <v>7087.45</v>
      </c>
      <c r="J51" s="17">
        <v>7235.83</v>
      </c>
      <c r="K51" s="17">
        <v>6699.66</v>
      </c>
      <c r="L51" s="17">
        <v>5925.99</v>
      </c>
      <c r="M51" s="17">
        <v>4316.24</v>
      </c>
      <c r="N51" s="17">
        <v>4859.22</v>
      </c>
    </row>
    <row r="52" spans="1:14" ht="15" customHeight="1" x14ac:dyDescent="0.25">
      <c r="A52" s="63"/>
      <c r="B52" s="5" t="s">
        <v>9</v>
      </c>
      <c r="C52" s="17">
        <v>77457</v>
      </c>
      <c r="D52" s="17">
        <v>86935</v>
      </c>
      <c r="E52" s="17">
        <v>90913.29</v>
      </c>
      <c r="F52" s="17">
        <v>86890</v>
      </c>
      <c r="G52" s="17">
        <v>80684.539999999994</v>
      </c>
      <c r="H52" s="17">
        <v>99950</v>
      </c>
      <c r="I52" s="17">
        <v>88851</v>
      </c>
      <c r="J52" s="17">
        <v>112527</v>
      </c>
      <c r="K52" s="17">
        <v>122575</v>
      </c>
      <c r="L52" s="17">
        <v>77212.34</v>
      </c>
      <c r="M52" s="17">
        <v>89256.51</v>
      </c>
      <c r="N52" s="17">
        <v>109370.93</v>
      </c>
    </row>
    <row r="53" spans="1:14" x14ac:dyDescent="0.25">
      <c r="A53" s="63"/>
      <c r="B53" s="5" t="s">
        <v>10</v>
      </c>
      <c r="C53" s="17">
        <v>94900</v>
      </c>
      <c r="D53" s="17">
        <v>99099</v>
      </c>
      <c r="E53" s="17">
        <v>109696</v>
      </c>
      <c r="F53" s="17">
        <v>101324</v>
      </c>
      <c r="G53" s="17">
        <v>110076.1</v>
      </c>
      <c r="H53" s="17">
        <v>115257</v>
      </c>
      <c r="I53" s="17">
        <v>117458.36</v>
      </c>
      <c r="J53" s="17">
        <v>141952</v>
      </c>
      <c r="K53" s="17">
        <v>151221</v>
      </c>
      <c r="L53" s="17">
        <v>102348</v>
      </c>
      <c r="M53" s="17">
        <v>109515.65</v>
      </c>
      <c r="N53" s="17">
        <v>131792</v>
      </c>
    </row>
    <row r="54" spans="1:14" ht="15" customHeight="1" x14ac:dyDescent="0.25">
      <c r="A54" s="72" t="s">
        <v>7</v>
      </c>
      <c r="B54" s="4" t="s">
        <v>3</v>
      </c>
      <c r="C54" s="16">
        <v>106362</v>
      </c>
      <c r="D54" s="16">
        <v>107177</v>
      </c>
      <c r="E54" s="16">
        <v>117045.7</v>
      </c>
      <c r="F54" s="16">
        <v>107971</v>
      </c>
      <c r="G54" s="16">
        <v>119604.5</v>
      </c>
      <c r="H54" s="16">
        <v>105134</v>
      </c>
      <c r="I54" s="16">
        <v>113688.5</v>
      </c>
      <c r="J54" s="16">
        <v>155779.70000000001</v>
      </c>
      <c r="K54" s="16">
        <v>111302.56</v>
      </c>
      <c r="L54" s="16">
        <v>102895.03</v>
      </c>
      <c r="M54" s="16">
        <v>114256.98</v>
      </c>
      <c r="N54" s="16">
        <v>108919</v>
      </c>
    </row>
    <row r="55" spans="1:14" x14ac:dyDescent="0.25">
      <c r="A55" s="72"/>
      <c r="B55" s="4" t="s">
        <v>4</v>
      </c>
      <c r="C55" s="16">
        <v>107088.61</v>
      </c>
      <c r="D55" s="16">
        <v>108050.13</v>
      </c>
      <c r="E55" s="16">
        <v>117315.42</v>
      </c>
      <c r="F55" s="16">
        <v>108166.13</v>
      </c>
      <c r="G55" s="16">
        <v>119650.38</v>
      </c>
      <c r="H55" s="16">
        <v>105992.9</v>
      </c>
      <c r="I55" s="16">
        <v>114698.46</v>
      </c>
      <c r="J55" s="16">
        <v>154354.59</v>
      </c>
      <c r="K55" s="16">
        <v>112620.71</v>
      </c>
      <c r="L55" s="16">
        <v>103217.95</v>
      </c>
      <c r="M55" s="16">
        <v>113892.31</v>
      </c>
      <c r="N55" s="16">
        <v>109836.88</v>
      </c>
    </row>
    <row r="56" spans="1:14" x14ac:dyDescent="0.25">
      <c r="A56" s="72"/>
      <c r="B56" s="4" t="s">
        <v>5</v>
      </c>
      <c r="C56" s="16">
        <v>4450.1400000000003</v>
      </c>
      <c r="D56" s="16">
        <v>4129.59</v>
      </c>
      <c r="E56" s="16">
        <v>3341.3</v>
      </c>
      <c r="F56" s="16">
        <v>3115.72</v>
      </c>
      <c r="G56" s="16">
        <v>3171.01</v>
      </c>
      <c r="H56" s="16">
        <v>3826.78</v>
      </c>
      <c r="I56" s="16">
        <v>4705.1400000000003</v>
      </c>
      <c r="J56" s="16">
        <v>11361.74</v>
      </c>
      <c r="K56" s="16">
        <v>4604.6400000000003</v>
      </c>
      <c r="L56" s="16">
        <v>3480.02</v>
      </c>
      <c r="M56" s="16">
        <v>5919.45</v>
      </c>
      <c r="N56" s="16">
        <v>5530.36</v>
      </c>
    </row>
    <row r="57" spans="1:14" ht="15" customHeight="1" x14ac:dyDescent="0.25">
      <c r="A57" s="72"/>
      <c r="B57" s="4" t="s">
        <v>9</v>
      </c>
      <c r="C57" s="16">
        <v>95812</v>
      </c>
      <c r="D57" s="16">
        <v>100131</v>
      </c>
      <c r="E57" s="16">
        <v>112816.4</v>
      </c>
      <c r="F57" s="16">
        <v>98055</v>
      </c>
      <c r="G57" s="16">
        <v>111939</v>
      </c>
      <c r="H57" s="16">
        <v>96719</v>
      </c>
      <c r="I57" s="16">
        <v>104010</v>
      </c>
      <c r="J57" s="16">
        <v>124946.21</v>
      </c>
      <c r="K57" s="16">
        <v>105262.72</v>
      </c>
      <c r="L57" s="16">
        <v>93441</v>
      </c>
      <c r="M57" s="16">
        <v>103474.98</v>
      </c>
      <c r="N57" s="16">
        <v>100275.22</v>
      </c>
    </row>
    <row r="58" spans="1:14" x14ac:dyDescent="0.25">
      <c r="A58" s="72"/>
      <c r="B58" s="4" t="s">
        <v>10</v>
      </c>
      <c r="C58" s="16">
        <v>115489</v>
      </c>
      <c r="D58" s="16">
        <v>117250</v>
      </c>
      <c r="E58" s="16">
        <v>128250</v>
      </c>
      <c r="F58" s="16">
        <v>118250</v>
      </c>
      <c r="G58" s="16">
        <v>128250</v>
      </c>
      <c r="H58" s="16">
        <v>117446</v>
      </c>
      <c r="I58" s="16">
        <v>128682</v>
      </c>
      <c r="J58" s="16">
        <v>186022.41</v>
      </c>
      <c r="K58" s="16">
        <v>125237.6</v>
      </c>
      <c r="L58" s="16">
        <v>109608</v>
      </c>
      <c r="M58" s="16">
        <v>122770</v>
      </c>
      <c r="N58" s="16">
        <v>120279</v>
      </c>
    </row>
    <row r="59" spans="1:14" ht="15" customHeight="1" x14ac:dyDescent="0.25">
      <c r="A59" s="63" t="s">
        <v>8</v>
      </c>
      <c r="B59" s="5" t="s">
        <v>3</v>
      </c>
      <c r="C59" s="17">
        <v>-22000</v>
      </c>
      <c r="D59" s="17">
        <v>-14768</v>
      </c>
      <c r="E59" s="17">
        <v>-16845.2</v>
      </c>
      <c r="F59" s="17">
        <v>-15155.02</v>
      </c>
      <c r="G59" s="17">
        <v>-23587.5</v>
      </c>
      <c r="H59" s="17">
        <v>2956.46</v>
      </c>
      <c r="I59" s="17">
        <v>-16586.28</v>
      </c>
      <c r="J59" s="17">
        <v>-30153</v>
      </c>
      <c r="K59" s="17">
        <v>26895.3</v>
      </c>
      <c r="L59" s="17">
        <v>-17786.900000000001</v>
      </c>
      <c r="M59" s="17">
        <v>-15145.5</v>
      </c>
      <c r="N59" s="17">
        <v>11220.5</v>
      </c>
    </row>
    <row r="60" spans="1:14" x14ac:dyDescent="0.25">
      <c r="A60" s="63"/>
      <c r="B60" s="5" t="s">
        <v>4</v>
      </c>
      <c r="C60" s="17">
        <v>-21789.96</v>
      </c>
      <c r="D60" s="17">
        <v>-14127.98</v>
      </c>
      <c r="E60" s="17">
        <v>-17357.53</v>
      </c>
      <c r="F60" s="17">
        <v>-14636.77</v>
      </c>
      <c r="G60" s="17">
        <v>-23409.61</v>
      </c>
      <c r="H60" s="17">
        <v>1899.26</v>
      </c>
      <c r="I60" s="17">
        <v>-13686.07</v>
      </c>
      <c r="J60" s="17">
        <v>-29172.33</v>
      </c>
      <c r="K60" s="17">
        <v>25185.75</v>
      </c>
      <c r="L60" s="17">
        <v>-17131.740000000002</v>
      </c>
      <c r="M60" s="17">
        <v>-15187.98</v>
      </c>
      <c r="N60" s="17">
        <v>10449.48</v>
      </c>
    </row>
    <row r="61" spans="1:14" x14ac:dyDescent="0.25">
      <c r="A61" s="63"/>
      <c r="B61" s="5" t="s">
        <v>5</v>
      </c>
      <c r="C61" s="17">
        <v>5540.89</v>
      </c>
      <c r="D61" s="17">
        <v>5104.1099999999997</v>
      </c>
      <c r="E61" s="17">
        <v>4640.01</v>
      </c>
      <c r="F61" s="17">
        <v>4224.47</v>
      </c>
      <c r="G61" s="17">
        <v>5842.95</v>
      </c>
      <c r="H61" s="17">
        <v>5415.43</v>
      </c>
      <c r="I61" s="17">
        <v>8398.33</v>
      </c>
      <c r="J61" s="17">
        <v>12176.58</v>
      </c>
      <c r="K61" s="17">
        <v>10127.43</v>
      </c>
      <c r="L61" s="17">
        <v>6180.72</v>
      </c>
      <c r="M61" s="17">
        <v>7061.41</v>
      </c>
      <c r="N61" s="17">
        <v>9470.7900000000009</v>
      </c>
    </row>
    <row r="62" spans="1:14" x14ac:dyDescent="0.25">
      <c r="A62" s="63"/>
      <c r="B62" s="5" t="s">
        <v>9</v>
      </c>
      <c r="C62" s="17">
        <v>-34186</v>
      </c>
      <c r="D62" s="17">
        <v>-27750</v>
      </c>
      <c r="E62" s="17">
        <v>-30861</v>
      </c>
      <c r="F62" s="17">
        <v>-24119</v>
      </c>
      <c r="G62" s="17">
        <v>-39000</v>
      </c>
      <c r="H62" s="17">
        <v>-12713.05</v>
      </c>
      <c r="I62" s="17">
        <v>-26250</v>
      </c>
      <c r="J62" s="17">
        <v>-54298.53</v>
      </c>
      <c r="K62" s="17">
        <v>3740</v>
      </c>
      <c r="L62" s="17">
        <v>-30583.59</v>
      </c>
      <c r="M62" s="17">
        <v>-25389.02</v>
      </c>
      <c r="N62" s="17">
        <v>-14600</v>
      </c>
    </row>
    <row r="63" spans="1:14" ht="15.75" thickBot="1" x14ac:dyDescent="0.3">
      <c r="A63" s="64"/>
      <c r="B63" s="6" t="s">
        <v>10</v>
      </c>
      <c r="C63" s="18">
        <v>-5276</v>
      </c>
      <c r="D63" s="18">
        <v>-5087.76</v>
      </c>
      <c r="E63" s="18">
        <v>-7714</v>
      </c>
      <c r="F63" s="18">
        <v>-4382</v>
      </c>
      <c r="G63" s="18">
        <v>-11550.5</v>
      </c>
      <c r="H63" s="18">
        <v>12951</v>
      </c>
      <c r="I63" s="18">
        <v>5622.7</v>
      </c>
      <c r="J63" s="18">
        <v>-2826.74</v>
      </c>
      <c r="K63" s="18">
        <v>43800</v>
      </c>
      <c r="L63" s="18">
        <v>-2077</v>
      </c>
      <c r="M63" s="18">
        <v>-3801</v>
      </c>
      <c r="N63" s="18">
        <v>34756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0:N63"/>
  <sheetViews>
    <sheetView topLeftCell="A28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43252</v>
      </c>
      <c r="C10" s="3"/>
    </row>
    <row r="11" spans="1:6" ht="15.75" x14ac:dyDescent="0.25">
      <c r="A11" s="1" t="s">
        <v>0</v>
      </c>
      <c r="B11" s="2">
        <v>43252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1445149.78</v>
      </c>
      <c r="D15" s="11">
        <v>1552595</v>
      </c>
      <c r="E15" s="11">
        <v>1679525.94</v>
      </c>
      <c r="F15" s="11">
        <v>1795491.5</v>
      </c>
    </row>
    <row r="16" spans="1:6" x14ac:dyDescent="0.25">
      <c r="A16" s="72"/>
      <c r="B16" s="12" t="s">
        <v>4</v>
      </c>
      <c r="C16" s="13">
        <v>1447048.17</v>
      </c>
      <c r="D16" s="13">
        <v>1554166.46</v>
      </c>
      <c r="E16" s="13">
        <v>1678333.86</v>
      </c>
      <c r="F16" s="13">
        <v>1798541.8</v>
      </c>
    </row>
    <row r="17" spans="1:6" x14ac:dyDescent="0.25">
      <c r="A17" s="72"/>
      <c r="B17" s="12" t="s">
        <v>5</v>
      </c>
      <c r="C17" s="13">
        <v>26555.68</v>
      </c>
      <c r="D17" s="13">
        <v>44009.77</v>
      </c>
      <c r="E17" s="13">
        <v>48684.5</v>
      </c>
      <c r="F17" s="13">
        <v>57052.639999999999</v>
      </c>
    </row>
    <row r="18" spans="1:6" x14ac:dyDescent="0.25">
      <c r="A18" s="72"/>
      <c r="B18" s="12" t="s">
        <v>9</v>
      </c>
      <c r="C18" s="13">
        <v>1375642</v>
      </c>
      <c r="D18" s="13">
        <v>1422586.77</v>
      </c>
      <c r="E18" s="13">
        <v>1561972.26</v>
      </c>
      <c r="F18" s="13">
        <v>1693199.74</v>
      </c>
    </row>
    <row r="19" spans="1:6" x14ac:dyDescent="0.25">
      <c r="A19" s="72"/>
      <c r="B19" s="12" t="s">
        <v>10</v>
      </c>
      <c r="C19" s="13">
        <v>1509627</v>
      </c>
      <c r="D19" s="13">
        <v>1658790</v>
      </c>
      <c r="E19" s="13">
        <v>1774905</v>
      </c>
      <c r="F19" s="13">
        <v>1938314</v>
      </c>
    </row>
    <row r="20" spans="1:6" ht="15" customHeight="1" x14ac:dyDescent="0.25">
      <c r="A20" s="63" t="s">
        <v>6</v>
      </c>
      <c r="B20" s="5" t="s">
        <v>3</v>
      </c>
      <c r="C20" s="14">
        <v>1217036</v>
      </c>
      <c r="D20" s="14">
        <v>1303762.5</v>
      </c>
      <c r="E20" s="14">
        <v>1403803</v>
      </c>
      <c r="F20" s="14">
        <v>1514365.34</v>
      </c>
    </row>
    <row r="21" spans="1:6" x14ac:dyDescent="0.25">
      <c r="A21" s="63"/>
      <c r="B21" s="5" t="s">
        <v>4</v>
      </c>
      <c r="C21" s="14">
        <v>1219432.03</v>
      </c>
      <c r="D21" s="14">
        <v>1309600.3799999999</v>
      </c>
      <c r="E21" s="14">
        <v>1410841.65</v>
      </c>
      <c r="F21" s="14">
        <v>1520205.67</v>
      </c>
    </row>
    <row r="22" spans="1:6" x14ac:dyDescent="0.25">
      <c r="A22" s="63"/>
      <c r="B22" s="5" t="s">
        <v>5</v>
      </c>
      <c r="C22" s="14">
        <v>20444.060000000001</v>
      </c>
      <c r="D22" s="14">
        <v>29538.23</v>
      </c>
      <c r="E22" s="14">
        <v>40965.5</v>
      </c>
      <c r="F22" s="14">
        <v>50975.46</v>
      </c>
    </row>
    <row r="23" spans="1:6" x14ac:dyDescent="0.25">
      <c r="A23" s="63"/>
      <c r="B23" s="5" t="s">
        <v>9</v>
      </c>
      <c r="C23" s="14">
        <v>1170736</v>
      </c>
      <c r="D23" s="14">
        <v>1257385</v>
      </c>
      <c r="E23" s="14">
        <v>1343616.92</v>
      </c>
      <c r="F23" s="14">
        <v>1451057.23</v>
      </c>
    </row>
    <row r="24" spans="1:6" x14ac:dyDescent="0.25">
      <c r="A24" s="63"/>
      <c r="B24" s="5" t="s">
        <v>10</v>
      </c>
      <c r="C24" s="14">
        <v>1275164</v>
      </c>
      <c r="D24" s="14">
        <v>1390000</v>
      </c>
      <c r="E24" s="14">
        <v>1530000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1367305</v>
      </c>
      <c r="D25" s="12">
        <v>1420592.86</v>
      </c>
      <c r="E25" s="12">
        <v>1480871.84</v>
      </c>
      <c r="F25" s="12">
        <v>1543128.4</v>
      </c>
    </row>
    <row r="26" spans="1:6" x14ac:dyDescent="0.25">
      <c r="A26" s="72"/>
      <c r="B26" s="4" t="s">
        <v>4</v>
      </c>
      <c r="C26" s="12">
        <v>1364891.47</v>
      </c>
      <c r="D26" s="12">
        <v>1422147.47</v>
      </c>
      <c r="E26" s="12">
        <v>1485415.71</v>
      </c>
      <c r="F26" s="12">
        <v>1548890.62</v>
      </c>
    </row>
    <row r="27" spans="1:6" x14ac:dyDescent="0.25">
      <c r="A27" s="72"/>
      <c r="B27" s="4" t="s">
        <v>5</v>
      </c>
      <c r="C27" s="12">
        <v>18748.84</v>
      </c>
      <c r="D27" s="12">
        <v>24414.22</v>
      </c>
      <c r="E27" s="12">
        <v>39220.89</v>
      </c>
      <c r="F27" s="12">
        <v>52793.64</v>
      </c>
    </row>
    <row r="28" spans="1:6" x14ac:dyDescent="0.25">
      <c r="A28" s="72"/>
      <c r="B28" s="4" t="s">
        <v>9</v>
      </c>
      <c r="C28" s="12">
        <v>1317901</v>
      </c>
      <c r="D28" s="12">
        <v>1345643</v>
      </c>
      <c r="E28" s="12">
        <v>1386981.2</v>
      </c>
      <c r="F28" s="12">
        <v>1429188.9</v>
      </c>
    </row>
    <row r="29" spans="1:6" x14ac:dyDescent="0.25">
      <c r="A29" s="72"/>
      <c r="B29" s="4" t="s">
        <v>10</v>
      </c>
      <c r="C29" s="12">
        <v>1431614</v>
      </c>
      <c r="D29" s="12">
        <v>1500015.23</v>
      </c>
      <c r="E29" s="12">
        <v>1595230</v>
      </c>
      <c r="F29" s="12">
        <v>1700009.22</v>
      </c>
    </row>
    <row r="30" spans="1:6" ht="15" customHeight="1" x14ac:dyDescent="0.25">
      <c r="A30" s="73" t="s">
        <v>8</v>
      </c>
      <c r="B30" s="5" t="s">
        <v>3</v>
      </c>
      <c r="C30" s="14">
        <v>-151192</v>
      </c>
      <c r="D30" s="14">
        <v>-117875.25</v>
      </c>
      <c r="E30" s="14">
        <v>-73081.5</v>
      </c>
      <c r="F30" s="14">
        <v>-24987</v>
      </c>
    </row>
    <row r="31" spans="1:6" x14ac:dyDescent="0.25">
      <c r="A31" s="73"/>
      <c r="B31" s="5" t="s">
        <v>4</v>
      </c>
      <c r="C31" s="14">
        <v>-148439.20000000001</v>
      </c>
      <c r="D31" s="14">
        <v>-117068.88</v>
      </c>
      <c r="E31" s="14">
        <v>-72826.759999999995</v>
      </c>
      <c r="F31" s="14">
        <v>-27018.6</v>
      </c>
    </row>
    <row r="32" spans="1:6" x14ac:dyDescent="0.25">
      <c r="A32" s="73"/>
      <c r="B32" s="5" t="s">
        <v>5</v>
      </c>
      <c r="C32" s="14">
        <v>17026.14</v>
      </c>
      <c r="D32" s="14">
        <v>23253.7</v>
      </c>
      <c r="E32" s="14">
        <v>31990.61</v>
      </c>
      <c r="F32" s="14">
        <v>46313.85</v>
      </c>
    </row>
    <row r="33" spans="1:14" ht="15" customHeight="1" x14ac:dyDescent="0.25">
      <c r="A33" s="73"/>
      <c r="B33" s="5" t="s">
        <v>9</v>
      </c>
      <c r="C33" s="14">
        <v>-195000</v>
      </c>
      <c r="D33" s="14">
        <v>-176501</v>
      </c>
      <c r="E33" s="14">
        <v>-151413.17000000001</v>
      </c>
      <c r="F33" s="14">
        <v>-117649.91</v>
      </c>
    </row>
    <row r="34" spans="1:14" x14ac:dyDescent="0.25">
      <c r="A34" s="73"/>
      <c r="B34" s="5" t="s">
        <v>10</v>
      </c>
      <c r="C34" s="14">
        <v>-101750</v>
      </c>
      <c r="D34" s="14">
        <v>-65249</v>
      </c>
      <c r="E34" s="14">
        <v>-3197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75.8</v>
      </c>
      <c r="D35" s="12">
        <v>77.8</v>
      </c>
      <c r="E35" s="12">
        <v>79.75</v>
      </c>
      <c r="F35" s="12">
        <v>81.430000000000007</v>
      </c>
    </row>
    <row r="36" spans="1:14" x14ac:dyDescent="0.25">
      <c r="A36" s="74"/>
      <c r="B36" s="4" t="s">
        <v>4</v>
      </c>
      <c r="C36" s="12">
        <v>75.89</v>
      </c>
      <c r="D36" s="12">
        <v>77.7</v>
      </c>
      <c r="E36" s="12">
        <v>79.5</v>
      </c>
      <c r="F36" s="12">
        <v>81.34</v>
      </c>
    </row>
    <row r="37" spans="1:14" x14ac:dyDescent="0.25">
      <c r="A37" s="74"/>
      <c r="B37" s="4" t="s">
        <v>5</v>
      </c>
      <c r="C37" s="12">
        <v>1.57</v>
      </c>
      <c r="D37" s="12">
        <v>2.06</v>
      </c>
      <c r="E37" s="12">
        <v>2.73</v>
      </c>
      <c r="F37" s="12">
        <v>3.32</v>
      </c>
    </row>
    <row r="38" spans="1:14" x14ac:dyDescent="0.25">
      <c r="A38" s="74"/>
      <c r="B38" s="4" t="s">
        <v>9</v>
      </c>
      <c r="C38" s="12">
        <v>72.3</v>
      </c>
      <c r="D38" s="12">
        <v>73.3</v>
      </c>
      <c r="E38" s="12">
        <v>72.84</v>
      </c>
      <c r="F38" s="12">
        <v>73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88.2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43252</v>
      </c>
      <c r="D43" s="9">
        <v>43282</v>
      </c>
      <c r="E43" s="9">
        <v>43313</v>
      </c>
      <c r="F43" s="9">
        <v>43344</v>
      </c>
      <c r="G43" s="9">
        <v>43374</v>
      </c>
      <c r="H43" s="9">
        <v>43405</v>
      </c>
      <c r="I43" s="9">
        <v>43435</v>
      </c>
      <c r="J43" s="9">
        <v>43466</v>
      </c>
      <c r="K43" s="9">
        <v>43497</v>
      </c>
      <c r="L43" s="9">
        <v>43525</v>
      </c>
      <c r="M43" s="9">
        <v>43556</v>
      </c>
      <c r="N43" s="9">
        <v>43586</v>
      </c>
    </row>
    <row r="44" spans="1:14" ht="15" customHeight="1" x14ac:dyDescent="0.25">
      <c r="A44" s="71" t="s">
        <v>11</v>
      </c>
      <c r="B44" s="4" t="s">
        <v>3</v>
      </c>
      <c r="C44" s="16">
        <v>111289</v>
      </c>
      <c r="D44" s="16">
        <v>118985.98</v>
      </c>
      <c r="E44" s="16">
        <v>109626.66</v>
      </c>
      <c r="F44" s="16">
        <v>110481.37</v>
      </c>
      <c r="G44" s="16">
        <v>127405.72</v>
      </c>
      <c r="H44" s="16">
        <v>119898</v>
      </c>
      <c r="I44" s="16">
        <v>145325.63</v>
      </c>
      <c r="J44" s="16">
        <v>159508.54999999999</v>
      </c>
      <c r="K44" s="16">
        <v>112193.66</v>
      </c>
      <c r="L44" s="16">
        <v>115403.53</v>
      </c>
      <c r="M44" s="16">
        <v>139822.56</v>
      </c>
      <c r="N44" s="16">
        <v>113468</v>
      </c>
    </row>
    <row r="45" spans="1:14" x14ac:dyDescent="0.25">
      <c r="A45" s="72"/>
      <c r="B45" s="4" t="s">
        <v>4</v>
      </c>
      <c r="C45" s="16">
        <v>110794.41</v>
      </c>
      <c r="D45" s="16">
        <v>118838.43</v>
      </c>
      <c r="E45" s="16">
        <v>110259.27</v>
      </c>
      <c r="F45" s="16">
        <v>110887.13</v>
      </c>
      <c r="G45" s="16">
        <v>126815.27</v>
      </c>
      <c r="H45" s="16">
        <v>120242.62</v>
      </c>
      <c r="I45" s="16">
        <v>145242.64000000001</v>
      </c>
      <c r="J45" s="16">
        <v>158840.48000000001</v>
      </c>
      <c r="K45" s="16">
        <v>111784.12</v>
      </c>
      <c r="L45" s="16">
        <v>115249.87</v>
      </c>
      <c r="M45" s="16">
        <v>140211.60999999999</v>
      </c>
      <c r="N45" s="16">
        <v>114361.82</v>
      </c>
    </row>
    <row r="46" spans="1:14" x14ac:dyDescent="0.25">
      <c r="A46" s="72"/>
      <c r="B46" s="4" t="s">
        <v>5</v>
      </c>
      <c r="C46" s="16">
        <v>3355.37</v>
      </c>
      <c r="D46" s="16">
        <v>3961.82</v>
      </c>
      <c r="E46" s="16">
        <v>4665.88</v>
      </c>
      <c r="F46" s="16">
        <v>4579.72</v>
      </c>
      <c r="G46" s="16">
        <v>3981.21</v>
      </c>
      <c r="H46" s="16">
        <v>6645.66</v>
      </c>
      <c r="I46" s="16">
        <v>5201.26</v>
      </c>
      <c r="J46" s="16">
        <v>8022.27</v>
      </c>
      <c r="K46" s="16">
        <v>4579.47</v>
      </c>
      <c r="L46" s="16">
        <v>4064.24</v>
      </c>
      <c r="M46" s="16">
        <v>6209.89</v>
      </c>
      <c r="N46" s="16">
        <v>4306.18</v>
      </c>
    </row>
    <row r="47" spans="1:14" ht="15" customHeight="1" x14ac:dyDescent="0.25">
      <c r="A47" s="72"/>
      <c r="B47" s="4" t="s">
        <v>9</v>
      </c>
      <c r="C47" s="16">
        <v>101111</v>
      </c>
      <c r="D47" s="16">
        <v>110748</v>
      </c>
      <c r="E47" s="16">
        <v>98328.2</v>
      </c>
      <c r="F47" s="16">
        <v>101893</v>
      </c>
      <c r="G47" s="16">
        <v>119755</v>
      </c>
      <c r="H47" s="16">
        <v>106103.3</v>
      </c>
      <c r="I47" s="16">
        <v>133068</v>
      </c>
      <c r="J47" s="16">
        <v>138096.4</v>
      </c>
      <c r="K47" s="16">
        <v>98619.520000000004</v>
      </c>
      <c r="L47" s="16">
        <v>106270.45</v>
      </c>
      <c r="M47" s="16">
        <v>129014</v>
      </c>
      <c r="N47" s="16">
        <v>107234</v>
      </c>
    </row>
    <row r="48" spans="1:14" x14ac:dyDescent="0.25">
      <c r="A48" s="72"/>
      <c r="B48" s="4" t="s">
        <v>10</v>
      </c>
      <c r="C48" s="16">
        <v>118036</v>
      </c>
      <c r="D48" s="16">
        <v>128271</v>
      </c>
      <c r="E48" s="16">
        <v>120900</v>
      </c>
      <c r="F48" s="16">
        <v>125958</v>
      </c>
      <c r="G48" s="16">
        <v>135750</v>
      </c>
      <c r="H48" s="16">
        <v>147364</v>
      </c>
      <c r="I48" s="16">
        <v>161560</v>
      </c>
      <c r="J48" s="16">
        <v>173587.05</v>
      </c>
      <c r="K48" s="16">
        <v>121673</v>
      </c>
      <c r="L48" s="16">
        <v>128007.07</v>
      </c>
      <c r="M48" s="16">
        <v>152556</v>
      </c>
      <c r="N48" s="16">
        <v>128342</v>
      </c>
    </row>
    <row r="49" spans="1:14" ht="15" customHeight="1" x14ac:dyDescent="0.25">
      <c r="A49" s="63" t="s">
        <v>6</v>
      </c>
      <c r="B49" s="5" t="s">
        <v>3</v>
      </c>
      <c r="C49" s="17">
        <v>93000</v>
      </c>
      <c r="D49" s="17">
        <v>98506.240000000005</v>
      </c>
      <c r="E49" s="17">
        <v>92083.6</v>
      </c>
      <c r="F49" s="17">
        <v>95500</v>
      </c>
      <c r="G49" s="17">
        <v>108150</v>
      </c>
      <c r="H49" s="17">
        <v>99416</v>
      </c>
      <c r="I49" s="17">
        <v>124319.39</v>
      </c>
      <c r="J49" s="17">
        <v>139024.72</v>
      </c>
      <c r="K49" s="17">
        <v>85446</v>
      </c>
      <c r="L49" s="17">
        <v>98210</v>
      </c>
      <c r="M49" s="17">
        <v>124249.95</v>
      </c>
      <c r="N49" s="17">
        <v>92122.65</v>
      </c>
    </row>
    <row r="50" spans="1:14" x14ac:dyDescent="0.25">
      <c r="A50" s="63"/>
      <c r="B50" s="5" t="s">
        <v>4</v>
      </c>
      <c r="C50" s="17">
        <v>92709.38</v>
      </c>
      <c r="D50" s="17">
        <v>98975.58</v>
      </c>
      <c r="E50" s="17">
        <v>92324.58</v>
      </c>
      <c r="F50" s="17">
        <v>96019.33</v>
      </c>
      <c r="G50" s="17">
        <v>107922.51</v>
      </c>
      <c r="H50" s="17">
        <v>100175.43</v>
      </c>
      <c r="I50" s="17">
        <v>124773.69</v>
      </c>
      <c r="J50" s="17">
        <v>137475.97</v>
      </c>
      <c r="K50" s="17">
        <v>86621.51</v>
      </c>
      <c r="L50" s="17">
        <v>98916.479999999996</v>
      </c>
      <c r="M50" s="17">
        <v>123180.82</v>
      </c>
      <c r="N50" s="17">
        <v>93593.84</v>
      </c>
    </row>
    <row r="51" spans="1:14" x14ac:dyDescent="0.25">
      <c r="A51" s="63"/>
      <c r="B51" s="5" t="s">
        <v>5</v>
      </c>
      <c r="C51" s="17">
        <v>3304</v>
      </c>
      <c r="D51" s="17">
        <v>4658.17</v>
      </c>
      <c r="E51" s="17">
        <v>4909.57</v>
      </c>
      <c r="F51" s="17">
        <v>5470.35</v>
      </c>
      <c r="G51" s="17">
        <v>4123.34</v>
      </c>
      <c r="H51" s="17">
        <v>7213.31</v>
      </c>
      <c r="I51" s="17">
        <v>6888.32</v>
      </c>
      <c r="J51" s="17">
        <v>7566.47</v>
      </c>
      <c r="K51" s="17">
        <v>6735.44</v>
      </c>
      <c r="L51" s="17">
        <v>5170.22</v>
      </c>
      <c r="M51" s="17">
        <v>6409.66</v>
      </c>
      <c r="N51" s="17">
        <v>7196.34</v>
      </c>
    </row>
    <row r="52" spans="1:14" ht="15" customHeight="1" x14ac:dyDescent="0.25">
      <c r="A52" s="63"/>
      <c r="B52" s="5" t="s">
        <v>9</v>
      </c>
      <c r="C52" s="17">
        <v>83673</v>
      </c>
      <c r="D52" s="17">
        <v>89834</v>
      </c>
      <c r="E52" s="17">
        <v>80608.899999999994</v>
      </c>
      <c r="F52" s="17">
        <v>85548</v>
      </c>
      <c r="G52" s="17">
        <v>98588</v>
      </c>
      <c r="H52" s="17">
        <v>87641</v>
      </c>
      <c r="I52" s="17">
        <v>111915</v>
      </c>
      <c r="J52" s="17">
        <v>118304.5</v>
      </c>
      <c r="K52" s="17">
        <v>74853.289999999994</v>
      </c>
      <c r="L52" s="17">
        <v>89256.51</v>
      </c>
      <c r="M52" s="17">
        <v>109370.93</v>
      </c>
      <c r="N52" s="17">
        <v>81679</v>
      </c>
    </row>
    <row r="53" spans="1:14" x14ac:dyDescent="0.25">
      <c r="A53" s="63"/>
      <c r="B53" s="5" t="s">
        <v>10</v>
      </c>
      <c r="C53" s="17">
        <v>99616</v>
      </c>
      <c r="D53" s="17">
        <v>108261</v>
      </c>
      <c r="E53" s="17">
        <v>101504.01</v>
      </c>
      <c r="F53" s="17">
        <v>110867</v>
      </c>
      <c r="G53" s="17">
        <v>120000</v>
      </c>
      <c r="H53" s="17">
        <v>117701.79</v>
      </c>
      <c r="I53" s="17">
        <v>141952</v>
      </c>
      <c r="J53" s="17">
        <v>150231</v>
      </c>
      <c r="K53" s="17">
        <v>105424</v>
      </c>
      <c r="L53" s="17">
        <v>117063</v>
      </c>
      <c r="M53" s="17">
        <v>141634</v>
      </c>
      <c r="N53" s="17">
        <v>116223</v>
      </c>
    </row>
    <row r="54" spans="1:14" ht="15" customHeight="1" x14ac:dyDescent="0.25">
      <c r="A54" s="72" t="s">
        <v>7</v>
      </c>
      <c r="B54" s="4" t="s">
        <v>3</v>
      </c>
      <c r="C54" s="16">
        <v>107505</v>
      </c>
      <c r="D54" s="16">
        <v>117925.14</v>
      </c>
      <c r="E54" s="16">
        <v>108642</v>
      </c>
      <c r="F54" s="16">
        <v>119977.39</v>
      </c>
      <c r="G54" s="16">
        <v>105631</v>
      </c>
      <c r="H54" s="16">
        <v>114428</v>
      </c>
      <c r="I54" s="16">
        <v>157262.75</v>
      </c>
      <c r="J54" s="16">
        <v>111172.66</v>
      </c>
      <c r="K54" s="16">
        <v>102620</v>
      </c>
      <c r="L54" s="16">
        <v>114971</v>
      </c>
      <c r="M54" s="16">
        <v>112332.37</v>
      </c>
      <c r="N54" s="16">
        <v>112263</v>
      </c>
    </row>
    <row r="55" spans="1:14" x14ac:dyDescent="0.25">
      <c r="A55" s="72"/>
      <c r="B55" s="4" t="s">
        <v>4</v>
      </c>
      <c r="C55" s="16">
        <v>108395.28</v>
      </c>
      <c r="D55" s="16">
        <v>117524.74</v>
      </c>
      <c r="E55" s="16">
        <v>108519.88</v>
      </c>
      <c r="F55" s="16">
        <v>119987.4</v>
      </c>
      <c r="G55" s="16">
        <v>106712.19</v>
      </c>
      <c r="H55" s="16">
        <v>114685.63</v>
      </c>
      <c r="I55" s="16">
        <v>154698.68</v>
      </c>
      <c r="J55" s="16">
        <v>112316.04</v>
      </c>
      <c r="K55" s="16">
        <v>102835.89</v>
      </c>
      <c r="L55" s="16">
        <v>114066.23</v>
      </c>
      <c r="M55" s="16">
        <v>112062.98</v>
      </c>
      <c r="N55" s="16">
        <v>112528.56</v>
      </c>
    </row>
    <row r="56" spans="1:14" x14ac:dyDescent="0.25">
      <c r="A56" s="72"/>
      <c r="B56" s="4" t="s">
        <v>5</v>
      </c>
      <c r="C56" s="16">
        <v>4146.22</v>
      </c>
      <c r="D56" s="16">
        <v>3297.75</v>
      </c>
      <c r="E56" s="16">
        <v>2865.09</v>
      </c>
      <c r="F56" s="16">
        <v>3262.58</v>
      </c>
      <c r="G56" s="16">
        <v>4248.8999999999996</v>
      </c>
      <c r="H56" s="16">
        <v>4080.66</v>
      </c>
      <c r="I56" s="16">
        <v>10245.02</v>
      </c>
      <c r="J56" s="16">
        <v>4303.53</v>
      </c>
      <c r="K56" s="16">
        <v>3208.44</v>
      </c>
      <c r="L56" s="16">
        <v>5492.38</v>
      </c>
      <c r="M56" s="16">
        <v>5427.73</v>
      </c>
      <c r="N56" s="16">
        <v>4324.7</v>
      </c>
    </row>
    <row r="57" spans="1:14" ht="15" customHeight="1" x14ac:dyDescent="0.25">
      <c r="A57" s="72"/>
      <c r="B57" s="4" t="s">
        <v>9</v>
      </c>
      <c r="C57" s="16">
        <v>100138</v>
      </c>
      <c r="D57" s="16">
        <v>109112</v>
      </c>
      <c r="E57" s="16">
        <v>101228</v>
      </c>
      <c r="F57" s="16">
        <v>110743</v>
      </c>
      <c r="G57" s="16">
        <v>96871.6</v>
      </c>
      <c r="H57" s="16">
        <v>107277</v>
      </c>
      <c r="I57" s="16">
        <v>124946.21</v>
      </c>
      <c r="J57" s="16">
        <v>105262.13</v>
      </c>
      <c r="K57" s="16">
        <v>93441</v>
      </c>
      <c r="L57" s="16">
        <v>103474.98</v>
      </c>
      <c r="M57" s="16">
        <v>100275.22</v>
      </c>
      <c r="N57" s="16">
        <v>104312.5</v>
      </c>
    </row>
    <row r="58" spans="1:14" x14ac:dyDescent="0.25">
      <c r="A58" s="72"/>
      <c r="B58" s="4" t="s">
        <v>10</v>
      </c>
      <c r="C58" s="16">
        <v>117476</v>
      </c>
      <c r="D58" s="16">
        <v>125816</v>
      </c>
      <c r="E58" s="16">
        <v>116061</v>
      </c>
      <c r="F58" s="16">
        <v>128566</v>
      </c>
      <c r="G58" s="16">
        <v>119282</v>
      </c>
      <c r="H58" s="16">
        <v>128329</v>
      </c>
      <c r="I58" s="16">
        <v>174505</v>
      </c>
      <c r="J58" s="16">
        <v>124250.29</v>
      </c>
      <c r="K58" s="16">
        <v>108893</v>
      </c>
      <c r="L58" s="16">
        <v>121571.89</v>
      </c>
      <c r="M58" s="16">
        <v>120279</v>
      </c>
      <c r="N58" s="16">
        <v>122482.14</v>
      </c>
    </row>
    <row r="59" spans="1:14" ht="15" customHeight="1" x14ac:dyDescent="0.25">
      <c r="A59" s="63" t="s">
        <v>8</v>
      </c>
      <c r="B59" s="5" t="s">
        <v>3</v>
      </c>
      <c r="C59" s="17">
        <v>-15429.3</v>
      </c>
      <c r="D59" s="17">
        <v>-19007.599999999999</v>
      </c>
      <c r="E59" s="17">
        <v>-16490.61</v>
      </c>
      <c r="F59" s="17">
        <v>-24690.35</v>
      </c>
      <c r="G59" s="17">
        <v>1776.47</v>
      </c>
      <c r="H59" s="17">
        <v>-16069</v>
      </c>
      <c r="I59" s="17">
        <v>-31351</v>
      </c>
      <c r="J59" s="17">
        <v>27616.7</v>
      </c>
      <c r="K59" s="17">
        <v>-17930.5</v>
      </c>
      <c r="L59" s="17">
        <v>-14600</v>
      </c>
      <c r="M59" s="17">
        <v>10845.04</v>
      </c>
      <c r="N59" s="17">
        <v>-19671</v>
      </c>
    </row>
    <row r="60" spans="1:14" x14ac:dyDescent="0.25">
      <c r="A60" s="63"/>
      <c r="B60" s="5" t="s">
        <v>4</v>
      </c>
      <c r="C60" s="17">
        <v>-15573.97</v>
      </c>
      <c r="D60" s="17">
        <v>-19169.14</v>
      </c>
      <c r="E60" s="17">
        <v>-16071.19</v>
      </c>
      <c r="F60" s="17">
        <v>-24112.48</v>
      </c>
      <c r="G60" s="17">
        <v>846.62</v>
      </c>
      <c r="H60" s="17">
        <v>-14486.89</v>
      </c>
      <c r="I60" s="17">
        <v>-30389.11</v>
      </c>
      <c r="J60" s="17">
        <v>24889.91</v>
      </c>
      <c r="K60" s="17">
        <v>-16635.71</v>
      </c>
      <c r="L60" s="17">
        <v>-14477.63</v>
      </c>
      <c r="M60" s="17">
        <v>11043.62</v>
      </c>
      <c r="N60" s="17">
        <v>-20775.490000000002</v>
      </c>
    </row>
    <row r="61" spans="1:14" x14ac:dyDescent="0.25">
      <c r="A61" s="63"/>
      <c r="B61" s="5" t="s">
        <v>5</v>
      </c>
      <c r="C61" s="17">
        <v>4894.6499999999996</v>
      </c>
      <c r="D61" s="17">
        <v>6123.99</v>
      </c>
      <c r="E61" s="17">
        <v>5330.02</v>
      </c>
      <c r="F61" s="17">
        <v>5396.35</v>
      </c>
      <c r="G61" s="17">
        <v>5249.49</v>
      </c>
      <c r="H61" s="17">
        <v>8447.14</v>
      </c>
      <c r="I61" s="17">
        <v>10279.56</v>
      </c>
      <c r="J61" s="17">
        <v>10266.86</v>
      </c>
      <c r="K61" s="17">
        <v>6186.57</v>
      </c>
      <c r="L61" s="17">
        <v>8705.0400000000009</v>
      </c>
      <c r="M61" s="17">
        <v>5736.27</v>
      </c>
      <c r="N61" s="17">
        <v>8434.5</v>
      </c>
    </row>
    <row r="62" spans="1:14" x14ac:dyDescent="0.25">
      <c r="A62" s="63"/>
      <c r="B62" s="5" t="s">
        <v>9</v>
      </c>
      <c r="C62" s="17">
        <v>-29756.400000000001</v>
      </c>
      <c r="D62" s="17">
        <v>-38343.4</v>
      </c>
      <c r="E62" s="17">
        <v>-26248</v>
      </c>
      <c r="F62" s="17">
        <v>-37464.6</v>
      </c>
      <c r="G62" s="17">
        <v>-12093.17</v>
      </c>
      <c r="H62" s="17">
        <v>-31836</v>
      </c>
      <c r="I62" s="17">
        <v>-53127.47</v>
      </c>
      <c r="J62" s="17">
        <v>939</v>
      </c>
      <c r="K62" s="17">
        <v>-30661</v>
      </c>
      <c r="L62" s="17">
        <v>-26389</v>
      </c>
      <c r="M62" s="17">
        <v>-1376</v>
      </c>
      <c r="N62" s="17">
        <v>-40118.17</v>
      </c>
    </row>
    <row r="63" spans="1:14" ht="15.75" thickBot="1" x14ac:dyDescent="0.3">
      <c r="A63" s="64"/>
      <c r="B63" s="6" t="s">
        <v>10</v>
      </c>
      <c r="C63" s="18">
        <v>-5612.87</v>
      </c>
      <c r="D63" s="18">
        <v>-4034</v>
      </c>
      <c r="E63" s="18">
        <v>-3608.24</v>
      </c>
      <c r="F63" s="18">
        <v>-10892</v>
      </c>
      <c r="G63" s="18">
        <v>12951</v>
      </c>
      <c r="H63" s="18">
        <v>4503</v>
      </c>
      <c r="I63" s="18">
        <v>-2826.74</v>
      </c>
      <c r="J63" s="18">
        <v>43016</v>
      </c>
      <c r="K63" s="18">
        <v>-2048</v>
      </c>
      <c r="L63" s="18">
        <v>10691</v>
      </c>
      <c r="M63" s="18">
        <v>20963.2</v>
      </c>
      <c r="N63" s="18">
        <v>7000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0:N63"/>
  <sheetViews>
    <sheetView topLeftCell="A31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43282</v>
      </c>
      <c r="C10" s="3"/>
    </row>
    <row r="11" spans="1:6" ht="15.75" x14ac:dyDescent="0.25">
      <c r="A11" s="1" t="s">
        <v>0</v>
      </c>
      <c r="B11" s="2">
        <v>43282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1444810.79</v>
      </c>
      <c r="D15" s="11">
        <v>1547064.43</v>
      </c>
      <c r="E15" s="11">
        <v>1667268.25</v>
      </c>
      <c r="F15" s="11">
        <v>1792182</v>
      </c>
    </row>
    <row r="16" spans="1:6" x14ac:dyDescent="0.25">
      <c r="A16" s="72"/>
      <c r="B16" s="12" t="s">
        <v>4</v>
      </c>
      <c r="C16" s="13">
        <v>1446177.11</v>
      </c>
      <c r="D16" s="13">
        <v>1550453.13</v>
      </c>
      <c r="E16" s="13">
        <v>1671581.8</v>
      </c>
      <c r="F16" s="13">
        <v>1790076.72</v>
      </c>
    </row>
    <row r="17" spans="1:6" x14ac:dyDescent="0.25">
      <c r="A17" s="72"/>
      <c r="B17" s="12" t="s">
        <v>5</v>
      </c>
      <c r="C17" s="13">
        <v>26018.43</v>
      </c>
      <c r="D17" s="13">
        <v>39518.879999999997</v>
      </c>
      <c r="E17" s="13">
        <v>49644.38</v>
      </c>
      <c r="F17" s="13">
        <v>60267.98</v>
      </c>
    </row>
    <row r="18" spans="1:6" x14ac:dyDescent="0.25">
      <c r="A18" s="72"/>
      <c r="B18" s="12" t="s">
        <v>9</v>
      </c>
      <c r="C18" s="13">
        <v>1375642</v>
      </c>
      <c r="D18" s="13">
        <v>1473677.59</v>
      </c>
      <c r="E18" s="13">
        <v>1555781</v>
      </c>
      <c r="F18" s="13">
        <v>1634193</v>
      </c>
    </row>
    <row r="19" spans="1:6" x14ac:dyDescent="0.25">
      <c r="A19" s="72"/>
      <c r="B19" s="12" t="s">
        <v>10</v>
      </c>
      <c r="C19" s="13">
        <v>1504911</v>
      </c>
      <c r="D19" s="13">
        <v>1624432.2</v>
      </c>
      <c r="E19" s="13">
        <v>1764101.7</v>
      </c>
      <c r="F19" s="13">
        <v>1938314</v>
      </c>
    </row>
    <row r="20" spans="1:6" ht="15" customHeight="1" x14ac:dyDescent="0.25">
      <c r="A20" s="63" t="s">
        <v>6</v>
      </c>
      <c r="B20" s="5" t="s">
        <v>3</v>
      </c>
      <c r="C20" s="14">
        <v>1217637</v>
      </c>
      <c r="D20" s="14">
        <v>1302663.6000000001</v>
      </c>
      <c r="E20" s="14">
        <v>1403232.48</v>
      </c>
      <c r="F20" s="14">
        <v>1514365.34</v>
      </c>
    </row>
    <row r="21" spans="1:6" x14ac:dyDescent="0.25">
      <c r="A21" s="63"/>
      <c r="B21" s="5" t="s">
        <v>4</v>
      </c>
      <c r="C21" s="14">
        <v>1218619.8400000001</v>
      </c>
      <c r="D21" s="14">
        <v>1303343.06</v>
      </c>
      <c r="E21" s="14">
        <v>1401393.96</v>
      </c>
      <c r="F21" s="14">
        <v>1512503.58</v>
      </c>
    </row>
    <row r="22" spans="1:6" x14ac:dyDescent="0.25">
      <c r="A22" s="63"/>
      <c r="B22" s="5" t="s">
        <v>5</v>
      </c>
      <c r="C22" s="14">
        <v>17374.25</v>
      </c>
      <c r="D22" s="14">
        <v>24941.919999999998</v>
      </c>
      <c r="E22" s="14">
        <v>37430.769999999997</v>
      </c>
      <c r="F22" s="14">
        <v>53591.39</v>
      </c>
    </row>
    <row r="23" spans="1:6" x14ac:dyDescent="0.25">
      <c r="A23" s="63"/>
      <c r="B23" s="5" t="s">
        <v>9</v>
      </c>
      <c r="C23" s="14">
        <v>1170736</v>
      </c>
      <c r="D23" s="14">
        <v>1253990</v>
      </c>
      <c r="E23" s="14">
        <v>1338600</v>
      </c>
      <c r="F23" s="14">
        <v>1406100</v>
      </c>
    </row>
    <row r="24" spans="1:6" x14ac:dyDescent="0.25">
      <c r="A24" s="63"/>
      <c r="B24" s="5" t="s">
        <v>10</v>
      </c>
      <c r="C24" s="14">
        <v>1269341</v>
      </c>
      <c r="D24" s="14">
        <v>1356087.92</v>
      </c>
      <c r="E24" s="14">
        <v>1474927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1366495.9</v>
      </c>
      <c r="D25" s="12">
        <v>1422139.8</v>
      </c>
      <c r="E25" s="12">
        <v>1477948.24</v>
      </c>
      <c r="F25" s="12">
        <v>1540477</v>
      </c>
    </row>
    <row r="26" spans="1:6" x14ac:dyDescent="0.25">
      <c r="A26" s="72"/>
      <c r="B26" s="4" t="s">
        <v>4</v>
      </c>
      <c r="C26" s="12">
        <v>1366742.1</v>
      </c>
      <c r="D26" s="12">
        <v>1423948.97</v>
      </c>
      <c r="E26" s="12">
        <v>1482401.92</v>
      </c>
      <c r="F26" s="12">
        <v>1544678.37</v>
      </c>
    </row>
    <row r="27" spans="1:6" x14ac:dyDescent="0.25">
      <c r="A27" s="72"/>
      <c r="B27" s="4" t="s">
        <v>5</v>
      </c>
      <c r="C27" s="12">
        <v>24663.61</v>
      </c>
      <c r="D27" s="12">
        <v>21710.25</v>
      </c>
      <c r="E27" s="12">
        <v>33150.74</v>
      </c>
      <c r="F27" s="12">
        <v>34704.080000000002</v>
      </c>
    </row>
    <row r="28" spans="1:6" x14ac:dyDescent="0.25">
      <c r="A28" s="72"/>
      <c r="B28" s="4" t="s">
        <v>9</v>
      </c>
      <c r="C28" s="12">
        <v>1317747</v>
      </c>
      <c r="D28" s="12">
        <v>1383400</v>
      </c>
      <c r="E28" s="12">
        <v>1431396.22</v>
      </c>
      <c r="F28" s="12">
        <v>1482152.72</v>
      </c>
    </row>
    <row r="29" spans="1:6" x14ac:dyDescent="0.25">
      <c r="A29" s="72"/>
      <c r="B29" s="4" t="s">
        <v>10</v>
      </c>
      <c r="C29" s="12">
        <v>1471343</v>
      </c>
      <c r="D29" s="12">
        <v>1495087.92</v>
      </c>
      <c r="E29" s="12">
        <v>1580679.19</v>
      </c>
      <c r="F29" s="12">
        <v>1670009.22</v>
      </c>
    </row>
    <row r="30" spans="1:6" ht="15" customHeight="1" x14ac:dyDescent="0.25">
      <c r="A30" s="73" t="s">
        <v>8</v>
      </c>
      <c r="B30" s="5" t="s">
        <v>3</v>
      </c>
      <c r="C30" s="14">
        <v>-149642</v>
      </c>
      <c r="D30" s="14">
        <v>-123288</v>
      </c>
      <c r="E30" s="14">
        <v>-73167</v>
      </c>
      <c r="F30" s="14">
        <v>-38530.5</v>
      </c>
    </row>
    <row r="31" spans="1:6" x14ac:dyDescent="0.25">
      <c r="A31" s="73"/>
      <c r="B31" s="5" t="s">
        <v>4</v>
      </c>
      <c r="C31" s="14">
        <v>-146958.6</v>
      </c>
      <c r="D31" s="14">
        <v>-120338.43</v>
      </c>
      <c r="E31" s="14">
        <v>-77126.87</v>
      </c>
      <c r="F31" s="14">
        <v>-36275.82</v>
      </c>
    </row>
    <row r="32" spans="1:6" x14ac:dyDescent="0.25">
      <c r="A32" s="73"/>
      <c r="B32" s="5" t="s">
        <v>5</v>
      </c>
      <c r="C32" s="14">
        <v>14529.44</v>
      </c>
      <c r="D32" s="14">
        <v>20290.849999999999</v>
      </c>
      <c r="E32" s="14">
        <v>32123.22</v>
      </c>
      <c r="F32" s="14">
        <v>45082.080000000002</v>
      </c>
    </row>
    <row r="33" spans="1:14" ht="15" customHeight="1" x14ac:dyDescent="0.25">
      <c r="A33" s="73"/>
      <c r="B33" s="5" t="s">
        <v>9</v>
      </c>
      <c r="C33" s="14">
        <v>-175555.32</v>
      </c>
      <c r="D33" s="14">
        <v>-177166</v>
      </c>
      <c r="E33" s="14">
        <v>-151413.17000000001</v>
      </c>
      <c r="F33" s="14">
        <v>-108311.4</v>
      </c>
    </row>
    <row r="34" spans="1:14" x14ac:dyDescent="0.25">
      <c r="A34" s="73"/>
      <c r="B34" s="5" t="s">
        <v>10</v>
      </c>
      <c r="C34" s="14">
        <v>-106089</v>
      </c>
      <c r="D34" s="14">
        <v>-80000</v>
      </c>
      <c r="E34" s="14">
        <v>-9270.25</v>
      </c>
      <c r="F34" s="14">
        <v>74165</v>
      </c>
    </row>
    <row r="35" spans="1:14" ht="15" customHeight="1" x14ac:dyDescent="0.25">
      <c r="A35" s="74" t="s">
        <v>20</v>
      </c>
      <c r="B35" s="4" t="s">
        <v>3</v>
      </c>
      <c r="C35" s="12">
        <v>76</v>
      </c>
      <c r="D35" s="12">
        <v>78.099999999999994</v>
      </c>
      <c r="E35" s="12">
        <v>80.099999999999994</v>
      </c>
      <c r="F35" s="12">
        <v>81.849999999999994</v>
      </c>
    </row>
    <row r="36" spans="1:14" x14ac:dyDescent="0.25">
      <c r="A36" s="74"/>
      <c r="B36" s="4" t="s">
        <v>4</v>
      </c>
      <c r="C36" s="12">
        <v>76.2</v>
      </c>
      <c r="D36" s="12">
        <v>78.099999999999994</v>
      </c>
      <c r="E36" s="12">
        <v>80.17</v>
      </c>
      <c r="F36" s="12">
        <v>81.55</v>
      </c>
    </row>
    <row r="37" spans="1:14" x14ac:dyDescent="0.25">
      <c r="A37" s="74"/>
      <c r="B37" s="4" t="s">
        <v>5</v>
      </c>
      <c r="C37" s="12">
        <v>1.67</v>
      </c>
      <c r="D37" s="12">
        <v>1.98</v>
      </c>
      <c r="E37" s="12">
        <v>2.8</v>
      </c>
      <c r="F37" s="12">
        <v>3.55</v>
      </c>
    </row>
    <row r="38" spans="1:14" x14ac:dyDescent="0.25">
      <c r="A38" s="74"/>
      <c r="B38" s="4" t="s">
        <v>9</v>
      </c>
      <c r="C38" s="12">
        <v>72.2</v>
      </c>
      <c r="D38" s="12">
        <v>73.400000000000006</v>
      </c>
      <c r="E38" s="12">
        <v>73.86</v>
      </c>
      <c r="F38" s="12">
        <v>69.22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89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43282</v>
      </c>
      <c r="D43" s="9">
        <v>43313</v>
      </c>
      <c r="E43" s="9">
        <v>43344</v>
      </c>
      <c r="F43" s="9">
        <v>43374</v>
      </c>
      <c r="G43" s="9">
        <v>43405</v>
      </c>
      <c r="H43" s="9">
        <v>43435</v>
      </c>
      <c r="I43" s="9">
        <v>43466</v>
      </c>
      <c r="J43" s="9">
        <v>43497</v>
      </c>
      <c r="K43" s="9">
        <v>43525</v>
      </c>
      <c r="L43" s="9">
        <v>43556</v>
      </c>
      <c r="M43" s="9">
        <v>43586</v>
      </c>
      <c r="N43" s="9">
        <v>43617</v>
      </c>
    </row>
    <row r="44" spans="1:14" ht="15" customHeight="1" x14ac:dyDescent="0.25">
      <c r="A44" s="71" t="s">
        <v>11</v>
      </c>
      <c r="B44" s="4" t="s">
        <v>3</v>
      </c>
      <c r="C44" s="16">
        <v>119117.65</v>
      </c>
      <c r="D44" s="16">
        <v>109259.22</v>
      </c>
      <c r="E44" s="16">
        <v>110007</v>
      </c>
      <c r="F44" s="16">
        <v>126353.5</v>
      </c>
      <c r="G44" s="16">
        <v>117913.41</v>
      </c>
      <c r="H44" s="16">
        <v>145639.29999999999</v>
      </c>
      <c r="I44" s="16">
        <v>157577</v>
      </c>
      <c r="J44" s="16">
        <v>112000</v>
      </c>
      <c r="K44" s="16">
        <v>115803.75</v>
      </c>
      <c r="L44" s="16">
        <v>139653.75</v>
      </c>
      <c r="M44" s="16">
        <v>115622.88</v>
      </c>
      <c r="N44" s="16">
        <v>119231.5</v>
      </c>
    </row>
    <row r="45" spans="1:14" x14ac:dyDescent="0.25">
      <c r="A45" s="72"/>
      <c r="B45" s="4" t="s">
        <v>4</v>
      </c>
      <c r="C45" s="16">
        <v>118734.64</v>
      </c>
      <c r="D45" s="16">
        <v>109455.17</v>
      </c>
      <c r="E45" s="16">
        <v>110684.38</v>
      </c>
      <c r="F45" s="16">
        <v>126207.01</v>
      </c>
      <c r="G45" s="16">
        <v>118368.95</v>
      </c>
      <c r="H45" s="16">
        <v>144834.78</v>
      </c>
      <c r="I45" s="16">
        <v>158410.82</v>
      </c>
      <c r="J45" s="16">
        <v>111747.71</v>
      </c>
      <c r="K45" s="16">
        <v>115727.12</v>
      </c>
      <c r="L45" s="16">
        <v>140144.38</v>
      </c>
      <c r="M45" s="16">
        <v>115818.64</v>
      </c>
      <c r="N45" s="16">
        <v>119765.39</v>
      </c>
    </row>
    <row r="46" spans="1:14" x14ac:dyDescent="0.25">
      <c r="A46" s="72"/>
      <c r="B46" s="4" t="s">
        <v>5</v>
      </c>
      <c r="C46" s="16">
        <v>4530.66</v>
      </c>
      <c r="D46" s="16">
        <v>4324.88</v>
      </c>
      <c r="E46" s="16">
        <v>4403.84</v>
      </c>
      <c r="F46" s="16">
        <v>4353.01</v>
      </c>
      <c r="G46" s="16">
        <v>4416.16</v>
      </c>
      <c r="H46" s="16">
        <v>4543.47</v>
      </c>
      <c r="I46" s="16">
        <v>7391.58</v>
      </c>
      <c r="J46" s="16">
        <v>4144.7700000000004</v>
      </c>
      <c r="K46" s="16">
        <v>4503.03</v>
      </c>
      <c r="L46" s="16">
        <v>6392.98</v>
      </c>
      <c r="M46" s="16">
        <v>5068.1400000000003</v>
      </c>
      <c r="N46" s="16">
        <v>6026.29</v>
      </c>
    </row>
    <row r="47" spans="1:14" ht="15" customHeight="1" x14ac:dyDescent="0.25">
      <c r="A47" s="72"/>
      <c r="B47" s="4" t="s">
        <v>9</v>
      </c>
      <c r="C47" s="16">
        <v>105627.34</v>
      </c>
      <c r="D47" s="16">
        <v>98328.2</v>
      </c>
      <c r="E47" s="16">
        <v>100977</v>
      </c>
      <c r="F47" s="16">
        <v>115811</v>
      </c>
      <c r="G47" s="16">
        <v>106103.3</v>
      </c>
      <c r="H47" s="16">
        <v>133068</v>
      </c>
      <c r="I47" s="16">
        <v>141676</v>
      </c>
      <c r="J47" s="16">
        <v>102667</v>
      </c>
      <c r="K47" s="16">
        <v>105659.2</v>
      </c>
      <c r="L47" s="16">
        <v>126879</v>
      </c>
      <c r="M47" s="16">
        <v>105293</v>
      </c>
      <c r="N47" s="16">
        <v>104099.8</v>
      </c>
    </row>
    <row r="48" spans="1:14" x14ac:dyDescent="0.25">
      <c r="A48" s="72"/>
      <c r="B48" s="4" t="s">
        <v>10</v>
      </c>
      <c r="C48" s="16">
        <v>127885</v>
      </c>
      <c r="D48" s="16">
        <v>120900</v>
      </c>
      <c r="E48" s="16">
        <v>122839</v>
      </c>
      <c r="F48" s="16">
        <v>136250</v>
      </c>
      <c r="G48" s="16">
        <v>126082.32</v>
      </c>
      <c r="H48" s="16">
        <v>155296</v>
      </c>
      <c r="I48" s="16">
        <v>173068</v>
      </c>
      <c r="J48" s="16">
        <v>121500</v>
      </c>
      <c r="K48" s="16">
        <v>129950</v>
      </c>
      <c r="L48" s="16">
        <v>153258</v>
      </c>
      <c r="M48" s="16">
        <v>129105</v>
      </c>
      <c r="N48" s="16">
        <v>131654.06</v>
      </c>
    </row>
    <row r="49" spans="1:14" ht="15" customHeight="1" x14ac:dyDescent="0.25">
      <c r="A49" s="63" t="s">
        <v>6</v>
      </c>
      <c r="B49" s="5" t="s">
        <v>3</v>
      </c>
      <c r="C49" s="17">
        <v>99154</v>
      </c>
      <c r="D49" s="17">
        <v>91562.3</v>
      </c>
      <c r="E49" s="17">
        <v>95501.5</v>
      </c>
      <c r="F49" s="17">
        <v>108000</v>
      </c>
      <c r="G49" s="17">
        <v>99295.5</v>
      </c>
      <c r="H49" s="17">
        <v>123774.55</v>
      </c>
      <c r="I49" s="17">
        <v>139457.29999999999</v>
      </c>
      <c r="J49" s="17">
        <v>84479.64</v>
      </c>
      <c r="K49" s="17">
        <v>98118.5</v>
      </c>
      <c r="L49" s="17">
        <v>125041.79</v>
      </c>
      <c r="M49" s="17">
        <v>93143</v>
      </c>
      <c r="N49" s="17">
        <v>99391</v>
      </c>
    </row>
    <row r="50" spans="1:14" x14ac:dyDescent="0.25">
      <c r="A50" s="63"/>
      <c r="B50" s="5" t="s">
        <v>4</v>
      </c>
      <c r="C50" s="17">
        <v>98803.24</v>
      </c>
      <c r="D50" s="17">
        <v>91698.07</v>
      </c>
      <c r="E50" s="17">
        <v>96496.44</v>
      </c>
      <c r="F50" s="17">
        <v>107937.07</v>
      </c>
      <c r="G50" s="17">
        <v>99761.21</v>
      </c>
      <c r="H50" s="17">
        <v>123791.07</v>
      </c>
      <c r="I50" s="17">
        <v>137759.04999999999</v>
      </c>
      <c r="J50" s="17">
        <v>86015.43</v>
      </c>
      <c r="K50" s="17">
        <v>98416.3</v>
      </c>
      <c r="L50" s="17">
        <v>124292.33</v>
      </c>
      <c r="M50" s="17">
        <v>93547.89</v>
      </c>
      <c r="N50" s="17">
        <v>99608.82</v>
      </c>
    </row>
    <row r="51" spans="1:14" x14ac:dyDescent="0.25">
      <c r="A51" s="63"/>
      <c r="B51" s="5" t="s">
        <v>5</v>
      </c>
      <c r="C51" s="17">
        <v>4953.96</v>
      </c>
      <c r="D51" s="17">
        <v>4906.59</v>
      </c>
      <c r="E51" s="17">
        <v>5645.89</v>
      </c>
      <c r="F51" s="17">
        <v>4255.51</v>
      </c>
      <c r="G51" s="17">
        <v>6639.23</v>
      </c>
      <c r="H51" s="17">
        <v>5282</v>
      </c>
      <c r="I51" s="17">
        <v>7569.29</v>
      </c>
      <c r="J51" s="17">
        <v>6329.42</v>
      </c>
      <c r="K51" s="17">
        <v>3880.11</v>
      </c>
      <c r="L51" s="17">
        <v>5674.07</v>
      </c>
      <c r="M51" s="17">
        <v>5811.12</v>
      </c>
      <c r="N51" s="17">
        <v>4633.17</v>
      </c>
    </row>
    <row r="52" spans="1:14" ht="15" customHeight="1" x14ac:dyDescent="0.25">
      <c r="A52" s="63"/>
      <c r="B52" s="5" t="s">
        <v>9</v>
      </c>
      <c r="C52" s="17">
        <v>84573.69</v>
      </c>
      <c r="D52" s="17">
        <v>80608.899999999994</v>
      </c>
      <c r="E52" s="17">
        <v>85548</v>
      </c>
      <c r="F52" s="17">
        <v>97823</v>
      </c>
      <c r="G52" s="17">
        <v>86961</v>
      </c>
      <c r="H52" s="17">
        <v>112960</v>
      </c>
      <c r="I52" s="17">
        <v>119542</v>
      </c>
      <c r="J52" s="17">
        <v>76469</v>
      </c>
      <c r="K52" s="17">
        <v>89626.4</v>
      </c>
      <c r="L52" s="17">
        <v>111870</v>
      </c>
      <c r="M52" s="17">
        <v>85172.95</v>
      </c>
      <c r="N52" s="17">
        <v>86637.5</v>
      </c>
    </row>
    <row r="53" spans="1:14" x14ac:dyDescent="0.25">
      <c r="A53" s="63"/>
      <c r="B53" s="5" t="s">
        <v>10</v>
      </c>
      <c r="C53" s="17">
        <v>108342</v>
      </c>
      <c r="D53" s="17">
        <v>102408</v>
      </c>
      <c r="E53" s="17">
        <v>112423</v>
      </c>
      <c r="F53" s="17">
        <v>119274</v>
      </c>
      <c r="G53" s="17">
        <v>121125</v>
      </c>
      <c r="H53" s="17">
        <v>139167</v>
      </c>
      <c r="I53" s="17">
        <v>150762.53</v>
      </c>
      <c r="J53" s="17">
        <v>104525</v>
      </c>
      <c r="K53" s="17">
        <v>108171.84</v>
      </c>
      <c r="L53" s="17">
        <v>140427</v>
      </c>
      <c r="M53" s="17">
        <v>113001.9</v>
      </c>
      <c r="N53" s="17">
        <v>110176.03</v>
      </c>
    </row>
    <row r="54" spans="1:14" ht="15" customHeight="1" x14ac:dyDescent="0.25">
      <c r="A54" s="72" t="s">
        <v>7</v>
      </c>
      <c r="B54" s="4" t="s">
        <v>3</v>
      </c>
      <c r="C54" s="16">
        <v>117934.38</v>
      </c>
      <c r="D54" s="16">
        <v>108747.1</v>
      </c>
      <c r="E54" s="16">
        <v>120413.25</v>
      </c>
      <c r="F54" s="16">
        <v>106133.17</v>
      </c>
      <c r="G54" s="16">
        <v>114286.56</v>
      </c>
      <c r="H54" s="16">
        <v>156491.4</v>
      </c>
      <c r="I54" s="16">
        <v>111118.19</v>
      </c>
      <c r="J54" s="16">
        <v>102480.6</v>
      </c>
      <c r="K54" s="16">
        <v>114966</v>
      </c>
      <c r="L54" s="16">
        <v>115898</v>
      </c>
      <c r="M54" s="16">
        <v>108979</v>
      </c>
      <c r="N54" s="16">
        <v>111767</v>
      </c>
    </row>
    <row r="55" spans="1:14" x14ac:dyDescent="0.25">
      <c r="A55" s="72"/>
      <c r="B55" s="4" t="s">
        <v>4</v>
      </c>
      <c r="C55" s="16">
        <v>118091.41</v>
      </c>
      <c r="D55" s="16">
        <v>109100.6</v>
      </c>
      <c r="E55" s="16">
        <v>120543.41</v>
      </c>
      <c r="F55" s="16">
        <v>106820.78</v>
      </c>
      <c r="G55" s="16">
        <v>114460.32</v>
      </c>
      <c r="H55" s="16">
        <v>154907.96</v>
      </c>
      <c r="I55" s="16">
        <v>112504.26</v>
      </c>
      <c r="J55" s="16">
        <v>103132.24</v>
      </c>
      <c r="K55" s="16">
        <v>114584.72</v>
      </c>
      <c r="L55" s="16">
        <v>113553.68</v>
      </c>
      <c r="M55" s="16">
        <v>109478.44</v>
      </c>
      <c r="N55" s="16">
        <v>112514.36</v>
      </c>
    </row>
    <row r="56" spans="1:14" x14ac:dyDescent="0.25">
      <c r="A56" s="72"/>
      <c r="B56" s="4" t="s">
        <v>5</v>
      </c>
      <c r="C56" s="16">
        <v>3830.99</v>
      </c>
      <c r="D56" s="16">
        <v>3662.26</v>
      </c>
      <c r="E56" s="16">
        <v>3992.33</v>
      </c>
      <c r="F56" s="16">
        <v>4393.78</v>
      </c>
      <c r="G56" s="16">
        <v>4205.3599999999997</v>
      </c>
      <c r="H56" s="16">
        <v>9583.91</v>
      </c>
      <c r="I56" s="16">
        <v>4485.26</v>
      </c>
      <c r="J56" s="16">
        <v>2718.69</v>
      </c>
      <c r="K56" s="16">
        <v>4998.97</v>
      </c>
      <c r="L56" s="16">
        <v>4957.58</v>
      </c>
      <c r="M56" s="16">
        <v>4437.3599999999997</v>
      </c>
      <c r="N56" s="16">
        <v>4798.59</v>
      </c>
    </row>
    <row r="57" spans="1:14" ht="15" customHeight="1" x14ac:dyDescent="0.25">
      <c r="A57" s="72"/>
      <c r="B57" s="4" t="s">
        <v>9</v>
      </c>
      <c r="C57" s="16">
        <v>109272.1</v>
      </c>
      <c r="D57" s="16">
        <v>98222.8</v>
      </c>
      <c r="E57" s="16">
        <v>110743</v>
      </c>
      <c r="F57" s="16">
        <v>96871.6</v>
      </c>
      <c r="G57" s="16">
        <v>105359.4</v>
      </c>
      <c r="H57" s="16">
        <v>126925</v>
      </c>
      <c r="I57" s="16">
        <v>105262.14</v>
      </c>
      <c r="J57" s="16">
        <v>97474.6</v>
      </c>
      <c r="K57" s="16">
        <v>104979.19</v>
      </c>
      <c r="L57" s="16">
        <v>103300</v>
      </c>
      <c r="M57" s="16">
        <v>97778</v>
      </c>
      <c r="N57" s="16">
        <v>103285</v>
      </c>
    </row>
    <row r="58" spans="1:14" x14ac:dyDescent="0.25">
      <c r="A58" s="72"/>
      <c r="B58" s="4" t="s">
        <v>10</v>
      </c>
      <c r="C58" s="16">
        <v>128391</v>
      </c>
      <c r="D58" s="16">
        <v>117614</v>
      </c>
      <c r="E58" s="16">
        <v>131191</v>
      </c>
      <c r="F58" s="16">
        <v>117446</v>
      </c>
      <c r="G58" s="16">
        <v>124000.21</v>
      </c>
      <c r="H58" s="16">
        <v>174505</v>
      </c>
      <c r="I58" s="16">
        <v>123842.15</v>
      </c>
      <c r="J58" s="16">
        <v>108948</v>
      </c>
      <c r="K58" s="16">
        <v>122809.17</v>
      </c>
      <c r="L58" s="16">
        <v>122357</v>
      </c>
      <c r="M58" s="16">
        <v>118689</v>
      </c>
      <c r="N58" s="16">
        <v>124050.42</v>
      </c>
    </row>
    <row r="59" spans="1:14" ht="15" customHeight="1" x14ac:dyDescent="0.25">
      <c r="A59" s="63" t="s">
        <v>8</v>
      </c>
      <c r="B59" s="5" t="s">
        <v>3</v>
      </c>
      <c r="C59" s="17">
        <v>-19143.259999999998</v>
      </c>
      <c r="D59" s="17">
        <v>-17528.11</v>
      </c>
      <c r="E59" s="17">
        <v>-23650.04</v>
      </c>
      <c r="F59" s="17">
        <v>1304.5</v>
      </c>
      <c r="G59" s="17">
        <v>-15690.81</v>
      </c>
      <c r="H59" s="17">
        <v>-33643.46</v>
      </c>
      <c r="I59" s="17">
        <v>27865</v>
      </c>
      <c r="J59" s="17">
        <v>-18397</v>
      </c>
      <c r="K59" s="17">
        <v>-16105.9</v>
      </c>
      <c r="L59" s="17">
        <v>10394</v>
      </c>
      <c r="M59" s="17">
        <v>-16516</v>
      </c>
      <c r="N59" s="17">
        <v>-12479.5</v>
      </c>
    </row>
    <row r="60" spans="1:14" x14ac:dyDescent="0.25">
      <c r="A60" s="63"/>
      <c r="B60" s="5" t="s">
        <v>4</v>
      </c>
      <c r="C60" s="17">
        <v>-19154.580000000002</v>
      </c>
      <c r="D60" s="17">
        <v>-17685.46</v>
      </c>
      <c r="E60" s="17">
        <v>-23709.06</v>
      </c>
      <c r="F60" s="17">
        <v>775.8</v>
      </c>
      <c r="G60" s="17">
        <v>-14895</v>
      </c>
      <c r="H60" s="17">
        <v>-30945.93</v>
      </c>
      <c r="I60" s="17">
        <v>24007.75</v>
      </c>
      <c r="J60" s="17">
        <v>-17303.830000000002</v>
      </c>
      <c r="K60" s="17">
        <v>-16400.77</v>
      </c>
      <c r="L60" s="17">
        <v>10509.05</v>
      </c>
      <c r="M60" s="17">
        <v>-15538.31</v>
      </c>
      <c r="N60" s="17">
        <v>-12227.13</v>
      </c>
    </row>
    <row r="61" spans="1:14" x14ac:dyDescent="0.25">
      <c r="A61" s="63"/>
      <c r="B61" s="5" t="s">
        <v>5</v>
      </c>
      <c r="C61" s="17">
        <v>5373.38</v>
      </c>
      <c r="D61" s="17">
        <v>5153.47</v>
      </c>
      <c r="E61" s="17">
        <v>6248.42</v>
      </c>
      <c r="F61" s="17">
        <v>5295.64</v>
      </c>
      <c r="G61" s="17">
        <v>7848.69</v>
      </c>
      <c r="H61" s="17">
        <v>10736.96</v>
      </c>
      <c r="I61" s="17">
        <v>13045.5</v>
      </c>
      <c r="J61" s="17">
        <v>6191.77</v>
      </c>
      <c r="K61" s="17">
        <v>6444.98</v>
      </c>
      <c r="L61" s="17">
        <v>7632.93</v>
      </c>
      <c r="M61" s="17">
        <v>9957.23</v>
      </c>
      <c r="N61" s="17">
        <v>5966.22</v>
      </c>
    </row>
    <row r="62" spans="1:14" x14ac:dyDescent="0.25">
      <c r="A62" s="63"/>
      <c r="B62" s="5" t="s">
        <v>9</v>
      </c>
      <c r="C62" s="17">
        <v>-35440</v>
      </c>
      <c r="D62" s="17">
        <v>-27891.01</v>
      </c>
      <c r="E62" s="17">
        <v>-37464.6</v>
      </c>
      <c r="F62" s="17">
        <v>-11621.49</v>
      </c>
      <c r="G62" s="17">
        <v>-25740.1</v>
      </c>
      <c r="H62" s="17">
        <v>-50246</v>
      </c>
      <c r="I62" s="17">
        <v>-21030</v>
      </c>
      <c r="J62" s="17">
        <v>-31608</v>
      </c>
      <c r="K62" s="17">
        <v>-26245.52</v>
      </c>
      <c r="L62" s="17">
        <v>-13690.39</v>
      </c>
      <c r="M62" s="17">
        <v>-40118.17</v>
      </c>
      <c r="N62" s="17">
        <v>-26486.240000000002</v>
      </c>
    </row>
    <row r="63" spans="1:14" ht="15.75" thickBot="1" x14ac:dyDescent="0.3">
      <c r="A63" s="64"/>
      <c r="B63" s="6" t="s">
        <v>10</v>
      </c>
      <c r="C63" s="18">
        <v>-6449</v>
      </c>
      <c r="D63" s="18">
        <v>-4382</v>
      </c>
      <c r="E63" s="18">
        <v>-8857</v>
      </c>
      <c r="F63" s="18">
        <v>12951</v>
      </c>
      <c r="G63" s="18">
        <v>5073</v>
      </c>
      <c r="H63" s="18">
        <v>1260.5999999999999</v>
      </c>
      <c r="I63" s="18">
        <v>43034</v>
      </c>
      <c r="J63" s="18">
        <v>-2030</v>
      </c>
      <c r="K63" s="18">
        <v>-4599</v>
      </c>
      <c r="L63" s="18">
        <v>33971</v>
      </c>
      <c r="M63" s="18">
        <v>13129.28</v>
      </c>
      <c r="N63" s="18">
        <v>4405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0:N63"/>
  <sheetViews>
    <sheetView topLeftCell="A31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43313</v>
      </c>
      <c r="C10" s="3"/>
    </row>
    <row r="11" spans="1:6" ht="15.75" x14ac:dyDescent="0.25">
      <c r="A11" s="1" t="s">
        <v>0</v>
      </c>
      <c r="B11" s="2">
        <v>43313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1450608.24</v>
      </c>
      <c r="D15" s="11">
        <v>1546511.9</v>
      </c>
      <c r="E15" s="11">
        <v>1664195</v>
      </c>
      <c r="F15" s="11">
        <v>1788469.58</v>
      </c>
    </row>
    <row r="16" spans="1:6" x14ac:dyDescent="0.25">
      <c r="A16" s="72"/>
      <c r="B16" s="12" t="s">
        <v>4</v>
      </c>
      <c r="C16" s="13">
        <v>1451139.73</v>
      </c>
      <c r="D16" s="13">
        <v>1551725.07</v>
      </c>
      <c r="E16" s="13">
        <v>1670020.33</v>
      </c>
      <c r="F16" s="13">
        <v>1790532.44</v>
      </c>
    </row>
    <row r="17" spans="1:6" x14ac:dyDescent="0.25">
      <c r="A17" s="72"/>
      <c r="B17" s="12" t="s">
        <v>5</v>
      </c>
      <c r="C17" s="13">
        <v>23946.28</v>
      </c>
      <c r="D17" s="13">
        <v>34848.33</v>
      </c>
      <c r="E17" s="13">
        <v>38317.54</v>
      </c>
      <c r="F17" s="13">
        <v>45279.76</v>
      </c>
    </row>
    <row r="18" spans="1:6" x14ac:dyDescent="0.25">
      <c r="A18" s="72"/>
      <c r="B18" s="12" t="s">
        <v>9</v>
      </c>
      <c r="C18" s="13">
        <v>1375642</v>
      </c>
      <c r="D18" s="13">
        <v>1472621</v>
      </c>
      <c r="E18" s="13">
        <v>1605391</v>
      </c>
      <c r="F18" s="13">
        <v>1707092</v>
      </c>
    </row>
    <row r="19" spans="1:6" x14ac:dyDescent="0.25">
      <c r="A19" s="72"/>
      <c r="B19" s="12" t="s">
        <v>10</v>
      </c>
      <c r="C19" s="13">
        <v>1503082</v>
      </c>
      <c r="D19" s="13">
        <v>1628422.73</v>
      </c>
      <c r="E19" s="13">
        <v>1764101.7</v>
      </c>
      <c r="F19" s="13">
        <v>1894282.41</v>
      </c>
    </row>
    <row r="20" spans="1:6" ht="15" customHeight="1" x14ac:dyDescent="0.25">
      <c r="A20" s="63" t="s">
        <v>6</v>
      </c>
      <c r="B20" s="5" t="s">
        <v>3</v>
      </c>
      <c r="C20" s="14">
        <v>1220852.3999999999</v>
      </c>
      <c r="D20" s="14">
        <v>1304441.8500000001</v>
      </c>
      <c r="E20" s="14">
        <v>1403256</v>
      </c>
      <c r="F20" s="14">
        <v>1516239.34</v>
      </c>
    </row>
    <row r="21" spans="1:6" x14ac:dyDescent="0.25">
      <c r="A21" s="63"/>
      <c r="B21" s="5" t="s">
        <v>4</v>
      </c>
      <c r="C21" s="14">
        <v>1222959.1200000001</v>
      </c>
      <c r="D21" s="14">
        <v>1307896.5</v>
      </c>
      <c r="E21" s="14">
        <v>1407840.29</v>
      </c>
      <c r="F21" s="14">
        <v>1516001.57</v>
      </c>
    </row>
    <row r="22" spans="1:6" x14ac:dyDescent="0.25">
      <c r="A22" s="63"/>
      <c r="B22" s="5" t="s">
        <v>5</v>
      </c>
      <c r="C22" s="14">
        <v>15164.39</v>
      </c>
      <c r="D22" s="14">
        <v>23711.09</v>
      </c>
      <c r="E22" s="14">
        <v>31951.91</v>
      </c>
      <c r="F22" s="14">
        <v>47089.89</v>
      </c>
    </row>
    <row r="23" spans="1:6" x14ac:dyDescent="0.25">
      <c r="A23" s="63"/>
      <c r="B23" s="5" t="s">
        <v>9</v>
      </c>
      <c r="C23" s="14">
        <v>1181000</v>
      </c>
      <c r="D23" s="14">
        <v>1261000</v>
      </c>
      <c r="E23" s="14">
        <v>1345000</v>
      </c>
      <c r="F23" s="14">
        <v>1427978.7</v>
      </c>
    </row>
    <row r="24" spans="1:6" x14ac:dyDescent="0.25">
      <c r="A24" s="63"/>
      <c r="B24" s="5" t="s">
        <v>10</v>
      </c>
      <c r="C24" s="14">
        <v>1268611</v>
      </c>
      <c r="D24" s="14">
        <v>1359751</v>
      </c>
      <c r="E24" s="14">
        <v>1481301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1367169.68</v>
      </c>
      <c r="D25" s="12">
        <v>1424193.5</v>
      </c>
      <c r="E25" s="12">
        <v>1478128.13</v>
      </c>
      <c r="F25" s="12">
        <v>1542019</v>
      </c>
    </row>
    <row r="26" spans="1:6" x14ac:dyDescent="0.25">
      <c r="A26" s="72"/>
      <c r="B26" s="4" t="s">
        <v>4</v>
      </c>
      <c r="C26" s="12">
        <v>1367613.08</v>
      </c>
      <c r="D26" s="12">
        <v>1426504.24</v>
      </c>
      <c r="E26" s="12">
        <v>1484016.17</v>
      </c>
      <c r="F26" s="12">
        <v>1546987.19</v>
      </c>
    </row>
    <row r="27" spans="1:6" x14ac:dyDescent="0.25">
      <c r="A27" s="72"/>
      <c r="B27" s="4" t="s">
        <v>5</v>
      </c>
      <c r="C27" s="12">
        <v>28654.11</v>
      </c>
      <c r="D27" s="12">
        <v>22726.01</v>
      </c>
      <c r="E27" s="12">
        <v>32825.74</v>
      </c>
      <c r="F27" s="12">
        <v>34291.410000000003</v>
      </c>
    </row>
    <row r="28" spans="1:6" x14ac:dyDescent="0.25">
      <c r="A28" s="72"/>
      <c r="B28" s="4" t="s">
        <v>9</v>
      </c>
      <c r="C28" s="12">
        <v>1242916</v>
      </c>
      <c r="D28" s="12">
        <v>1387930</v>
      </c>
      <c r="E28" s="12">
        <v>1432000</v>
      </c>
      <c r="F28" s="12">
        <v>1487733.47</v>
      </c>
    </row>
    <row r="29" spans="1:6" x14ac:dyDescent="0.25">
      <c r="A29" s="72"/>
      <c r="B29" s="4" t="s">
        <v>10</v>
      </c>
      <c r="C29" s="12">
        <v>1471343</v>
      </c>
      <c r="D29" s="12">
        <v>1498419.24</v>
      </c>
      <c r="E29" s="12">
        <v>1595230</v>
      </c>
      <c r="F29" s="12">
        <v>1670009.22</v>
      </c>
    </row>
    <row r="30" spans="1:6" ht="15" customHeight="1" x14ac:dyDescent="0.25">
      <c r="A30" s="73" t="s">
        <v>8</v>
      </c>
      <c r="B30" s="5" t="s">
        <v>3</v>
      </c>
      <c r="C30" s="14">
        <v>-148171.87</v>
      </c>
      <c r="D30" s="14">
        <v>-123288</v>
      </c>
      <c r="E30" s="14">
        <v>-76501</v>
      </c>
      <c r="F30" s="14">
        <v>-27458.85</v>
      </c>
    </row>
    <row r="31" spans="1:6" x14ac:dyDescent="0.25">
      <c r="A31" s="73"/>
      <c r="B31" s="5" t="s">
        <v>4</v>
      </c>
      <c r="C31" s="14">
        <v>-145876.48000000001</v>
      </c>
      <c r="D31" s="14">
        <v>-119549.93</v>
      </c>
      <c r="E31" s="14">
        <v>-76589.990000000005</v>
      </c>
      <c r="F31" s="14">
        <v>-33702.46</v>
      </c>
    </row>
    <row r="32" spans="1:6" x14ac:dyDescent="0.25">
      <c r="A32" s="73"/>
      <c r="B32" s="5" t="s">
        <v>5</v>
      </c>
      <c r="C32" s="14">
        <v>15507.03</v>
      </c>
      <c r="D32" s="14">
        <v>21349.78</v>
      </c>
      <c r="E32" s="14">
        <v>29038.07</v>
      </c>
      <c r="F32" s="14">
        <v>41790.559999999998</v>
      </c>
    </row>
    <row r="33" spans="1:14" ht="15" customHeight="1" x14ac:dyDescent="0.25">
      <c r="A33" s="73"/>
      <c r="B33" s="5" t="s">
        <v>9</v>
      </c>
      <c r="C33" s="14">
        <v>-195000</v>
      </c>
      <c r="D33" s="14">
        <v>-151000</v>
      </c>
      <c r="E33" s="14">
        <v>-130052.3</v>
      </c>
      <c r="F33" s="14">
        <v>-109613</v>
      </c>
    </row>
    <row r="34" spans="1:14" x14ac:dyDescent="0.25">
      <c r="A34" s="73"/>
      <c r="B34" s="5" t="s">
        <v>10</v>
      </c>
      <c r="C34" s="14">
        <v>-106089</v>
      </c>
      <c r="D34" s="14">
        <v>-62951</v>
      </c>
      <c r="E34" s="14">
        <v>-3085.55</v>
      </c>
      <c r="F34" s="14">
        <v>61732.58</v>
      </c>
    </row>
    <row r="35" spans="1:14" ht="15" customHeight="1" x14ac:dyDescent="0.25">
      <c r="A35" s="74" t="s">
        <v>20</v>
      </c>
      <c r="B35" s="4" t="s">
        <v>3</v>
      </c>
      <c r="C35" s="12">
        <v>76</v>
      </c>
      <c r="D35" s="12">
        <v>78.08</v>
      </c>
      <c r="E35" s="12">
        <v>80.16</v>
      </c>
      <c r="F35" s="12">
        <v>81.78</v>
      </c>
    </row>
    <row r="36" spans="1:14" x14ac:dyDescent="0.25">
      <c r="A36" s="74"/>
      <c r="B36" s="4" t="s">
        <v>4</v>
      </c>
      <c r="C36" s="12">
        <v>76.38</v>
      </c>
      <c r="D36" s="12">
        <v>78.23</v>
      </c>
      <c r="E36" s="12">
        <v>80.27</v>
      </c>
      <c r="F36" s="12">
        <v>81.56</v>
      </c>
    </row>
    <row r="37" spans="1:14" x14ac:dyDescent="0.25">
      <c r="A37" s="74"/>
      <c r="B37" s="4" t="s">
        <v>5</v>
      </c>
      <c r="C37" s="12">
        <v>1.52</v>
      </c>
      <c r="D37" s="12">
        <v>1.83</v>
      </c>
      <c r="E37" s="12">
        <v>2.75</v>
      </c>
      <c r="F37" s="12">
        <v>3.53</v>
      </c>
    </row>
    <row r="38" spans="1:14" x14ac:dyDescent="0.25">
      <c r="A38" s="74"/>
      <c r="B38" s="4" t="s">
        <v>9</v>
      </c>
      <c r="C38" s="12">
        <v>73.5</v>
      </c>
      <c r="D38" s="12">
        <v>74.3</v>
      </c>
      <c r="E38" s="12">
        <v>73.849999999999994</v>
      </c>
      <c r="F38" s="12">
        <v>69.28</v>
      </c>
    </row>
    <row r="39" spans="1:14" ht="15.75" thickBot="1" x14ac:dyDescent="0.3">
      <c r="A39" s="75"/>
      <c r="B39" s="7" t="s">
        <v>10</v>
      </c>
      <c r="C39" s="15">
        <v>81.3</v>
      </c>
      <c r="D39" s="15">
        <v>84.9</v>
      </c>
      <c r="E39" s="15">
        <v>89</v>
      </c>
      <c r="F39" s="15">
        <v>91.1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43313</v>
      </c>
      <c r="D43" s="9">
        <v>43344</v>
      </c>
      <c r="E43" s="9">
        <v>43374</v>
      </c>
      <c r="F43" s="9">
        <v>43405</v>
      </c>
      <c r="G43" s="9">
        <v>43435</v>
      </c>
      <c r="H43" s="9">
        <v>43466</v>
      </c>
      <c r="I43" s="9">
        <v>43497</v>
      </c>
      <c r="J43" s="9">
        <v>43525</v>
      </c>
      <c r="K43" s="9">
        <v>43556</v>
      </c>
      <c r="L43" s="9">
        <v>43586</v>
      </c>
      <c r="M43" s="9">
        <v>43617</v>
      </c>
      <c r="N43" s="9">
        <v>43647</v>
      </c>
    </row>
    <row r="44" spans="1:14" ht="15" customHeight="1" x14ac:dyDescent="0.25">
      <c r="A44" s="71" t="s">
        <v>11</v>
      </c>
      <c r="B44" s="4" t="s">
        <v>3</v>
      </c>
      <c r="C44" s="16">
        <v>110000</v>
      </c>
      <c r="D44" s="16">
        <v>110299</v>
      </c>
      <c r="E44" s="16">
        <v>126371.12</v>
      </c>
      <c r="F44" s="16">
        <v>118576.77</v>
      </c>
      <c r="G44" s="16">
        <v>145500</v>
      </c>
      <c r="H44" s="16">
        <v>157764.84</v>
      </c>
      <c r="I44" s="16">
        <v>111955</v>
      </c>
      <c r="J44" s="16">
        <v>115674</v>
      </c>
      <c r="K44" s="16">
        <v>139393.34</v>
      </c>
      <c r="L44" s="16">
        <v>115687</v>
      </c>
      <c r="M44" s="16">
        <v>118694.96</v>
      </c>
      <c r="N44" s="16">
        <v>128194</v>
      </c>
    </row>
    <row r="45" spans="1:14" x14ac:dyDescent="0.25">
      <c r="A45" s="72"/>
      <c r="B45" s="4" t="s">
        <v>4</v>
      </c>
      <c r="C45" s="16">
        <v>110212.61</v>
      </c>
      <c r="D45" s="16">
        <v>111437.88</v>
      </c>
      <c r="E45" s="16">
        <v>126044.9</v>
      </c>
      <c r="F45" s="16">
        <v>119148.95</v>
      </c>
      <c r="G45" s="16">
        <v>145076.46</v>
      </c>
      <c r="H45" s="16">
        <v>159080.34</v>
      </c>
      <c r="I45" s="16">
        <v>112174.48</v>
      </c>
      <c r="J45" s="16">
        <v>116700.71</v>
      </c>
      <c r="K45" s="16">
        <v>140260.28</v>
      </c>
      <c r="L45" s="16">
        <v>116566.27</v>
      </c>
      <c r="M45" s="16">
        <v>119443.78</v>
      </c>
      <c r="N45" s="16">
        <v>128133.9</v>
      </c>
    </row>
    <row r="46" spans="1:14" x14ac:dyDescent="0.25">
      <c r="A46" s="72"/>
      <c r="B46" s="4" t="s">
        <v>5</v>
      </c>
      <c r="C46" s="16">
        <v>3646.87</v>
      </c>
      <c r="D46" s="16">
        <v>4526.46</v>
      </c>
      <c r="E46" s="16">
        <v>4398.09</v>
      </c>
      <c r="F46" s="16">
        <v>4072.26</v>
      </c>
      <c r="G46" s="16">
        <v>4921.87</v>
      </c>
      <c r="H46" s="16">
        <v>7195.28</v>
      </c>
      <c r="I46" s="16">
        <v>4704.34</v>
      </c>
      <c r="J46" s="16">
        <v>5474.6</v>
      </c>
      <c r="K46" s="16">
        <v>5899.08</v>
      </c>
      <c r="L46" s="16">
        <v>4811.74</v>
      </c>
      <c r="M46" s="16">
        <v>5242.94</v>
      </c>
      <c r="N46" s="16">
        <v>4278.6099999999997</v>
      </c>
    </row>
    <row r="47" spans="1:14" ht="15" customHeight="1" x14ac:dyDescent="0.25">
      <c r="A47" s="72"/>
      <c r="B47" s="4" t="s">
        <v>9</v>
      </c>
      <c r="C47" s="16">
        <v>100980</v>
      </c>
      <c r="D47" s="16">
        <v>102459</v>
      </c>
      <c r="E47" s="16">
        <v>109160.27</v>
      </c>
      <c r="F47" s="16">
        <v>111691</v>
      </c>
      <c r="G47" s="16">
        <v>125331</v>
      </c>
      <c r="H47" s="16">
        <v>142266</v>
      </c>
      <c r="I47" s="16">
        <v>104745</v>
      </c>
      <c r="J47" s="16">
        <v>110988.8</v>
      </c>
      <c r="K47" s="16">
        <v>130041</v>
      </c>
      <c r="L47" s="16">
        <v>110307</v>
      </c>
      <c r="M47" s="16">
        <v>105358.04</v>
      </c>
      <c r="N47" s="16">
        <v>120009</v>
      </c>
    </row>
    <row r="48" spans="1:14" x14ac:dyDescent="0.25">
      <c r="A48" s="72"/>
      <c r="B48" s="4" t="s">
        <v>10</v>
      </c>
      <c r="C48" s="16">
        <v>118324</v>
      </c>
      <c r="D48" s="16">
        <v>128971</v>
      </c>
      <c r="E48" s="16">
        <v>135250</v>
      </c>
      <c r="F48" s="16">
        <v>129957</v>
      </c>
      <c r="G48" s="16">
        <v>155296</v>
      </c>
      <c r="H48" s="16">
        <v>173068</v>
      </c>
      <c r="I48" s="16">
        <v>128900</v>
      </c>
      <c r="J48" s="16">
        <v>139898</v>
      </c>
      <c r="K48" s="16">
        <v>153258</v>
      </c>
      <c r="L48" s="16">
        <v>129105</v>
      </c>
      <c r="M48" s="16">
        <v>131654.06</v>
      </c>
      <c r="N48" s="16">
        <v>140200</v>
      </c>
    </row>
    <row r="49" spans="1:14" ht="15" customHeight="1" x14ac:dyDescent="0.25">
      <c r="A49" s="63" t="s">
        <v>6</v>
      </c>
      <c r="B49" s="5" t="s">
        <v>3</v>
      </c>
      <c r="C49" s="17">
        <v>92000</v>
      </c>
      <c r="D49" s="17">
        <v>97092</v>
      </c>
      <c r="E49" s="17">
        <v>108300</v>
      </c>
      <c r="F49" s="17">
        <v>99520</v>
      </c>
      <c r="G49" s="17">
        <v>123628.46</v>
      </c>
      <c r="H49" s="17">
        <v>140453.5</v>
      </c>
      <c r="I49" s="17">
        <v>84658.35</v>
      </c>
      <c r="J49" s="17">
        <v>98449</v>
      </c>
      <c r="K49" s="17">
        <v>124743</v>
      </c>
      <c r="L49" s="17">
        <v>93372</v>
      </c>
      <c r="M49" s="17">
        <v>99229</v>
      </c>
      <c r="N49" s="17">
        <v>106079.55</v>
      </c>
    </row>
    <row r="50" spans="1:14" x14ac:dyDescent="0.25">
      <c r="A50" s="63"/>
      <c r="B50" s="5" t="s">
        <v>4</v>
      </c>
      <c r="C50" s="17">
        <v>92295.01</v>
      </c>
      <c r="D50" s="17">
        <v>97611.72</v>
      </c>
      <c r="E50" s="17">
        <v>108737.18</v>
      </c>
      <c r="F50" s="17">
        <v>99738.98</v>
      </c>
      <c r="G50" s="17">
        <v>124003.43</v>
      </c>
      <c r="H50" s="17">
        <v>138614.39999999999</v>
      </c>
      <c r="I50" s="17">
        <v>85164.68</v>
      </c>
      <c r="J50" s="17">
        <v>98840.43</v>
      </c>
      <c r="K50" s="17">
        <v>124135.93</v>
      </c>
      <c r="L50" s="17">
        <v>94235.51</v>
      </c>
      <c r="M50" s="17">
        <v>99435.93</v>
      </c>
      <c r="N50" s="17">
        <v>107068.3</v>
      </c>
    </row>
    <row r="51" spans="1:14" x14ac:dyDescent="0.25">
      <c r="A51" s="63"/>
      <c r="B51" s="5" t="s">
        <v>5</v>
      </c>
      <c r="C51" s="17">
        <v>4540.7299999999996</v>
      </c>
      <c r="D51" s="17">
        <v>5181.58</v>
      </c>
      <c r="E51" s="17">
        <v>3714.57</v>
      </c>
      <c r="F51" s="17">
        <v>5656.18</v>
      </c>
      <c r="G51" s="17">
        <v>4448.72</v>
      </c>
      <c r="H51" s="17">
        <v>7422.79</v>
      </c>
      <c r="I51" s="17">
        <v>5178.55</v>
      </c>
      <c r="J51" s="17">
        <v>3841.17</v>
      </c>
      <c r="K51" s="17">
        <v>4639.2700000000004</v>
      </c>
      <c r="L51" s="17">
        <v>5997.84</v>
      </c>
      <c r="M51" s="17">
        <v>5039.41</v>
      </c>
      <c r="N51" s="17">
        <v>4967.49</v>
      </c>
    </row>
    <row r="52" spans="1:14" ht="15" customHeight="1" x14ac:dyDescent="0.25">
      <c r="A52" s="63"/>
      <c r="B52" s="5" t="s">
        <v>9</v>
      </c>
      <c r="C52" s="17">
        <v>82206.05</v>
      </c>
      <c r="D52" s="17">
        <v>85548</v>
      </c>
      <c r="E52" s="17">
        <v>101930</v>
      </c>
      <c r="F52" s="17">
        <v>89407</v>
      </c>
      <c r="G52" s="17">
        <v>116555</v>
      </c>
      <c r="H52" s="17">
        <v>119214</v>
      </c>
      <c r="I52" s="17">
        <v>77161</v>
      </c>
      <c r="J52" s="17">
        <v>91137</v>
      </c>
      <c r="K52" s="17">
        <v>111870</v>
      </c>
      <c r="L52" s="17">
        <v>85517</v>
      </c>
      <c r="M52" s="17">
        <v>88705</v>
      </c>
      <c r="N52" s="17">
        <v>97535</v>
      </c>
    </row>
    <row r="53" spans="1:14" x14ac:dyDescent="0.25">
      <c r="A53" s="63"/>
      <c r="B53" s="5" t="s">
        <v>10</v>
      </c>
      <c r="C53" s="17">
        <v>102157.13</v>
      </c>
      <c r="D53" s="17">
        <v>112423</v>
      </c>
      <c r="E53" s="17">
        <v>120426</v>
      </c>
      <c r="F53" s="17">
        <v>114889.2</v>
      </c>
      <c r="G53" s="17">
        <v>136262.39999999999</v>
      </c>
      <c r="H53" s="17">
        <v>150762.53</v>
      </c>
      <c r="I53" s="17">
        <v>102348</v>
      </c>
      <c r="J53" s="17">
        <v>108437.57</v>
      </c>
      <c r="K53" s="17">
        <v>133062</v>
      </c>
      <c r="L53" s="17">
        <v>115232</v>
      </c>
      <c r="M53" s="17">
        <v>110176.03</v>
      </c>
      <c r="N53" s="17">
        <v>118900</v>
      </c>
    </row>
    <row r="54" spans="1:14" ht="15" customHeight="1" x14ac:dyDescent="0.25">
      <c r="A54" s="72" t="s">
        <v>7</v>
      </c>
      <c r="B54" s="4" t="s">
        <v>3</v>
      </c>
      <c r="C54" s="16">
        <v>109866.6</v>
      </c>
      <c r="D54" s="16">
        <v>121100</v>
      </c>
      <c r="E54" s="16">
        <v>106713.25</v>
      </c>
      <c r="F54" s="16">
        <v>114869</v>
      </c>
      <c r="G54" s="16">
        <v>157109.20000000001</v>
      </c>
      <c r="H54" s="16">
        <v>111342</v>
      </c>
      <c r="I54" s="16">
        <v>102976</v>
      </c>
      <c r="J54" s="16">
        <v>115633</v>
      </c>
      <c r="K54" s="16">
        <v>115969</v>
      </c>
      <c r="L54" s="16">
        <v>109454.42</v>
      </c>
      <c r="M54" s="16">
        <v>111032</v>
      </c>
      <c r="N54" s="16">
        <v>120812.81</v>
      </c>
    </row>
    <row r="55" spans="1:14" x14ac:dyDescent="0.25">
      <c r="A55" s="72"/>
      <c r="B55" s="4" t="s">
        <v>4</v>
      </c>
      <c r="C55" s="16">
        <v>110249.08</v>
      </c>
      <c r="D55" s="16">
        <v>120797.23</v>
      </c>
      <c r="E55" s="16">
        <v>107353.84</v>
      </c>
      <c r="F55" s="16">
        <v>115035.57</v>
      </c>
      <c r="G55" s="16">
        <v>157145.68</v>
      </c>
      <c r="H55" s="16">
        <v>112567.14</v>
      </c>
      <c r="I55" s="16">
        <v>103554.66</v>
      </c>
      <c r="J55" s="16">
        <v>115192.57</v>
      </c>
      <c r="K55" s="16">
        <v>114176.08</v>
      </c>
      <c r="L55" s="16">
        <v>109612.96</v>
      </c>
      <c r="M55" s="16">
        <v>111830.63</v>
      </c>
      <c r="N55" s="16">
        <v>121776.38</v>
      </c>
    </row>
    <row r="56" spans="1:14" x14ac:dyDescent="0.25">
      <c r="A56" s="72"/>
      <c r="B56" s="4" t="s">
        <v>5</v>
      </c>
      <c r="C56" s="16">
        <v>3131.34</v>
      </c>
      <c r="D56" s="16">
        <v>3081.4</v>
      </c>
      <c r="E56" s="16">
        <v>3814.76</v>
      </c>
      <c r="F56" s="16">
        <v>3640.05</v>
      </c>
      <c r="G56" s="16">
        <v>7845.66</v>
      </c>
      <c r="H56" s="16">
        <v>4799.2299999999996</v>
      </c>
      <c r="I56" s="16">
        <v>2752.22</v>
      </c>
      <c r="J56" s="16">
        <v>4672.0600000000004</v>
      </c>
      <c r="K56" s="16">
        <v>5133.75</v>
      </c>
      <c r="L56" s="16">
        <v>4201.38</v>
      </c>
      <c r="M56" s="16">
        <v>4481.7299999999996</v>
      </c>
      <c r="N56" s="16">
        <v>4638.68</v>
      </c>
    </row>
    <row r="57" spans="1:14" ht="15" customHeight="1" x14ac:dyDescent="0.25">
      <c r="A57" s="72"/>
      <c r="B57" s="4" t="s">
        <v>9</v>
      </c>
      <c r="C57" s="16">
        <v>105191</v>
      </c>
      <c r="D57" s="16">
        <v>113082</v>
      </c>
      <c r="E57" s="16">
        <v>101388.47</v>
      </c>
      <c r="F57" s="16">
        <v>109000</v>
      </c>
      <c r="G57" s="16">
        <v>133050</v>
      </c>
      <c r="H57" s="16">
        <v>103127</v>
      </c>
      <c r="I57" s="16">
        <v>96902</v>
      </c>
      <c r="J57" s="16">
        <v>104979.19</v>
      </c>
      <c r="K57" s="16">
        <v>103300</v>
      </c>
      <c r="L57" s="16">
        <v>97311</v>
      </c>
      <c r="M57" s="16">
        <v>103285</v>
      </c>
      <c r="N57" s="16">
        <v>111777.71</v>
      </c>
    </row>
    <row r="58" spans="1:14" x14ac:dyDescent="0.25">
      <c r="A58" s="72"/>
      <c r="B58" s="4" t="s">
        <v>10</v>
      </c>
      <c r="C58" s="16">
        <v>117996</v>
      </c>
      <c r="D58" s="16">
        <v>129436</v>
      </c>
      <c r="E58" s="16">
        <v>116000</v>
      </c>
      <c r="F58" s="16">
        <v>123834.39</v>
      </c>
      <c r="G58" s="16">
        <v>174505</v>
      </c>
      <c r="H58" s="16">
        <v>124780</v>
      </c>
      <c r="I58" s="16">
        <v>110309.23</v>
      </c>
      <c r="J58" s="16">
        <v>122809.17</v>
      </c>
      <c r="K58" s="16">
        <v>123637</v>
      </c>
      <c r="L58" s="16">
        <v>118698</v>
      </c>
      <c r="M58" s="16">
        <v>124050.42</v>
      </c>
      <c r="N58" s="16">
        <v>131616.28</v>
      </c>
    </row>
    <row r="59" spans="1:14" ht="15" customHeight="1" x14ac:dyDescent="0.25">
      <c r="A59" s="63" t="s">
        <v>8</v>
      </c>
      <c r="B59" s="5" t="s">
        <v>3</v>
      </c>
      <c r="C59" s="17">
        <v>-17742</v>
      </c>
      <c r="D59" s="17">
        <v>-23244.5</v>
      </c>
      <c r="E59" s="17">
        <v>630</v>
      </c>
      <c r="F59" s="17">
        <v>-17074.5</v>
      </c>
      <c r="G59" s="17">
        <v>-34224</v>
      </c>
      <c r="H59" s="17">
        <v>26867.96</v>
      </c>
      <c r="I59" s="17">
        <v>-18304</v>
      </c>
      <c r="J59" s="17">
        <v>-15482.5</v>
      </c>
      <c r="K59" s="17">
        <v>10159.620000000001</v>
      </c>
      <c r="L59" s="17">
        <v>-16266.58</v>
      </c>
      <c r="M59" s="17">
        <v>-12368</v>
      </c>
      <c r="N59" s="17">
        <v>-14223.78</v>
      </c>
    </row>
    <row r="60" spans="1:14" x14ac:dyDescent="0.25">
      <c r="A60" s="63"/>
      <c r="B60" s="5" t="s">
        <v>4</v>
      </c>
      <c r="C60" s="17">
        <v>-18143.11</v>
      </c>
      <c r="D60" s="17">
        <v>-23484.3</v>
      </c>
      <c r="E60" s="17">
        <v>620.52</v>
      </c>
      <c r="F60" s="17">
        <v>-15711.15</v>
      </c>
      <c r="G60" s="17">
        <v>-32717.279999999999</v>
      </c>
      <c r="H60" s="17">
        <v>25592.7</v>
      </c>
      <c r="I60" s="17">
        <v>-17983.75</v>
      </c>
      <c r="J60" s="17">
        <v>-16541.64</v>
      </c>
      <c r="K60" s="17">
        <v>10046.73</v>
      </c>
      <c r="L60" s="17">
        <v>-15921.82</v>
      </c>
      <c r="M60" s="17">
        <v>-11835.1</v>
      </c>
      <c r="N60" s="17">
        <v>-14051.18</v>
      </c>
    </row>
    <row r="61" spans="1:14" x14ac:dyDescent="0.25">
      <c r="A61" s="63"/>
      <c r="B61" s="5" t="s">
        <v>5</v>
      </c>
      <c r="C61" s="17">
        <v>6152.77</v>
      </c>
      <c r="D61" s="17">
        <v>5130.8100000000004</v>
      </c>
      <c r="E61" s="17">
        <v>5086.51</v>
      </c>
      <c r="F61" s="17">
        <v>7688.58</v>
      </c>
      <c r="G61" s="17">
        <v>9273.81</v>
      </c>
      <c r="H61" s="17">
        <v>10903.99</v>
      </c>
      <c r="I61" s="17">
        <v>5749.74</v>
      </c>
      <c r="J61" s="17">
        <v>6408.1</v>
      </c>
      <c r="K61" s="17">
        <v>5178.6000000000004</v>
      </c>
      <c r="L61" s="17">
        <v>6281.86</v>
      </c>
      <c r="M61" s="17">
        <v>5990.52</v>
      </c>
      <c r="N61" s="17">
        <v>4971.74</v>
      </c>
    </row>
    <row r="62" spans="1:14" x14ac:dyDescent="0.25">
      <c r="A62" s="63"/>
      <c r="B62" s="5" t="s">
        <v>9</v>
      </c>
      <c r="C62" s="17">
        <v>-33696.5</v>
      </c>
      <c r="D62" s="17">
        <v>-34481</v>
      </c>
      <c r="E62" s="17">
        <v>-12309.72</v>
      </c>
      <c r="F62" s="17">
        <v>-27783</v>
      </c>
      <c r="G62" s="17">
        <v>-49767</v>
      </c>
      <c r="H62" s="17">
        <v>4232.09</v>
      </c>
      <c r="I62" s="17">
        <v>-29720</v>
      </c>
      <c r="J62" s="17">
        <v>-26245.52</v>
      </c>
      <c r="K62" s="17">
        <v>-797</v>
      </c>
      <c r="L62" s="17">
        <v>-33181</v>
      </c>
      <c r="M62" s="17">
        <v>-26486.240000000002</v>
      </c>
      <c r="N62" s="17">
        <v>-23293.5</v>
      </c>
    </row>
    <row r="63" spans="1:14" ht="15.75" thickBot="1" x14ac:dyDescent="0.3">
      <c r="A63" s="64"/>
      <c r="B63" s="6" t="s">
        <v>10</v>
      </c>
      <c r="C63" s="18">
        <v>-4382</v>
      </c>
      <c r="D63" s="18">
        <v>-11238</v>
      </c>
      <c r="E63" s="18">
        <v>12951</v>
      </c>
      <c r="F63" s="18">
        <v>5634.8</v>
      </c>
      <c r="G63" s="18">
        <v>-6292</v>
      </c>
      <c r="H63" s="18">
        <v>43034</v>
      </c>
      <c r="I63" s="18">
        <v>-2030</v>
      </c>
      <c r="J63" s="18">
        <v>-5478</v>
      </c>
      <c r="K63" s="18">
        <v>21014.400000000001</v>
      </c>
      <c r="L63" s="18">
        <v>-2317</v>
      </c>
      <c r="M63" s="18">
        <v>4405</v>
      </c>
      <c r="N63" s="18">
        <v>-1764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0:N63"/>
  <sheetViews>
    <sheetView topLeftCell="A25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43344</v>
      </c>
      <c r="C10" s="3"/>
    </row>
    <row r="11" spans="1:6" ht="15.75" x14ac:dyDescent="0.25">
      <c r="A11" s="1" t="s">
        <v>0</v>
      </c>
      <c r="B11" s="2">
        <v>43344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1453942.5</v>
      </c>
      <c r="D15" s="11">
        <v>1549808</v>
      </c>
      <c r="E15" s="11">
        <v>1670966.51</v>
      </c>
      <c r="F15" s="11">
        <v>1794688.57</v>
      </c>
    </row>
    <row r="16" spans="1:6" x14ac:dyDescent="0.25">
      <c r="A16" s="72"/>
      <c r="B16" s="12" t="s">
        <v>4</v>
      </c>
      <c r="C16" s="13">
        <v>1456693.4317187499</v>
      </c>
      <c r="D16" s="13">
        <v>1553517.686666667</v>
      </c>
      <c r="E16" s="13">
        <v>1670956.029361702</v>
      </c>
      <c r="F16" s="13">
        <v>1790281.5361363641</v>
      </c>
    </row>
    <row r="17" spans="1:6" x14ac:dyDescent="0.25">
      <c r="A17" s="72"/>
      <c r="B17" s="12" t="s">
        <v>5</v>
      </c>
      <c r="C17" s="13">
        <v>24599.871733133841</v>
      </c>
      <c r="D17" s="13">
        <v>39444.845453190334</v>
      </c>
      <c r="E17" s="13">
        <v>49722.586674495018</v>
      </c>
      <c r="F17" s="13">
        <v>62717.763777117863</v>
      </c>
    </row>
    <row r="18" spans="1:6" x14ac:dyDescent="0.25">
      <c r="A18" s="72"/>
      <c r="B18" s="12" t="s">
        <v>9</v>
      </c>
      <c r="C18" s="13">
        <v>1375642</v>
      </c>
      <c r="D18" s="13">
        <v>1450000</v>
      </c>
      <c r="E18" s="13">
        <v>1519480.35</v>
      </c>
      <c r="F18" s="13">
        <v>1565065.8</v>
      </c>
    </row>
    <row r="19" spans="1:6" x14ac:dyDescent="0.25">
      <c r="A19" s="72"/>
      <c r="B19" s="12" t="s">
        <v>10</v>
      </c>
      <c r="C19" s="13">
        <v>1503465</v>
      </c>
      <c r="D19" s="13">
        <v>1628422.73</v>
      </c>
      <c r="E19" s="13">
        <v>1780101.7</v>
      </c>
      <c r="F19" s="13">
        <v>1906299</v>
      </c>
    </row>
    <row r="20" spans="1:6" ht="15" customHeight="1" x14ac:dyDescent="0.25">
      <c r="A20" s="63" t="s">
        <v>6</v>
      </c>
      <c r="B20" s="5" t="s">
        <v>3</v>
      </c>
      <c r="C20" s="14">
        <v>1224426.92</v>
      </c>
      <c r="D20" s="14">
        <v>1306537</v>
      </c>
      <c r="E20" s="14">
        <v>1403208.96</v>
      </c>
      <c r="F20" s="14">
        <v>1517177.835</v>
      </c>
    </row>
    <row r="21" spans="1:6" x14ac:dyDescent="0.25">
      <c r="A21" s="63"/>
      <c r="B21" s="5" t="s">
        <v>4</v>
      </c>
      <c r="C21" s="14">
        <v>1225094.7459420289</v>
      </c>
      <c r="D21" s="14">
        <v>1308462.091967213</v>
      </c>
      <c r="E21" s="14">
        <v>1407217.9576470591</v>
      </c>
      <c r="F21" s="14">
        <v>1516210.2224999999</v>
      </c>
    </row>
    <row r="22" spans="1:6" x14ac:dyDescent="0.25">
      <c r="A22" s="63"/>
      <c r="B22" s="5" t="s">
        <v>5</v>
      </c>
      <c r="C22" s="14">
        <v>15289.66767347466</v>
      </c>
      <c r="D22" s="14">
        <v>32759.941120608029</v>
      </c>
      <c r="E22" s="14">
        <v>43638.759258747268</v>
      </c>
      <c r="F22" s="14">
        <v>55068.354968981002</v>
      </c>
    </row>
    <row r="23" spans="1:6" x14ac:dyDescent="0.25">
      <c r="A23" s="63"/>
      <c r="B23" s="5" t="s">
        <v>9</v>
      </c>
      <c r="C23" s="14">
        <v>1181000</v>
      </c>
      <c r="D23" s="14">
        <v>1220000</v>
      </c>
      <c r="E23" s="14">
        <v>1308072</v>
      </c>
      <c r="F23" s="14">
        <v>1363009.32</v>
      </c>
    </row>
    <row r="24" spans="1:6" x14ac:dyDescent="0.25">
      <c r="A24" s="63"/>
      <c r="B24" s="5" t="s">
        <v>10</v>
      </c>
      <c r="C24" s="14">
        <v>1271167</v>
      </c>
      <c r="D24" s="14">
        <v>1396671.65</v>
      </c>
      <c r="E24" s="14">
        <v>1530000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1364000</v>
      </c>
      <c r="D25" s="12">
        <v>1423606.7</v>
      </c>
      <c r="E25" s="12">
        <v>1480518.3</v>
      </c>
      <c r="F25" s="12">
        <v>1542019</v>
      </c>
    </row>
    <row r="26" spans="1:6" x14ac:dyDescent="0.25">
      <c r="A26" s="72"/>
      <c r="B26" s="4" t="s">
        <v>4</v>
      </c>
      <c r="C26" s="12">
        <v>1362034.7774626871</v>
      </c>
      <c r="D26" s="12">
        <v>1424691.6527868849</v>
      </c>
      <c r="E26" s="12">
        <v>1480826.999199999</v>
      </c>
      <c r="F26" s="12">
        <v>1544235.955319149</v>
      </c>
    </row>
    <row r="27" spans="1:6" x14ac:dyDescent="0.25">
      <c r="A27" s="72"/>
      <c r="B27" s="4" t="s">
        <v>5</v>
      </c>
      <c r="C27" s="12">
        <v>15819.17643182459</v>
      </c>
      <c r="D27" s="12">
        <v>25221.933002871301</v>
      </c>
      <c r="E27" s="12">
        <v>28054.776086862908</v>
      </c>
      <c r="F27" s="12">
        <v>42491.28332353881</v>
      </c>
    </row>
    <row r="28" spans="1:6" x14ac:dyDescent="0.25">
      <c r="A28" s="72"/>
      <c r="B28" s="4" t="s">
        <v>9</v>
      </c>
      <c r="C28" s="12">
        <v>1316954</v>
      </c>
      <c r="D28" s="12">
        <v>1350893</v>
      </c>
      <c r="E28" s="12">
        <v>1429901</v>
      </c>
      <c r="F28" s="12">
        <v>1385000</v>
      </c>
    </row>
    <row r="29" spans="1:6" x14ac:dyDescent="0.25">
      <c r="A29" s="72"/>
      <c r="B29" s="4" t="s">
        <v>10</v>
      </c>
      <c r="C29" s="12">
        <v>1401179</v>
      </c>
      <c r="D29" s="12">
        <v>1498419.24</v>
      </c>
      <c r="E29" s="12">
        <v>1580679.19</v>
      </c>
      <c r="F29" s="12">
        <v>1670009.22</v>
      </c>
    </row>
    <row r="30" spans="1:6" ht="15" customHeight="1" x14ac:dyDescent="0.25">
      <c r="A30" s="73" t="s">
        <v>8</v>
      </c>
      <c r="B30" s="5" t="s">
        <v>3</v>
      </c>
      <c r="C30" s="14">
        <v>-141038.93</v>
      </c>
      <c r="D30" s="14">
        <v>-123808</v>
      </c>
      <c r="E30" s="14">
        <v>-79400</v>
      </c>
      <c r="F30" s="14">
        <v>-35256.184999999998</v>
      </c>
    </row>
    <row r="31" spans="1:6" x14ac:dyDescent="0.25">
      <c r="A31" s="73"/>
      <c r="B31" s="5" t="s">
        <v>4</v>
      </c>
      <c r="C31" s="14">
        <v>-138834.02714285711</v>
      </c>
      <c r="D31" s="14">
        <v>-119007.7888888889</v>
      </c>
      <c r="E31" s="14">
        <v>-79954.268679245288</v>
      </c>
      <c r="F31" s="14">
        <v>-39285.999600000003</v>
      </c>
    </row>
    <row r="32" spans="1:6" x14ac:dyDescent="0.25">
      <c r="A32" s="73"/>
      <c r="B32" s="5" t="s">
        <v>5</v>
      </c>
      <c r="C32" s="14">
        <v>16756.65281810876</v>
      </c>
      <c r="D32" s="14">
        <v>21446.025531887899</v>
      </c>
      <c r="E32" s="14">
        <v>30133.698624853419</v>
      </c>
      <c r="F32" s="14">
        <v>42069.803298585372</v>
      </c>
    </row>
    <row r="33" spans="1:14" ht="15" customHeight="1" x14ac:dyDescent="0.25">
      <c r="A33" s="73"/>
      <c r="B33" s="5" t="s">
        <v>9</v>
      </c>
      <c r="C33" s="14">
        <v>-195000</v>
      </c>
      <c r="D33" s="14">
        <v>-158512.76</v>
      </c>
      <c r="E33" s="14">
        <v>-151413.17000000001</v>
      </c>
      <c r="F33" s="14">
        <v>-139586.26</v>
      </c>
    </row>
    <row r="34" spans="1:14" x14ac:dyDescent="0.25">
      <c r="A34" s="73"/>
      <c r="B34" s="5" t="s">
        <v>10</v>
      </c>
      <c r="C34" s="14">
        <v>-99250</v>
      </c>
      <c r="D34" s="14">
        <v>-51225</v>
      </c>
      <c r="E34" s="14">
        <v>-20000</v>
      </c>
      <c r="F34" s="14">
        <v>50000</v>
      </c>
    </row>
    <row r="35" spans="1:14" ht="15" customHeight="1" x14ac:dyDescent="0.25">
      <c r="A35" s="74" t="s">
        <v>20</v>
      </c>
      <c r="B35" s="4" t="s">
        <v>3</v>
      </c>
      <c r="C35" s="12">
        <v>76.099999999999994</v>
      </c>
      <c r="D35" s="12">
        <v>78.12</v>
      </c>
      <c r="E35" s="12">
        <v>80.694999999999993</v>
      </c>
      <c r="F35" s="12">
        <v>82.3</v>
      </c>
    </row>
    <row r="36" spans="1:14" x14ac:dyDescent="0.25">
      <c r="A36" s="74"/>
      <c r="B36" s="4" t="s">
        <v>4</v>
      </c>
      <c r="C36" s="12">
        <v>76.379420289855076</v>
      </c>
      <c r="D36" s="12">
        <v>78.312857142857141</v>
      </c>
      <c r="E36" s="12">
        <v>80.812592592592594</v>
      </c>
      <c r="F36" s="12">
        <v>82.541224489795923</v>
      </c>
    </row>
    <row r="37" spans="1:14" x14ac:dyDescent="0.25">
      <c r="A37" s="74"/>
      <c r="B37" s="4" t="s">
        <v>5</v>
      </c>
      <c r="C37" s="12">
        <v>1.3417612263013841</v>
      </c>
      <c r="D37" s="12">
        <v>1.493153653882072</v>
      </c>
      <c r="E37" s="12">
        <v>2.9455263073199509</v>
      </c>
      <c r="F37" s="12">
        <v>3.5142422325997611</v>
      </c>
    </row>
    <row r="38" spans="1:14" x14ac:dyDescent="0.25">
      <c r="A38" s="74"/>
      <c r="B38" s="4" t="s">
        <v>9</v>
      </c>
      <c r="C38" s="12">
        <v>73.5</v>
      </c>
      <c r="D38" s="12">
        <v>75.33</v>
      </c>
      <c r="E38" s="12">
        <v>73.63</v>
      </c>
      <c r="F38" s="12">
        <v>75.900000000000006</v>
      </c>
    </row>
    <row r="39" spans="1:14" ht="15.75" thickBot="1" x14ac:dyDescent="0.3">
      <c r="A39" s="75"/>
      <c r="B39" s="7" t="s">
        <v>10</v>
      </c>
      <c r="C39" s="15">
        <v>81.400000000000006</v>
      </c>
      <c r="D39" s="15">
        <v>82.2</v>
      </c>
      <c r="E39" s="15">
        <v>89</v>
      </c>
      <c r="F39" s="15">
        <v>91.6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43344</v>
      </c>
      <c r="D43" s="9">
        <v>43374</v>
      </c>
      <c r="E43" s="9">
        <v>43405</v>
      </c>
      <c r="F43" s="9">
        <v>43435</v>
      </c>
      <c r="G43" s="9">
        <v>43466</v>
      </c>
      <c r="H43" s="9">
        <v>43497</v>
      </c>
      <c r="I43" s="9">
        <v>43525</v>
      </c>
      <c r="J43" s="9">
        <v>43556</v>
      </c>
      <c r="K43" s="9">
        <v>43586</v>
      </c>
      <c r="L43" s="9">
        <v>43617</v>
      </c>
      <c r="M43" s="9">
        <v>43647</v>
      </c>
      <c r="N43" s="9">
        <v>43678</v>
      </c>
    </row>
    <row r="44" spans="1:14" ht="15" customHeight="1" x14ac:dyDescent="0.25">
      <c r="A44" s="71" t="s">
        <v>11</v>
      </c>
      <c r="B44" s="4" t="s">
        <v>3</v>
      </c>
      <c r="C44" s="16">
        <v>110724.64</v>
      </c>
      <c r="D44" s="16">
        <v>126473.895</v>
      </c>
      <c r="E44" s="16">
        <v>118587.86</v>
      </c>
      <c r="F44" s="16">
        <v>146145</v>
      </c>
      <c r="G44" s="16">
        <v>157499.1</v>
      </c>
      <c r="H44" s="16">
        <v>111728.1</v>
      </c>
      <c r="I44" s="16">
        <v>115666.7</v>
      </c>
      <c r="J44" s="16">
        <v>139364.67000000001</v>
      </c>
      <c r="K44" s="16">
        <v>115706.895</v>
      </c>
      <c r="L44" s="16">
        <v>119177.5</v>
      </c>
      <c r="M44" s="16">
        <v>129047.3</v>
      </c>
      <c r="N44" s="16">
        <v>117948.255</v>
      </c>
    </row>
    <row r="45" spans="1:14" x14ac:dyDescent="0.25">
      <c r="A45" s="72"/>
      <c r="B45" s="4" t="s">
        <v>4</v>
      </c>
      <c r="C45" s="16">
        <v>110728.0927586207</v>
      </c>
      <c r="D45" s="16">
        <v>126220.855</v>
      </c>
      <c r="E45" s="16">
        <v>118479.3312068966</v>
      </c>
      <c r="F45" s="16">
        <v>145668.6189090909</v>
      </c>
      <c r="G45" s="16">
        <v>158759.61355555561</v>
      </c>
      <c r="H45" s="16">
        <v>111720.9884444444</v>
      </c>
      <c r="I45" s="16">
        <v>115963.55</v>
      </c>
      <c r="J45" s="16">
        <v>140136.18347826091</v>
      </c>
      <c r="K45" s="16">
        <v>116810.27173913051</v>
      </c>
      <c r="L45" s="16">
        <v>119759.7458695652</v>
      </c>
      <c r="M45" s="16">
        <v>130867.9973333333</v>
      </c>
      <c r="N45" s="16">
        <v>118316.1861363636</v>
      </c>
    </row>
    <row r="46" spans="1:14" x14ac:dyDescent="0.25">
      <c r="A46" s="72"/>
      <c r="B46" s="4" t="s">
        <v>5</v>
      </c>
      <c r="C46" s="16">
        <v>4279.5443402272631</v>
      </c>
      <c r="D46" s="16">
        <v>4461.2628399635296</v>
      </c>
      <c r="E46" s="16">
        <v>4915.4433177779592</v>
      </c>
      <c r="F46" s="16">
        <v>4969.3957871994653</v>
      </c>
      <c r="G46" s="16">
        <v>7669.3010483417647</v>
      </c>
      <c r="H46" s="16">
        <v>3959.7781535252911</v>
      </c>
      <c r="I46" s="16">
        <v>4052.44779914728</v>
      </c>
      <c r="J46" s="16">
        <v>6718.6110623161194</v>
      </c>
      <c r="K46" s="16">
        <v>4970.4565336459391</v>
      </c>
      <c r="L46" s="16">
        <v>5429.6992787256331</v>
      </c>
      <c r="M46" s="16">
        <v>6753.7176445375744</v>
      </c>
      <c r="N46" s="16">
        <v>4312.6580341061754</v>
      </c>
    </row>
    <row r="47" spans="1:14" ht="15" customHeight="1" x14ac:dyDescent="0.25">
      <c r="A47" s="72"/>
      <c r="B47" s="4" t="s">
        <v>9</v>
      </c>
      <c r="C47" s="16">
        <v>101298</v>
      </c>
      <c r="D47" s="16">
        <v>116087</v>
      </c>
      <c r="E47" s="16">
        <v>104339.2</v>
      </c>
      <c r="F47" s="16">
        <v>132803</v>
      </c>
      <c r="G47" s="16">
        <v>142266</v>
      </c>
      <c r="H47" s="16">
        <v>105482</v>
      </c>
      <c r="I47" s="16">
        <v>108425</v>
      </c>
      <c r="J47" s="16">
        <v>120000</v>
      </c>
      <c r="K47" s="16">
        <v>110332</v>
      </c>
      <c r="L47" s="16">
        <v>105358.04</v>
      </c>
      <c r="M47" s="16">
        <v>115000</v>
      </c>
      <c r="N47" s="16">
        <v>107543</v>
      </c>
    </row>
    <row r="48" spans="1:14" x14ac:dyDescent="0.25">
      <c r="A48" s="72"/>
      <c r="B48" s="4" t="s">
        <v>10</v>
      </c>
      <c r="C48" s="16">
        <v>120227.5</v>
      </c>
      <c r="D48" s="16">
        <v>134500</v>
      </c>
      <c r="E48" s="16">
        <v>127777</v>
      </c>
      <c r="F48" s="16">
        <v>156610</v>
      </c>
      <c r="G48" s="16">
        <v>179185.7</v>
      </c>
      <c r="H48" s="16">
        <v>121500</v>
      </c>
      <c r="I48" s="16">
        <v>129950</v>
      </c>
      <c r="J48" s="16">
        <v>158504</v>
      </c>
      <c r="K48" s="16">
        <v>131283</v>
      </c>
      <c r="L48" s="16">
        <v>135000</v>
      </c>
      <c r="M48" s="16">
        <v>146893</v>
      </c>
      <c r="N48" s="16">
        <v>129701.02</v>
      </c>
    </row>
    <row r="49" spans="1:14" ht="15" customHeight="1" x14ac:dyDescent="0.25">
      <c r="A49" s="63" t="s">
        <v>6</v>
      </c>
      <c r="B49" s="5" t="s">
        <v>3</v>
      </c>
      <c r="C49" s="17">
        <v>97234.404999999999</v>
      </c>
      <c r="D49" s="17">
        <v>108300</v>
      </c>
      <c r="E49" s="17">
        <v>98467.4</v>
      </c>
      <c r="F49" s="17">
        <v>123183</v>
      </c>
      <c r="G49" s="17">
        <v>139559</v>
      </c>
      <c r="H49" s="17">
        <v>84658.35</v>
      </c>
      <c r="I49" s="17">
        <v>98599.43</v>
      </c>
      <c r="J49" s="17">
        <v>125193.2</v>
      </c>
      <c r="K49" s="17">
        <v>93596</v>
      </c>
      <c r="L49" s="17">
        <v>99273</v>
      </c>
      <c r="M49" s="17">
        <v>109368.2</v>
      </c>
      <c r="N49" s="17">
        <v>97767.9</v>
      </c>
    </row>
    <row r="50" spans="1:14" x14ac:dyDescent="0.25">
      <c r="A50" s="63"/>
      <c r="B50" s="5" t="s">
        <v>4</v>
      </c>
      <c r="C50" s="17">
        <v>97639.492499999993</v>
      </c>
      <c r="D50" s="17">
        <v>108684.0616949152</v>
      </c>
      <c r="E50" s="17">
        <v>98773.891864406774</v>
      </c>
      <c r="F50" s="17">
        <v>123585.4442857143</v>
      </c>
      <c r="G50" s="17">
        <v>138749.06543478259</v>
      </c>
      <c r="H50" s="17">
        <v>85947.491111111129</v>
      </c>
      <c r="I50" s="17">
        <v>99282.800222222213</v>
      </c>
      <c r="J50" s="17">
        <v>125533.4473333333</v>
      </c>
      <c r="K50" s="17">
        <v>94444.498888888891</v>
      </c>
      <c r="L50" s="17">
        <v>99342.402666666647</v>
      </c>
      <c r="M50" s="17">
        <v>110285.9837777778</v>
      </c>
      <c r="N50" s="17">
        <v>98995.377209302344</v>
      </c>
    </row>
    <row r="51" spans="1:14" x14ac:dyDescent="0.25">
      <c r="A51" s="63"/>
      <c r="B51" s="5" t="s">
        <v>5</v>
      </c>
      <c r="C51" s="17">
        <v>5755.8538687141772</v>
      </c>
      <c r="D51" s="17">
        <v>4043.3948190283559</v>
      </c>
      <c r="E51" s="17">
        <v>4423.0163747287761</v>
      </c>
      <c r="F51" s="17">
        <v>4639.8366330871659</v>
      </c>
      <c r="G51" s="17">
        <v>8682.0126409961194</v>
      </c>
      <c r="H51" s="17">
        <v>5600.5937886560578</v>
      </c>
      <c r="I51" s="17">
        <v>4269.8742238009172</v>
      </c>
      <c r="J51" s="17">
        <v>6123.402650535375</v>
      </c>
      <c r="K51" s="17">
        <v>5198.691111728911</v>
      </c>
      <c r="L51" s="17">
        <v>5812.2494098629104</v>
      </c>
      <c r="M51" s="17">
        <v>6695.2161580830107</v>
      </c>
      <c r="N51" s="17">
        <v>5735.7896968982741</v>
      </c>
    </row>
    <row r="52" spans="1:14" ht="15" customHeight="1" x14ac:dyDescent="0.25">
      <c r="A52" s="63"/>
      <c r="B52" s="5" t="s">
        <v>9</v>
      </c>
      <c r="C52" s="17">
        <v>85548</v>
      </c>
      <c r="D52" s="17">
        <v>100925</v>
      </c>
      <c r="E52" s="17">
        <v>89035</v>
      </c>
      <c r="F52" s="17">
        <v>115000</v>
      </c>
      <c r="G52" s="17">
        <v>119214</v>
      </c>
      <c r="H52" s="17">
        <v>77012</v>
      </c>
      <c r="I52" s="17">
        <v>89993</v>
      </c>
      <c r="J52" s="17">
        <v>111870</v>
      </c>
      <c r="K52" s="17">
        <v>86198</v>
      </c>
      <c r="L52" s="17">
        <v>87770</v>
      </c>
      <c r="M52" s="17">
        <v>98253</v>
      </c>
      <c r="N52" s="17">
        <v>90651.4</v>
      </c>
    </row>
    <row r="53" spans="1:14" x14ac:dyDescent="0.25">
      <c r="A53" s="63"/>
      <c r="B53" s="5" t="s">
        <v>10</v>
      </c>
      <c r="C53" s="17">
        <v>113753</v>
      </c>
      <c r="D53" s="17">
        <v>120426</v>
      </c>
      <c r="E53" s="17">
        <v>108420</v>
      </c>
      <c r="F53" s="17">
        <v>135182.15</v>
      </c>
      <c r="G53" s="17">
        <v>163950.29999999999</v>
      </c>
      <c r="H53" s="17">
        <v>105000</v>
      </c>
      <c r="I53" s="17">
        <v>110000</v>
      </c>
      <c r="J53" s="17">
        <v>142055</v>
      </c>
      <c r="K53" s="17">
        <v>113001.9</v>
      </c>
      <c r="L53" s="17">
        <v>120000</v>
      </c>
      <c r="M53" s="17">
        <v>130035</v>
      </c>
      <c r="N53" s="17">
        <v>119937.18</v>
      </c>
    </row>
    <row r="54" spans="1:14" ht="15" customHeight="1" x14ac:dyDescent="0.25">
      <c r="A54" s="72" t="s">
        <v>7</v>
      </c>
      <c r="B54" s="4" t="s">
        <v>3</v>
      </c>
      <c r="C54" s="16">
        <v>121335.015</v>
      </c>
      <c r="D54" s="16">
        <v>106995.87</v>
      </c>
      <c r="E54" s="16">
        <v>114838.87</v>
      </c>
      <c r="F54" s="16">
        <v>156893.5</v>
      </c>
      <c r="G54" s="16">
        <v>112532.7</v>
      </c>
      <c r="H54" s="16">
        <v>103757.16499999999</v>
      </c>
      <c r="I54" s="16">
        <v>116223.9</v>
      </c>
      <c r="J54" s="16">
        <v>116727</v>
      </c>
      <c r="K54" s="16">
        <v>109007.3</v>
      </c>
      <c r="L54" s="16">
        <v>110314</v>
      </c>
      <c r="M54" s="16">
        <v>119112.6</v>
      </c>
      <c r="N54" s="16">
        <v>113461</v>
      </c>
    </row>
    <row r="55" spans="1:14" x14ac:dyDescent="0.25">
      <c r="A55" s="72"/>
      <c r="B55" s="4" t="s">
        <v>4</v>
      </c>
      <c r="C55" s="16">
        <v>120863.13</v>
      </c>
      <c r="D55" s="16">
        <v>107866.0936842105</v>
      </c>
      <c r="E55" s="16">
        <v>115345.2775</v>
      </c>
      <c r="F55" s="16">
        <v>156372.6638888889</v>
      </c>
      <c r="G55" s="16">
        <v>112919.8226666667</v>
      </c>
      <c r="H55" s="16">
        <v>103793.4731818182</v>
      </c>
      <c r="I55" s="16">
        <v>115382.73244444439</v>
      </c>
      <c r="J55" s="16">
        <v>114685.4966666667</v>
      </c>
      <c r="K55" s="16">
        <v>109670.4735555556</v>
      </c>
      <c r="L55" s="16">
        <v>111891.106</v>
      </c>
      <c r="M55" s="16">
        <v>120619.59837209299</v>
      </c>
      <c r="N55" s="16">
        <v>113938.2842857143</v>
      </c>
    </row>
    <row r="56" spans="1:14" x14ac:dyDescent="0.25">
      <c r="A56" s="72"/>
      <c r="B56" s="4" t="s">
        <v>5</v>
      </c>
      <c r="C56" s="16">
        <v>3163.5480754257292</v>
      </c>
      <c r="D56" s="16">
        <v>3621.8468736142599</v>
      </c>
      <c r="E56" s="16">
        <v>3395.240421248142</v>
      </c>
      <c r="F56" s="16">
        <v>8909.9160596843121</v>
      </c>
      <c r="G56" s="16">
        <v>4646.8322005511536</v>
      </c>
      <c r="H56" s="16">
        <v>3220.6152181061011</v>
      </c>
      <c r="I56" s="16">
        <v>4779.4531142381447</v>
      </c>
      <c r="J56" s="16">
        <v>5056.8450466858176</v>
      </c>
      <c r="K56" s="16">
        <v>3984.8486875106391</v>
      </c>
      <c r="L56" s="16">
        <v>4863.5474836109306</v>
      </c>
      <c r="M56" s="16">
        <v>4561.9718257208797</v>
      </c>
      <c r="N56" s="16">
        <v>3085.7731232293481</v>
      </c>
    </row>
    <row r="57" spans="1:14" ht="15" customHeight="1" x14ac:dyDescent="0.25">
      <c r="A57" s="72"/>
      <c r="B57" s="4" t="s">
        <v>9</v>
      </c>
      <c r="C57" s="16">
        <v>115453</v>
      </c>
      <c r="D57" s="16">
        <v>101627.87</v>
      </c>
      <c r="E57" s="16">
        <v>108750</v>
      </c>
      <c r="F57" s="16">
        <v>129089</v>
      </c>
      <c r="G57" s="16">
        <v>105262.14</v>
      </c>
      <c r="H57" s="16">
        <v>93441</v>
      </c>
      <c r="I57" s="16">
        <v>103737</v>
      </c>
      <c r="J57" s="16">
        <v>103300</v>
      </c>
      <c r="K57" s="16">
        <v>98088</v>
      </c>
      <c r="L57" s="16">
        <v>100639</v>
      </c>
      <c r="M57" s="16">
        <v>111777.71</v>
      </c>
      <c r="N57" s="16">
        <v>109609</v>
      </c>
    </row>
    <row r="58" spans="1:14" x14ac:dyDescent="0.25">
      <c r="A58" s="72"/>
      <c r="B58" s="4" t="s">
        <v>10</v>
      </c>
      <c r="C58" s="16">
        <v>130174</v>
      </c>
      <c r="D58" s="16">
        <v>118000</v>
      </c>
      <c r="E58" s="16">
        <v>124027.19</v>
      </c>
      <c r="F58" s="16">
        <v>174505</v>
      </c>
      <c r="G58" s="16">
        <v>124485</v>
      </c>
      <c r="H58" s="16">
        <v>110326.87</v>
      </c>
      <c r="I58" s="16">
        <v>122809.17</v>
      </c>
      <c r="J58" s="16">
        <v>123637</v>
      </c>
      <c r="K58" s="16">
        <v>118981</v>
      </c>
      <c r="L58" s="16">
        <v>125000</v>
      </c>
      <c r="M58" s="16">
        <v>131819</v>
      </c>
      <c r="N58" s="16">
        <v>123116</v>
      </c>
    </row>
    <row r="59" spans="1:14" ht="15" customHeight="1" x14ac:dyDescent="0.25">
      <c r="A59" s="63" t="s">
        <v>8</v>
      </c>
      <c r="B59" s="5" t="s">
        <v>3</v>
      </c>
      <c r="C59" s="17">
        <v>-23435</v>
      </c>
      <c r="D59" s="17">
        <v>300</v>
      </c>
      <c r="E59" s="17">
        <v>-17243</v>
      </c>
      <c r="F59" s="17">
        <v>-34519.294999999998</v>
      </c>
      <c r="G59" s="17">
        <v>24651</v>
      </c>
      <c r="H59" s="17">
        <v>-18603</v>
      </c>
      <c r="I59" s="17">
        <v>-16769.16</v>
      </c>
      <c r="J59" s="17">
        <v>10813</v>
      </c>
      <c r="K59" s="17">
        <v>-15058.84</v>
      </c>
      <c r="L59" s="17">
        <v>-12313.8</v>
      </c>
      <c r="M59" s="17">
        <v>-10687.7</v>
      </c>
      <c r="N59" s="17">
        <v>-16240.1</v>
      </c>
    </row>
    <row r="60" spans="1:14" x14ac:dyDescent="0.25">
      <c r="A60" s="63"/>
      <c r="B60" s="5" t="s">
        <v>4</v>
      </c>
      <c r="C60" s="17">
        <v>-23216.292068965511</v>
      </c>
      <c r="D60" s="17">
        <v>570.69157894736861</v>
      </c>
      <c r="E60" s="17">
        <v>-16612.37807017544</v>
      </c>
      <c r="F60" s="17">
        <v>-32861.507037037038</v>
      </c>
      <c r="G60" s="17">
        <v>25588.81818181818</v>
      </c>
      <c r="H60" s="17">
        <v>-18008.54022727273</v>
      </c>
      <c r="I60" s="17">
        <v>-16476.648863636361</v>
      </c>
      <c r="J60" s="17">
        <v>10506.84627906977</v>
      </c>
      <c r="K60" s="17">
        <v>-15155.62931818182</v>
      </c>
      <c r="L60" s="17">
        <v>-12471.19272727273</v>
      </c>
      <c r="M60" s="17">
        <v>-10112.857674418599</v>
      </c>
      <c r="N60" s="17">
        <v>-15030.633571428571</v>
      </c>
    </row>
    <row r="61" spans="1:14" x14ac:dyDescent="0.25">
      <c r="A61" s="63"/>
      <c r="B61" s="5" t="s">
        <v>5</v>
      </c>
      <c r="C61" s="17">
        <v>5302.414048019471</v>
      </c>
      <c r="D61" s="17">
        <v>5342.0943829880816</v>
      </c>
      <c r="E61" s="17">
        <v>6470.9646421604612</v>
      </c>
      <c r="F61" s="17">
        <v>8541.7033951457179</v>
      </c>
      <c r="G61" s="17">
        <v>11685.412536485501</v>
      </c>
      <c r="H61" s="17">
        <v>5705.4456504431282</v>
      </c>
      <c r="I61" s="17">
        <v>6416.5493443338219</v>
      </c>
      <c r="J61" s="17">
        <v>5558.8414366497627</v>
      </c>
      <c r="K61" s="17">
        <v>6300.6200142951593</v>
      </c>
      <c r="L61" s="17">
        <v>4794.0248325832599</v>
      </c>
      <c r="M61" s="17">
        <v>7466.1745914082212</v>
      </c>
      <c r="N61" s="17">
        <v>6199.3274146950307</v>
      </c>
    </row>
    <row r="62" spans="1:14" x14ac:dyDescent="0.25">
      <c r="A62" s="63"/>
      <c r="B62" s="5" t="s">
        <v>9</v>
      </c>
      <c r="C62" s="17">
        <v>-35388</v>
      </c>
      <c r="D62" s="17">
        <v>-13862.24</v>
      </c>
      <c r="E62" s="17">
        <v>-31660</v>
      </c>
      <c r="F62" s="17">
        <v>-51375.43</v>
      </c>
      <c r="G62" s="17">
        <v>4232.09</v>
      </c>
      <c r="H62" s="17">
        <v>-29720</v>
      </c>
      <c r="I62" s="17">
        <v>-26396</v>
      </c>
      <c r="J62" s="17">
        <v>-1309.54</v>
      </c>
      <c r="K62" s="17">
        <v>-32783</v>
      </c>
      <c r="L62" s="17">
        <v>-26486.240000000002</v>
      </c>
      <c r="M62" s="17">
        <v>-30000</v>
      </c>
      <c r="N62" s="17">
        <v>-24916</v>
      </c>
    </row>
    <row r="63" spans="1:14" ht="15.75" thickBot="1" x14ac:dyDescent="0.3">
      <c r="A63" s="64"/>
      <c r="B63" s="6" t="s">
        <v>10</v>
      </c>
      <c r="C63" s="18">
        <v>-8184</v>
      </c>
      <c r="D63" s="18">
        <v>13784</v>
      </c>
      <c r="E63" s="18">
        <v>-5</v>
      </c>
      <c r="F63" s="18">
        <v>-5695</v>
      </c>
      <c r="G63" s="18">
        <v>54126.7</v>
      </c>
      <c r="H63" s="18">
        <v>-2054</v>
      </c>
      <c r="I63" s="18">
        <v>-3512</v>
      </c>
      <c r="J63" s="18">
        <v>23596</v>
      </c>
      <c r="K63" s="18">
        <v>0</v>
      </c>
      <c r="L63" s="18">
        <v>-728.47</v>
      </c>
      <c r="M63" s="18">
        <v>7840</v>
      </c>
      <c r="N63" s="18">
        <v>2117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0:N63"/>
  <sheetViews>
    <sheetView topLeftCell="A28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43374</v>
      </c>
      <c r="C10" s="3"/>
    </row>
    <row r="11" spans="1:6" ht="15.75" x14ac:dyDescent="0.25">
      <c r="A11" s="1" t="s">
        <v>0</v>
      </c>
      <c r="B11" s="2">
        <v>43374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1456584.42</v>
      </c>
      <c r="D15" s="11">
        <v>1558078.375</v>
      </c>
      <c r="E15" s="11">
        <v>1681925.18</v>
      </c>
      <c r="F15" s="11">
        <v>1800876.9</v>
      </c>
    </row>
    <row r="16" spans="1:6" x14ac:dyDescent="0.25">
      <c r="A16" s="72"/>
      <c r="B16" s="12" t="s">
        <v>4</v>
      </c>
      <c r="C16" s="13">
        <v>1459414.083606557</v>
      </c>
      <c r="D16" s="13">
        <v>1559068.2237499999</v>
      </c>
      <c r="E16" s="13">
        <v>1675863.6874468089</v>
      </c>
      <c r="F16" s="13">
        <v>1799122.985581395</v>
      </c>
    </row>
    <row r="17" spans="1:6" x14ac:dyDescent="0.25">
      <c r="A17" s="72"/>
      <c r="B17" s="12" t="s">
        <v>5</v>
      </c>
      <c r="C17" s="13">
        <v>23150.644737462229</v>
      </c>
      <c r="D17" s="13">
        <v>36536.99406919942</v>
      </c>
      <c r="E17" s="13">
        <v>54870.703968381691</v>
      </c>
      <c r="F17" s="13">
        <v>56743.049865173823</v>
      </c>
    </row>
    <row r="18" spans="1:6" x14ac:dyDescent="0.25">
      <c r="A18" s="72"/>
      <c r="B18" s="12" t="s">
        <v>9</v>
      </c>
      <c r="C18" s="13">
        <v>1390942</v>
      </c>
      <c r="D18" s="13">
        <v>1475222.62</v>
      </c>
      <c r="E18" s="13">
        <v>1519480.35</v>
      </c>
      <c r="F18" s="13">
        <v>1690188</v>
      </c>
    </row>
    <row r="19" spans="1:6" x14ac:dyDescent="0.25">
      <c r="A19" s="72"/>
      <c r="B19" s="12" t="s">
        <v>10</v>
      </c>
      <c r="C19" s="13">
        <v>1511838</v>
      </c>
      <c r="D19" s="13">
        <v>1620999</v>
      </c>
      <c r="E19" s="13">
        <v>1839065</v>
      </c>
      <c r="F19" s="13">
        <v>1953448</v>
      </c>
    </row>
    <row r="20" spans="1:6" ht="15" customHeight="1" x14ac:dyDescent="0.25">
      <c r="A20" s="63" t="s">
        <v>6</v>
      </c>
      <c r="B20" s="5" t="s">
        <v>3</v>
      </c>
      <c r="C20" s="14">
        <v>1223658.3149999999</v>
      </c>
      <c r="D20" s="14">
        <v>1311593.19</v>
      </c>
      <c r="E20" s="14">
        <v>1407545.5</v>
      </c>
      <c r="F20" s="14">
        <v>1515598.335</v>
      </c>
    </row>
    <row r="21" spans="1:6" x14ac:dyDescent="0.25">
      <c r="A21" s="63"/>
      <c r="B21" s="5" t="s">
        <v>4</v>
      </c>
      <c r="C21" s="14">
        <v>1224969.4945312501</v>
      </c>
      <c r="D21" s="14">
        <v>1312004.6964406781</v>
      </c>
      <c r="E21" s="14">
        <v>1407926.3614000001</v>
      </c>
      <c r="F21" s="14">
        <v>1510390.8070833341</v>
      </c>
    </row>
    <row r="22" spans="1:6" x14ac:dyDescent="0.25">
      <c r="A22" s="63"/>
      <c r="B22" s="5" t="s">
        <v>5</v>
      </c>
      <c r="C22" s="14">
        <v>12024.33852039271</v>
      </c>
      <c r="D22" s="14">
        <v>30898.412132582569</v>
      </c>
      <c r="E22" s="14">
        <v>42443.663737879542</v>
      </c>
      <c r="F22" s="14">
        <v>56346.171284411343</v>
      </c>
    </row>
    <row r="23" spans="1:6" x14ac:dyDescent="0.25">
      <c r="A23" s="63"/>
      <c r="B23" s="5" t="s">
        <v>9</v>
      </c>
      <c r="C23" s="14">
        <v>1181000</v>
      </c>
      <c r="D23" s="14">
        <v>1227084</v>
      </c>
      <c r="E23" s="14">
        <v>1308072</v>
      </c>
      <c r="F23" s="14">
        <v>1348862.7</v>
      </c>
    </row>
    <row r="24" spans="1:6" x14ac:dyDescent="0.25">
      <c r="A24" s="63"/>
      <c r="B24" s="5" t="s">
        <v>10</v>
      </c>
      <c r="C24" s="14">
        <v>1255157</v>
      </c>
      <c r="D24" s="14">
        <v>1397013.9</v>
      </c>
      <c r="E24" s="14">
        <v>1530000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1362538.2350000001</v>
      </c>
      <c r="D25" s="12">
        <v>1427033</v>
      </c>
      <c r="E25" s="12">
        <v>1481536.7</v>
      </c>
      <c r="F25" s="12">
        <v>1542019</v>
      </c>
    </row>
    <row r="26" spans="1:6" x14ac:dyDescent="0.25">
      <c r="A26" s="72"/>
      <c r="B26" s="4" t="s">
        <v>4</v>
      </c>
      <c r="C26" s="12">
        <v>1359289.3460937501</v>
      </c>
      <c r="D26" s="12">
        <v>1425876.4657627121</v>
      </c>
      <c r="E26" s="12">
        <v>1482531.5024000001</v>
      </c>
      <c r="F26" s="12">
        <v>1545071.8165957441</v>
      </c>
    </row>
    <row r="27" spans="1:6" x14ac:dyDescent="0.25">
      <c r="A27" s="72"/>
      <c r="B27" s="4" t="s">
        <v>5</v>
      </c>
      <c r="C27" s="12">
        <v>15643.49829462826</v>
      </c>
      <c r="D27" s="12">
        <v>22378.08023848696</v>
      </c>
      <c r="E27" s="12">
        <v>34691.896699903511</v>
      </c>
      <c r="F27" s="12">
        <v>53547.832684943824</v>
      </c>
    </row>
    <row r="28" spans="1:6" x14ac:dyDescent="0.25">
      <c r="A28" s="72"/>
      <c r="B28" s="4" t="s">
        <v>9</v>
      </c>
      <c r="C28" s="12">
        <v>1295261.6499999999</v>
      </c>
      <c r="D28" s="12">
        <v>1350893</v>
      </c>
      <c r="E28" s="12">
        <v>1396756</v>
      </c>
      <c r="F28" s="12">
        <v>1383410.71</v>
      </c>
    </row>
    <row r="29" spans="1:6" x14ac:dyDescent="0.25">
      <c r="A29" s="72"/>
      <c r="B29" s="4" t="s">
        <v>10</v>
      </c>
      <c r="C29" s="12">
        <v>1395179</v>
      </c>
      <c r="D29" s="12">
        <v>1488095.95</v>
      </c>
      <c r="E29" s="12">
        <v>1580679.19</v>
      </c>
      <c r="F29" s="12">
        <v>1676382.11</v>
      </c>
    </row>
    <row r="30" spans="1:6" ht="15" customHeight="1" x14ac:dyDescent="0.25">
      <c r="A30" s="73" t="s">
        <v>8</v>
      </c>
      <c r="B30" s="5" t="s">
        <v>3</v>
      </c>
      <c r="C30" s="14">
        <v>-137259.85</v>
      </c>
      <c r="D30" s="14">
        <v>-117772.5</v>
      </c>
      <c r="E30" s="14">
        <v>-78849</v>
      </c>
      <c r="F30" s="14">
        <v>-35186</v>
      </c>
    </row>
    <row r="31" spans="1:6" x14ac:dyDescent="0.25">
      <c r="A31" s="73"/>
      <c r="B31" s="5" t="s">
        <v>4</v>
      </c>
      <c r="C31" s="14">
        <v>-136174.32500000001</v>
      </c>
      <c r="D31" s="14">
        <v>-115202.2050819672</v>
      </c>
      <c r="E31" s="14">
        <v>-73832.711320754723</v>
      </c>
      <c r="F31" s="14">
        <v>-36584.323061224488</v>
      </c>
    </row>
    <row r="32" spans="1:6" x14ac:dyDescent="0.25">
      <c r="A32" s="73"/>
      <c r="B32" s="5" t="s">
        <v>5</v>
      </c>
      <c r="C32" s="14">
        <v>13758.71470790397</v>
      </c>
      <c r="D32" s="14">
        <v>22795.87575342023</v>
      </c>
      <c r="E32" s="14">
        <v>36212.139441888292</v>
      </c>
      <c r="F32" s="14">
        <v>43306.627300014203</v>
      </c>
    </row>
    <row r="33" spans="1:14" ht="15" customHeight="1" x14ac:dyDescent="0.25">
      <c r="A33" s="73"/>
      <c r="B33" s="5" t="s">
        <v>9</v>
      </c>
      <c r="C33" s="14">
        <v>-195000</v>
      </c>
      <c r="D33" s="14">
        <v>-158463</v>
      </c>
      <c r="E33" s="14">
        <v>-151413.17000000001</v>
      </c>
      <c r="F33" s="14">
        <v>-118886.01</v>
      </c>
    </row>
    <row r="34" spans="1:14" x14ac:dyDescent="0.25">
      <c r="A34" s="73"/>
      <c r="B34" s="5" t="s">
        <v>10</v>
      </c>
      <c r="C34" s="14">
        <v>-103767</v>
      </c>
      <c r="D34" s="14">
        <v>-30498.06</v>
      </c>
      <c r="E34" s="14">
        <v>31300.13</v>
      </c>
      <c r="F34" s="14">
        <v>100290.51</v>
      </c>
    </row>
    <row r="35" spans="1:14" ht="15" customHeight="1" x14ac:dyDescent="0.25">
      <c r="A35" s="74" t="s">
        <v>20</v>
      </c>
      <c r="B35" s="4" t="s">
        <v>3</v>
      </c>
      <c r="C35" s="12">
        <v>77</v>
      </c>
      <c r="D35" s="12">
        <v>78.650000000000006</v>
      </c>
      <c r="E35" s="12">
        <v>81</v>
      </c>
      <c r="F35" s="12">
        <v>82.5</v>
      </c>
    </row>
    <row r="36" spans="1:14" x14ac:dyDescent="0.25">
      <c r="A36" s="74"/>
      <c r="B36" s="4" t="s">
        <v>4</v>
      </c>
      <c r="C36" s="12">
        <v>76.78</v>
      </c>
      <c r="D36" s="12">
        <v>78.696393442622977</v>
      </c>
      <c r="E36" s="12">
        <v>81.032264150943377</v>
      </c>
      <c r="F36" s="12">
        <v>82.808399999999978</v>
      </c>
    </row>
    <row r="37" spans="1:14" x14ac:dyDescent="0.25">
      <c r="A37" s="74"/>
      <c r="B37" s="4" t="s">
        <v>5</v>
      </c>
      <c r="C37" s="12">
        <v>1.2150550317408439</v>
      </c>
      <c r="D37" s="12">
        <v>1.686330367777801</v>
      </c>
      <c r="E37" s="12">
        <v>2.9102779681603188</v>
      </c>
      <c r="F37" s="12">
        <v>3.2614222263876691</v>
      </c>
    </row>
    <row r="38" spans="1:14" x14ac:dyDescent="0.25">
      <c r="A38" s="74"/>
      <c r="B38" s="4" t="s">
        <v>9</v>
      </c>
      <c r="C38" s="12">
        <v>74.2</v>
      </c>
      <c r="D38" s="12">
        <v>75.400000000000006</v>
      </c>
      <c r="E38" s="12">
        <v>74.08</v>
      </c>
      <c r="F38" s="12">
        <v>76.87</v>
      </c>
    </row>
    <row r="39" spans="1:14" ht="15.75" thickBot="1" x14ac:dyDescent="0.3">
      <c r="A39" s="75"/>
      <c r="B39" s="7" t="s">
        <v>10</v>
      </c>
      <c r="C39" s="15">
        <v>81.400000000000006</v>
      </c>
      <c r="D39" s="15">
        <v>85.4</v>
      </c>
      <c r="E39" s="15">
        <v>89</v>
      </c>
      <c r="F39" s="15">
        <v>91.6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43374</v>
      </c>
      <c r="D43" s="9">
        <v>43405</v>
      </c>
      <c r="E43" s="9">
        <v>43435</v>
      </c>
      <c r="F43" s="9">
        <v>43466</v>
      </c>
      <c r="G43" s="9">
        <v>43497</v>
      </c>
      <c r="H43" s="9">
        <v>43525</v>
      </c>
      <c r="I43" s="9">
        <v>43556</v>
      </c>
      <c r="J43" s="9">
        <v>43586</v>
      </c>
      <c r="K43" s="9">
        <v>43617</v>
      </c>
      <c r="L43" s="9">
        <v>43647</v>
      </c>
      <c r="M43" s="9">
        <v>43678</v>
      </c>
      <c r="N43" s="9">
        <v>43709</v>
      </c>
    </row>
    <row r="44" spans="1:14" ht="15" customHeight="1" x14ac:dyDescent="0.25">
      <c r="A44" s="71" t="s">
        <v>11</v>
      </c>
      <c r="B44" s="4" t="s">
        <v>3</v>
      </c>
      <c r="C44" s="16">
        <v>127109.36500000001</v>
      </c>
      <c r="D44" s="16">
        <v>118525</v>
      </c>
      <c r="E44" s="16">
        <v>145410.56</v>
      </c>
      <c r="F44" s="16">
        <v>159035.93</v>
      </c>
      <c r="G44" s="16">
        <v>111958.5</v>
      </c>
      <c r="H44" s="16">
        <v>115521</v>
      </c>
      <c r="I44" s="16">
        <v>140732.5</v>
      </c>
      <c r="J44" s="16">
        <v>116386.41</v>
      </c>
      <c r="K44" s="16">
        <v>118873.5</v>
      </c>
      <c r="L44" s="16">
        <v>129907</v>
      </c>
      <c r="M44" s="16">
        <v>119238</v>
      </c>
      <c r="N44" s="16">
        <v>119027.5</v>
      </c>
    </row>
    <row r="45" spans="1:14" x14ac:dyDescent="0.25">
      <c r="A45" s="72"/>
      <c r="B45" s="4" t="s">
        <v>4</v>
      </c>
      <c r="C45" s="16">
        <v>127118.0853571429</v>
      </c>
      <c r="D45" s="16">
        <v>118608.6303508772</v>
      </c>
      <c r="E45" s="16">
        <v>145895.1867272727</v>
      </c>
      <c r="F45" s="16">
        <v>159032.95739130431</v>
      </c>
      <c r="G45" s="16">
        <v>111560.27499999999</v>
      </c>
      <c r="H45" s="16">
        <v>116030.8777777778</v>
      </c>
      <c r="I45" s="16">
        <v>141266.7530434783</v>
      </c>
      <c r="J45" s="16">
        <v>116825.7453333333</v>
      </c>
      <c r="K45" s="16">
        <v>119385.317826087</v>
      </c>
      <c r="L45" s="16">
        <v>131556.17600000001</v>
      </c>
      <c r="M45" s="16">
        <v>118789.81863636361</v>
      </c>
      <c r="N45" s="16">
        <v>119895.8014285714</v>
      </c>
    </row>
    <row r="46" spans="1:14" x14ac:dyDescent="0.25">
      <c r="A46" s="72"/>
      <c r="B46" s="4" t="s">
        <v>5</v>
      </c>
      <c r="C46" s="16">
        <v>4678.0654678329129</v>
      </c>
      <c r="D46" s="16">
        <v>5435.4004692912285</v>
      </c>
      <c r="E46" s="16">
        <v>5768.8053910281833</v>
      </c>
      <c r="F46" s="16">
        <v>7381.7576623819914</v>
      </c>
      <c r="G46" s="16">
        <v>2971.0180686577301</v>
      </c>
      <c r="H46" s="16">
        <v>3590.9412630552929</v>
      </c>
      <c r="I46" s="16">
        <v>5883.7946923754953</v>
      </c>
      <c r="J46" s="16">
        <v>4245.1403857954829</v>
      </c>
      <c r="K46" s="16">
        <v>4719.2960551717433</v>
      </c>
      <c r="L46" s="16">
        <v>6032.0666479993724</v>
      </c>
      <c r="M46" s="16">
        <v>4082.8497553858001</v>
      </c>
      <c r="N46" s="16">
        <v>5607.4949054042399</v>
      </c>
    </row>
    <row r="47" spans="1:14" ht="15" customHeight="1" x14ac:dyDescent="0.25">
      <c r="A47" s="72"/>
      <c r="B47" s="4" t="s">
        <v>9</v>
      </c>
      <c r="C47" s="16">
        <v>115773</v>
      </c>
      <c r="D47" s="16">
        <v>105000</v>
      </c>
      <c r="E47" s="16">
        <v>130707</v>
      </c>
      <c r="F47" s="16">
        <v>142460</v>
      </c>
      <c r="G47" s="16">
        <v>105552</v>
      </c>
      <c r="H47" s="16">
        <v>108425</v>
      </c>
      <c r="I47" s="16">
        <v>130573.69</v>
      </c>
      <c r="J47" s="16">
        <v>110332</v>
      </c>
      <c r="K47" s="16">
        <v>105358.04</v>
      </c>
      <c r="L47" s="16">
        <v>120501.81</v>
      </c>
      <c r="M47" s="16">
        <v>110783</v>
      </c>
      <c r="N47" s="16">
        <v>108636</v>
      </c>
    </row>
    <row r="48" spans="1:14" x14ac:dyDescent="0.25">
      <c r="A48" s="72"/>
      <c r="B48" s="4" t="s">
        <v>10</v>
      </c>
      <c r="C48" s="16">
        <v>137800</v>
      </c>
      <c r="D48" s="16">
        <v>133800</v>
      </c>
      <c r="E48" s="16">
        <v>161633.64000000001</v>
      </c>
      <c r="F48" s="16">
        <v>177469</v>
      </c>
      <c r="G48" s="16">
        <v>118076</v>
      </c>
      <c r="H48" s="16">
        <v>128137</v>
      </c>
      <c r="I48" s="16">
        <v>158504</v>
      </c>
      <c r="J48" s="16">
        <v>129857</v>
      </c>
      <c r="K48" s="16">
        <v>133449</v>
      </c>
      <c r="L48" s="16">
        <v>146893</v>
      </c>
      <c r="M48" s="16">
        <v>128715.34</v>
      </c>
      <c r="N48" s="16">
        <v>136777.20000000001</v>
      </c>
    </row>
    <row r="49" spans="1:14" ht="15" customHeight="1" x14ac:dyDescent="0.25">
      <c r="A49" s="63" t="s">
        <v>6</v>
      </c>
      <c r="B49" s="5" t="s">
        <v>3</v>
      </c>
      <c r="C49" s="17">
        <v>108578</v>
      </c>
      <c r="D49" s="17">
        <v>97897</v>
      </c>
      <c r="E49" s="17">
        <v>122895.62</v>
      </c>
      <c r="F49" s="17">
        <v>140315</v>
      </c>
      <c r="G49" s="17">
        <v>84876</v>
      </c>
      <c r="H49" s="17">
        <v>98599.43</v>
      </c>
      <c r="I49" s="17">
        <v>125788.46</v>
      </c>
      <c r="J49" s="17">
        <v>93716.5</v>
      </c>
      <c r="K49" s="17">
        <v>99373.119999999995</v>
      </c>
      <c r="L49" s="17">
        <v>110995.45</v>
      </c>
      <c r="M49" s="17">
        <v>97835.81</v>
      </c>
      <c r="N49" s="17">
        <v>102338.6</v>
      </c>
    </row>
    <row r="50" spans="1:14" x14ac:dyDescent="0.25">
      <c r="A50" s="63"/>
      <c r="B50" s="5" t="s">
        <v>4</v>
      </c>
      <c r="C50" s="17">
        <v>108809.74947368421</v>
      </c>
      <c r="D50" s="17">
        <v>98422.364827586207</v>
      </c>
      <c r="E50" s="17">
        <v>123093.7825</v>
      </c>
      <c r="F50" s="17">
        <v>138866.8906521739</v>
      </c>
      <c r="G50" s="17">
        <v>85607.048888888894</v>
      </c>
      <c r="H50" s="17">
        <v>99219.37088888888</v>
      </c>
      <c r="I50" s="17">
        <v>126106.0056521739</v>
      </c>
      <c r="J50" s="17">
        <v>93881.262500000012</v>
      </c>
      <c r="K50" s="17">
        <v>98762.338666666677</v>
      </c>
      <c r="L50" s="17">
        <v>111583.1427272727</v>
      </c>
      <c r="M50" s="17">
        <v>99285.383636363651</v>
      </c>
      <c r="N50" s="17">
        <v>102819.58</v>
      </c>
    </row>
    <row r="51" spans="1:14" x14ac:dyDescent="0.25">
      <c r="A51" s="63"/>
      <c r="B51" s="5" t="s">
        <v>5</v>
      </c>
      <c r="C51" s="17">
        <v>3954.003269343626</v>
      </c>
      <c r="D51" s="17">
        <v>5289.3805120210664</v>
      </c>
      <c r="E51" s="17">
        <v>5926.6582274003122</v>
      </c>
      <c r="F51" s="17">
        <v>8308.3290287182172</v>
      </c>
      <c r="G51" s="17">
        <v>4749.7670315989863</v>
      </c>
      <c r="H51" s="17">
        <v>3948.0333019871032</v>
      </c>
      <c r="I51" s="17">
        <v>5890.7479182364714</v>
      </c>
      <c r="J51" s="17">
        <v>3606.0892068898002</v>
      </c>
      <c r="K51" s="17">
        <v>4429.8547613502278</v>
      </c>
      <c r="L51" s="17">
        <v>6425.9568563322564</v>
      </c>
      <c r="M51" s="17">
        <v>5550.0824485847734</v>
      </c>
      <c r="N51" s="17">
        <v>4551.1948677819692</v>
      </c>
    </row>
    <row r="52" spans="1:14" ht="15" customHeight="1" x14ac:dyDescent="0.25">
      <c r="A52" s="63"/>
      <c r="B52" s="5" t="s">
        <v>9</v>
      </c>
      <c r="C52" s="17">
        <v>99344.1</v>
      </c>
      <c r="D52" s="17">
        <v>82931</v>
      </c>
      <c r="E52" s="17">
        <v>105571.88</v>
      </c>
      <c r="F52" s="17">
        <v>119407</v>
      </c>
      <c r="G52" s="17">
        <v>77843</v>
      </c>
      <c r="H52" s="17">
        <v>89993</v>
      </c>
      <c r="I52" s="17">
        <v>111870</v>
      </c>
      <c r="J52" s="17">
        <v>86915</v>
      </c>
      <c r="K52" s="17">
        <v>88347</v>
      </c>
      <c r="L52" s="17">
        <v>99000</v>
      </c>
      <c r="M52" s="17">
        <v>91004.99</v>
      </c>
      <c r="N52" s="17">
        <v>91109</v>
      </c>
    </row>
    <row r="53" spans="1:14" x14ac:dyDescent="0.25">
      <c r="A53" s="63"/>
      <c r="B53" s="5" t="s">
        <v>10</v>
      </c>
      <c r="C53" s="17">
        <v>120427</v>
      </c>
      <c r="D53" s="17">
        <v>109025.64</v>
      </c>
      <c r="E53" s="17">
        <v>139167</v>
      </c>
      <c r="F53" s="17">
        <v>156770</v>
      </c>
      <c r="G53" s="17">
        <v>102348</v>
      </c>
      <c r="H53" s="17">
        <v>108123.78</v>
      </c>
      <c r="I53" s="17">
        <v>142055</v>
      </c>
      <c r="J53" s="17">
        <v>101860.3</v>
      </c>
      <c r="K53" s="17">
        <v>109097</v>
      </c>
      <c r="L53" s="17">
        <v>130035</v>
      </c>
      <c r="M53" s="17">
        <v>119982.37</v>
      </c>
      <c r="N53" s="17">
        <v>113443.68</v>
      </c>
    </row>
    <row r="54" spans="1:14" ht="15" customHeight="1" x14ac:dyDescent="0.25">
      <c r="A54" s="72" t="s">
        <v>7</v>
      </c>
      <c r="B54" s="4" t="s">
        <v>3</v>
      </c>
      <c r="C54" s="16">
        <v>106908.81</v>
      </c>
      <c r="D54" s="16">
        <v>114499.43</v>
      </c>
      <c r="E54" s="16">
        <v>157500</v>
      </c>
      <c r="F54" s="16">
        <v>112887</v>
      </c>
      <c r="G54" s="16">
        <v>103980.5</v>
      </c>
      <c r="H54" s="16">
        <v>116060.71</v>
      </c>
      <c r="I54" s="16">
        <v>116643</v>
      </c>
      <c r="J54" s="16">
        <v>109389</v>
      </c>
      <c r="K54" s="16">
        <v>110667.2</v>
      </c>
      <c r="L54" s="16">
        <v>119897</v>
      </c>
      <c r="M54" s="16">
        <v>114476</v>
      </c>
      <c r="N54" s="16">
        <v>125045.51</v>
      </c>
    </row>
    <row r="55" spans="1:14" x14ac:dyDescent="0.25">
      <c r="A55" s="72"/>
      <c r="B55" s="4" t="s">
        <v>4</v>
      </c>
      <c r="C55" s="16">
        <v>107826.47145454551</v>
      </c>
      <c r="D55" s="16">
        <v>114980.5552727273</v>
      </c>
      <c r="E55" s="16">
        <v>155768.710754717</v>
      </c>
      <c r="F55" s="16">
        <v>113019.7486666667</v>
      </c>
      <c r="G55" s="16">
        <v>104067.5468181818</v>
      </c>
      <c r="H55" s="16">
        <v>115464.19133333331</v>
      </c>
      <c r="I55" s="16">
        <v>115143.5895555555</v>
      </c>
      <c r="J55" s="16">
        <v>109618.8851111111</v>
      </c>
      <c r="K55" s="16">
        <v>111337.4175555556</v>
      </c>
      <c r="L55" s="16">
        <v>120919.9523255814</v>
      </c>
      <c r="M55" s="16">
        <v>114959.7948837209</v>
      </c>
      <c r="N55" s="16">
        <v>124186.48121951221</v>
      </c>
    </row>
    <row r="56" spans="1:14" x14ac:dyDescent="0.25">
      <c r="A56" s="72"/>
      <c r="B56" s="4" t="s">
        <v>5</v>
      </c>
      <c r="C56" s="16">
        <v>3857.4024015936011</v>
      </c>
      <c r="D56" s="16">
        <v>3485.5795910738561</v>
      </c>
      <c r="E56" s="16">
        <v>8600.6521132561338</v>
      </c>
      <c r="F56" s="16">
        <v>4299.8218935215536</v>
      </c>
      <c r="G56" s="16">
        <v>2573.2679808339062</v>
      </c>
      <c r="H56" s="16">
        <v>4359.2683926807522</v>
      </c>
      <c r="I56" s="16">
        <v>4960.1522935197136</v>
      </c>
      <c r="J56" s="16">
        <v>4059.1637569928898</v>
      </c>
      <c r="K56" s="16">
        <v>4243.5077286759542</v>
      </c>
      <c r="L56" s="16">
        <v>3732.480307697128</v>
      </c>
      <c r="M56" s="16">
        <v>2748.945630124023</v>
      </c>
      <c r="N56" s="16">
        <v>5281.9121252933564</v>
      </c>
    </row>
    <row r="57" spans="1:14" ht="15" customHeight="1" x14ac:dyDescent="0.25">
      <c r="A57" s="72"/>
      <c r="B57" s="4" t="s">
        <v>9</v>
      </c>
      <c r="C57" s="16">
        <v>97963.86</v>
      </c>
      <c r="D57" s="16">
        <v>107182</v>
      </c>
      <c r="E57" s="16">
        <v>129089</v>
      </c>
      <c r="F57" s="16">
        <v>105262.14</v>
      </c>
      <c r="G57" s="16">
        <v>97624.6</v>
      </c>
      <c r="H57" s="16">
        <v>103737</v>
      </c>
      <c r="I57" s="16">
        <v>106450.72</v>
      </c>
      <c r="J57" s="16">
        <v>99190</v>
      </c>
      <c r="K57" s="16">
        <v>102465</v>
      </c>
      <c r="L57" s="16">
        <v>113821.94</v>
      </c>
      <c r="M57" s="16">
        <v>110011</v>
      </c>
      <c r="N57" s="16">
        <v>106883</v>
      </c>
    </row>
    <row r="58" spans="1:14" x14ac:dyDescent="0.25">
      <c r="A58" s="72"/>
      <c r="B58" s="4" t="s">
        <v>10</v>
      </c>
      <c r="C58" s="16">
        <v>119420</v>
      </c>
      <c r="D58" s="16">
        <v>122343</v>
      </c>
      <c r="E58" s="16">
        <v>174505</v>
      </c>
      <c r="F58" s="16">
        <v>124485</v>
      </c>
      <c r="G58" s="16">
        <v>109740</v>
      </c>
      <c r="H58" s="16">
        <v>122809.17</v>
      </c>
      <c r="I58" s="16">
        <v>126478</v>
      </c>
      <c r="J58" s="16">
        <v>121152</v>
      </c>
      <c r="K58" s="16">
        <v>124050.42</v>
      </c>
      <c r="L58" s="16">
        <v>131819</v>
      </c>
      <c r="M58" s="16">
        <v>123116</v>
      </c>
      <c r="N58" s="16">
        <v>132000</v>
      </c>
    </row>
    <row r="59" spans="1:14" ht="15" customHeight="1" x14ac:dyDescent="0.25">
      <c r="A59" s="63" t="s">
        <v>8</v>
      </c>
      <c r="B59" s="5" t="s">
        <v>3</v>
      </c>
      <c r="C59" s="17">
        <v>977</v>
      </c>
      <c r="D59" s="17">
        <v>-18316.55</v>
      </c>
      <c r="E59" s="17">
        <v>-34044</v>
      </c>
      <c r="F59" s="17">
        <v>26991</v>
      </c>
      <c r="G59" s="17">
        <v>-18537.54</v>
      </c>
      <c r="H59" s="17">
        <v>-16889.695</v>
      </c>
      <c r="I59" s="17">
        <v>10936.35</v>
      </c>
      <c r="J59" s="17">
        <v>-15127</v>
      </c>
      <c r="K59" s="17">
        <v>-12302.1</v>
      </c>
      <c r="L59" s="17">
        <v>-9017.4</v>
      </c>
      <c r="M59" s="17">
        <v>-17563</v>
      </c>
      <c r="N59" s="17">
        <v>-21944.855</v>
      </c>
    </row>
    <row r="60" spans="1:14" x14ac:dyDescent="0.25">
      <c r="A60" s="63"/>
      <c r="B60" s="5" t="s">
        <v>4</v>
      </c>
      <c r="C60" s="17">
        <v>809.23854545454537</v>
      </c>
      <c r="D60" s="17">
        <v>-16581.415892857141</v>
      </c>
      <c r="E60" s="17">
        <v>-33417.146037735853</v>
      </c>
      <c r="F60" s="17">
        <v>25497.79111111111</v>
      </c>
      <c r="G60" s="17">
        <v>-17925.87266666667</v>
      </c>
      <c r="H60" s="17">
        <v>-16386.636590909089</v>
      </c>
      <c r="I60" s="17">
        <v>10679.187727272731</v>
      </c>
      <c r="J60" s="17">
        <v>-15220.863409090911</v>
      </c>
      <c r="K60" s="17">
        <v>-11739.101111111109</v>
      </c>
      <c r="L60" s="17">
        <v>-8714.0474418604645</v>
      </c>
      <c r="M60" s="17">
        <v>-15827.8176744186</v>
      </c>
      <c r="N60" s="17">
        <v>-20632.85999999999</v>
      </c>
    </row>
    <row r="61" spans="1:14" x14ac:dyDescent="0.25">
      <c r="A61" s="63"/>
      <c r="B61" s="5" t="s">
        <v>5</v>
      </c>
      <c r="C61" s="17">
        <v>5801.3591761970738</v>
      </c>
      <c r="D61" s="17">
        <v>7176.3136797755524</v>
      </c>
      <c r="E61" s="17">
        <v>7455.2948587149813</v>
      </c>
      <c r="F61" s="17">
        <v>11221.48619407029</v>
      </c>
      <c r="G61" s="17">
        <v>5861.0480179422293</v>
      </c>
      <c r="H61" s="17">
        <v>6441.6636002222003</v>
      </c>
      <c r="I61" s="17">
        <v>5811.2537035739288</v>
      </c>
      <c r="J61" s="17">
        <v>5933.0087928132834</v>
      </c>
      <c r="K61" s="17">
        <v>6666.8691557405446</v>
      </c>
      <c r="L61" s="17">
        <v>6863.7157419915293</v>
      </c>
      <c r="M61" s="17">
        <v>5937.6338761564066</v>
      </c>
      <c r="N61" s="17">
        <v>7708.5941999534589</v>
      </c>
    </row>
    <row r="62" spans="1:14" x14ac:dyDescent="0.25">
      <c r="A62" s="63"/>
      <c r="B62" s="5" t="s">
        <v>9</v>
      </c>
      <c r="C62" s="17">
        <v>-13346</v>
      </c>
      <c r="D62" s="17">
        <v>-31731</v>
      </c>
      <c r="E62" s="17">
        <v>-48440</v>
      </c>
      <c r="F62" s="17">
        <v>4113.25</v>
      </c>
      <c r="G62" s="17">
        <v>-29720</v>
      </c>
      <c r="H62" s="17">
        <v>-26396</v>
      </c>
      <c r="I62" s="17">
        <v>-1309.54</v>
      </c>
      <c r="J62" s="17">
        <v>-34238</v>
      </c>
      <c r="K62" s="17">
        <v>-26495</v>
      </c>
      <c r="L62" s="17">
        <v>-23293.5</v>
      </c>
      <c r="M62" s="17">
        <v>-24916</v>
      </c>
      <c r="N62" s="17">
        <v>-31384</v>
      </c>
    </row>
    <row r="63" spans="1:14" ht="15.75" thickBot="1" x14ac:dyDescent="0.3">
      <c r="A63" s="64"/>
      <c r="B63" s="6" t="s">
        <v>10</v>
      </c>
      <c r="C63" s="18">
        <v>15609</v>
      </c>
      <c r="D63" s="18">
        <v>-21.08</v>
      </c>
      <c r="E63" s="18">
        <v>-11449</v>
      </c>
      <c r="F63" s="18">
        <v>49554</v>
      </c>
      <c r="G63" s="18">
        <v>-2054</v>
      </c>
      <c r="H63" s="18">
        <v>-3512</v>
      </c>
      <c r="I63" s="18">
        <v>23596</v>
      </c>
      <c r="J63" s="18">
        <v>-2344</v>
      </c>
      <c r="K63" s="18">
        <v>7969</v>
      </c>
      <c r="L63" s="18">
        <v>7840</v>
      </c>
      <c r="M63" s="18">
        <v>2117</v>
      </c>
      <c r="N63" s="18">
        <v>1259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83"/>
  <sheetViews>
    <sheetView topLeftCell="A34" workbookViewId="0">
      <selection activeCell="E3" sqref="E3:G3"/>
    </sheetView>
  </sheetViews>
  <sheetFormatPr defaultRowHeight="15" x14ac:dyDescent="0.25"/>
  <cols>
    <col min="1" max="1" width="0.42578125" style="24" customWidth="1"/>
    <col min="2" max="2" width="12.42578125" style="24" customWidth="1"/>
    <col min="3" max="3" width="4.5703125" style="24" customWidth="1"/>
    <col min="4" max="4" width="10.85546875" style="24" customWidth="1"/>
    <col min="5" max="6" width="12.28515625" style="24" customWidth="1"/>
    <col min="7" max="7" width="12.5703125" style="24" customWidth="1"/>
    <col min="8" max="8" width="12.28515625" style="24" customWidth="1"/>
    <col min="9" max="20" width="12.140625" style="24" customWidth="1"/>
    <col min="21" max="16384" width="9.140625" style="24"/>
  </cols>
  <sheetData>
    <row r="1" spans="2:20" ht="15.75" thickBot="1" x14ac:dyDescent="0.3"/>
    <row r="2" spans="2:20" ht="15.75" thickBot="1" x14ac:dyDescent="0.3">
      <c r="B2" s="40" t="s">
        <v>18</v>
      </c>
      <c r="C2" s="41"/>
      <c r="D2" s="41"/>
      <c r="E2" s="41"/>
      <c r="F2" s="41"/>
      <c r="G2" s="42"/>
    </row>
    <row r="3" spans="2:20" x14ac:dyDescent="0.25">
      <c r="B3" s="57" t="s">
        <v>16</v>
      </c>
      <c r="C3" s="58"/>
      <c r="D3" s="58"/>
      <c r="E3" s="51" t="s">
        <v>11</v>
      </c>
      <c r="F3" s="51"/>
      <c r="G3" s="52"/>
    </row>
    <row r="4" spans="2:20" x14ac:dyDescent="0.25">
      <c r="B4" s="59" t="s">
        <v>15</v>
      </c>
      <c r="C4" s="60"/>
      <c r="D4" s="60"/>
      <c r="E4" s="53" t="s">
        <v>3</v>
      </c>
      <c r="F4" s="53"/>
      <c r="G4" s="54"/>
    </row>
    <row r="5" spans="2:20" ht="15.75" thickBot="1" x14ac:dyDescent="0.3">
      <c r="B5" s="61" t="str">
        <f>'Matriz mensal'!B5:D5</f>
        <v>Primeiro Mês de envio:</v>
      </c>
      <c r="C5" s="62"/>
      <c r="D5" s="62"/>
      <c r="E5" s="55">
        <v>43101</v>
      </c>
      <c r="F5" s="55"/>
      <c r="G5" s="56"/>
    </row>
    <row r="7" spans="2:20" ht="15.75" thickBot="1" x14ac:dyDescent="0.3"/>
    <row r="8" spans="2:20" ht="18.75" customHeight="1" thickBot="1" x14ac:dyDescent="0.3">
      <c r="C8" s="43" t="str">
        <f>IF($E$3="","Selecione uma variável acima",$E$3)</f>
        <v>Arrecadação das Receitas Federais</v>
      </c>
      <c r="D8" s="44"/>
      <c r="E8" s="44"/>
      <c r="F8" s="45"/>
      <c r="G8" s="43" t="str">
        <f>IF($E$4="","Selecione uma estatística acima",$E$4)</f>
        <v>Mediana</v>
      </c>
      <c r="H8" s="45"/>
      <c r="T8" s="24" t="s">
        <v>28</v>
      </c>
    </row>
    <row r="9" spans="2:20" ht="16.5" thickBot="1" x14ac:dyDescent="0.3">
      <c r="C9" s="46" t="s">
        <v>14</v>
      </c>
      <c r="D9" s="47"/>
      <c r="E9" s="39">
        <f>IF(MONTH($E$5)=12,YEAR($E$5),YEAR($E$5))</f>
        <v>2018</v>
      </c>
      <c r="F9" s="39">
        <f>E9+1</f>
        <v>2019</v>
      </c>
      <c r="G9" s="39">
        <f t="shared" ref="G9:I9" si="0">F9+1</f>
        <v>2020</v>
      </c>
      <c r="H9" s="39">
        <f t="shared" si="0"/>
        <v>2021</v>
      </c>
      <c r="I9" s="39">
        <f t="shared" si="0"/>
        <v>2022</v>
      </c>
      <c r="J9" s="39">
        <f t="shared" ref="J9" si="1">I9+1</f>
        <v>2023</v>
      </c>
      <c r="K9" s="39">
        <f t="shared" ref="K9" si="2">J9+1</f>
        <v>2024</v>
      </c>
      <c r="L9" s="39">
        <f t="shared" ref="L9" si="3">K9+1</f>
        <v>2025</v>
      </c>
      <c r="M9" s="39">
        <f t="shared" ref="M9" si="4">L9+1</f>
        <v>2026</v>
      </c>
      <c r="N9" s="39">
        <f t="shared" ref="N9" si="5">M9+1</f>
        <v>2027</v>
      </c>
      <c r="O9" s="39">
        <f t="shared" ref="O9" si="6">N9+1</f>
        <v>2028</v>
      </c>
      <c r="P9" s="39">
        <f t="shared" ref="P9" si="7">O9+1</f>
        <v>2029</v>
      </c>
      <c r="Q9" s="39">
        <f t="shared" ref="Q9" si="8">P9+1</f>
        <v>2030</v>
      </c>
      <c r="R9" s="39">
        <f t="shared" ref="R9" si="9">Q9+1</f>
        <v>2031</v>
      </c>
      <c r="S9" s="39">
        <f t="shared" ref="S9" si="10">R9+1</f>
        <v>2032</v>
      </c>
      <c r="T9" s="39">
        <f t="shared" ref="T9" si="11">S9+1</f>
        <v>2033</v>
      </c>
    </row>
    <row r="10" spans="2:20" ht="18.75" customHeight="1" thickBot="1" x14ac:dyDescent="0.3">
      <c r="C10" s="48" t="s">
        <v>30</v>
      </c>
      <c r="D10" s="26">
        <f>E5</f>
        <v>43101</v>
      </c>
      <c r="E10" s="27">
        <f ca="1">IFERROR(INDIRECT("'"&amp;TEXT($D10,"mmm")&amp;YEAR($D10)&amp;"'!"&amp;VLOOKUP(MATCH(E$9,INDIRECT("'"&amp;TEXT($D10,"mmm")&amp;YEAR($D10)&amp;"'!$C$14:$F$14"),0),parametros!$B$12:$C$15,2,0)&amp;VLOOKUP($C$8,parametros!$B$6:$D$10,3,0)-1+MATCH($G$8,parametros!$E$6:$E$10,0)),"")</f>
        <v>1446349.3</v>
      </c>
      <c r="F10" s="28">
        <f ca="1">IFERROR(INDIRECT("'"&amp;TEXT($D10,"mmm")&amp;YEAR($D10)&amp;"'!"&amp;VLOOKUP(MATCH(F$9,INDIRECT("'"&amp;TEXT($D10,"mmm")&amp;YEAR($D10)&amp;"'!$C$14:$F$14"),0),parametros!$B$12:$C$15,2,0)&amp;VLOOKUP($C$8,parametros!$B$6:$D$10,3,0)-1+MATCH($G$8,parametros!$E$6:$E$10,0)),"")</f>
        <v>1556070.77</v>
      </c>
      <c r="G10" s="28">
        <f ca="1">IFERROR(INDIRECT("'"&amp;TEXT($D10,"mmm")&amp;YEAR($D10)&amp;"'!"&amp;VLOOKUP(MATCH(G$9,INDIRECT("'"&amp;TEXT($D10,"mmm")&amp;YEAR($D10)&amp;"'!$C$14:$F$14"),0),parametros!$B$12:$C$15,2,0)&amp;VLOOKUP($C$8,parametros!$B$6:$D$10,3,0)-1+MATCH($G$8,parametros!$E$6:$E$10,0)),"")</f>
        <v>1680250</v>
      </c>
      <c r="H10" s="28">
        <f ca="1">IFERROR(INDIRECT("'"&amp;TEXT($D10,"mmm")&amp;YEAR($D10)&amp;"'!"&amp;VLOOKUP(MATCH(H$9,INDIRECT("'"&amp;TEXT($D10,"mmm")&amp;YEAR($D10)&amp;"'!$C$14:$F$14"),0),parametros!$B$12:$C$15,2,0)&amp;VLOOKUP($C$8,parametros!$B$6:$D$10,3,0)-1+MATCH($G$8,parametros!$E$6:$E$10,0)),"")</f>
        <v>1802688.48</v>
      </c>
      <c r="I10" s="28" t="str">
        <f ca="1">IFERROR(INDIRECT("'"&amp;TEXT($D10,"mmm")&amp;YEAR($D10)&amp;"'!"&amp;VLOOKUP(MATCH(I$9,INDIRECT("'"&amp;TEXT($D10,"mmm")&amp;YEAR($D10)&amp;"'!$C$14:$F$14"),0),parametros!$B$12:$C$15,2,0)&amp;VLOOKUP($C$8,parametros!$B$6:$D$10,3,0)-1+MATCH($G$8,parametros!$E$6:$E$10,0)),"")</f>
        <v/>
      </c>
      <c r="J10" s="28" t="str">
        <f ca="1">IFERROR(INDIRECT("'"&amp;TEXT($D10,"mmm")&amp;YEAR($D10)&amp;"'!"&amp;VLOOKUP(MATCH(J$9,INDIRECT("'"&amp;TEXT($D10,"mmm")&amp;YEAR($D10)&amp;"'!$C$14:$F$14"),0),parametros!$B$12:$C$15,2,0)&amp;VLOOKUP($C$8,parametros!$B$6:$D$10,3,0)-1+MATCH($G$8,parametros!$E$6:$E$10,0)),"")</f>
        <v/>
      </c>
      <c r="K10" s="28" t="str">
        <f ca="1">IFERROR(INDIRECT("'"&amp;TEXT($D10,"mmm")&amp;YEAR($D10)&amp;"'!"&amp;VLOOKUP(MATCH(K$9,INDIRECT("'"&amp;TEXT($D10,"mmm")&amp;YEAR($D10)&amp;"'!$C$14:$F$14"),0),parametros!$B$12:$C$15,2,0)&amp;VLOOKUP($C$8,parametros!$B$6:$D$10,3,0)-1+MATCH($G$8,parametros!$E$6:$E$10,0)),"")</f>
        <v/>
      </c>
      <c r="L10" s="28" t="str">
        <f ca="1">IFERROR(INDIRECT("'"&amp;TEXT($D10,"mmm")&amp;YEAR($D10)&amp;"'!"&amp;VLOOKUP(MATCH(L$9,INDIRECT("'"&amp;TEXT($D10,"mmm")&amp;YEAR($D10)&amp;"'!$C$14:$F$14"),0),parametros!$B$12:$C$15,2,0)&amp;VLOOKUP($C$8,parametros!$B$6:$D$10,3,0)-1+MATCH($G$8,parametros!$E$6:$E$10,0)),"")</f>
        <v/>
      </c>
      <c r="M10" s="28" t="str">
        <f ca="1">IFERROR(INDIRECT("'"&amp;TEXT($D10,"mmm")&amp;YEAR($D10)&amp;"'!"&amp;VLOOKUP(MATCH(M$9,INDIRECT("'"&amp;TEXT($D10,"mmm")&amp;YEAR($D10)&amp;"'!$C$14:$F$14"),0),parametros!$B$12:$C$15,2,0)&amp;VLOOKUP($C$8,parametros!$B$6:$D$10,3,0)-1+MATCH($G$8,parametros!$E$6:$E$10,0)),"")</f>
        <v/>
      </c>
      <c r="N10" s="28" t="str">
        <f ca="1">IFERROR(INDIRECT("'"&amp;TEXT($D10,"mmm")&amp;YEAR($D10)&amp;"'!"&amp;VLOOKUP(MATCH(N$9,INDIRECT("'"&amp;TEXT($D10,"mmm")&amp;YEAR($D10)&amp;"'!$C$14:$F$14"),0),parametros!$B$12:$C$15,2,0)&amp;VLOOKUP($C$8,parametros!$B$6:$D$10,3,0)-1+MATCH($G$8,parametros!$E$6:$E$10,0)),"")</f>
        <v/>
      </c>
      <c r="O10" s="28" t="str">
        <f ca="1">IFERROR(INDIRECT("'"&amp;TEXT($D10,"mmm")&amp;YEAR($D10)&amp;"'!"&amp;VLOOKUP(MATCH(O$9,INDIRECT("'"&amp;TEXT($D10,"mmm")&amp;YEAR($D10)&amp;"'!$C$14:$F$14"),0),parametros!$B$12:$C$15,2,0)&amp;VLOOKUP($C$8,parametros!$B$6:$D$10,3,0)-1+MATCH($G$8,parametros!$E$6:$E$10,0)),"")</f>
        <v/>
      </c>
      <c r="P10" s="28" t="str">
        <f ca="1">IFERROR(INDIRECT("'"&amp;TEXT($D10,"mmm")&amp;YEAR($D10)&amp;"'!"&amp;VLOOKUP(MATCH(P$9,INDIRECT("'"&amp;TEXT($D10,"mmm")&amp;YEAR($D10)&amp;"'!$C$14:$F$14"),0),parametros!$B$12:$C$15,2,0)&amp;VLOOKUP($C$8,parametros!$B$6:$D$10,3,0)-1+MATCH($G$8,parametros!$E$6:$E$10,0)),"")</f>
        <v/>
      </c>
      <c r="Q10" s="28" t="str">
        <f ca="1">IFERROR(INDIRECT("'"&amp;TEXT($D10,"mmm")&amp;YEAR($D10)&amp;"'!"&amp;VLOOKUP(MATCH(Q$9,INDIRECT("'"&amp;TEXT($D10,"mmm")&amp;YEAR($D10)&amp;"'!$C$14:$F$14"),0),parametros!$B$12:$C$15,2,0)&amp;VLOOKUP($C$8,parametros!$B$6:$D$10,3,0)-1+MATCH($G$8,parametros!$E$6:$E$10,0)),"")</f>
        <v/>
      </c>
      <c r="R10" s="28" t="str">
        <f ca="1">IFERROR(INDIRECT("'"&amp;TEXT($D10,"mmm")&amp;YEAR($D10)&amp;"'!"&amp;VLOOKUP(MATCH(R$9,INDIRECT("'"&amp;TEXT($D10,"mmm")&amp;YEAR($D10)&amp;"'!$C$14:$F$14"),0),parametros!$B$12:$C$15,2,0)&amp;VLOOKUP($C$8,parametros!$B$6:$D$10,3,0)-1+MATCH($G$8,parametros!$E$6:$E$10,0)),"")</f>
        <v/>
      </c>
      <c r="S10" s="28" t="str">
        <f ca="1">IFERROR(INDIRECT("'"&amp;TEXT($D10,"mmm")&amp;YEAR($D10)&amp;"'!"&amp;VLOOKUP(MATCH(S$9,INDIRECT("'"&amp;TEXT($D10,"mmm")&amp;YEAR($D10)&amp;"'!$C$14:$F$14"),0),parametros!$B$12:$C$15,2,0)&amp;VLOOKUP($C$8,parametros!$B$6:$D$10,3,0)-1+MATCH($G$8,parametros!$E$6:$E$10,0)),"")</f>
        <v/>
      </c>
      <c r="T10" s="28" t="str">
        <f ca="1">IFERROR(INDIRECT("'"&amp;TEXT($D10,"mmm")&amp;YEAR($D10)&amp;"'!"&amp;VLOOKUP(MATCH(T$9,INDIRECT("'"&amp;TEXT($D10,"mmm")&amp;YEAR($D10)&amp;"'!$C$14:$F$14"),0),parametros!$B$12:$C$15,2,0)&amp;VLOOKUP($C$8,parametros!$B$6:$D$10,3,0)-1+MATCH($G$8,parametros!$E$6:$E$10,0)),"")</f>
        <v/>
      </c>
    </row>
    <row r="11" spans="2:20" ht="15.75" customHeight="1" thickBot="1" x14ac:dyDescent="0.3">
      <c r="C11" s="49"/>
      <c r="D11" s="26">
        <f>EDATE(D10,1)</f>
        <v>43132</v>
      </c>
      <c r="E11" s="27">
        <f ca="1">IFERROR(INDIRECT("'"&amp;TEXT($D11,"mmm")&amp;YEAR($D11)&amp;"'!"&amp;VLOOKUP(MATCH(E$9,INDIRECT("'"&amp;TEXT($D11,"mmm")&amp;YEAR($D11)&amp;"'!$C$14:$F$14"),0),parametros!$B$12:$C$15,2,0)&amp;VLOOKUP($C$8,parametros!$B$6:$D$10,3,0)-1+MATCH($G$8,parametros!$E$6:$E$10,0)),"")</f>
        <v>1450551.2</v>
      </c>
      <c r="F11" s="28">
        <f ca="1">IFERROR(INDIRECT("'"&amp;TEXT($D11,"mmm")&amp;YEAR($D11)&amp;"'!"&amp;VLOOKUP(MATCH(F$9,INDIRECT("'"&amp;TEXT($D11,"mmm")&amp;YEAR($D11)&amp;"'!$C$14:$F$14"),0),parametros!$B$12:$C$15,2,0)&amp;VLOOKUP($C$8,parametros!$B$6:$D$10,3,0)-1+MATCH($G$8,parametros!$E$6:$E$10,0)),"")</f>
        <v>1563890.08</v>
      </c>
      <c r="G11" s="28">
        <f ca="1">IFERROR(INDIRECT("'"&amp;TEXT($D11,"mmm")&amp;YEAR($D11)&amp;"'!"&amp;VLOOKUP(MATCH(G$9,INDIRECT("'"&amp;TEXT($D11,"mmm")&amp;YEAR($D11)&amp;"'!$C$14:$F$14"),0),parametros!$B$12:$C$15,2,0)&amp;VLOOKUP($C$8,parametros!$B$6:$D$10,3,0)-1+MATCH($G$8,parametros!$E$6:$E$10,0)),"")</f>
        <v>1682532.83</v>
      </c>
      <c r="H11" s="28">
        <f ca="1">IFERROR(INDIRECT("'"&amp;TEXT($D11,"mmm")&amp;YEAR($D11)&amp;"'!"&amp;VLOOKUP(MATCH(H$9,INDIRECT("'"&amp;TEXT($D11,"mmm")&amp;YEAR($D11)&amp;"'!$C$14:$F$14"),0),parametros!$B$12:$C$15,2,0)&amp;VLOOKUP($C$8,parametros!$B$6:$D$10,3,0)-1+MATCH($G$8,parametros!$E$6:$E$10,0)),"")</f>
        <v>1802688</v>
      </c>
      <c r="I11" s="28" t="str">
        <f ca="1">IFERROR(INDIRECT("'"&amp;TEXT($D11,"mmm")&amp;YEAR($D11)&amp;"'!"&amp;VLOOKUP(MATCH(I$9,INDIRECT("'"&amp;TEXT($D11,"mmm")&amp;YEAR($D11)&amp;"'!$C$14:$F$14"),0),parametros!$B$12:$C$15,2,0)&amp;VLOOKUP($C$8,parametros!$B$6:$D$10,3,0)-1+MATCH($G$8,parametros!$E$6:$E$10,0)),"")</f>
        <v/>
      </c>
      <c r="J11" s="28" t="str">
        <f ca="1">IFERROR(INDIRECT("'"&amp;TEXT($D11,"mmm")&amp;YEAR($D11)&amp;"'!"&amp;VLOOKUP(MATCH(J$9,INDIRECT("'"&amp;TEXT($D11,"mmm")&amp;YEAR($D11)&amp;"'!$C$14:$F$14"),0),parametros!$B$12:$C$15,2,0)&amp;VLOOKUP($C$8,parametros!$B$6:$D$10,3,0)-1+MATCH($G$8,parametros!$E$6:$E$10,0)),"")</f>
        <v/>
      </c>
      <c r="K11" s="28" t="str">
        <f ca="1">IFERROR(INDIRECT("'"&amp;TEXT($D11,"mmm")&amp;YEAR($D11)&amp;"'!"&amp;VLOOKUP(MATCH(K$9,INDIRECT("'"&amp;TEXT($D11,"mmm")&amp;YEAR($D11)&amp;"'!$C$14:$F$14"),0),parametros!$B$12:$C$15,2,0)&amp;VLOOKUP($C$8,parametros!$B$6:$D$10,3,0)-1+MATCH($G$8,parametros!$E$6:$E$10,0)),"")</f>
        <v/>
      </c>
      <c r="L11" s="28" t="str">
        <f ca="1">IFERROR(INDIRECT("'"&amp;TEXT($D11,"mmm")&amp;YEAR($D11)&amp;"'!"&amp;VLOOKUP(MATCH(L$9,INDIRECT("'"&amp;TEXT($D11,"mmm")&amp;YEAR($D11)&amp;"'!$C$14:$F$14"),0),parametros!$B$12:$C$15,2,0)&amp;VLOOKUP($C$8,parametros!$B$6:$D$10,3,0)-1+MATCH($G$8,parametros!$E$6:$E$10,0)),"")</f>
        <v/>
      </c>
      <c r="M11" s="28" t="str">
        <f ca="1">IFERROR(INDIRECT("'"&amp;TEXT($D11,"mmm")&amp;YEAR($D11)&amp;"'!"&amp;VLOOKUP(MATCH(M$9,INDIRECT("'"&amp;TEXT($D11,"mmm")&amp;YEAR($D11)&amp;"'!$C$14:$F$14"),0),parametros!$B$12:$C$15,2,0)&amp;VLOOKUP($C$8,parametros!$B$6:$D$10,3,0)-1+MATCH($G$8,parametros!$E$6:$E$10,0)),"")</f>
        <v/>
      </c>
      <c r="N11" s="28" t="str">
        <f ca="1">IFERROR(INDIRECT("'"&amp;TEXT($D11,"mmm")&amp;YEAR($D11)&amp;"'!"&amp;VLOOKUP(MATCH(N$9,INDIRECT("'"&amp;TEXT($D11,"mmm")&amp;YEAR($D11)&amp;"'!$C$14:$F$14"),0),parametros!$B$12:$C$15,2,0)&amp;VLOOKUP($C$8,parametros!$B$6:$D$10,3,0)-1+MATCH($G$8,parametros!$E$6:$E$10,0)),"")</f>
        <v/>
      </c>
      <c r="O11" s="28" t="str">
        <f ca="1">IFERROR(INDIRECT("'"&amp;TEXT($D11,"mmm")&amp;YEAR($D11)&amp;"'!"&amp;VLOOKUP(MATCH(O$9,INDIRECT("'"&amp;TEXT($D11,"mmm")&amp;YEAR($D11)&amp;"'!$C$14:$F$14"),0),parametros!$B$12:$C$15,2,0)&amp;VLOOKUP($C$8,parametros!$B$6:$D$10,3,0)-1+MATCH($G$8,parametros!$E$6:$E$10,0)),"")</f>
        <v/>
      </c>
      <c r="P11" s="28" t="str">
        <f ca="1">IFERROR(INDIRECT("'"&amp;TEXT($D11,"mmm")&amp;YEAR($D11)&amp;"'!"&amp;VLOOKUP(MATCH(P$9,INDIRECT("'"&amp;TEXT($D11,"mmm")&amp;YEAR($D11)&amp;"'!$C$14:$F$14"),0),parametros!$B$12:$C$15,2,0)&amp;VLOOKUP($C$8,parametros!$B$6:$D$10,3,0)-1+MATCH($G$8,parametros!$E$6:$E$10,0)),"")</f>
        <v/>
      </c>
      <c r="Q11" s="28" t="str">
        <f ca="1">IFERROR(INDIRECT("'"&amp;TEXT($D11,"mmm")&amp;YEAR($D11)&amp;"'!"&amp;VLOOKUP(MATCH(Q$9,INDIRECT("'"&amp;TEXT($D11,"mmm")&amp;YEAR($D11)&amp;"'!$C$14:$F$14"),0),parametros!$B$12:$C$15,2,0)&amp;VLOOKUP($C$8,parametros!$B$6:$D$10,3,0)-1+MATCH($G$8,parametros!$E$6:$E$10,0)),"")</f>
        <v/>
      </c>
      <c r="R11" s="28" t="str">
        <f ca="1">IFERROR(INDIRECT("'"&amp;TEXT($D11,"mmm")&amp;YEAR($D11)&amp;"'!"&amp;VLOOKUP(MATCH(R$9,INDIRECT("'"&amp;TEXT($D11,"mmm")&amp;YEAR($D11)&amp;"'!$C$14:$F$14"),0),parametros!$B$12:$C$15,2,0)&amp;VLOOKUP($C$8,parametros!$B$6:$D$10,3,0)-1+MATCH($G$8,parametros!$E$6:$E$10,0)),"")</f>
        <v/>
      </c>
      <c r="S11" s="28" t="str">
        <f ca="1">IFERROR(INDIRECT("'"&amp;TEXT($D11,"mmm")&amp;YEAR($D11)&amp;"'!"&amp;VLOOKUP(MATCH(S$9,INDIRECT("'"&amp;TEXT($D11,"mmm")&amp;YEAR($D11)&amp;"'!$C$14:$F$14"),0),parametros!$B$12:$C$15,2,0)&amp;VLOOKUP($C$8,parametros!$B$6:$D$10,3,0)-1+MATCH($G$8,parametros!$E$6:$E$10,0)),"")</f>
        <v/>
      </c>
      <c r="T11" s="28" t="str">
        <f ca="1">IFERROR(INDIRECT("'"&amp;TEXT($D11,"mmm")&amp;YEAR($D11)&amp;"'!"&amp;VLOOKUP(MATCH(T$9,INDIRECT("'"&amp;TEXT($D11,"mmm")&amp;YEAR($D11)&amp;"'!$C$14:$F$14"),0),parametros!$B$12:$C$15,2,0)&amp;VLOOKUP($C$8,parametros!$B$6:$D$10,3,0)-1+MATCH($G$8,parametros!$E$6:$E$10,0)),"")</f>
        <v/>
      </c>
    </row>
    <row r="12" spans="2:20" ht="15.75" thickBot="1" x14ac:dyDescent="0.3">
      <c r="C12" s="49"/>
      <c r="D12" s="26">
        <f t="shared" ref="D12:D75" si="12">EDATE(D11,1)</f>
        <v>43160</v>
      </c>
      <c r="E12" s="27">
        <f ca="1">IFERROR(INDIRECT("'"&amp;TEXT($D12,"mmm")&amp;YEAR($D12)&amp;"'!"&amp;VLOOKUP(MATCH(E$9,INDIRECT("'"&amp;TEXT($D12,"mmm")&amp;YEAR($D12)&amp;"'!$C$14:$F$14"),0),parametros!$B$12:$C$15,2,0)&amp;VLOOKUP($C$8,parametros!$B$6:$D$10,3,0)-1+MATCH($G$8,parametros!$E$6:$E$10,0)),"")</f>
        <v>1455321</v>
      </c>
      <c r="F12" s="28">
        <f ca="1">IFERROR(INDIRECT("'"&amp;TEXT($D12,"mmm")&amp;YEAR($D12)&amp;"'!"&amp;VLOOKUP(MATCH(F$9,INDIRECT("'"&amp;TEXT($D12,"mmm")&amp;YEAR($D12)&amp;"'!$C$14:$F$14"),0),parametros!$B$12:$C$15,2,0)&amp;VLOOKUP($C$8,parametros!$B$6:$D$10,3,0)-1+MATCH($G$8,parametros!$E$6:$E$10,0)),"")</f>
        <v>1569469</v>
      </c>
      <c r="G12" s="28">
        <f ca="1">IFERROR(INDIRECT("'"&amp;TEXT($D12,"mmm")&amp;YEAR($D12)&amp;"'!"&amp;VLOOKUP(MATCH(G$9,INDIRECT("'"&amp;TEXT($D12,"mmm")&amp;YEAR($D12)&amp;"'!$C$14:$F$14"),0),parametros!$B$12:$C$15,2,0)&amp;VLOOKUP($C$8,parametros!$B$6:$D$10,3,0)-1+MATCH($G$8,parametros!$E$6:$E$10,0)),"")</f>
        <v>1684948</v>
      </c>
      <c r="H12" s="28">
        <f ca="1">IFERROR(INDIRECT("'"&amp;TEXT($D12,"mmm")&amp;YEAR($D12)&amp;"'!"&amp;VLOOKUP(MATCH(H$9,INDIRECT("'"&amp;TEXT($D12,"mmm")&amp;YEAR($D12)&amp;"'!$C$14:$F$14"),0),parametros!$B$12:$C$15,2,0)&amp;VLOOKUP($C$8,parametros!$B$6:$D$10,3,0)-1+MATCH($G$8,parametros!$E$6:$E$10,0)),"")</f>
        <v>1795777</v>
      </c>
      <c r="I12" s="28" t="str">
        <f ca="1">IFERROR(INDIRECT("'"&amp;TEXT($D12,"mmm")&amp;YEAR($D12)&amp;"'!"&amp;VLOOKUP(MATCH(I$9,INDIRECT("'"&amp;TEXT($D12,"mmm")&amp;YEAR($D12)&amp;"'!$C$14:$F$14"),0),parametros!$B$12:$C$15,2,0)&amp;VLOOKUP($C$8,parametros!$B$6:$D$10,3,0)-1+MATCH($G$8,parametros!$E$6:$E$10,0)),"")</f>
        <v/>
      </c>
      <c r="J12" s="28" t="str">
        <f ca="1">IFERROR(INDIRECT("'"&amp;TEXT($D12,"mmm")&amp;YEAR($D12)&amp;"'!"&amp;VLOOKUP(MATCH(J$9,INDIRECT("'"&amp;TEXT($D12,"mmm")&amp;YEAR($D12)&amp;"'!$C$14:$F$14"),0),parametros!$B$12:$C$15,2,0)&amp;VLOOKUP($C$8,parametros!$B$6:$D$10,3,0)-1+MATCH($G$8,parametros!$E$6:$E$10,0)),"")</f>
        <v/>
      </c>
      <c r="K12" s="28" t="str">
        <f ca="1">IFERROR(INDIRECT("'"&amp;TEXT($D12,"mmm")&amp;YEAR($D12)&amp;"'!"&amp;VLOOKUP(MATCH(K$9,INDIRECT("'"&amp;TEXT($D12,"mmm")&amp;YEAR($D12)&amp;"'!$C$14:$F$14"),0),parametros!$B$12:$C$15,2,0)&amp;VLOOKUP($C$8,parametros!$B$6:$D$10,3,0)-1+MATCH($G$8,parametros!$E$6:$E$10,0)),"")</f>
        <v/>
      </c>
      <c r="L12" s="28" t="str">
        <f ca="1">IFERROR(INDIRECT("'"&amp;TEXT($D12,"mmm")&amp;YEAR($D12)&amp;"'!"&amp;VLOOKUP(MATCH(L$9,INDIRECT("'"&amp;TEXT($D12,"mmm")&amp;YEAR($D12)&amp;"'!$C$14:$F$14"),0),parametros!$B$12:$C$15,2,0)&amp;VLOOKUP($C$8,parametros!$B$6:$D$10,3,0)-1+MATCH($G$8,parametros!$E$6:$E$10,0)),"")</f>
        <v/>
      </c>
      <c r="M12" s="28" t="str">
        <f ca="1">IFERROR(INDIRECT("'"&amp;TEXT($D12,"mmm")&amp;YEAR($D12)&amp;"'!"&amp;VLOOKUP(MATCH(M$9,INDIRECT("'"&amp;TEXT($D12,"mmm")&amp;YEAR($D12)&amp;"'!$C$14:$F$14"),0),parametros!$B$12:$C$15,2,0)&amp;VLOOKUP($C$8,parametros!$B$6:$D$10,3,0)-1+MATCH($G$8,parametros!$E$6:$E$10,0)),"")</f>
        <v/>
      </c>
      <c r="N12" s="28" t="str">
        <f ca="1">IFERROR(INDIRECT("'"&amp;TEXT($D12,"mmm")&amp;YEAR($D12)&amp;"'!"&amp;VLOOKUP(MATCH(N$9,INDIRECT("'"&amp;TEXT($D12,"mmm")&amp;YEAR($D12)&amp;"'!$C$14:$F$14"),0),parametros!$B$12:$C$15,2,0)&amp;VLOOKUP($C$8,parametros!$B$6:$D$10,3,0)-1+MATCH($G$8,parametros!$E$6:$E$10,0)),"")</f>
        <v/>
      </c>
      <c r="O12" s="28" t="str">
        <f ca="1">IFERROR(INDIRECT("'"&amp;TEXT($D12,"mmm")&amp;YEAR($D12)&amp;"'!"&amp;VLOOKUP(MATCH(O$9,INDIRECT("'"&amp;TEXT($D12,"mmm")&amp;YEAR($D12)&amp;"'!$C$14:$F$14"),0),parametros!$B$12:$C$15,2,0)&amp;VLOOKUP($C$8,parametros!$B$6:$D$10,3,0)-1+MATCH($G$8,parametros!$E$6:$E$10,0)),"")</f>
        <v/>
      </c>
      <c r="P12" s="28" t="str">
        <f ca="1">IFERROR(INDIRECT("'"&amp;TEXT($D12,"mmm")&amp;YEAR($D12)&amp;"'!"&amp;VLOOKUP(MATCH(P$9,INDIRECT("'"&amp;TEXT($D12,"mmm")&amp;YEAR($D12)&amp;"'!$C$14:$F$14"),0),parametros!$B$12:$C$15,2,0)&amp;VLOOKUP($C$8,parametros!$B$6:$D$10,3,0)-1+MATCH($G$8,parametros!$E$6:$E$10,0)),"")</f>
        <v/>
      </c>
      <c r="Q12" s="28" t="str">
        <f ca="1">IFERROR(INDIRECT("'"&amp;TEXT($D12,"mmm")&amp;YEAR($D12)&amp;"'!"&amp;VLOOKUP(MATCH(Q$9,INDIRECT("'"&amp;TEXT($D12,"mmm")&amp;YEAR($D12)&amp;"'!$C$14:$F$14"),0),parametros!$B$12:$C$15,2,0)&amp;VLOOKUP($C$8,parametros!$B$6:$D$10,3,0)-1+MATCH($G$8,parametros!$E$6:$E$10,0)),"")</f>
        <v/>
      </c>
      <c r="R12" s="28" t="str">
        <f ca="1">IFERROR(INDIRECT("'"&amp;TEXT($D12,"mmm")&amp;YEAR($D12)&amp;"'!"&amp;VLOOKUP(MATCH(R$9,INDIRECT("'"&amp;TEXT($D12,"mmm")&amp;YEAR($D12)&amp;"'!$C$14:$F$14"),0),parametros!$B$12:$C$15,2,0)&amp;VLOOKUP($C$8,parametros!$B$6:$D$10,3,0)-1+MATCH($G$8,parametros!$E$6:$E$10,0)),"")</f>
        <v/>
      </c>
      <c r="S12" s="28" t="str">
        <f ca="1">IFERROR(INDIRECT("'"&amp;TEXT($D12,"mmm")&amp;YEAR($D12)&amp;"'!"&amp;VLOOKUP(MATCH(S$9,INDIRECT("'"&amp;TEXT($D12,"mmm")&amp;YEAR($D12)&amp;"'!$C$14:$F$14"),0),parametros!$B$12:$C$15,2,0)&amp;VLOOKUP($C$8,parametros!$B$6:$D$10,3,0)-1+MATCH($G$8,parametros!$E$6:$E$10,0)),"")</f>
        <v/>
      </c>
      <c r="T12" s="28" t="str">
        <f ca="1">IFERROR(INDIRECT("'"&amp;TEXT($D12,"mmm")&amp;YEAR($D12)&amp;"'!"&amp;VLOOKUP(MATCH(T$9,INDIRECT("'"&amp;TEXT($D12,"mmm")&amp;YEAR($D12)&amp;"'!$C$14:$F$14"),0),parametros!$B$12:$C$15,2,0)&amp;VLOOKUP($C$8,parametros!$B$6:$D$10,3,0)-1+MATCH($G$8,parametros!$E$6:$E$10,0)),"")</f>
        <v/>
      </c>
    </row>
    <row r="13" spans="2:20" ht="15.75" thickBot="1" x14ac:dyDescent="0.3">
      <c r="C13" s="49"/>
      <c r="D13" s="26">
        <f t="shared" si="12"/>
        <v>43191</v>
      </c>
      <c r="E13" s="27">
        <f ca="1">IFERROR(INDIRECT("'"&amp;TEXT($D13,"mmm")&amp;YEAR($D13)&amp;"'!"&amp;VLOOKUP(MATCH(E$9,INDIRECT("'"&amp;TEXT($D13,"mmm")&amp;YEAR($D13)&amp;"'!$C$14:$F$14"),0),parametros!$B$12:$C$15,2,0)&amp;VLOOKUP($C$8,parametros!$B$6:$D$10,3,0)-1+MATCH($G$8,parametros!$E$6:$E$10,0)),"")</f>
        <v>1459552</v>
      </c>
      <c r="F13" s="28">
        <f ca="1">IFERROR(INDIRECT("'"&amp;TEXT($D13,"mmm")&amp;YEAR($D13)&amp;"'!"&amp;VLOOKUP(MATCH(F$9,INDIRECT("'"&amp;TEXT($D13,"mmm")&amp;YEAR($D13)&amp;"'!$C$14:$F$14"),0),parametros!$B$12:$C$15,2,0)&amp;VLOOKUP($C$8,parametros!$B$6:$D$10,3,0)-1+MATCH($G$8,parametros!$E$6:$E$10,0)),"")</f>
        <v>1578063.6</v>
      </c>
      <c r="G13" s="28">
        <f ca="1">IFERROR(INDIRECT("'"&amp;TEXT($D13,"mmm")&amp;YEAR($D13)&amp;"'!"&amp;VLOOKUP(MATCH(G$9,INDIRECT("'"&amp;TEXT($D13,"mmm")&amp;YEAR($D13)&amp;"'!$C$14:$F$14"),0),parametros!$B$12:$C$15,2,0)&amp;VLOOKUP($C$8,parametros!$B$6:$D$10,3,0)-1+MATCH($G$8,parametros!$E$6:$E$10,0)),"")</f>
        <v>1691482.9</v>
      </c>
      <c r="H13" s="28">
        <f ca="1">IFERROR(INDIRECT("'"&amp;TEXT($D13,"mmm")&amp;YEAR($D13)&amp;"'!"&amp;VLOOKUP(MATCH(H$9,INDIRECT("'"&amp;TEXT($D13,"mmm")&amp;YEAR($D13)&amp;"'!$C$14:$F$14"),0),parametros!$B$12:$C$15,2,0)&amp;VLOOKUP($C$8,parametros!$B$6:$D$10,3,0)-1+MATCH($G$8,parametros!$E$6:$E$10,0)),"")</f>
        <v>1802571.94</v>
      </c>
      <c r="I13" s="28" t="str">
        <f ca="1">IFERROR(INDIRECT("'"&amp;TEXT($D13,"mmm")&amp;YEAR($D13)&amp;"'!"&amp;VLOOKUP(MATCH(I$9,INDIRECT("'"&amp;TEXT($D13,"mmm")&amp;YEAR($D13)&amp;"'!$C$14:$F$14"),0),parametros!$B$12:$C$15,2,0)&amp;VLOOKUP($C$8,parametros!$B$6:$D$10,3,0)-1+MATCH($G$8,parametros!$E$6:$E$10,0)),"")</f>
        <v/>
      </c>
      <c r="J13" s="28" t="str">
        <f ca="1">IFERROR(INDIRECT("'"&amp;TEXT($D13,"mmm")&amp;YEAR($D13)&amp;"'!"&amp;VLOOKUP(MATCH(J$9,INDIRECT("'"&amp;TEXT($D13,"mmm")&amp;YEAR($D13)&amp;"'!$C$14:$F$14"),0),parametros!$B$12:$C$15,2,0)&amp;VLOOKUP($C$8,parametros!$B$6:$D$10,3,0)-1+MATCH($G$8,parametros!$E$6:$E$10,0)),"")</f>
        <v/>
      </c>
      <c r="K13" s="28" t="str">
        <f ca="1">IFERROR(INDIRECT("'"&amp;TEXT($D13,"mmm")&amp;YEAR($D13)&amp;"'!"&amp;VLOOKUP(MATCH(K$9,INDIRECT("'"&amp;TEXT($D13,"mmm")&amp;YEAR($D13)&amp;"'!$C$14:$F$14"),0),parametros!$B$12:$C$15,2,0)&amp;VLOOKUP($C$8,parametros!$B$6:$D$10,3,0)-1+MATCH($G$8,parametros!$E$6:$E$10,0)),"")</f>
        <v/>
      </c>
      <c r="L13" s="28" t="str">
        <f ca="1">IFERROR(INDIRECT("'"&amp;TEXT($D13,"mmm")&amp;YEAR($D13)&amp;"'!"&amp;VLOOKUP(MATCH(L$9,INDIRECT("'"&amp;TEXT($D13,"mmm")&amp;YEAR($D13)&amp;"'!$C$14:$F$14"),0),parametros!$B$12:$C$15,2,0)&amp;VLOOKUP($C$8,parametros!$B$6:$D$10,3,0)-1+MATCH($G$8,parametros!$E$6:$E$10,0)),"")</f>
        <v/>
      </c>
      <c r="M13" s="28" t="str">
        <f ca="1">IFERROR(INDIRECT("'"&amp;TEXT($D13,"mmm")&amp;YEAR($D13)&amp;"'!"&amp;VLOOKUP(MATCH(M$9,INDIRECT("'"&amp;TEXT($D13,"mmm")&amp;YEAR($D13)&amp;"'!$C$14:$F$14"),0),parametros!$B$12:$C$15,2,0)&amp;VLOOKUP($C$8,parametros!$B$6:$D$10,3,0)-1+MATCH($G$8,parametros!$E$6:$E$10,0)),"")</f>
        <v/>
      </c>
      <c r="N13" s="28" t="str">
        <f ca="1">IFERROR(INDIRECT("'"&amp;TEXT($D13,"mmm")&amp;YEAR($D13)&amp;"'!"&amp;VLOOKUP(MATCH(N$9,INDIRECT("'"&amp;TEXT($D13,"mmm")&amp;YEAR($D13)&amp;"'!$C$14:$F$14"),0),parametros!$B$12:$C$15,2,0)&amp;VLOOKUP($C$8,parametros!$B$6:$D$10,3,0)-1+MATCH($G$8,parametros!$E$6:$E$10,0)),"")</f>
        <v/>
      </c>
      <c r="O13" s="28" t="str">
        <f ca="1">IFERROR(INDIRECT("'"&amp;TEXT($D13,"mmm")&amp;YEAR($D13)&amp;"'!"&amp;VLOOKUP(MATCH(O$9,INDIRECT("'"&amp;TEXT($D13,"mmm")&amp;YEAR($D13)&amp;"'!$C$14:$F$14"),0),parametros!$B$12:$C$15,2,0)&amp;VLOOKUP($C$8,parametros!$B$6:$D$10,3,0)-1+MATCH($G$8,parametros!$E$6:$E$10,0)),"")</f>
        <v/>
      </c>
      <c r="P13" s="28" t="str">
        <f ca="1">IFERROR(INDIRECT("'"&amp;TEXT($D13,"mmm")&amp;YEAR($D13)&amp;"'!"&amp;VLOOKUP(MATCH(P$9,INDIRECT("'"&amp;TEXT($D13,"mmm")&amp;YEAR($D13)&amp;"'!$C$14:$F$14"),0),parametros!$B$12:$C$15,2,0)&amp;VLOOKUP($C$8,parametros!$B$6:$D$10,3,0)-1+MATCH($G$8,parametros!$E$6:$E$10,0)),"")</f>
        <v/>
      </c>
      <c r="Q13" s="28" t="str">
        <f ca="1">IFERROR(INDIRECT("'"&amp;TEXT($D13,"mmm")&amp;YEAR($D13)&amp;"'!"&amp;VLOOKUP(MATCH(Q$9,INDIRECT("'"&amp;TEXT($D13,"mmm")&amp;YEAR($D13)&amp;"'!$C$14:$F$14"),0),parametros!$B$12:$C$15,2,0)&amp;VLOOKUP($C$8,parametros!$B$6:$D$10,3,0)-1+MATCH($G$8,parametros!$E$6:$E$10,0)),"")</f>
        <v/>
      </c>
      <c r="R13" s="28" t="str">
        <f ca="1">IFERROR(INDIRECT("'"&amp;TEXT($D13,"mmm")&amp;YEAR($D13)&amp;"'!"&amp;VLOOKUP(MATCH(R$9,INDIRECT("'"&amp;TEXT($D13,"mmm")&amp;YEAR($D13)&amp;"'!$C$14:$F$14"),0),parametros!$B$12:$C$15,2,0)&amp;VLOOKUP($C$8,parametros!$B$6:$D$10,3,0)-1+MATCH($G$8,parametros!$E$6:$E$10,0)),"")</f>
        <v/>
      </c>
      <c r="S13" s="28" t="str">
        <f ca="1">IFERROR(INDIRECT("'"&amp;TEXT($D13,"mmm")&amp;YEAR($D13)&amp;"'!"&amp;VLOOKUP(MATCH(S$9,INDIRECT("'"&amp;TEXT($D13,"mmm")&amp;YEAR($D13)&amp;"'!$C$14:$F$14"),0),parametros!$B$12:$C$15,2,0)&amp;VLOOKUP($C$8,parametros!$B$6:$D$10,3,0)-1+MATCH($G$8,parametros!$E$6:$E$10,0)),"")</f>
        <v/>
      </c>
      <c r="T13" s="28" t="str">
        <f ca="1">IFERROR(INDIRECT("'"&amp;TEXT($D13,"mmm")&amp;YEAR($D13)&amp;"'!"&amp;VLOOKUP(MATCH(T$9,INDIRECT("'"&amp;TEXT($D13,"mmm")&amp;YEAR($D13)&amp;"'!$C$14:$F$14"),0),parametros!$B$12:$C$15,2,0)&amp;VLOOKUP($C$8,parametros!$B$6:$D$10,3,0)-1+MATCH($G$8,parametros!$E$6:$E$10,0)),"")</f>
        <v/>
      </c>
    </row>
    <row r="14" spans="2:20" ht="15.75" thickBot="1" x14ac:dyDescent="0.3">
      <c r="C14" s="49"/>
      <c r="D14" s="26">
        <f t="shared" si="12"/>
        <v>43221</v>
      </c>
      <c r="E14" s="27">
        <f ca="1">IFERROR(INDIRECT("'"&amp;TEXT($D14,"mmm")&amp;YEAR($D14)&amp;"'!"&amp;VLOOKUP(MATCH(E$9,INDIRECT("'"&amp;TEXT($D14,"mmm")&amp;YEAR($D14)&amp;"'!$C$14:$F$14"),0),parametros!$B$12:$C$15,2,0)&amp;VLOOKUP($C$8,parametros!$B$6:$D$10,3,0)-1+MATCH($G$8,parametros!$E$6:$E$10,0)),"")</f>
        <v>1453848</v>
      </c>
      <c r="F14" s="28">
        <f ca="1">IFERROR(INDIRECT("'"&amp;TEXT($D14,"mmm")&amp;YEAR($D14)&amp;"'!"&amp;VLOOKUP(MATCH(F$9,INDIRECT("'"&amp;TEXT($D14,"mmm")&amp;YEAR($D14)&amp;"'!$C$14:$F$14"),0),parametros!$B$12:$C$15,2,0)&amp;VLOOKUP($C$8,parametros!$B$6:$D$10,3,0)-1+MATCH($G$8,parametros!$E$6:$E$10,0)),"")</f>
        <v>1576112.02</v>
      </c>
      <c r="G14" s="28">
        <f ca="1">IFERROR(INDIRECT("'"&amp;TEXT($D14,"mmm")&amp;YEAR($D14)&amp;"'!"&amp;VLOOKUP(MATCH(G$9,INDIRECT("'"&amp;TEXT($D14,"mmm")&amp;YEAR($D14)&amp;"'!$C$14:$F$14"),0),parametros!$B$12:$C$15,2,0)&amp;VLOOKUP($C$8,parametros!$B$6:$D$10,3,0)-1+MATCH($G$8,parametros!$E$6:$E$10,0)),"")</f>
        <v>1695416.21</v>
      </c>
      <c r="H14" s="28">
        <f ca="1">IFERROR(INDIRECT("'"&amp;TEXT($D14,"mmm")&amp;YEAR($D14)&amp;"'!"&amp;VLOOKUP(MATCH(H$9,INDIRECT("'"&amp;TEXT($D14,"mmm")&amp;YEAR($D14)&amp;"'!$C$14:$F$14"),0),parametros!$B$12:$C$15,2,0)&amp;VLOOKUP($C$8,parametros!$B$6:$D$10,3,0)-1+MATCH($G$8,parametros!$E$6:$E$10,0)),"")</f>
        <v>1808217.69</v>
      </c>
      <c r="I14" s="28" t="str">
        <f ca="1">IFERROR(INDIRECT("'"&amp;TEXT($D14,"mmm")&amp;YEAR($D14)&amp;"'!"&amp;VLOOKUP(MATCH(I$9,INDIRECT("'"&amp;TEXT($D14,"mmm")&amp;YEAR($D14)&amp;"'!$C$14:$F$14"),0),parametros!$B$12:$C$15,2,0)&amp;VLOOKUP($C$8,parametros!$B$6:$D$10,3,0)-1+MATCH($G$8,parametros!$E$6:$E$10,0)),"")</f>
        <v/>
      </c>
      <c r="J14" s="28" t="str">
        <f ca="1">IFERROR(INDIRECT("'"&amp;TEXT($D14,"mmm")&amp;YEAR($D14)&amp;"'!"&amp;VLOOKUP(MATCH(J$9,INDIRECT("'"&amp;TEXT($D14,"mmm")&amp;YEAR($D14)&amp;"'!$C$14:$F$14"),0),parametros!$B$12:$C$15,2,0)&amp;VLOOKUP($C$8,parametros!$B$6:$D$10,3,0)-1+MATCH($G$8,parametros!$E$6:$E$10,0)),"")</f>
        <v/>
      </c>
      <c r="K14" s="28" t="str">
        <f ca="1">IFERROR(INDIRECT("'"&amp;TEXT($D14,"mmm")&amp;YEAR($D14)&amp;"'!"&amp;VLOOKUP(MATCH(K$9,INDIRECT("'"&amp;TEXT($D14,"mmm")&amp;YEAR($D14)&amp;"'!$C$14:$F$14"),0),parametros!$B$12:$C$15,2,0)&amp;VLOOKUP($C$8,parametros!$B$6:$D$10,3,0)-1+MATCH($G$8,parametros!$E$6:$E$10,0)),"")</f>
        <v/>
      </c>
      <c r="L14" s="28" t="str">
        <f ca="1">IFERROR(INDIRECT("'"&amp;TEXT($D14,"mmm")&amp;YEAR($D14)&amp;"'!"&amp;VLOOKUP(MATCH(L$9,INDIRECT("'"&amp;TEXT($D14,"mmm")&amp;YEAR($D14)&amp;"'!$C$14:$F$14"),0),parametros!$B$12:$C$15,2,0)&amp;VLOOKUP($C$8,parametros!$B$6:$D$10,3,0)-1+MATCH($G$8,parametros!$E$6:$E$10,0)),"")</f>
        <v/>
      </c>
      <c r="M14" s="28" t="str">
        <f ca="1">IFERROR(INDIRECT("'"&amp;TEXT($D14,"mmm")&amp;YEAR($D14)&amp;"'!"&amp;VLOOKUP(MATCH(M$9,INDIRECT("'"&amp;TEXT($D14,"mmm")&amp;YEAR($D14)&amp;"'!$C$14:$F$14"),0),parametros!$B$12:$C$15,2,0)&amp;VLOOKUP($C$8,parametros!$B$6:$D$10,3,0)-1+MATCH($G$8,parametros!$E$6:$E$10,0)),"")</f>
        <v/>
      </c>
      <c r="N14" s="28" t="str">
        <f ca="1">IFERROR(INDIRECT("'"&amp;TEXT($D14,"mmm")&amp;YEAR($D14)&amp;"'!"&amp;VLOOKUP(MATCH(N$9,INDIRECT("'"&amp;TEXT($D14,"mmm")&amp;YEAR($D14)&amp;"'!$C$14:$F$14"),0),parametros!$B$12:$C$15,2,0)&amp;VLOOKUP($C$8,parametros!$B$6:$D$10,3,0)-1+MATCH($G$8,parametros!$E$6:$E$10,0)),"")</f>
        <v/>
      </c>
      <c r="O14" s="28" t="str">
        <f ca="1">IFERROR(INDIRECT("'"&amp;TEXT($D14,"mmm")&amp;YEAR($D14)&amp;"'!"&amp;VLOOKUP(MATCH(O$9,INDIRECT("'"&amp;TEXT($D14,"mmm")&amp;YEAR($D14)&amp;"'!$C$14:$F$14"),0),parametros!$B$12:$C$15,2,0)&amp;VLOOKUP($C$8,parametros!$B$6:$D$10,3,0)-1+MATCH($G$8,parametros!$E$6:$E$10,0)),"")</f>
        <v/>
      </c>
      <c r="P14" s="28" t="str">
        <f ca="1">IFERROR(INDIRECT("'"&amp;TEXT($D14,"mmm")&amp;YEAR($D14)&amp;"'!"&amp;VLOOKUP(MATCH(P$9,INDIRECT("'"&amp;TEXT($D14,"mmm")&amp;YEAR($D14)&amp;"'!$C$14:$F$14"),0),parametros!$B$12:$C$15,2,0)&amp;VLOOKUP($C$8,parametros!$B$6:$D$10,3,0)-1+MATCH($G$8,parametros!$E$6:$E$10,0)),"")</f>
        <v/>
      </c>
      <c r="Q14" s="28" t="str">
        <f ca="1">IFERROR(INDIRECT("'"&amp;TEXT($D14,"mmm")&amp;YEAR($D14)&amp;"'!"&amp;VLOOKUP(MATCH(Q$9,INDIRECT("'"&amp;TEXT($D14,"mmm")&amp;YEAR($D14)&amp;"'!$C$14:$F$14"),0),parametros!$B$12:$C$15,2,0)&amp;VLOOKUP($C$8,parametros!$B$6:$D$10,3,0)-1+MATCH($G$8,parametros!$E$6:$E$10,0)),"")</f>
        <v/>
      </c>
      <c r="R14" s="28" t="str">
        <f ca="1">IFERROR(INDIRECT("'"&amp;TEXT($D14,"mmm")&amp;YEAR($D14)&amp;"'!"&amp;VLOOKUP(MATCH(R$9,INDIRECT("'"&amp;TEXT($D14,"mmm")&amp;YEAR($D14)&amp;"'!$C$14:$F$14"),0),parametros!$B$12:$C$15,2,0)&amp;VLOOKUP($C$8,parametros!$B$6:$D$10,3,0)-1+MATCH($G$8,parametros!$E$6:$E$10,0)),"")</f>
        <v/>
      </c>
      <c r="S14" s="28" t="str">
        <f ca="1">IFERROR(INDIRECT("'"&amp;TEXT($D14,"mmm")&amp;YEAR($D14)&amp;"'!"&amp;VLOOKUP(MATCH(S$9,INDIRECT("'"&amp;TEXT($D14,"mmm")&amp;YEAR($D14)&amp;"'!$C$14:$F$14"),0),parametros!$B$12:$C$15,2,0)&amp;VLOOKUP($C$8,parametros!$B$6:$D$10,3,0)-1+MATCH($G$8,parametros!$E$6:$E$10,0)),"")</f>
        <v/>
      </c>
      <c r="T14" s="28" t="str">
        <f ca="1">IFERROR(INDIRECT("'"&amp;TEXT($D14,"mmm")&amp;YEAR($D14)&amp;"'!"&amp;VLOOKUP(MATCH(T$9,INDIRECT("'"&amp;TEXT($D14,"mmm")&amp;YEAR($D14)&amp;"'!$C$14:$F$14"),0),parametros!$B$12:$C$15,2,0)&amp;VLOOKUP($C$8,parametros!$B$6:$D$10,3,0)-1+MATCH($G$8,parametros!$E$6:$E$10,0)),"")</f>
        <v/>
      </c>
    </row>
    <row r="15" spans="2:20" ht="15.75" thickBot="1" x14ac:dyDescent="0.3">
      <c r="C15" s="49"/>
      <c r="D15" s="26">
        <f t="shared" si="12"/>
        <v>43252</v>
      </c>
      <c r="E15" s="27">
        <f ca="1">IFERROR(INDIRECT("'"&amp;TEXT($D15,"mmm")&amp;YEAR($D15)&amp;"'!"&amp;VLOOKUP(MATCH(E$9,INDIRECT("'"&amp;TEXT($D15,"mmm")&amp;YEAR($D15)&amp;"'!$C$14:$F$14"),0),parametros!$B$12:$C$15,2,0)&amp;VLOOKUP($C$8,parametros!$B$6:$D$10,3,0)-1+MATCH($G$8,parametros!$E$6:$E$10,0)),"")</f>
        <v>1445149.78</v>
      </c>
      <c r="F15" s="28">
        <f ca="1">IFERROR(INDIRECT("'"&amp;TEXT($D15,"mmm")&amp;YEAR($D15)&amp;"'!"&amp;VLOOKUP(MATCH(F$9,INDIRECT("'"&amp;TEXT($D15,"mmm")&amp;YEAR($D15)&amp;"'!$C$14:$F$14"),0),parametros!$B$12:$C$15,2,0)&amp;VLOOKUP($C$8,parametros!$B$6:$D$10,3,0)-1+MATCH($G$8,parametros!$E$6:$E$10,0)),"")</f>
        <v>1552595</v>
      </c>
      <c r="G15" s="28">
        <f ca="1">IFERROR(INDIRECT("'"&amp;TEXT($D15,"mmm")&amp;YEAR($D15)&amp;"'!"&amp;VLOOKUP(MATCH(G$9,INDIRECT("'"&amp;TEXT($D15,"mmm")&amp;YEAR($D15)&amp;"'!$C$14:$F$14"),0),parametros!$B$12:$C$15,2,0)&amp;VLOOKUP($C$8,parametros!$B$6:$D$10,3,0)-1+MATCH($G$8,parametros!$E$6:$E$10,0)),"")</f>
        <v>1679525.94</v>
      </c>
      <c r="H15" s="28">
        <f ca="1">IFERROR(INDIRECT("'"&amp;TEXT($D15,"mmm")&amp;YEAR($D15)&amp;"'!"&amp;VLOOKUP(MATCH(H$9,INDIRECT("'"&amp;TEXT($D15,"mmm")&amp;YEAR($D15)&amp;"'!$C$14:$F$14"),0),parametros!$B$12:$C$15,2,0)&amp;VLOOKUP($C$8,parametros!$B$6:$D$10,3,0)-1+MATCH($G$8,parametros!$E$6:$E$10,0)),"")</f>
        <v>1795491.5</v>
      </c>
      <c r="I15" s="28" t="str">
        <f ca="1">IFERROR(INDIRECT("'"&amp;TEXT($D15,"mmm")&amp;YEAR($D15)&amp;"'!"&amp;VLOOKUP(MATCH(I$9,INDIRECT("'"&amp;TEXT($D15,"mmm")&amp;YEAR($D15)&amp;"'!$C$14:$F$14"),0),parametros!$B$12:$C$15,2,0)&amp;VLOOKUP($C$8,parametros!$B$6:$D$10,3,0)-1+MATCH($G$8,parametros!$E$6:$E$10,0)),"")</f>
        <v/>
      </c>
      <c r="J15" s="28" t="str">
        <f ca="1">IFERROR(INDIRECT("'"&amp;TEXT($D15,"mmm")&amp;YEAR($D15)&amp;"'!"&amp;VLOOKUP(MATCH(J$9,INDIRECT("'"&amp;TEXT($D15,"mmm")&amp;YEAR($D15)&amp;"'!$C$14:$F$14"),0),parametros!$B$12:$C$15,2,0)&amp;VLOOKUP($C$8,parametros!$B$6:$D$10,3,0)-1+MATCH($G$8,parametros!$E$6:$E$10,0)),"")</f>
        <v/>
      </c>
      <c r="K15" s="28" t="str">
        <f ca="1">IFERROR(INDIRECT("'"&amp;TEXT($D15,"mmm")&amp;YEAR($D15)&amp;"'!"&amp;VLOOKUP(MATCH(K$9,INDIRECT("'"&amp;TEXT($D15,"mmm")&amp;YEAR($D15)&amp;"'!$C$14:$F$14"),0),parametros!$B$12:$C$15,2,0)&amp;VLOOKUP($C$8,parametros!$B$6:$D$10,3,0)-1+MATCH($G$8,parametros!$E$6:$E$10,0)),"")</f>
        <v/>
      </c>
      <c r="L15" s="28" t="str">
        <f ca="1">IFERROR(INDIRECT("'"&amp;TEXT($D15,"mmm")&amp;YEAR($D15)&amp;"'!"&amp;VLOOKUP(MATCH(L$9,INDIRECT("'"&amp;TEXT($D15,"mmm")&amp;YEAR($D15)&amp;"'!$C$14:$F$14"),0),parametros!$B$12:$C$15,2,0)&amp;VLOOKUP($C$8,parametros!$B$6:$D$10,3,0)-1+MATCH($G$8,parametros!$E$6:$E$10,0)),"")</f>
        <v/>
      </c>
      <c r="M15" s="28" t="str">
        <f ca="1">IFERROR(INDIRECT("'"&amp;TEXT($D15,"mmm")&amp;YEAR($D15)&amp;"'!"&amp;VLOOKUP(MATCH(M$9,INDIRECT("'"&amp;TEXT($D15,"mmm")&amp;YEAR($D15)&amp;"'!$C$14:$F$14"),0),parametros!$B$12:$C$15,2,0)&amp;VLOOKUP($C$8,parametros!$B$6:$D$10,3,0)-1+MATCH($G$8,parametros!$E$6:$E$10,0)),"")</f>
        <v/>
      </c>
      <c r="N15" s="28" t="str">
        <f ca="1">IFERROR(INDIRECT("'"&amp;TEXT($D15,"mmm")&amp;YEAR($D15)&amp;"'!"&amp;VLOOKUP(MATCH(N$9,INDIRECT("'"&amp;TEXT($D15,"mmm")&amp;YEAR($D15)&amp;"'!$C$14:$F$14"),0),parametros!$B$12:$C$15,2,0)&amp;VLOOKUP($C$8,parametros!$B$6:$D$10,3,0)-1+MATCH($G$8,parametros!$E$6:$E$10,0)),"")</f>
        <v/>
      </c>
      <c r="O15" s="28" t="str">
        <f ca="1">IFERROR(INDIRECT("'"&amp;TEXT($D15,"mmm")&amp;YEAR($D15)&amp;"'!"&amp;VLOOKUP(MATCH(O$9,INDIRECT("'"&amp;TEXT($D15,"mmm")&amp;YEAR($D15)&amp;"'!$C$14:$F$14"),0),parametros!$B$12:$C$15,2,0)&amp;VLOOKUP($C$8,parametros!$B$6:$D$10,3,0)-1+MATCH($G$8,parametros!$E$6:$E$10,0)),"")</f>
        <v/>
      </c>
      <c r="P15" s="28" t="str">
        <f ca="1">IFERROR(INDIRECT("'"&amp;TEXT($D15,"mmm")&amp;YEAR($D15)&amp;"'!"&amp;VLOOKUP(MATCH(P$9,INDIRECT("'"&amp;TEXT($D15,"mmm")&amp;YEAR($D15)&amp;"'!$C$14:$F$14"),0),parametros!$B$12:$C$15,2,0)&amp;VLOOKUP($C$8,parametros!$B$6:$D$10,3,0)-1+MATCH($G$8,parametros!$E$6:$E$10,0)),"")</f>
        <v/>
      </c>
      <c r="Q15" s="28" t="str">
        <f ca="1">IFERROR(INDIRECT("'"&amp;TEXT($D15,"mmm")&amp;YEAR($D15)&amp;"'!"&amp;VLOOKUP(MATCH(Q$9,INDIRECT("'"&amp;TEXT($D15,"mmm")&amp;YEAR($D15)&amp;"'!$C$14:$F$14"),0),parametros!$B$12:$C$15,2,0)&amp;VLOOKUP($C$8,parametros!$B$6:$D$10,3,0)-1+MATCH($G$8,parametros!$E$6:$E$10,0)),"")</f>
        <v/>
      </c>
      <c r="R15" s="28" t="str">
        <f ca="1">IFERROR(INDIRECT("'"&amp;TEXT($D15,"mmm")&amp;YEAR($D15)&amp;"'!"&amp;VLOOKUP(MATCH(R$9,INDIRECT("'"&amp;TEXT($D15,"mmm")&amp;YEAR($D15)&amp;"'!$C$14:$F$14"),0),parametros!$B$12:$C$15,2,0)&amp;VLOOKUP($C$8,parametros!$B$6:$D$10,3,0)-1+MATCH($G$8,parametros!$E$6:$E$10,0)),"")</f>
        <v/>
      </c>
      <c r="S15" s="28" t="str">
        <f ca="1">IFERROR(INDIRECT("'"&amp;TEXT($D15,"mmm")&amp;YEAR($D15)&amp;"'!"&amp;VLOOKUP(MATCH(S$9,INDIRECT("'"&amp;TEXT($D15,"mmm")&amp;YEAR($D15)&amp;"'!$C$14:$F$14"),0),parametros!$B$12:$C$15,2,0)&amp;VLOOKUP($C$8,parametros!$B$6:$D$10,3,0)-1+MATCH($G$8,parametros!$E$6:$E$10,0)),"")</f>
        <v/>
      </c>
      <c r="T15" s="28" t="str">
        <f ca="1">IFERROR(INDIRECT("'"&amp;TEXT($D15,"mmm")&amp;YEAR($D15)&amp;"'!"&amp;VLOOKUP(MATCH(T$9,INDIRECT("'"&amp;TEXT($D15,"mmm")&amp;YEAR($D15)&amp;"'!$C$14:$F$14"),0),parametros!$B$12:$C$15,2,0)&amp;VLOOKUP($C$8,parametros!$B$6:$D$10,3,0)-1+MATCH($G$8,parametros!$E$6:$E$10,0)),"")</f>
        <v/>
      </c>
    </row>
    <row r="16" spans="2:20" ht="15.75" thickBot="1" x14ac:dyDescent="0.3">
      <c r="C16" s="50"/>
      <c r="D16" s="26">
        <f t="shared" si="12"/>
        <v>43282</v>
      </c>
      <c r="E16" s="27">
        <f ca="1">IFERROR(INDIRECT("'"&amp;TEXT($D16,"mmm")&amp;YEAR($D16)&amp;"'!"&amp;VLOOKUP(MATCH(E$9,INDIRECT("'"&amp;TEXT($D16,"mmm")&amp;YEAR($D16)&amp;"'!$C$14:$F$14"),0),parametros!$B$12:$C$15,2,0)&amp;VLOOKUP($C$8,parametros!$B$6:$D$10,3,0)-1+MATCH($G$8,parametros!$E$6:$E$10,0)),"")</f>
        <v>1444810.79</v>
      </c>
      <c r="F16" s="28">
        <f ca="1">IFERROR(INDIRECT("'"&amp;TEXT($D16,"mmm")&amp;YEAR($D16)&amp;"'!"&amp;VLOOKUP(MATCH(F$9,INDIRECT("'"&amp;TEXT($D16,"mmm")&amp;YEAR($D16)&amp;"'!$C$14:$F$14"),0),parametros!$B$12:$C$15,2,0)&amp;VLOOKUP($C$8,parametros!$B$6:$D$10,3,0)-1+MATCH($G$8,parametros!$E$6:$E$10,0)),"")</f>
        <v>1547064.43</v>
      </c>
      <c r="G16" s="28">
        <f ca="1">IFERROR(INDIRECT("'"&amp;TEXT($D16,"mmm")&amp;YEAR($D16)&amp;"'!"&amp;VLOOKUP(MATCH(G$9,INDIRECT("'"&amp;TEXT($D16,"mmm")&amp;YEAR($D16)&amp;"'!$C$14:$F$14"),0),parametros!$B$12:$C$15,2,0)&amp;VLOOKUP($C$8,parametros!$B$6:$D$10,3,0)-1+MATCH($G$8,parametros!$E$6:$E$10,0)),"")</f>
        <v>1667268.25</v>
      </c>
      <c r="H16" s="28">
        <f ca="1">IFERROR(INDIRECT("'"&amp;TEXT($D16,"mmm")&amp;YEAR($D16)&amp;"'!"&amp;VLOOKUP(MATCH(H$9,INDIRECT("'"&amp;TEXT($D16,"mmm")&amp;YEAR($D16)&amp;"'!$C$14:$F$14"),0),parametros!$B$12:$C$15,2,0)&amp;VLOOKUP($C$8,parametros!$B$6:$D$10,3,0)-1+MATCH($G$8,parametros!$E$6:$E$10,0)),"")</f>
        <v>1792182</v>
      </c>
      <c r="I16" s="28" t="str">
        <f ca="1">IFERROR(INDIRECT("'"&amp;TEXT($D16,"mmm")&amp;YEAR($D16)&amp;"'!"&amp;VLOOKUP(MATCH(I$9,INDIRECT("'"&amp;TEXT($D16,"mmm")&amp;YEAR($D16)&amp;"'!$C$14:$F$14"),0),parametros!$B$12:$C$15,2,0)&amp;VLOOKUP($C$8,parametros!$B$6:$D$10,3,0)-1+MATCH($G$8,parametros!$E$6:$E$10,0)),"")</f>
        <v/>
      </c>
      <c r="J16" s="28" t="str">
        <f ca="1">IFERROR(INDIRECT("'"&amp;TEXT($D16,"mmm")&amp;YEAR($D16)&amp;"'!"&amp;VLOOKUP(MATCH(J$9,INDIRECT("'"&amp;TEXT($D16,"mmm")&amp;YEAR($D16)&amp;"'!$C$14:$F$14"),0),parametros!$B$12:$C$15,2,0)&amp;VLOOKUP($C$8,parametros!$B$6:$D$10,3,0)-1+MATCH($G$8,parametros!$E$6:$E$10,0)),"")</f>
        <v/>
      </c>
      <c r="K16" s="28" t="str">
        <f ca="1">IFERROR(INDIRECT("'"&amp;TEXT($D16,"mmm")&amp;YEAR($D16)&amp;"'!"&amp;VLOOKUP(MATCH(K$9,INDIRECT("'"&amp;TEXT($D16,"mmm")&amp;YEAR($D16)&amp;"'!$C$14:$F$14"),0),parametros!$B$12:$C$15,2,0)&amp;VLOOKUP($C$8,parametros!$B$6:$D$10,3,0)-1+MATCH($G$8,parametros!$E$6:$E$10,0)),"")</f>
        <v/>
      </c>
      <c r="L16" s="28" t="str">
        <f ca="1">IFERROR(INDIRECT("'"&amp;TEXT($D16,"mmm")&amp;YEAR($D16)&amp;"'!"&amp;VLOOKUP(MATCH(L$9,INDIRECT("'"&amp;TEXT($D16,"mmm")&amp;YEAR($D16)&amp;"'!$C$14:$F$14"),0),parametros!$B$12:$C$15,2,0)&amp;VLOOKUP($C$8,parametros!$B$6:$D$10,3,0)-1+MATCH($G$8,parametros!$E$6:$E$10,0)),"")</f>
        <v/>
      </c>
      <c r="M16" s="28" t="str">
        <f ca="1">IFERROR(INDIRECT("'"&amp;TEXT($D16,"mmm")&amp;YEAR($D16)&amp;"'!"&amp;VLOOKUP(MATCH(M$9,INDIRECT("'"&amp;TEXT($D16,"mmm")&amp;YEAR($D16)&amp;"'!$C$14:$F$14"),0),parametros!$B$12:$C$15,2,0)&amp;VLOOKUP($C$8,parametros!$B$6:$D$10,3,0)-1+MATCH($G$8,parametros!$E$6:$E$10,0)),"")</f>
        <v/>
      </c>
      <c r="N16" s="28" t="str">
        <f ca="1">IFERROR(INDIRECT("'"&amp;TEXT($D16,"mmm")&amp;YEAR($D16)&amp;"'!"&amp;VLOOKUP(MATCH(N$9,INDIRECT("'"&amp;TEXT($D16,"mmm")&amp;YEAR($D16)&amp;"'!$C$14:$F$14"),0),parametros!$B$12:$C$15,2,0)&amp;VLOOKUP($C$8,parametros!$B$6:$D$10,3,0)-1+MATCH($G$8,parametros!$E$6:$E$10,0)),"")</f>
        <v/>
      </c>
      <c r="O16" s="28" t="str">
        <f ca="1">IFERROR(INDIRECT("'"&amp;TEXT($D16,"mmm")&amp;YEAR($D16)&amp;"'!"&amp;VLOOKUP(MATCH(O$9,INDIRECT("'"&amp;TEXT($D16,"mmm")&amp;YEAR($D16)&amp;"'!$C$14:$F$14"),0),parametros!$B$12:$C$15,2,0)&amp;VLOOKUP($C$8,parametros!$B$6:$D$10,3,0)-1+MATCH($G$8,parametros!$E$6:$E$10,0)),"")</f>
        <v/>
      </c>
      <c r="P16" s="28" t="str">
        <f ca="1">IFERROR(INDIRECT("'"&amp;TEXT($D16,"mmm")&amp;YEAR($D16)&amp;"'!"&amp;VLOOKUP(MATCH(P$9,INDIRECT("'"&amp;TEXT($D16,"mmm")&amp;YEAR($D16)&amp;"'!$C$14:$F$14"),0),parametros!$B$12:$C$15,2,0)&amp;VLOOKUP($C$8,parametros!$B$6:$D$10,3,0)-1+MATCH($G$8,parametros!$E$6:$E$10,0)),"")</f>
        <v/>
      </c>
      <c r="Q16" s="28" t="str">
        <f ca="1">IFERROR(INDIRECT("'"&amp;TEXT($D16,"mmm")&amp;YEAR($D16)&amp;"'!"&amp;VLOOKUP(MATCH(Q$9,INDIRECT("'"&amp;TEXT($D16,"mmm")&amp;YEAR($D16)&amp;"'!$C$14:$F$14"),0),parametros!$B$12:$C$15,2,0)&amp;VLOOKUP($C$8,parametros!$B$6:$D$10,3,0)-1+MATCH($G$8,parametros!$E$6:$E$10,0)),"")</f>
        <v/>
      </c>
      <c r="R16" s="28" t="str">
        <f ca="1">IFERROR(INDIRECT("'"&amp;TEXT($D16,"mmm")&amp;YEAR($D16)&amp;"'!"&amp;VLOOKUP(MATCH(R$9,INDIRECT("'"&amp;TEXT($D16,"mmm")&amp;YEAR($D16)&amp;"'!$C$14:$F$14"),0),parametros!$B$12:$C$15,2,0)&amp;VLOOKUP($C$8,parametros!$B$6:$D$10,3,0)-1+MATCH($G$8,parametros!$E$6:$E$10,0)),"")</f>
        <v/>
      </c>
      <c r="S16" s="28" t="str">
        <f ca="1">IFERROR(INDIRECT("'"&amp;TEXT($D16,"mmm")&amp;YEAR($D16)&amp;"'!"&amp;VLOOKUP(MATCH(S$9,INDIRECT("'"&amp;TEXT($D16,"mmm")&amp;YEAR($D16)&amp;"'!$C$14:$F$14"),0),parametros!$B$12:$C$15,2,0)&amp;VLOOKUP($C$8,parametros!$B$6:$D$10,3,0)-1+MATCH($G$8,parametros!$E$6:$E$10,0)),"")</f>
        <v/>
      </c>
      <c r="T16" s="28" t="str">
        <f ca="1">IFERROR(INDIRECT("'"&amp;TEXT($D16,"mmm")&amp;YEAR($D16)&amp;"'!"&amp;VLOOKUP(MATCH(T$9,INDIRECT("'"&amp;TEXT($D16,"mmm")&amp;YEAR($D16)&amp;"'!$C$14:$F$14"),0),parametros!$B$12:$C$15,2,0)&amp;VLOOKUP($C$8,parametros!$B$6:$D$10,3,0)-1+MATCH($G$8,parametros!$E$6:$E$10,0)),"")</f>
        <v/>
      </c>
    </row>
    <row r="17" spans="3:20" ht="15.75" thickBot="1" x14ac:dyDescent="0.3">
      <c r="D17" s="26">
        <f t="shared" si="12"/>
        <v>43313</v>
      </c>
      <c r="E17" s="27">
        <f ca="1">IFERROR(INDIRECT("'"&amp;TEXT($D17,"mmm")&amp;YEAR($D17)&amp;"'!"&amp;VLOOKUP(MATCH(E$9,INDIRECT("'"&amp;TEXT($D17,"mmm")&amp;YEAR($D17)&amp;"'!$C$14:$F$14"),0),parametros!$B$12:$C$15,2,0)&amp;VLOOKUP($C$8,parametros!$B$6:$D$10,3,0)-1+MATCH($G$8,parametros!$E$6:$E$10,0)),"")</f>
        <v>1450608.24</v>
      </c>
      <c r="F17" s="28">
        <f ca="1">IFERROR(INDIRECT("'"&amp;TEXT($D17,"mmm")&amp;YEAR($D17)&amp;"'!"&amp;VLOOKUP(MATCH(F$9,INDIRECT("'"&amp;TEXT($D17,"mmm")&amp;YEAR($D17)&amp;"'!$C$14:$F$14"),0),parametros!$B$12:$C$15,2,0)&amp;VLOOKUP($C$8,parametros!$B$6:$D$10,3,0)-1+MATCH($G$8,parametros!$E$6:$E$10,0)),"")</f>
        <v>1546511.9</v>
      </c>
      <c r="G17" s="28">
        <f ca="1">IFERROR(INDIRECT("'"&amp;TEXT($D17,"mmm")&amp;YEAR($D17)&amp;"'!"&amp;VLOOKUP(MATCH(G$9,INDIRECT("'"&amp;TEXT($D17,"mmm")&amp;YEAR($D17)&amp;"'!$C$14:$F$14"),0),parametros!$B$12:$C$15,2,0)&amp;VLOOKUP($C$8,parametros!$B$6:$D$10,3,0)-1+MATCH($G$8,parametros!$E$6:$E$10,0)),"")</f>
        <v>1664195</v>
      </c>
      <c r="H17" s="28">
        <f ca="1">IFERROR(INDIRECT("'"&amp;TEXT($D17,"mmm")&amp;YEAR($D17)&amp;"'!"&amp;VLOOKUP(MATCH(H$9,INDIRECT("'"&amp;TEXT($D17,"mmm")&amp;YEAR($D17)&amp;"'!$C$14:$F$14"),0),parametros!$B$12:$C$15,2,0)&amp;VLOOKUP($C$8,parametros!$B$6:$D$10,3,0)-1+MATCH($G$8,parametros!$E$6:$E$10,0)),"")</f>
        <v>1788469.58</v>
      </c>
      <c r="I17" s="28" t="str">
        <f ca="1">IFERROR(INDIRECT("'"&amp;TEXT($D17,"mmm")&amp;YEAR($D17)&amp;"'!"&amp;VLOOKUP(MATCH(I$9,INDIRECT("'"&amp;TEXT($D17,"mmm")&amp;YEAR($D17)&amp;"'!$C$14:$F$14"),0),parametros!$B$12:$C$15,2,0)&amp;VLOOKUP($C$8,parametros!$B$6:$D$10,3,0)-1+MATCH($G$8,parametros!$E$6:$E$10,0)),"")</f>
        <v/>
      </c>
      <c r="J17" s="28" t="str">
        <f ca="1">IFERROR(INDIRECT("'"&amp;TEXT($D17,"mmm")&amp;YEAR($D17)&amp;"'!"&amp;VLOOKUP(MATCH(J$9,INDIRECT("'"&amp;TEXT($D17,"mmm")&amp;YEAR($D17)&amp;"'!$C$14:$F$14"),0),parametros!$B$12:$C$15,2,0)&amp;VLOOKUP($C$8,parametros!$B$6:$D$10,3,0)-1+MATCH($G$8,parametros!$E$6:$E$10,0)),"")</f>
        <v/>
      </c>
      <c r="K17" s="28" t="str">
        <f ca="1">IFERROR(INDIRECT("'"&amp;TEXT($D17,"mmm")&amp;YEAR($D17)&amp;"'!"&amp;VLOOKUP(MATCH(K$9,INDIRECT("'"&amp;TEXT($D17,"mmm")&amp;YEAR($D17)&amp;"'!$C$14:$F$14"),0),parametros!$B$12:$C$15,2,0)&amp;VLOOKUP($C$8,parametros!$B$6:$D$10,3,0)-1+MATCH($G$8,parametros!$E$6:$E$10,0)),"")</f>
        <v/>
      </c>
      <c r="L17" s="28" t="str">
        <f ca="1">IFERROR(INDIRECT("'"&amp;TEXT($D17,"mmm")&amp;YEAR($D17)&amp;"'!"&amp;VLOOKUP(MATCH(L$9,INDIRECT("'"&amp;TEXT($D17,"mmm")&amp;YEAR($D17)&amp;"'!$C$14:$F$14"),0),parametros!$B$12:$C$15,2,0)&amp;VLOOKUP($C$8,parametros!$B$6:$D$10,3,0)-1+MATCH($G$8,parametros!$E$6:$E$10,0)),"")</f>
        <v/>
      </c>
      <c r="M17" s="28" t="str">
        <f ca="1">IFERROR(INDIRECT("'"&amp;TEXT($D17,"mmm")&amp;YEAR($D17)&amp;"'!"&amp;VLOOKUP(MATCH(M$9,INDIRECT("'"&amp;TEXT($D17,"mmm")&amp;YEAR($D17)&amp;"'!$C$14:$F$14"),0),parametros!$B$12:$C$15,2,0)&amp;VLOOKUP($C$8,parametros!$B$6:$D$10,3,0)-1+MATCH($G$8,parametros!$E$6:$E$10,0)),"")</f>
        <v/>
      </c>
      <c r="N17" s="28" t="str">
        <f ca="1">IFERROR(INDIRECT("'"&amp;TEXT($D17,"mmm")&amp;YEAR($D17)&amp;"'!"&amp;VLOOKUP(MATCH(N$9,INDIRECT("'"&amp;TEXT($D17,"mmm")&amp;YEAR($D17)&amp;"'!$C$14:$F$14"),0),parametros!$B$12:$C$15,2,0)&amp;VLOOKUP($C$8,parametros!$B$6:$D$10,3,0)-1+MATCH($G$8,parametros!$E$6:$E$10,0)),"")</f>
        <v/>
      </c>
      <c r="O17" s="28" t="str">
        <f ca="1">IFERROR(INDIRECT("'"&amp;TEXT($D17,"mmm")&amp;YEAR($D17)&amp;"'!"&amp;VLOOKUP(MATCH(O$9,INDIRECT("'"&amp;TEXT($D17,"mmm")&amp;YEAR($D17)&amp;"'!$C$14:$F$14"),0),parametros!$B$12:$C$15,2,0)&amp;VLOOKUP($C$8,parametros!$B$6:$D$10,3,0)-1+MATCH($G$8,parametros!$E$6:$E$10,0)),"")</f>
        <v/>
      </c>
      <c r="P17" s="28" t="str">
        <f ca="1">IFERROR(INDIRECT("'"&amp;TEXT($D17,"mmm")&amp;YEAR($D17)&amp;"'!"&amp;VLOOKUP(MATCH(P$9,INDIRECT("'"&amp;TEXT($D17,"mmm")&amp;YEAR($D17)&amp;"'!$C$14:$F$14"),0),parametros!$B$12:$C$15,2,0)&amp;VLOOKUP($C$8,parametros!$B$6:$D$10,3,0)-1+MATCH($G$8,parametros!$E$6:$E$10,0)),"")</f>
        <v/>
      </c>
      <c r="Q17" s="28" t="str">
        <f ca="1">IFERROR(INDIRECT("'"&amp;TEXT($D17,"mmm")&amp;YEAR($D17)&amp;"'!"&amp;VLOOKUP(MATCH(Q$9,INDIRECT("'"&amp;TEXT($D17,"mmm")&amp;YEAR($D17)&amp;"'!$C$14:$F$14"),0),parametros!$B$12:$C$15,2,0)&amp;VLOOKUP($C$8,parametros!$B$6:$D$10,3,0)-1+MATCH($G$8,parametros!$E$6:$E$10,0)),"")</f>
        <v/>
      </c>
      <c r="R17" s="28" t="str">
        <f ca="1">IFERROR(INDIRECT("'"&amp;TEXT($D17,"mmm")&amp;YEAR($D17)&amp;"'!"&amp;VLOOKUP(MATCH(R$9,INDIRECT("'"&amp;TEXT($D17,"mmm")&amp;YEAR($D17)&amp;"'!$C$14:$F$14"),0),parametros!$B$12:$C$15,2,0)&amp;VLOOKUP($C$8,parametros!$B$6:$D$10,3,0)-1+MATCH($G$8,parametros!$E$6:$E$10,0)),"")</f>
        <v/>
      </c>
      <c r="S17" s="28" t="str">
        <f ca="1">IFERROR(INDIRECT("'"&amp;TEXT($D17,"mmm")&amp;YEAR($D17)&amp;"'!"&amp;VLOOKUP(MATCH(S$9,INDIRECT("'"&amp;TEXT($D17,"mmm")&amp;YEAR($D17)&amp;"'!$C$14:$F$14"),0),parametros!$B$12:$C$15,2,0)&amp;VLOOKUP($C$8,parametros!$B$6:$D$10,3,0)-1+MATCH($G$8,parametros!$E$6:$E$10,0)),"")</f>
        <v/>
      </c>
      <c r="T17" s="28" t="str">
        <f ca="1">IFERROR(INDIRECT("'"&amp;TEXT($D17,"mmm")&amp;YEAR($D17)&amp;"'!"&amp;VLOOKUP(MATCH(T$9,INDIRECT("'"&amp;TEXT($D17,"mmm")&amp;YEAR($D17)&amp;"'!$C$14:$F$14"),0),parametros!$B$12:$C$15,2,0)&amp;VLOOKUP($C$8,parametros!$B$6:$D$10,3,0)-1+MATCH($G$8,parametros!$E$6:$E$10,0)),"")</f>
        <v/>
      </c>
    </row>
    <row r="18" spans="3:20" ht="15.75" thickBot="1" x14ac:dyDescent="0.3">
      <c r="C18" s="29"/>
      <c r="D18" s="26">
        <f t="shared" si="12"/>
        <v>43344</v>
      </c>
      <c r="E18" s="27">
        <f ca="1">IFERROR(INDIRECT("'"&amp;TEXT($D18,"mmm")&amp;YEAR($D18)&amp;"'!"&amp;VLOOKUP(MATCH(E$9,INDIRECT("'"&amp;TEXT($D18,"mmm")&amp;YEAR($D18)&amp;"'!$C$14:$F$14"),0),parametros!$B$12:$C$15,2,0)&amp;VLOOKUP($C$8,parametros!$B$6:$D$10,3,0)-1+MATCH($G$8,parametros!$E$6:$E$10,0)),"")</f>
        <v>1453942.5</v>
      </c>
      <c r="F18" s="28">
        <f ca="1">IFERROR(INDIRECT("'"&amp;TEXT($D18,"mmm")&amp;YEAR($D18)&amp;"'!"&amp;VLOOKUP(MATCH(F$9,INDIRECT("'"&amp;TEXT($D18,"mmm")&amp;YEAR($D18)&amp;"'!$C$14:$F$14"),0),parametros!$B$12:$C$15,2,0)&amp;VLOOKUP($C$8,parametros!$B$6:$D$10,3,0)-1+MATCH($G$8,parametros!$E$6:$E$10,0)),"")</f>
        <v>1549808</v>
      </c>
      <c r="G18" s="28">
        <f ca="1">IFERROR(INDIRECT("'"&amp;TEXT($D18,"mmm")&amp;YEAR($D18)&amp;"'!"&amp;VLOOKUP(MATCH(G$9,INDIRECT("'"&amp;TEXT($D18,"mmm")&amp;YEAR($D18)&amp;"'!$C$14:$F$14"),0),parametros!$B$12:$C$15,2,0)&amp;VLOOKUP($C$8,parametros!$B$6:$D$10,3,0)-1+MATCH($G$8,parametros!$E$6:$E$10,0)),"")</f>
        <v>1670966.51</v>
      </c>
      <c r="H18" s="28">
        <f ca="1">IFERROR(INDIRECT("'"&amp;TEXT($D18,"mmm")&amp;YEAR($D18)&amp;"'!"&amp;VLOOKUP(MATCH(H$9,INDIRECT("'"&amp;TEXT($D18,"mmm")&amp;YEAR($D18)&amp;"'!$C$14:$F$14"),0),parametros!$B$12:$C$15,2,0)&amp;VLOOKUP($C$8,parametros!$B$6:$D$10,3,0)-1+MATCH($G$8,parametros!$E$6:$E$10,0)),"")</f>
        <v>1794688.57</v>
      </c>
      <c r="I18" s="28" t="str">
        <f ca="1">IFERROR(INDIRECT("'"&amp;TEXT($D18,"mmm")&amp;YEAR($D18)&amp;"'!"&amp;VLOOKUP(MATCH(I$9,INDIRECT("'"&amp;TEXT($D18,"mmm")&amp;YEAR($D18)&amp;"'!$C$14:$F$14"),0),parametros!$B$12:$C$15,2,0)&amp;VLOOKUP($C$8,parametros!$B$6:$D$10,3,0)-1+MATCH($G$8,parametros!$E$6:$E$10,0)),"")</f>
        <v/>
      </c>
      <c r="J18" s="28" t="str">
        <f ca="1">IFERROR(INDIRECT("'"&amp;TEXT($D18,"mmm")&amp;YEAR($D18)&amp;"'!"&amp;VLOOKUP(MATCH(J$9,INDIRECT("'"&amp;TEXT($D18,"mmm")&amp;YEAR($D18)&amp;"'!$C$14:$F$14"),0),parametros!$B$12:$C$15,2,0)&amp;VLOOKUP($C$8,parametros!$B$6:$D$10,3,0)-1+MATCH($G$8,parametros!$E$6:$E$10,0)),"")</f>
        <v/>
      </c>
      <c r="K18" s="28" t="str">
        <f ca="1">IFERROR(INDIRECT("'"&amp;TEXT($D18,"mmm")&amp;YEAR($D18)&amp;"'!"&amp;VLOOKUP(MATCH(K$9,INDIRECT("'"&amp;TEXT($D18,"mmm")&amp;YEAR($D18)&amp;"'!$C$14:$F$14"),0),parametros!$B$12:$C$15,2,0)&amp;VLOOKUP($C$8,parametros!$B$6:$D$10,3,0)-1+MATCH($G$8,parametros!$E$6:$E$10,0)),"")</f>
        <v/>
      </c>
      <c r="L18" s="28" t="str">
        <f ca="1">IFERROR(INDIRECT("'"&amp;TEXT($D18,"mmm")&amp;YEAR($D18)&amp;"'!"&amp;VLOOKUP(MATCH(L$9,INDIRECT("'"&amp;TEXT($D18,"mmm")&amp;YEAR($D18)&amp;"'!$C$14:$F$14"),0),parametros!$B$12:$C$15,2,0)&amp;VLOOKUP($C$8,parametros!$B$6:$D$10,3,0)-1+MATCH($G$8,parametros!$E$6:$E$10,0)),"")</f>
        <v/>
      </c>
      <c r="M18" s="28" t="str">
        <f ca="1">IFERROR(INDIRECT("'"&amp;TEXT($D18,"mmm")&amp;YEAR($D18)&amp;"'!"&amp;VLOOKUP(MATCH(M$9,INDIRECT("'"&amp;TEXT($D18,"mmm")&amp;YEAR($D18)&amp;"'!$C$14:$F$14"),0),parametros!$B$12:$C$15,2,0)&amp;VLOOKUP($C$8,parametros!$B$6:$D$10,3,0)-1+MATCH($G$8,parametros!$E$6:$E$10,0)),"")</f>
        <v/>
      </c>
      <c r="N18" s="28" t="str">
        <f ca="1">IFERROR(INDIRECT("'"&amp;TEXT($D18,"mmm")&amp;YEAR($D18)&amp;"'!"&amp;VLOOKUP(MATCH(N$9,INDIRECT("'"&amp;TEXT($D18,"mmm")&amp;YEAR($D18)&amp;"'!$C$14:$F$14"),0),parametros!$B$12:$C$15,2,0)&amp;VLOOKUP($C$8,parametros!$B$6:$D$10,3,0)-1+MATCH($G$8,parametros!$E$6:$E$10,0)),"")</f>
        <v/>
      </c>
      <c r="O18" s="28" t="str">
        <f ca="1">IFERROR(INDIRECT("'"&amp;TEXT($D18,"mmm")&amp;YEAR($D18)&amp;"'!"&amp;VLOOKUP(MATCH(O$9,INDIRECT("'"&amp;TEXT($D18,"mmm")&amp;YEAR($D18)&amp;"'!$C$14:$F$14"),0),parametros!$B$12:$C$15,2,0)&amp;VLOOKUP($C$8,parametros!$B$6:$D$10,3,0)-1+MATCH($G$8,parametros!$E$6:$E$10,0)),"")</f>
        <v/>
      </c>
      <c r="P18" s="28" t="str">
        <f ca="1">IFERROR(INDIRECT("'"&amp;TEXT($D18,"mmm")&amp;YEAR($D18)&amp;"'!"&amp;VLOOKUP(MATCH(P$9,INDIRECT("'"&amp;TEXT($D18,"mmm")&amp;YEAR($D18)&amp;"'!$C$14:$F$14"),0),parametros!$B$12:$C$15,2,0)&amp;VLOOKUP($C$8,parametros!$B$6:$D$10,3,0)-1+MATCH($G$8,parametros!$E$6:$E$10,0)),"")</f>
        <v/>
      </c>
      <c r="Q18" s="28" t="str">
        <f ca="1">IFERROR(INDIRECT("'"&amp;TEXT($D18,"mmm")&amp;YEAR($D18)&amp;"'!"&amp;VLOOKUP(MATCH(Q$9,INDIRECT("'"&amp;TEXT($D18,"mmm")&amp;YEAR($D18)&amp;"'!$C$14:$F$14"),0),parametros!$B$12:$C$15,2,0)&amp;VLOOKUP($C$8,parametros!$B$6:$D$10,3,0)-1+MATCH($G$8,parametros!$E$6:$E$10,0)),"")</f>
        <v/>
      </c>
      <c r="R18" s="28" t="str">
        <f ca="1">IFERROR(INDIRECT("'"&amp;TEXT($D18,"mmm")&amp;YEAR($D18)&amp;"'!"&amp;VLOOKUP(MATCH(R$9,INDIRECT("'"&amp;TEXT($D18,"mmm")&amp;YEAR($D18)&amp;"'!$C$14:$F$14"),0),parametros!$B$12:$C$15,2,0)&amp;VLOOKUP($C$8,parametros!$B$6:$D$10,3,0)-1+MATCH($G$8,parametros!$E$6:$E$10,0)),"")</f>
        <v/>
      </c>
      <c r="S18" s="28" t="str">
        <f ca="1">IFERROR(INDIRECT("'"&amp;TEXT($D18,"mmm")&amp;YEAR($D18)&amp;"'!"&amp;VLOOKUP(MATCH(S$9,INDIRECT("'"&amp;TEXT($D18,"mmm")&amp;YEAR($D18)&amp;"'!$C$14:$F$14"),0),parametros!$B$12:$C$15,2,0)&amp;VLOOKUP($C$8,parametros!$B$6:$D$10,3,0)-1+MATCH($G$8,parametros!$E$6:$E$10,0)),"")</f>
        <v/>
      </c>
      <c r="T18" s="28" t="str">
        <f ca="1">IFERROR(INDIRECT("'"&amp;TEXT($D18,"mmm")&amp;YEAR($D18)&amp;"'!"&amp;VLOOKUP(MATCH(T$9,INDIRECT("'"&amp;TEXT($D18,"mmm")&amp;YEAR($D18)&amp;"'!$C$14:$F$14"),0),parametros!$B$12:$C$15,2,0)&amp;VLOOKUP($C$8,parametros!$B$6:$D$10,3,0)-1+MATCH($G$8,parametros!$E$6:$E$10,0)),"")</f>
        <v/>
      </c>
    </row>
    <row r="19" spans="3:20" ht="15.75" thickBot="1" x14ac:dyDescent="0.3">
      <c r="C19" s="29"/>
      <c r="D19" s="26">
        <f t="shared" si="12"/>
        <v>43374</v>
      </c>
      <c r="E19" s="27">
        <f ca="1">IFERROR(INDIRECT("'"&amp;TEXT($D19,"mmm")&amp;YEAR($D19)&amp;"'!"&amp;VLOOKUP(MATCH(E$9,INDIRECT("'"&amp;TEXT($D19,"mmm")&amp;YEAR($D19)&amp;"'!$C$14:$F$14"),0),parametros!$B$12:$C$15,2,0)&amp;VLOOKUP($C$8,parametros!$B$6:$D$10,3,0)-1+MATCH($G$8,parametros!$E$6:$E$10,0)),"")</f>
        <v>1456584.42</v>
      </c>
      <c r="F19" s="28">
        <f ca="1">IFERROR(INDIRECT("'"&amp;TEXT($D19,"mmm")&amp;YEAR($D19)&amp;"'!"&amp;VLOOKUP(MATCH(F$9,INDIRECT("'"&amp;TEXT($D19,"mmm")&amp;YEAR($D19)&amp;"'!$C$14:$F$14"),0),parametros!$B$12:$C$15,2,0)&amp;VLOOKUP($C$8,parametros!$B$6:$D$10,3,0)-1+MATCH($G$8,parametros!$E$6:$E$10,0)),"")</f>
        <v>1558078.375</v>
      </c>
      <c r="G19" s="28">
        <f ca="1">IFERROR(INDIRECT("'"&amp;TEXT($D19,"mmm")&amp;YEAR($D19)&amp;"'!"&amp;VLOOKUP(MATCH(G$9,INDIRECT("'"&amp;TEXT($D19,"mmm")&amp;YEAR($D19)&amp;"'!$C$14:$F$14"),0),parametros!$B$12:$C$15,2,0)&amp;VLOOKUP($C$8,parametros!$B$6:$D$10,3,0)-1+MATCH($G$8,parametros!$E$6:$E$10,0)),"")</f>
        <v>1681925.18</v>
      </c>
      <c r="H19" s="28">
        <f ca="1">IFERROR(INDIRECT("'"&amp;TEXT($D19,"mmm")&amp;YEAR($D19)&amp;"'!"&amp;VLOOKUP(MATCH(H$9,INDIRECT("'"&amp;TEXT($D19,"mmm")&amp;YEAR($D19)&amp;"'!$C$14:$F$14"),0),parametros!$B$12:$C$15,2,0)&amp;VLOOKUP($C$8,parametros!$B$6:$D$10,3,0)-1+MATCH($G$8,parametros!$E$6:$E$10,0)),"")</f>
        <v>1800876.9</v>
      </c>
      <c r="I19" s="28" t="str">
        <f ca="1">IFERROR(INDIRECT("'"&amp;TEXT($D19,"mmm")&amp;YEAR($D19)&amp;"'!"&amp;VLOOKUP(MATCH(I$9,INDIRECT("'"&amp;TEXT($D19,"mmm")&amp;YEAR($D19)&amp;"'!$C$14:$F$14"),0),parametros!$B$12:$C$15,2,0)&amp;VLOOKUP($C$8,parametros!$B$6:$D$10,3,0)-1+MATCH($G$8,parametros!$E$6:$E$10,0)),"")</f>
        <v/>
      </c>
      <c r="J19" s="28" t="str">
        <f ca="1">IFERROR(INDIRECT("'"&amp;TEXT($D19,"mmm")&amp;YEAR($D19)&amp;"'!"&amp;VLOOKUP(MATCH(J$9,INDIRECT("'"&amp;TEXT($D19,"mmm")&amp;YEAR($D19)&amp;"'!$C$14:$F$14"),0),parametros!$B$12:$C$15,2,0)&amp;VLOOKUP($C$8,parametros!$B$6:$D$10,3,0)-1+MATCH($G$8,parametros!$E$6:$E$10,0)),"")</f>
        <v/>
      </c>
      <c r="K19" s="28" t="str">
        <f ca="1">IFERROR(INDIRECT("'"&amp;TEXT($D19,"mmm")&amp;YEAR($D19)&amp;"'!"&amp;VLOOKUP(MATCH(K$9,INDIRECT("'"&amp;TEXT($D19,"mmm")&amp;YEAR($D19)&amp;"'!$C$14:$F$14"),0),parametros!$B$12:$C$15,2,0)&amp;VLOOKUP($C$8,parametros!$B$6:$D$10,3,0)-1+MATCH($G$8,parametros!$E$6:$E$10,0)),"")</f>
        <v/>
      </c>
      <c r="L19" s="28" t="str">
        <f ca="1">IFERROR(INDIRECT("'"&amp;TEXT($D19,"mmm")&amp;YEAR($D19)&amp;"'!"&amp;VLOOKUP(MATCH(L$9,INDIRECT("'"&amp;TEXT($D19,"mmm")&amp;YEAR($D19)&amp;"'!$C$14:$F$14"),0),parametros!$B$12:$C$15,2,0)&amp;VLOOKUP($C$8,parametros!$B$6:$D$10,3,0)-1+MATCH($G$8,parametros!$E$6:$E$10,0)),"")</f>
        <v/>
      </c>
      <c r="M19" s="28" t="str">
        <f ca="1">IFERROR(INDIRECT("'"&amp;TEXT($D19,"mmm")&amp;YEAR($D19)&amp;"'!"&amp;VLOOKUP(MATCH(M$9,INDIRECT("'"&amp;TEXT($D19,"mmm")&amp;YEAR($D19)&amp;"'!$C$14:$F$14"),0),parametros!$B$12:$C$15,2,0)&amp;VLOOKUP($C$8,parametros!$B$6:$D$10,3,0)-1+MATCH($G$8,parametros!$E$6:$E$10,0)),"")</f>
        <v/>
      </c>
      <c r="N19" s="28" t="str">
        <f ca="1">IFERROR(INDIRECT("'"&amp;TEXT($D19,"mmm")&amp;YEAR($D19)&amp;"'!"&amp;VLOOKUP(MATCH(N$9,INDIRECT("'"&amp;TEXT($D19,"mmm")&amp;YEAR($D19)&amp;"'!$C$14:$F$14"),0),parametros!$B$12:$C$15,2,0)&amp;VLOOKUP($C$8,parametros!$B$6:$D$10,3,0)-1+MATCH($G$8,parametros!$E$6:$E$10,0)),"")</f>
        <v/>
      </c>
      <c r="O19" s="28" t="str">
        <f ca="1">IFERROR(INDIRECT("'"&amp;TEXT($D19,"mmm")&amp;YEAR($D19)&amp;"'!"&amp;VLOOKUP(MATCH(O$9,INDIRECT("'"&amp;TEXT($D19,"mmm")&amp;YEAR($D19)&amp;"'!$C$14:$F$14"),0),parametros!$B$12:$C$15,2,0)&amp;VLOOKUP($C$8,parametros!$B$6:$D$10,3,0)-1+MATCH($G$8,parametros!$E$6:$E$10,0)),"")</f>
        <v/>
      </c>
      <c r="P19" s="28" t="str">
        <f ca="1">IFERROR(INDIRECT("'"&amp;TEXT($D19,"mmm")&amp;YEAR($D19)&amp;"'!"&amp;VLOOKUP(MATCH(P$9,INDIRECT("'"&amp;TEXT($D19,"mmm")&amp;YEAR($D19)&amp;"'!$C$14:$F$14"),0),parametros!$B$12:$C$15,2,0)&amp;VLOOKUP($C$8,parametros!$B$6:$D$10,3,0)-1+MATCH($G$8,parametros!$E$6:$E$10,0)),"")</f>
        <v/>
      </c>
      <c r="Q19" s="28" t="str">
        <f ca="1">IFERROR(INDIRECT("'"&amp;TEXT($D19,"mmm")&amp;YEAR($D19)&amp;"'!"&amp;VLOOKUP(MATCH(Q$9,INDIRECT("'"&amp;TEXT($D19,"mmm")&amp;YEAR($D19)&amp;"'!$C$14:$F$14"),0),parametros!$B$12:$C$15,2,0)&amp;VLOOKUP($C$8,parametros!$B$6:$D$10,3,0)-1+MATCH($G$8,parametros!$E$6:$E$10,0)),"")</f>
        <v/>
      </c>
      <c r="R19" s="28" t="str">
        <f ca="1">IFERROR(INDIRECT("'"&amp;TEXT($D19,"mmm")&amp;YEAR($D19)&amp;"'!"&amp;VLOOKUP(MATCH(R$9,INDIRECT("'"&amp;TEXT($D19,"mmm")&amp;YEAR($D19)&amp;"'!$C$14:$F$14"),0),parametros!$B$12:$C$15,2,0)&amp;VLOOKUP($C$8,parametros!$B$6:$D$10,3,0)-1+MATCH($G$8,parametros!$E$6:$E$10,0)),"")</f>
        <v/>
      </c>
      <c r="S19" s="28" t="str">
        <f ca="1">IFERROR(INDIRECT("'"&amp;TEXT($D19,"mmm")&amp;YEAR($D19)&amp;"'!"&amp;VLOOKUP(MATCH(S$9,INDIRECT("'"&amp;TEXT($D19,"mmm")&amp;YEAR($D19)&amp;"'!$C$14:$F$14"),0),parametros!$B$12:$C$15,2,0)&amp;VLOOKUP($C$8,parametros!$B$6:$D$10,3,0)-1+MATCH($G$8,parametros!$E$6:$E$10,0)),"")</f>
        <v/>
      </c>
      <c r="T19" s="28" t="str">
        <f ca="1">IFERROR(INDIRECT("'"&amp;TEXT($D19,"mmm")&amp;YEAR($D19)&amp;"'!"&amp;VLOOKUP(MATCH(T$9,INDIRECT("'"&amp;TEXT($D19,"mmm")&amp;YEAR($D19)&amp;"'!$C$14:$F$14"),0),parametros!$B$12:$C$15,2,0)&amp;VLOOKUP($C$8,parametros!$B$6:$D$10,3,0)-1+MATCH($G$8,parametros!$E$6:$E$10,0)),"")</f>
        <v/>
      </c>
    </row>
    <row r="20" spans="3:20" ht="15.75" thickBot="1" x14ac:dyDescent="0.3">
      <c r="D20" s="26">
        <f t="shared" si="12"/>
        <v>43405</v>
      </c>
      <c r="E20" s="27">
        <f ca="1">IFERROR(INDIRECT("'"&amp;TEXT($D20,"mmm")&amp;YEAR($D20)&amp;"'!"&amp;VLOOKUP(MATCH(E$9,INDIRECT("'"&amp;TEXT($D20,"mmm")&amp;YEAR($D20)&amp;"'!$C$14:$F$14"),0),parametros!$B$12:$C$15,2,0)&amp;VLOOKUP($C$8,parametros!$B$6:$D$10,3,0)-1+MATCH($G$8,parametros!$E$6:$E$10,0)),"")</f>
        <v>1458507</v>
      </c>
      <c r="F20" s="28">
        <f ca="1">IFERROR(INDIRECT("'"&amp;TEXT($D20,"mmm")&amp;YEAR($D20)&amp;"'!"&amp;VLOOKUP(MATCH(F$9,INDIRECT("'"&amp;TEXT($D20,"mmm")&amp;YEAR($D20)&amp;"'!$C$14:$F$14"),0),parametros!$B$12:$C$15,2,0)&amp;VLOOKUP($C$8,parametros!$B$6:$D$10,3,0)-1+MATCH($G$8,parametros!$E$6:$E$10,0)),"")</f>
        <v>1561761</v>
      </c>
      <c r="G20" s="28">
        <f ca="1">IFERROR(INDIRECT("'"&amp;TEXT($D20,"mmm")&amp;YEAR($D20)&amp;"'!"&amp;VLOOKUP(MATCH(G$9,INDIRECT("'"&amp;TEXT($D20,"mmm")&amp;YEAR($D20)&amp;"'!$C$14:$F$14"),0),parametros!$B$12:$C$15,2,0)&amp;VLOOKUP($C$8,parametros!$B$6:$D$10,3,0)-1+MATCH($G$8,parametros!$E$6:$E$10,0)),"")</f>
        <v>1684419</v>
      </c>
      <c r="H20" s="28">
        <f ca="1">IFERROR(INDIRECT("'"&amp;TEXT($D20,"mmm")&amp;YEAR($D20)&amp;"'!"&amp;VLOOKUP(MATCH(H$9,INDIRECT("'"&amp;TEXT($D20,"mmm")&amp;YEAR($D20)&amp;"'!$C$14:$F$14"),0),parametros!$B$12:$C$15,2,0)&amp;VLOOKUP($C$8,parametros!$B$6:$D$10,3,0)-1+MATCH($G$8,parametros!$E$6:$E$10,0)),"")</f>
        <v>1800041.5</v>
      </c>
      <c r="I20" s="28" t="str">
        <f ca="1">IFERROR(INDIRECT("'"&amp;TEXT($D20,"mmm")&amp;YEAR($D20)&amp;"'!"&amp;VLOOKUP(MATCH(I$9,INDIRECT("'"&amp;TEXT($D20,"mmm")&amp;YEAR($D20)&amp;"'!$C$14:$F$14"),0),parametros!$B$12:$C$15,2,0)&amp;VLOOKUP($C$8,parametros!$B$6:$D$10,3,0)-1+MATCH($G$8,parametros!$E$6:$E$10,0)),"")</f>
        <v/>
      </c>
      <c r="J20" s="28" t="str">
        <f ca="1">IFERROR(INDIRECT("'"&amp;TEXT($D20,"mmm")&amp;YEAR($D20)&amp;"'!"&amp;VLOOKUP(MATCH(J$9,INDIRECT("'"&amp;TEXT($D20,"mmm")&amp;YEAR($D20)&amp;"'!$C$14:$F$14"),0),parametros!$B$12:$C$15,2,0)&amp;VLOOKUP($C$8,parametros!$B$6:$D$10,3,0)-1+MATCH($G$8,parametros!$E$6:$E$10,0)),"")</f>
        <v/>
      </c>
      <c r="K20" s="28" t="str">
        <f ca="1">IFERROR(INDIRECT("'"&amp;TEXT($D20,"mmm")&amp;YEAR($D20)&amp;"'!"&amp;VLOOKUP(MATCH(K$9,INDIRECT("'"&amp;TEXT($D20,"mmm")&amp;YEAR($D20)&amp;"'!$C$14:$F$14"),0),parametros!$B$12:$C$15,2,0)&amp;VLOOKUP($C$8,parametros!$B$6:$D$10,3,0)-1+MATCH($G$8,parametros!$E$6:$E$10,0)),"")</f>
        <v/>
      </c>
      <c r="L20" s="28" t="str">
        <f ca="1">IFERROR(INDIRECT("'"&amp;TEXT($D20,"mmm")&amp;YEAR($D20)&amp;"'!"&amp;VLOOKUP(MATCH(L$9,INDIRECT("'"&amp;TEXT($D20,"mmm")&amp;YEAR($D20)&amp;"'!$C$14:$F$14"),0),parametros!$B$12:$C$15,2,0)&amp;VLOOKUP($C$8,parametros!$B$6:$D$10,3,0)-1+MATCH($G$8,parametros!$E$6:$E$10,0)),"")</f>
        <v/>
      </c>
      <c r="M20" s="28" t="str">
        <f ca="1">IFERROR(INDIRECT("'"&amp;TEXT($D20,"mmm")&amp;YEAR($D20)&amp;"'!"&amp;VLOOKUP(MATCH(M$9,INDIRECT("'"&amp;TEXT($D20,"mmm")&amp;YEAR($D20)&amp;"'!$C$14:$F$14"),0),parametros!$B$12:$C$15,2,0)&amp;VLOOKUP($C$8,parametros!$B$6:$D$10,3,0)-1+MATCH($G$8,parametros!$E$6:$E$10,0)),"")</f>
        <v/>
      </c>
      <c r="N20" s="28" t="str">
        <f ca="1">IFERROR(INDIRECT("'"&amp;TEXT($D20,"mmm")&amp;YEAR($D20)&amp;"'!"&amp;VLOOKUP(MATCH(N$9,INDIRECT("'"&amp;TEXT($D20,"mmm")&amp;YEAR($D20)&amp;"'!$C$14:$F$14"),0),parametros!$B$12:$C$15,2,0)&amp;VLOOKUP($C$8,parametros!$B$6:$D$10,3,0)-1+MATCH($G$8,parametros!$E$6:$E$10,0)),"")</f>
        <v/>
      </c>
      <c r="O20" s="28" t="str">
        <f ca="1">IFERROR(INDIRECT("'"&amp;TEXT($D20,"mmm")&amp;YEAR($D20)&amp;"'!"&amp;VLOOKUP(MATCH(O$9,INDIRECT("'"&amp;TEXT($D20,"mmm")&amp;YEAR($D20)&amp;"'!$C$14:$F$14"),0),parametros!$B$12:$C$15,2,0)&amp;VLOOKUP($C$8,parametros!$B$6:$D$10,3,0)-1+MATCH($G$8,parametros!$E$6:$E$10,0)),"")</f>
        <v/>
      </c>
      <c r="P20" s="28" t="str">
        <f ca="1">IFERROR(INDIRECT("'"&amp;TEXT($D20,"mmm")&amp;YEAR($D20)&amp;"'!"&amp;VLOOKUP(MATCH(P$9,INDIRECT("'"&amp;TEXT($D20,"mmm")&amp;YEAR($D20)&amp;"'!$C$14:$F$14"),0),parametros!$B$12:$C$15,2,0)&amp;VLOOKUP($C$8,parametros!$B$6:$D$10,3,0)-1+MATCH($G$8,parametros!$E$6:$E$10,0)),"")</f>
        <v/>
      </c>
      <c r="Q20" s="28" t="str">
        <f ca="1">IFERROR(INDIRECT("'"&amp;TEXT($D20,"mmm")&amp;YEAR($D20)&amp;"'!"&amp;VLOOKUP(MATCH(Q$9,INDIRECT("'"&amp;TEXT($D20,"mmm")&amp;YEAR($D20)&amp;"'!$C$14:$F$14"),0),parametros!$B$12:$C$15,2,0)&amp;VLOOKUP($C$8,parametros!$B$6:$D$10,3,0)-1+MATCH($G$8,parametros!$E$6:$E$10,0)),"")</f>
        <v/>
      </c>
      <c r="R20" s="28" t="str">
        <f ca="1">IFERROR(INDIRECT("'"&amp;TEXT($D20,"mmm")&amp;YEAR($D20)&amp;"'!"&amp;VLOOKUP(MATCH(R$9,INDIRECT("'"&amp;TEXT($D20,"mmm")&amp;YEAR($D20)&amp;"'!$C$14:$F$14"),0),parametros!$B$12:$C$15,2,0)&amp;VLOOKUP($C$8,parametros!$B$6:$D$10,3,0)-1+MATCH($G$8,parametros!$E$6:$E$10,0)),"")</f>
        <v/>
      </c>
      <c r="S20" s="28" t="str">
        <f ca="1">IFERROR(INDIRECT("'"&amp;TEXT($D20,"mmm")&amp;YEAR($D20)&amp;"'!"&amp;VLOOKUP(MATCH(S$9,INDIRECT("'"&amp;TEXT($D20,"mmm")&amp;YEAR($D20)&amp;"'!$C$14:$F$14"),0),parametros!$B$12:$C$15,2,0)&amp;VLOOKUP($C$8,parametros!$B$6:$D$10,3,0)-1+MATCH($G$8,parametros!$E$6:$E$10,0)),"")</f>
        <v/>
      </c>
      <c r="T20" s="28" t="str">
        <f ca="1">IFERROR(INDIRECT("'"&amp;TEXT($D20,"mmm")&amp;YEAR($D20)&amp;"'!"&amp;VLOOKUP(MATCH(T$9,INDIRECT("'"&amp;TEXT($D20,"mmm")&amp;YEAR($D20)&amp;"'!$C$14:$F$14"),0),parametros!$B$12:$C$15,2,0)&amp;VLOOKUP($C$8,parametros!$B$6:$D$10,3,0)-1+MATCH($G$8,parametros!$E$6:$E$10,0)),"")</f>
        <v/>
      </c>
    </row>
    <row r="21" spans="3:20" ht="15.75" thickBot="1" x14ac:dyDescent="0.3">
      <c r="D21" s="26">
        <f t="shared" si="12"/>
        <v>43435</v>
      </c>
      <c r="E21" s="27">
        <f ca="1">IFERROR(INDIRECT("'"&amp;TEXT($D21,"mmm")&amp;YEAR($D21)&amp;"'!"&amp;VLOOKUP(MATCH(E$9,INDIRECT("'"&amp;TEXT($D21,"mmm")&amp;YEAR($D21)&amp;"'!$C$14:$F$14"),0),parametros!$B$12:$C$15,2,0)&amp;VLOOKUP($C$8,parametros!$B$6:$D$10,3,0)-1+MATCH($G$8,parametros!$E$6:$E$10,0)),"")</f>
        <v>1463140.335</v>
      </c>
      <c r="F21" s="28">
        <f ca="1">IFERROR(INDIRECT("'"&amp;TEXT($D21,"mmm")&amp;YEAR($D21)&amp;"'!"&amp;VLOOKUP(MATCH(F$9,INDIRECT("'"&amp;TEXT($D21,"mmm")&amp;YEAR($D21)&amp;"'!$C$14:$F$14"),0),parametros!$B$12:$C$15,2,0)&amp;VLOOKUP($C$8,parametros!$B$6:$D$10,3,0)-1+MATCH($G$8,parametros!$E$6:$E$10,0)),"")</f>
        <v>1569176</v>
      </c>
      <c r="G21" s="28">
        <f ca="1">IFERROR(INDIRECT("'"&amp;TEXT($D21,"mmm")&amp;YEAR($D21)&amp;"'!"&amp;VLOOKUP(MATCH(G$9,INDIRECT("'"&amp;TEXT($D21,"mmm")&amp;YEAR($D21)&amp;"'!$C$14:$F$14"),0),parametros!$B$12:$C$15,2,0)&amp;VLOOKUP($C$8,parametros!$B$6:$D$10,3,0)-1+MATCH($G$8,parametros!$E$6:$E$10,0)),"")</f>
        <v>1688222.4</v>
      </c>
      <c r="H21" s="28">
        <f ca="1">IFERROR(INDIRECT("'"&amp;TEXT($D21,"mmm")&amp;YEAR($D21)&amp;"'!"&amp;VLOOKUP(MATCH(H$9,INDIRECT("'"&amp;TEXT($D21,"mmm")&amp;YEAR($D21)&amp;"'!$C$14:$F$14"),0),parametros!$B$12:$C$15,2,0)&amp;VLOOKUP($C$8,parametros!$B$6:$D$10,3,0)-1+MATCH($G$8,parametros!$E$6:$E$10,0)),"")</f>
        <v>1818318.88</v>
      </c>
      <c r="I21" s="28" t="str">
        <f ca="1">IFERROR(INDIRECT("'"&amp;TEXT($D21,"mmm")&amp;YEAR($D21)&amp;"'!"&amp;VLOOKUP(MATCH(I$9,INDIRECT("'"&amp;TEXT($D21,"mmm")&amp;YEAR($D21)&amp;"'!$C$14:$F$14"),0),parametros!$B$12:$C$15,2,0)&amp;VLOOKUP($C$8,parametros!$B$6:$D$10,3,0)-1+MATCH($G$8,parametros!$E$6:$E$10,0)),"")</f>
        <v/>
      </c>
      <c r="J21" s="28" t="str">
        <f ca="1">IFERROR(INDIRECT("'"&amp;TEXT($D21,"mmm")&amp;YEAR($D21)&amp;"'!"&amp;VLOOKUP(MATCH(J$9,INDIRECT("'"&amp;TEXT($D21,"mmm")&amp;YEAR($D21)&amp;"'!$C$14:$F$14"),0),parametros!$B$12:$C$15,2,0)&amp;VLOOKUP($C$8,parametros!$B$6:$D$10,3,0)-1+MATCH($G$8,parametros!$E$6:$E$10,0)),"")</f>
        <v/>
      </c>
      <c r="K21" s="28" t="str">
        <f ca="1">IFERROR(INDIRECT("'"&amp;TEXT($D21,"mmm")&amp;YEAR($D21)&amp;"'!"&amp;VLOOKUP(MATCH(K$9,INDIRECT("'"&amp;TEXT($D21,"mmm")&amp;YEAR($D21)&amp;"'!$C$14:$F$14"),0),parametros!$B$12:$C$15,2,0)&amp;VLOOKUP($C$8,parametros!$B$6:$D$10,3,0)-1+MATCH($G$8,parametros!$E$6:$E$10,0)),"")</f>
        <v/>
      </c>
      <c r="L21" s="28" t="str">
        <f ca="1">IFERROR(INDIRECT("'"&amp;TEXT($D21,"mmm")&amp;YEAR($D21)&amp;"'!"&amp;VLOOKUP(MATCH(L$9,INDIRECT("'"&amp;TEXT($D21,"mmm")&amp;YEAR($D21)&amp;"'!$C$14:$F$14"),0),parametros!$B$12:$C$15,2,0)&amp;VLOOKUP($C$8,parametros!$B$6:$D$10,3,0)-1+MATCH($G$8,parametros!$E$6:$E$10,0)),"")</f>
        <v/>
      </c>
      <c r="M21" s="28" t="str">
        <f ca="1">IFERROR(INDIRECT("'"&amp;TEXT($D21,"mmm")&amp;YEAR($D21)&amp;"'!"&amp;VLOOKUP(MATCH(M$9,INDIRECT("'"&amp;TEXT($D21,"mmm")&amp;YEAR($D21)&amp;"'!$C$14:$F$14"),0),parametros!$B$12:$C$15,2,0)&amp;VLOOKUP($C$8,parametros!$B$6:$D$10,3,0)-1+MATCH($G$8,parametros!$E$6:$E$10,0)),"")</f>
        <v/>
      </c>
      <c r="N21" s="28" t="str">
        <f ca="1">IFERROR(INDIRECT("'"&amp;TEXT($D21,"mmm")&amp;YEAR($D21)&amp;"'!"&amp;VLOOKUP(MATCH(N$9,INDIRECT("'"&amp;TEXT($D21,"mmm")&amp;YEAR($D21)&amp;"'!$C$14:$F$14"),0),parametros!$B$12:$C$15,2,0)&amp;VLOOKUP($C$8,parametros!$B$6:$D$10,3,0)-1+MATCH($G$8,parametros!$E$6:$E$10,0)),"")</f>
        <v/>
      </c>
      <c r="O21" s="28" t="str">
        <f ca="1">IFERROR(INDIRECT("'"&amp;TEXT($D21,"mmm")&amp;YEAR($D21)&amp;"'!"&amp;VLOOKUP(MATCH(O$9,INDIRECT("'"&amp;TEXT($D21,"mmm")&amp;YEAR($D21)&amp;"'!$C$14:$F$14"),0),parametros!$B$12:$C$15,2,0)&amp;VLOOKUP($C$8,parametros!$B$6:$D$10,3,0)-1+MATCH($G$8,parametros!$E$6:$E$10,0)),"")</f>
        <v/>
      </c>
      <c r="P21" s="28" t="str">
        <f ca="1">IFERROR(INDIRECT("'"&amp;TEXT($D21,"mmm")&amp;YEAR($D21)&amp;"'!"&amp;VLOOKUP(MATCH(P$9,INDIRECT("'"&amp;TEXT($D21,"mmm")&amp;YEAR($D21)&amp;"'!$C$14:$F$14"),0),parametros!$B$12:$C$15,2,0)&amp;VLOOKUP($C$8,parametros!$B$6:$D$10,3,0)-1+MATCH($G$8,parametros!$E$6:$E$10,0)),"")</f>
        <v/>
      </c>
      <c r="Q21" s="28" t="str">
        <f ca="1">IFERROR(INDIRECT("'"&amp;TEXT($D21,"mmm")&amp;YEAR($D21)&amp;"'!"&amp;VLOOKUP(MATCH(Q$9,INDIRECT("'"&amp;TEXT($D21,"mmm")&amp;YEAR($D21)&amp;"'!$C$14:$F$14"),0),parametros!$B$12:$C$15,2,0)&amp;VLOOKUP($C$8,parametros!$B$6:$D$10,3,0)-1+MATCH($G$8,parametros!$E$6:$E$10,0)),"")</f>
        <v/>
      </c>
      <c r="R21" s="28" t="str">
        <f ca="1">IFERROR(INDIRECT("'"&amp;TEXT($D21,"mmm")&amp;YEAR($D21)&amp;"'!"&amp;VLOOKUP(MATCH(R$9,INDIRECT("'"&amp;TEXT($D21,"mmm")&amp;YEAR($D21)&amp;"'!$C$14:$F$14"),0),parametros!$B$12:$C$15,2,0)&amp;VLOOKUP($C$8,parametros!$B$6:$D$10,3,0)-1+MATCH($G$8,parametros!$E$6:$E$10,0)),"")</f>
        <v/>
      </c>
      <c r="S21" s="28" t="str">
        <f ca="1">IFERROR(INDIRECT("'"&amp;TEXT($D21,"mmm")&amp;YEAR($D21)&amp;"'!"&amp;VLOOKUP(MATCH(S$9,INDIRECT("'"&amp;TEXT($D21,"mmm")&amp;YEAR($D21)&amp;"'!$C$14:$F$14"),0),parametros!$B$12:$C$15,2,0)&amp;VLOOKUP($C$8,parametros!$B$6:$D$10,3,0)-1+MATCH($G$8,parametros!$E$6:$E$10,0)),"")</f>
        <v/>
      </c>
      <c r="T21" s="28" t="str">
        <f ca="1">IFERROR(INDIRECT("'"&amp;TEXT($D21,"mmm")&amp;YEAR($D21)&amp;"'!"&amp;VLOOKUP(MATCH(T$9,INDIRECT("'"&amp;TEXT($D21,"mmm")&amp;YEAR($D21)&amp;"'!$C$14:$F$14"),0),parametros!$B$12:$C$15,2,0)&amp;VLOOKUP($C$8,parametros!$B$6:$D$10,3,0)-1+MATCH($G$8,parametros!$E$6:$E$10,0)),"")</f>
        <v/>
      </c>
    </row>
    <row r="22" spans="3:20" ht="15.75" thickBot="1" x14ac:dyDescent="0.3">
      <c r="D22" s="26">
        <f t="shared" si="12"/>
        <v>43466</v>
      </c>
      <c r="E22" s="27" t="str">
        <f ca="1">IFERROR(INDIRECT("'"&amp;TEXT($D22,"mmm")&amp;YEAR($D22)&amp;"'!"&amp;VLOOKUP(MATCH(E$9,INDIRECT("'"&amp;TEXT($D22,"mmm")&amp;YEAR($D22)&amp;"'!$C$14:$F$14"),0),parametros!$B$12:$C$15,2,0)&amp;VLOOKUP($C$8,parametros!$B$6:$D$10,3,0)-1+MATCH($G$8,parametros!$E$6:$E$10,0)),"")</f>
        <v/>
      </c>
      <c r="F22" s="28">
        <f ca="1">IFERROR(INDIRECT("'"&amp;TEXT($D22,"mmm")&amp;YEAR($D22)&amp;"'!"&amp;VLOOKUP(MATCH(F$9,INDIRECT("'"&amp;TEXT($D22,"mmm")&amp;YEAR($D22)&amp;"'!$C$14:$F$14"),0),parametros!$B$12:$C$15,2,0)&amp;VLOOKUP($C$8,parametros!$B$6:$D$10,3,0)-1+MATCH($G$8,parametros!$E$6:$E$10,0)),"")</f>
        <v>1569077.5</v>
      </c>
      <c r="G22" s="28">
        <f ca="1">IFERROR(INDIRECT("'"&amp;TEXT($D22,"mmm")&amp;YEAR($D22)&amp;"'!"&amp;VLOOKUP(MATCH(G$9,INDIRECT("'"&amp;TEXT($D22,"mmm")&amp;YEAR($D22)&amp;"'!$C$14:$F$14"),0),parametros!$B$12:$C$15,2,0)&amp;VLOOKUP($C$8,parametros!$B$6:$D$10,3,0)-1+MATCH($G$8,parametros!$E$6:$E$10,0)),"")</f>
        <v>1684197.5</v>
      </c>
      <c r="H22" s="28">
        <f ca="1">IFERROR(INDIRECT("'"&amp;TEXT($D22,"mmm")&amp;YEAR($D22)&amp;"'!"&amp;VLOOKUP(MATCH(H$9,INDIRECT("'"&amp;TEXT($D22,"mmm")&amp;YEAR($D22)&amp;"'!$C$14:$F$14"),0),parametros!$B$12:$C$15,2,0)&amp;VLOOKUP($C$8,parametros!$B$6:$D$10,3,0)-1+MATCH($G$8,parametros!$E$6:$E$10,0)),"")</f>
        <v>1809657.365</v>
      </c>
      <c r="I22" s="28">
        <f ca="1">IFERROR(INDIRECT("'"&amp;TEXT($D22,"mmm")&amp;YEAR($D22)&amp;"'!"&amp;VLOOKUP(MATCH(I$9,INDIRECT("'"&amp;TEXT($D22,"mmm")&amp;YEAR($D22)&amp;"'!$C$14:$F$14"),0),parametros!$B$12:$C$15,2,0)&amp;VLOOKUP($C$8,parametros!$B$6:$D$10,3,0)-1+MATCH($G$8,parametros!$E$6:$E$10,0)),"")</f>
        <v>1913334.62</v>
      </c>
      <c r="J22" s="28" t="str">
        <f ca="1">IFERROR(INDIRECT("'"&amp;TEXT($D22,"mmm")&amp;YEAR($D22)&amp;"'!"&amp;VLOOKUP(MATCH(J$9,INDIRECT("'"&amp;TEXT($D22,"mmm")&amp;YEAR($D22)&amp;"'!$C$14:$F$14"),0),parametros!$B$12:$C$15,2,0)&amp;VLOOKUP($C$8,parametros!$B$6:$D$10,3,0)-1+MATCH($G$8,parametros!$E$6:$E$10,0)),"")</f>
        <v/>
      </c>
      <c r="K22" s="28" t="str">
        <f ca="1">IFERROR(INDIRECT("'"&amp;TEXT($D22,"mmm")&amp;YEAR($D22)&amp;"'!"&amp;VLOOKUP(MATCH(K$9,INDIRECT("'"&amp;TEXT($D22,"mmm")&amp;YEAR($D22)&amp;"'!$C$14:$F$14"),0),parametros!$B$12:$C$15,2,0)&amp;VLOOKUP($C$8,parametros!$B$6:$D$10,3,0)-1+MATCH($G$8,parametros!$E$6:$E$10,0)),"")</f>
        <v/>
      </c>
      <c r="L22" s="28" t="str">
        <f ca="1">IFERROR(INDIRECT("'"&amp;TEXT($D22,"mmm")&amp;YEAR($D22)&amp;"'!"&amp;VLOOKUP(MATCH(L$9,INDIRECT("'"&amp;TEXT($D22,"mmm")&amp;YEAR($D22)&amp;"'!$C$14:$F$14"),0),parametros!$B$12:$C$15,2,0)&amp;VLOOKUP($C$8,parametros!$B$6:$D$10,3,0)-1+MATCH($G$8,parametros!$E$6:$E$10,0)),"")</f>
        <v/>
      </c>
      <c r="M22" s="28" t="str">
        <f ca="1">IFERROR(INDIRECT("'"&amp;TEXT($D22,"mmm")&amp;YEAR($D22)&amp;"'!"&amp;VLOOKUP(MATCH(M$9,INDIRECT("'"&amp;TEXT($D22,"mmm")&amp;YEAR($D22)&amp;"'!$C$14:$F$14"),0),parametros!$B$12:$C$15,2,0)&amp;VLOOKUP($C$8,parametros!$B$6:$D$10,3,0)-1+MATCH($G$8,parametros!$E$6:$E$10,0)),"")</f>
        <v/>
      </c>
      <c r="N22" s="28" t="str">
        <f ca="1">IFERROR(INDIRECT("'"&amp;TEXT($D22,"mmm")&amp;YEAR($D22)&amp;"'!"&amp;VLOOKUP(MATCH(N$9,INDIRECT("'"&amp;TEXT($D22,"mmm")&amp;YEAR($D22)&amp;"'!$C$14:$F$14"),0),parametros!$B$12:$C$15,2,0)&amp;VLOOKUP($C$8,parametros!$B$6:$D$10,3,0)-1+MATCH($G$8,parametros!$E$6:$E$10,0)),"")</f>
        <v/>
      </c>
      <c r="O22" s="28" t="str">
        <f ca="1">IFERROR(INDIRECT("'"&amp;TEXT($D22,"mmm")&amp;YEAR($D22)&amp;"'!"&amp;VLOOKUP(MATCH(O$9,INDIRECT("'"&amp;TEXT($D22,"mmm")&amp;YEAR($D22)&amp;"'!$C$14:$F$14"),0),parametros!$B$12:$C$15,2,0)&amp;VLOOKUP($C$8,parametros!$B$6:$D$10,3,0)-1+MATCH($G$8,parametros!$E$6:$E$10,0)),"")</f>
        <v/>
      </c>
      <c r="P22" s="28" t="str">
        <f ca="1">IFERROR(INDIRECT("'"&amp;TEXT($D22,"mmm")&amp;YEAR($D22)&amp;"'!"&amp;VLOOKUP(MATCH(P$9,INDIRECT("'"&amp;TEXT($D22,"mmm")&amp;YEAR($D22)&amp;"'!$C$14:$F$14"),0),parametros!$B$12:$C$15,2,0)&amp;VLOOKUP($C$8,parametros!$B$6:$D$10,3,0)-1+MATCH($G$8,parametros!$E$6:$E$10,0)),"")</f>
        <v/>
      </c>
      <c r="Q22" s="28" t="str">
        <f ca="1">IFERROR(INDIRECT("'"&amp;TEXT($D22,"mmm")&amp;YEAR($D22)&amp;"'!"&amp;VLOOKUP(MATCH(Q$9,INDIRECT("'"&amp;TEXT($D22,"mmm")&amp;YEAR($D22)&amp;"'!$C$14:$F$14"),0),parametros!$B$12:$C$15,2,0)&amp;VLOOKUP($C$8,parametros!$B$6:$D$10,3,0)-1+MATCH($G$8,parametros!$E$6:$E$10,0)),"")</f>
        <v/>
      </c>
      <c r="R22" s="28" t="str">
        <f ca="1">IFERROR(INDIRECT("'"&amp;TEXT($D22,"mmm")&amp;YEAR($D22)&amp;"'!"&amp;VLOOKUP(MATCH(R$9,INDIRECT("'"&amp;TEXT($D22,"mmm")&amp;YEAR($D22)&amp;"'!$C$14:$F$14"),0),parametros!$B$12:$C$15,2,0)&amp;VLOOKUP($C$8,parametros!$B$6:$D$10,3,0)-1+MATCH($G$8,parametros!$E$6:$E$10,0)),"")</f>
        <v/>
      </c>
      <c r="S22" s="28" t="str">
        <f ca="1">IFERROR(INDIRECT("'"&amp;TEXT($D22,"mmm")&amp;YEAR($D22)&amp;"'!"&amp;VLOOKUP(MATCH(S$9,INDIRECT("'"&amp;TEXT($D22,"mmm")&amp;YEAR($D22)&amp;"'!$C$14:$F$14"),0),parametros!$B$12:$C$15,2,0)&amp;VLOOKUP($C$8,parametros!$B$6:$D$10,3,0)-1+MATCH($G$8,parametros!$E$6:$E$10,0)),"")</f>
        <v/>
      </c>
      <c r="T22" s="28" t="str">
        <f ca="1">IFERROR(INDIRECT("'"&amp;TEXT($D22,"mmm")&amp;YEAR($D22)&amp;"'!"&amp;VLOOKUP(MATCH(T$9,INDIRECT("'"&amp;TEXT($D22,"mmm")&amp;YEAR($D22)&amp;"'!$C$14:$F$14"),0),parametros!$B$12:$C$15,2,0)&amp;VLOOKUP($C$8,parametros!$B$6:$D$10,3,0)-1+MATCH($G$8,parametros!$E$6:$E$10,0)),"")</f>
        <v/>
      </c>
    </row>
    <row r="23" spans="3:20" ht="15.75" thickBot="1" x14ac:dyDescent="0.3">
      <c r="D23" s="26">
        <f t="shared" si="12"/>
        <v>43497</v>
      </c>
      <c r="E23" s="27" t="str">
        <f ca="1">IFERROR(INDIRECT("'"&amp;TEXT($D23,"mmm")&amp;YEAR($D23)&amp;"'!"&amp;VLOOKUP(MATCH(E$9,INDIRECT("'"&amp;TEXT($D23,"mmm")&amp;YEAR($D23)&amp;"'!$C$14:$F$14"),0),parametros!$B$12:$C$15,2,0)&amp;VLOOKUP($C$8,parametros!$B$6:$D$10,3,0)-1+MATCH($G$8,parametros!$E$6:$E$10,0)),"")</f>
        <v/>
      </c>
      <c r="F23" s="28">
        <f ca="1">IFERROR(INDIRECT("'"&amp;TEXT($D23,"mmm")&amp;YEAR($D23)&amp;"'!"&amp;VLOOKUP(MATCH(F$9,INDIRECT("'"&amp;TEXT($D23,"mmm")&amp;YEAR($D23)&amp;"'!$C$14:$F$14"),0),parametros!$B$12:$C$15,2,0)&amp;VLOOKUP($C$8,parametros!$B$6:$D$10,3,0)-1+MATCH($G$8,parametros!$E$6:$E$10,0)),"")</f>
        <v>1569513.9</v>
      </c>
      <c r="G23" s="28">
        <f ca="1">IFERROR(INDIRECT("'"&amp;TEXT($D23,"mmm")&amp;YEAR($D23)&amp;"'!"&amp;VLOOKUP(MATCH(G$9,INDIRECT("'"&amp;TEXT($D23,"mmm")&amp;YEAR($D23)&amp;"'!$C$14:$F$14"),0),parametros!$B$12:$C$15,2,0)&amp;VLOOKUP($C$8,parametros!$B$6:$D$10,3,0)-1+MATCH($G$8,parametros!$E$6:$E$10,0)),"")</f>
        <v>1689843.29</v>
      </c>
      <c r="H23" s="28">
        <f ca="1">IFERROR(INDIRECT("'"&amp;TEXT($D23,"mmm")&amp;YEAR($D23)&amp;"'!"&amp;VLOOKUP(MATCH(H$9,INDIRECT("'"&amp;TEXT($D23,"mmm")&amp;YEAR($D23)&amp;"'!$C$14:$F$14"),0),parametros!$B$12:$C$15,2,0)&amp;VLOOKUP($C$8,parametros!$B$6:$D$10,3,0)-1+MATCH($G$8,parametros!$E$6:$E$10,0)),"")</f>
        <v>1807239.11</v>
      </c>
      <c r="I23" s="28">
        <f ca="1">IFERROR(INDIRECT("'"&amp;TEXT($D23,"mmm")&amp;YEAR($D23)&amp;"'!"&amp;VLOOKUP(MATCH(I$9,INDIRECT("'"&amp;TEXT($D23,"mmm")&amp;YEAR($D23)&amp;"'!$C$14:$F$14"),0),parametros!$B$12:$C$15,2,0)&amp;VLOOKUP($C$8,parametros!$B$6:$D$10,3,0)-1+MATCH($G$8,parametros!$E$6:$E$10,0)),"")</f>
        <v>1913334.62</v>
      </c>
      <c r="J23" s="28" t="str">
        <f ca="1">IFERROR(INDIRECT("'"&amp;TEXT($D23,"mmm")&amp;YEAR($D23)&amp;"'!"&amp;VLOOKUP(MATCH(J$9,INDIRECT("'"&amp;TEXT($D23,"mmm")&amp;YEAR($D23)&amp;"'!$C$14:$F$14"),0),parametros!$B$12:$C$15,2,0)&amp;VLOOKUP($C$8,parametros!$B$6:$D$10,3,0)-1+MATCH($G$8,parametros!$E$6:$E$10,0)),"")</f>
        <v/>
      </c>
      <c r="K23" s="28" t="str">
        <f ca="1">IFERROR(INDIRECT("'"&amp;TEXT($D23,"mmm")&amp;YEAR($D23)&amp;"'!"&amp;VLOOKUP(MATCH(K$9,INDIRECT("'"&amp;TEXT($D23,"mmm")&amp;YEAR($D23)&amp;"'!$C$14:$F$14"),0),parametros!$B$12:$C$15,2,0)&amp;VLOOKUP($C$8,parametros!$B$6:$D$10,3,0)-1+MATCH($G$8,parametros!$E$6:$E$10,0)),"")</f>
        <v/>
      </c>
      <c r="L23" s="28" t="str">
        <f ca="1">IFERROR(INDIRECT("'"&amp;TEXT($D23,"mmm")&amp;YEAR($D23)&amp;"'!"&amp;VLOOKUP(MATCH(L$9,INDIRECT("'"&amp;TEXT($D23,"mmm")&amp;YEAR($D23)&amp;"'!$C$14:$F$14"),0),parametros!$B$12:$C$15,2,0)&amp;VLOOKUP($C$8,parametros!$B$6:$D$10,3,0)-1+MATCH($G$8,parametros!$E$6:$E$10,0)),"")</f>
        <v/>
      </c>
      <c r="M23" s="28" t="str">
        <f ca="1">IFERROR(INDIRECT("'"&amp;TEXT($D23,"mmm")&amp;YEAR($D23)&amp;"'!"&amp;VLOOKUP(MATCH(M$9,INDIRECT("'"&amp;TEXT($D23,"mmm")&amp;YEAR($D23)&amp;"'!$C$14:$F$14"),0),parametros!$B$12:$C$15,2,0)&amp;VLOOKUP($C$8,parametros!$B$6:$D$10,3,0)-1+MATCH($G$8,parametros!$E$6:$E$10,0)),"")</f>
        <v/>
      </c>
      <c r="N23" s="28" t="str">
        <f ca="1">IFERROR(INDIRECT("'"&amp;TEXT($D23,"mmm")&amp;YEAR($D23)&amp;"'!"&amp;VLOOKUP(MATCH(N$9,INDIRECT("'"&amp;TEXT($D23,"mmm")&amp;YEAR($D23)&amp;"'!$C$14:$F$14"),0),parametros!$B$12:$C$15,2,0)&amp;VLOOKUP($C$8,parametros!$B$6:$D$10,3,0)-1+MATCH($G$8,parametros!$E$6:$E$10,0)),"")</f>
        <v/>
      </c>
      <c r="O23" s="28" t="str">
        <f ca="1">IFERROR(INDIRECT("'"&amp;TEXT($D23,"mmm")&amp;YEAR($D23)&amp;"'!"&amp;VLOOKUP(MATCH(O$9,INDIRECT("'"&amp;TEXT($D23,"mmm")&amp;YEAR($D23)&amp;"'!$C$14:$F$14"),0),parametros!$B$12:$C$15,2,0)&amp;VLOOKUP($C$8,parametros!$B$6:$D$10,3,0)-1+MATCH($G$8,parametros!$E$6:$E$10,0)),"")</f>
        <v/>
      </c>
      <c r="P23" s="28" t="str">
        <f ca="1">IFERROR(INDIRECT("'"&amp;TEXT($D23,"mmm")&amp;YEAR($D23)&amp;"'!"&amp;VLOOKUP(MATCH(P$9,INDIRECT("'"&amp;TEXT($D23,"mmm")&amp;YEAR($D23)&amp;"'!$C$14:$F$14"),0),parametros!$B$12:$C$15,2,0)&amp;VLOOKUP($C$8,parametros!$B$6:$D$10,3,0)-1+MATCH($G$8,parametros!$E$6:$E$10,0)),"")</f>
        <v/>
      </c>
      <c r="Q23" s="28" t="str">
        <f ca="1">IFERROR(INDIRECT("'"&amp;TEXT($D23,"mmm")&amp;YEAR($D23)&amp;"'!"&amp;VLOOKUP(MATCH(Q$9,INDIRECT("'"&amp;TEXT($D23,"mmm")&amp;YEAR($D23)&amp;"'!$C$14:$F$14"),0),parametros!$B$12:$C$15,2,0)&amp;VLOOKUP($C$8,parametros!$B$6:$D$10,3,0)-1+MATCH($G$8,parametros!$E$6:$E$10,0)),"")</f>
        <v/>
      </c>
      <c r="R23" s="28" t="str">
        <f ca="1">IFERROR(INDIRECT("'"&amp;TEXT($D23,"mmm")&amp;YEAR($D23)&amp;"'!"&amp;VLOOKUP(MATCH(R$9,INDIRECT("'"&amp;TEXT($D23,"mmm")&amp;YEAR($D23)&amp;"'!$C$14:$F$14"),0),parametros!$B$12:$C$15,2,0)&amp;VLOOKUP($C$8,parametros!$B$6:$D$10,3,0)-1+MATCH($G$8,parametros!$E$6:$E$10,0)),"")</f>
        <v/>
      </c>
      <c r="S23" s="28" t="str">
        <f ca="1">IFERROR(INDIRECT("'"&amp;TEXT($D23,"mmm")&amp;YEAR($D23)&amp;"'!"&amp;VLOOKUP(MATCH(S$9,INDIRECT("'"&amp;TEXT($D23,"mmm")&amp;YEAR($D23)&amp;"'!$C$14:$F$14"),0),parametros!$B$12:$C$15,2,0)&amp;VLOOKUP($C$8,parametros!$B$6:$D$10,3,0)-1+MATCH($G$8,parametros!$E$6:$E$10,0)),"")</f>
        <v/>
      </c>
      <c r="T23" s="28" t="str">
        <f ca="1">IFERROR(INDIRECT("'"&amp;TEXT($D23,"mmm")&amp;YEAR($D23)&amp;"'!"&amp;VLOOKUP(MATCH(T$9,INDIRECT("'"&amp;TEXT($D23,"mmm")&amp;YEAR($D23)&amp;"'!$C$14:$F$14"),0),parametros!$B$12:$C$15,2,0)&amp;VLOOKUP($C$8,parametros!$B$6:$D$10,3,0)-1+MATCH($G$8,parametros!$E$6:$E$10,0)),"")</f>
        <v/>
      </c>
    </row>
    <row r="24" spans="3:20" ht="15.75" thickBot="1" x14ac:dyDescent="0.3">
      <c r="D24" s="26">
        <f t="shared" si="12"/>
        <v>43525</v>
      </c>
      <c r="E24" s="27" t="str">
        <f ca="1">IFERROR(INDIRECT("'"&amp;TEXT($D24,"mmm")&amp;YEAR($D24)&amp;"'!"&amp;VLOOKUP(MATCH(E$9,INDIRECT("'"&amp;TEXT($D24,"mmm")&amp;YEAR($D24)&amp;"'!$C$14:$F$14"),0),parametros!$B$12:$C$15,2,0)&amp;VLOOKUP($C$8,parametros!$B$6:$D$10,3,0)-1+MATCH($G$8,parametros!$E$6:$E$10,0)),"")</f>
        <v/>
      </c>
      <c r="F24" s="28">
        <f ca="1">IFERROR(INDIRECT("'"&amp;TEXT($D24,"mmm")&amp;YEAR($D24)&amp;"'!"&amp;VLOOKUP(MATCH(F$9,INDIRECT("'"&amp;TEXT($D24,"mmm")&amp;YEAR($D24)&amp;"'!$C$14:$F$14"),0),parametros!$B$12:$C$15,2,0)&amp;VLOOKUP($C$8,parametros!$B$6:$D$10,3,0)-1+MATCH($G$8,parametros!$E$6:$E$10,0)),"")</f>
        <v>1570585.8049999999</v>
      </c>
      <c r="G24" s="28">
        <f ca="1">IFERROR(INDIRECT("'"&amp;TEXT($D24,"mmm")&amp;YEAR($D24)&amp;"'!"&amp;VLOOKUP(MATCH(G$9,INDIRECT("'"&amp;TEXT($D24,"mmm")&amp;YEAR($D24)&amp;"'!$C$14:$F$14"),0),parametros!$B$12:$C$15,2,0)&amp;VLOOKUP($C$8,parametros!$B$6:$D$10,3,0)-1+MATCH($G$8,parametros!$E$6:$E$10,0)),"")</f>
        <v>1689619</v>
      </c>
      <c r="H24" s="28">
        <f ca="1">IFERROR(INDIRECT("'"&amp;TEXT($D24,"mmm")&amp;YEAR($D24)&amp;"'!"&amp;VLOOKUP(MATCH(H$9,INDIRECT("'"&amp;TEXT($D24,"mmm")&amp;YEAR($D24)&amp;"'!$C$14:$F$14"),0),parametros!$B$12:$C$15,2,0)&amp;VLOOKUP($C$8,parametros!$B$6:$D$10,3,0)-1+MATCH($G$8,parametros!$E$6:$E$10,0)),"")</f>
        <v>1807250</v>
      </c>
      <c r="I24" s="28">
        <f ca="1">IFERROR(INDIRECT("'"&amp;TEXT($D24,"mmm")&amp;YEAR($D24)&amp;"'!"&amp;VLOOKUP(MATCH(I$9,INDIRECT("'"&amp;TEXT($D24,"mmm")&amp;YEAR($D24)&amp;"'!$C$14:$F$14"),0),parametros!$B$12:$C$15,2,0)&amp;VLOOKUP($C$8,parametros!$B$6:$D$10,3,0)-1+MATCH($G$8,parametros!$E$6:$E$10,0)),"")</f>
        <v>1917550</v>
      </c>
      <c r="J24" s="28" t="str">
        <f ca="1">IFERROR(INDIRECT("'"&amp;TEXT($D24,"mmm")&amp;YEAR($D24)&amp;"'!"&amp;VLOOKUP(MATCH(J$9,INDIRECT("'"&amp;TEXT($D24,"mmm")&amp;YEAR($D24)&amp;"'!$C$14:$F$14"),0),parametros!$B$12:$C$15,2,0)&amp;VLOOKUP($C$8,parametros!$B$6:$D$10,3,0)-1+MATCH($G$8,parametros!$E$6:$E$10,0)),"")</f>
        <v/>
      </c>
      <c r="K24" s="28" t="str">
        <f ca="1">IFERROR(INDIRECT("'"&amp;TEXT($D24,"mmm")&amp;YEAR($D24)&amp;"'!"&amp;VLOOKUP(MATCH(K$9,INDIRECT("'"&amp;TEXT($D24,"mmm")&amp;YEAR($D24)&amp;"'!$C$14:$F$14"),0),parametros!$B$12:$C$15,2,0)&amp;VLOOKUP($C$8,parametros!$B$6:$D$10,3,0)-1+MATCH($G$8,parametros!$E$6:$E$10,0)),"")</f>
        <v/>
      </c>
      <c r="L24" s="28" t="str">
        <f ca="1">IFERROR(INDIRECT("'"&amp;TEXT($D24,"mmm")&amp;YEAR($D24)&amp;"'!"&amp;VLOOKUP(MATCH(L$9,INDIRECT("'"&amp;TEXT($D24,"mmm")&amp;YEAR($D24)&amp;"'!$C$14:$F$14"),0),parametros!$B$12:$C$15,2,0)&amp;VLOOKUP($C$8,parametros!$B$6:$D$10,3,0)-1+MATCH($G$8,parametros!$E$6:$E$10,0)),"")</f>
        <v/>
      </c>
      <c r="M24" s="28" t="str">
        <f ca="1">IFERROR(INDIRECT("'"&amp;TEXT($D24,"mmm")&amp;YEAR($D24)&amp;"'!"&amp;VLOOKUP(MATCH(M$9,INDIRECT("'"&amp;TEXT($D24,"mmm")&amp;YEAR($D24)&amp;"'!$C$14:$F$14"),0),parametros!$B$12:$C$15,2,0)&amp;VLOOKUP($C$8,parametros!$B$6:$D$10,3,0)-1+MATCH($G$8,parametros!$E$6:$E$10,0)),"")</f>
        <v/>
      </c>
      <c r="N24" s="28" t="str">
        <f ca="1">IFERROR(INDIRECT("'"&amp;TEXT($D24,"mmm")&amp;YEAR($D24)&amp;"'!"&amp;VLOOKUP(MATCH(N$9,INDIRECT("'"&amp;TEXT($D24,"mmm")&amp;YEAR($D24)&amp;"'!$C$14:$F$14"),0),parametros!$B$12:$C$15,2,0)&amp;VLOOKUP($C$8,parametros!$B$6:$D$10,3,0)-1+MATCH($G$8,parametros!$E$6:$E$10,0)),"")</f>
        <v/>
      </c>
      <c r="O24" s="28" t="str">
        <f ca="1">IFERROR(INDIRECT("'"&amp;TEXT($D24,"mmm")&amp;YEAR($D24)&amp;"'!"&amp;VLOOKUP(MATCH(O$9,INDIRECT("'"&amp;TEXT($D24,"mmm")&amp;YEAR($D24)&amp;"'!$C$14:$F$14"),0),parametros!$B$12:$C$15,2,0)&amp;VLOOKUP($C$8,parametros!$B$6:$D$10,3,0)-1+MATCH($G$8,parametros!$E$6:$E$10,0)),"")</f>
        <v/>
      </c>
      <c r="P24" s="28" t="str">
        <f ca="1">IFERROR(INDIRECT("'"&amp;TEXT($D24,"mmm")&amp;YEAR($D24)&amp;"'!"&amp;VLOOKUP(MATCH(P$9,INDIRECT("'"&amp;TEXT($D24,"mmm")&amp;YEAR($D24)&amp;"'!$C$14:$F$14"),0),parametros!$B$12:$C$15,2,0)&amp;VLOOKUP($C$8,parametros!$B$6:$D$10,3,0)-1+MATCH($G$8,parametros!$E$6:$E$10,0)),"")</f>
        <v/>
      </c>
      <c r="Q24" s="28" t="str">
        <f ca="1">IFERROR(INDIRECT("'"&amp;TEXT($D24,"mmm")&amp;YEAR($D24)&amp;"'!"&amp;VLOOKUP(MATCH(Q$9,INDIRECT("'"&amp;TEXT($D24,"mmm")&amp;YEAR($D24)&amp;"'!$C$14:$F$14"),0),parametros!$B$12:$C$15,2,0)&amp;VLOOKUP($C$8,parametros!$B$6:$D$10,3,0)-1+MATCH($G$8,parametros!$E$6:$E$10,0)),"")</f>
        <v/>
      </c>
      <c r="R24" s="28" t="str">
        <f ca="1">IFERROR(INDIRECT("'"&amp;TEXT($D24,"mmm")&amp;YEAR($D24)&amp;"'!"&amp;VLOOKUP(MATCH(R$9,INDIRECT("'"&amp;TEXT($D24,"mmm")&amp;YEAR($D24)&amp;"'!$C$14:$F$14"),0),parametros!$B$12:$C$15,2,0)&amp;VLOOKUP($C$8,parametros!$B$6:$D$10,3,0)-1+MATCH($G$8,parametros!$E$6:$E$10,0)),"")</f>
        <v/>
      </c>
      <c r="S24" s="28" t="str">
        <f ca="1">IFERROR(INDIRECT("'"&amp;TEXT($D24,"mmm")&amp;YEAR($D24)&amp;"'!"&amp;VLOOKUP(MATCH(S$9,INDIRECT("'"&amp;TEXT($D24,"mmm")&amp;YEAR($D24)&amp;"'!$C$14:$F$14"),0),parametros!$B$12:$C$15,2,0)&amp;VLOOKUP($C$8,parametros!$B$6:$D$10,3,0)-1+MATCH($G$8,parametros!$E$6:$E$10,0)),"")</f>
        <v/>
      </c>
      <c r="T24" s="28" t="str">
        <f ca="1">IFERROR(INDIRECT("'"&amp;TEXT($D24,"mmm")&amp;YEAR($D24)&amp;"'!"&amp;VLOOKUP(MATCH(T$9,INDIRECT("'"&amp;TEXT($D24,"mmm")&amp;YEAR($D24)&amp;"'!$C$14:$F$14"),0),parametros!$B$12:$C$15,2,0)&amp;VLOOKUP($C$8,parametros!$B$6:$D$10,3,0)-1+MATCH($G$8,parametros!$E$6:$E$10,0)),"")</f>
        <v/>
      </c>
    </row>
    <row r="25" spans="3:20" ht="15.75" thickBot="1" x14ac:dyDescent="0.3">
      <c r="D25" s="26">
        <f t="shared" si="12"/>
        <v>43556</v>
      </c>
      <c r="E25" s="27" t="str">
        <f ca="1">IFERROR(INDIRECT("'"&amp;TEXT($D25,"mmm")&amp;YEAR($D25)&amp;"'!"&amp;VLOOKUP(MATCH(E$9,INDIRECT("'"&amp;TEXT($D25,"mmm")&amp;YEAR($D25)&amp;"'!$C$14:$F$14"),0),parametros!$B$12:$C$15,2,0)&amp;VLOOKUP($C$8,parametros!$B$6:$D$10,3,0)-1+MATCH($G$8,parametros!$E$6:$E$10,0)),"")</f>
        <v/>
      </c>
      <c r="F25" s="28">
        <f ca="1">IFERROR(INDIRECT("'"&amp;TEXT($D25,"mmm")&amp;YEAR($D25)&amp;"'!"&amp;VLOOKUP(MATCH(F$9,INDIRECT("'"&amp;TEXT($D25,"mmm")&amp;YEAR($D25)&amp;"'!$C$14:$F$14"),0),parametros!$B$12:$C$15,2,0)&amp;VLOOKUP($C$8,parametros!$B$6:$D$10,3,0)-1+MATCH($G$8,parametros!$E$6:$E$10,0)),"")</f>
        <v>1570285.28</v>
      </c>
      <c r="G25" s="28">
        <f ca="1">IFERROR(INDIRECT("'"&amp;TEXT($D25,"mmm")&amp;YEAR($D25)&amp;"'!"&amp;VLOOKUP(MATCH(G$9,INDIRECT("'"&amp;TEXT($D25,"mmm")&amp;YEAR($D25)&amp;"'!$C$14:$F$14"),0),parametros!$B$12:$C$15,2,0)&amp;VLOOKUP($C$8,parametros!$B$6:$D$10,3,0)-1+MATCH($G$8,parametros!$E$6:$E$10,0)),"")</f>
        <v>1685945</v>
      </c>
      <c r="H25" s="28">
        <f ca="1">IFERROR(INDIRECT("'"&amp;TEXT($D25,"mmm")&amp;YEAR($D25)&amp;"'!"&amp;VLOOKUP(MATCH(H$9,INDIRECT("'"&amp;TEXT($D25,"mmm")&amp;YEAR($D25)&amp;"'!$C$14:$F$14"),0),parametros!$B$12:$C$15,2,0)&amp;VLOOKUP($C$8,parametros!$B$6:$D$10,3,0)-1+MATCH($G$8,parametros!$E$6:$E$10,0)),"")</f>
        <v>1800234</v>
      </c>
      <c r="I25" s="28">
        <f ca="1">IFERROR(INDIRECT("'"&amp;TEXT($D25,"mmm")&amp;YEAR($D25)&amp;"'!"&amp;VLOOKUP(MATCH(I$9,INDIRECT("'"&amp;TEXT($D25,"mmm")&amp;YEAR($D25)&amp;"'!$C$14:$F$14"),0),parametros!$B$12:$C$15,2,0)&amp;VLOOKUP($C$8,parametros!$B$6:$D$10,3,0)-1+MATCH($G$8,parametros!$E$6:$E$10,0)),"")</f>
        <v>1922073</v>
      </c>
      <c r="J25" s="28" t="str">
        <f ca="1">IFERROR(INDIRECT("'"&amp;TEXT($D25,"mmm")&amp;YEAR($D25)&amp;"'!"&amp;VLOOKUP(MATCH(J$9,INDIRECT("'"&amp;TEXT($D25,"mmm")&amp;YEAR($D25)&amp;"'!$C$14:$F$14"),0),parametros!$B$12:$C$15,2,0)&amp;VLOOKUP($C$8,parametros!$B$6:$D$10,3,0)-1+MATCH($G$8,parametros!$E$6:$E$10,0)),"")</f>
        <v/>
      </c>
      <c r="K25" s="28" t="str">
        <f ca="1">IFERROR(INDIRECT("'"&amp;TEXT($D25,"mmm")&amp;YEAR($D25)&amp;"'!"&amp;VLOOKUP(MATCH(K$9,INDIRECT("'"&amp;TEXT($D25,"mmm")&amp;YEAR($D25)&amp;"'!$C$14:$F$14"),0),parametros!$B$12:$C$15,2,0)&amp;VLOOKUP($C$8,parametros!$B$6:$D$10,3,0)-1+MATCH($G$8,parametros!$E$6:$E$10,0)),"")</f>
        <v/>
      </c>
      <c r="L25" s="28" t="str">
        <f ca="1">IFERROR(INDIRECT("'"&amp;TEXT($D25,"mmm")&amp;YEAR($D25)&amp;"'!"&amp;VLOOKUP(MATCH(L$9,INDIRECT("'"&amp;TEXT($D25,"mmm")&amp;YEAR($D25)&amp;"'!$C$14:$F$14"),0),parametros!$B$12:$C$15,2,0)&amp;VLOOKUP($C$8,parametros!$B$6:$D$10,3,0)-1+MATCH($G$8,parametros!$E$6:$E$10,0)),"")</f>
        <v/>
      </c>
      <c r="M25" s="28" t="str">
        <f ca="1">IFERROR(INDIRECT("'"&amp;TEXT($D25,"mmm")&amp;YEAR($D25)&amp;"'!"&amp;VLOOKUP(MATCH(M$9,INDIRECT("'"&amp;TEXT($D25,"mmm")&amp;YEAR($D25)&amp;"'!$C$14:$F$14"),0),parametros!$B$12:$C$15,2,0)&amp;VLOOKUP($C$8,parametros!$B$6:$D$10,3,0)-1+MATCH($G$8,parametros!$E$6:$E$10,0)),"")</f>
        <v/>
      </c>
      <c r="N25" s="28" t="str">
        <f ca="1">IFERROR(INDIRECT("'"&amp;TEXT($D25,"mmm")&amp;YEAR($D25)&amp;"'!"&amp;VLOOKUP(MATCH(N$9,INDIRECT("'"&amp;TEXT($D25,"mmm")&amp;YEAR($D25)&amp;"'!$C$14:$F$14"),0),parametros!$B$12:$C$15,2,0)&amp;VLOOKUP($C$8,parametros!$B$6:$D$10,3,0)-1+MATCH($G$8,parametros!$E$6:$E$10,0)),"")</f>
        <v/>
      </c>
      <c r="O25" s="28" t="str">
        <f ca="1">IFERROR(INDIRECT("'"&amp;TEXT($D25,"mmm")&amp;YEAR($D25)&amp;"'!"&amp;VLOOKUP(MATCH(O$9,INDIRECT("'"&amp;TEXT($D25,"mmm")&amp;YEAR($D25)&amp;"'!$C$14:$F$14"),0),parametros!$B$12:$C$15,2,0)&amp;VLOOKUP($C$8,parametros!$B$6:$D$10,3,0)-1+MATCH($G$8,parametros!$E$6:$E$10,0)),"")</f>
        <v/>
      </c>
      <c r="P25" s="28" t="str">
        <f ca="1">IFERROR(INDIRECT("'"&amp;TEXT($D25,"mmm")&amp;YEAR($D25)&amp;"'!"&amp;VLOOKUP(MATCH(P$9,INDIRECT("'"&amp;TEXT($D25,"mmm")&amp;YEAR($D25)&amp;"'!$C$14:$F$14"),0),parametros!$B$12:$C$15,2,0)&amp;VLOOKUP($C$8,parametros!$B$6:$D$10,3,0)-1+MATCH($G$8,parametros!$E$6:$E$10,0)),"")</f>
        <v/>
      </c>
      <c r="Q25" s="28" t="str">
        <f ca="1">IFERROR(INDIRECT("'"&amp;TEXT($D25,"mmm")&amp;YEAR($D25)&amp;"'!"&amp;VLOOKUP(MATCH(Q$9,INDIRECT("'"&amp;TEXT($D25,"mmm")&amp;YEAR($D25)&amp;"'!$C$14:$F$14"),0),parametros!$B$12:$C$15,2,0)&amp;VLOOKUP($C$8,parametros!$B$6:$D$10,3,0)-1+MATCH($G$8,parametros!$E$6:$E$10,0)),"")</f>
        <v/>
      </c>
      <c r="R25" s="28" t="str">
        <f ca="1">IFERROR(INDIRECT("'"&amp;TEXT($D25,"mmm")&amp;YEAR($D25)&amp;"'!"&amp;VLOOKUP(MATCH(R$9,INDIRECT("'"&amp;TEXT($D25,"mmm")&amp;YEAR($D25)&amp;"'!$C$14:$F$14"),0),parametros!$B$12:$C$15,2,0)&amp;VLOOKUP($C$8,parametros!$B$6:$D$10,3,0)-1+MATCH($G$8,parametros!$E$6:$E$10,0)),"")</f>
        <v/>
      </c>
      <c r="S25" s="28" t="str">
        <f ca="1">IFERROR(INDIRECT("'"&amp;TEXT($D25,"mmm")&amp;YEAR($D25)&amp;"'!"&amp;VLOOKUP(MATCH(S$9,INDIRECT("'"&amp;TEXT($D25,"mmm")&amp;YEAR($D25)&amp;"'!$C$14:$F$14"),0),parametros!$B$12:$C$15,2,0)&amp;VLOOKUP($C$8,parametros!$B$6:$D$10,3,0)-1+MATCH($G$8,parametros!$E$6:$E$10,0)),"")</f>
        <v/>
      </c>
      <c r="T25" s="28" t="str">
        <f ca="1">IFERROR(INDIRECT("'"&amp;TEXT($D25,"mmm")&amp;YEAR($D25)&amp;"'!"&amp;VLOOKUP(MATCH(T$9,INDIRECT("'"&amp;TEXT($D25,"mmm")&amp;YEAR($D25)&amp;"'!$C$14:$F$14"),0),parametros!$B$12:$C$15,2,0)&amp;VLOOKUP($C$8,parametros!$B$6:$D$10,3,0)-1+MATCH($G$8,parametros!$E$6:$E$10,0)),"")</f>
        <v/>
      </c>
    </row>
    <row r="26" spans="3:20" ht="15.75" thickBot="1" x14ac:dyDescent="0.3">
      <c r="D26" s="26">
        <f t="shared" si="12"/>
        <v>43586</v>
      </c>
      <c r="E26" s="27" t="str">
        <f ca="1">IFERROR(INDIRECT("'"&amp;TEXT($D26,"mmm")&amp;YEAR($D26)&amp;"'!"&amp;VLOOKUP(MATCH(E$9,INDIRECT("'"&amp;TEXT($D26,"mmm")&amp;YEAR($D26)&amp;"'!$C$14:$F$14"),0),parametros!$B$12:$C$15,2,0)&amp;VLOOKUP($C$8,parametros!$B$6:$D$10,3,0)-1+MATCH($G$8,parametros!$E$6:$E$10,0)),"")</f>
        <v/>
      </c>
      <c r="F26" s="28">
        <f ca="1">IFERROR(INDIRECT("'"&amp;TEXT($D26,"mmm")&amp;YEAR($D26)&amp;"'!"&amp;VLOOKUP(MATCH(F$9,INDIRECT("'"&amp;TEXT($D26,"mmm")&amp;YEAR($D26)&amp;"'!$C$14:$F$14"),0),parametros!$B$12:$C$15,2,0)&amp;VLOOKUP($C$8,parametros!$B$6:$D$10,3,0)-1+MATCH($G$8,parametros!$E$6:$E$10,0)),"")</f>
        <v>1562139.0049999999</v>
      </c>
      <c r="G26" s="28">
        <f ca="1">IFERROR(INDIRECT("'"&amp;TEXT($D26,"mmm")&amp;YEAR($D26)&amp;"'!"&amp;VLOOKUP(MATCH(G$9,INDIRECT("'"&amp;TEXT($D26,"mmm")&amp;YEAR($D26)&amp;"'!$C$14:$F$14"),0),parametros!$B$12:$C$15,2,0)&amp;VLOOKUP($C$8,parametros!$B$6:$D$10,3,0)-1+MATCH($G$8,parametros!$E$6:$E$10,0)),"")</f>
        <v>1679573</v>
      </c>
      <c r="H26" s="28">
        <f ca="1">IFERROR(INDIRECT("'"&amp;TEXT($D26,"mmm")&amp;YEAR($D26)&amp;"'!"&amp;VLOOKUP(MATCH(H$9,INDIRECT("'"&amp;TEXT($D26,"mmm")&amp;YEAR($D26)&amp;"'!$C$14:$F$14"),0),parametros!$B$12:$C$15,2,0)&amp;VLOOKUP($C$8,parametros!$B$6:$D$10,3,0)-1+MATCH($G$8,parametros!$E$6:$E$10,0)),"")</f>
        <v>1795027</v>
      </c>
      <c r="I26" s="28">
        <f ca="1">IFERROR(INDIRECT("'"&amp;TEXT($D26,"mmm")&amp;YEAR($D26)&amp;"'!"&amp;VLOOKUP(MATCH(I$9,INDIRECT("'"&amp;TEXT($D26,"mmm")&amp;YEAR($D26)&amp;"'!$C$14:$F$14"),0),parametros!$B$12:$C$15,2,0)&amp;VLOOKUP($C$8,parametros!$B$6:$D$10,3,0)-1+MATCH($G$8,parametros!$E$6:$E$10,0)),"")</f>
        <v>1909521.65</v>
      </c>
      <c r="J26" s="28" t="str">
        <f ca="1">IFERROR(INDIRECT("'"&amp;TEXT($D26,"mmm")&amp;YEAR($D26)&amp;"'!"&amp;VLOOKUP(MATCH(J$9,INDIRECT("'"&amp;TEXT($D26,"mmm")&amp;YEAR($D26)&amp;"'!$C$14:$F$14"),0),parametros!$B$12:$C$15,2,0)&amp;VLOOKUP($C$8,parametros!$B$6:$D$10,3,0)-1+MATCH($G$8,parametros!$E$6:$E$10,0)),"")</f>
        <v/>
      </c>
      <c r="K26" s="28" t="str">
        <f ca="1">IFERROR(INDIRECT("'"&amp;TEXT($D26,"mmm")&amp;YEAR($D26)&amp;"'!"&amp;VLOOKUP(MATCH(K$9,INDIRECT("'"&amp;TEXT($D26,"mmm")&amp;YEAR($D26)&amp;"'!$C$14:$F$14"),0),parametros!$B$12:$C$15,2,0)&amp;VLOOKUP($C$8,parametros!$B$6:$D$10,3,0)-1+MATCH($G$8,parametros!$E$6:$E$10,0)),"")</f>
        <v/>
      </c>
      <c r="L26" s="28" t="str">
        <f ca="1">IFERROR(INDIRECT("'"&amp;TEXT($D26,"mmm")&amp;YEAR($D26)&amp;"'!"&amp;VLOOKUP(MATCH(L$9,INDIRECT("'"&amp;TEXT($D26,"mmm")&amp;YEAR($D26)&amp;"'!$C$14:$F$14"),0),parametros!$B$12:$C$15,2,0)&amp;VLOOKUP($C$8,parametros!$B$6:$D$10,3,0)-1+MATCH($G$8,parametros!$E$6:$E$10,0)),"")</f>
        <v/>
      </c>
      <c r="M26" s="28" t="str">
        <f ca="1">IFERROR(INDIRECT("'"&amp;TEXT($D26,"mmm")&amp;YEAR($D26)&amp;"'!"&amp;VLOOKUP(MATCH(M$9,INDIRECT("'"&amp;TEXT($D26,"mmm")&amp;YEAR($D26)&amp;"'!$C$14:$F$14"),0),parametros!$B$12:$C$15,2,0)&amp;VLOOKUP($C$8,parametros!$B$6:$D$10,3,0)-1+MATCH($G$8,parametros!$E$6:$E$10,0)),"")</f>
        <v/>
      </c>
      <c r="N26" s="28" t="str">
        <f ca="1">IFERROR(INDIRECT("'"&amp;TEXT($D26,"mmm")&amp;YEAR($D26)&amp;"'!"&amp;VLOOKUP(MATCH(N$9,INDIRECT("'"&amp;TEXT($D26,"mmm")&amp;YEAR($D26)&amp;"'!$C$14:$F$14"),0),parametros!$B$12:$C$15,2,0)&amp;VLOOKUP($C$8,parametros!$B$6:$D$10,3,0)-1+MATCH($G$8,parametros!$E$6:$E$10,0)),"")</f>
        <v/>
      </c>
      <c r="O26" s="28" t="str">
        <f ca="1">IFERROR(INDIRECT("'"&amp;TEXT($D26,"mmm")&amp;YEAR($D26)&amp;"'!"&amp;VLOOKUP(MATCH(O$9,INDIRECT("'"&amp;TEXT($D26,"mmm")&amp;YEAR($D26)&amp;"'!$C$14:$F$14"),0),parametros!$B$12:$C$15,2,0)&amp;VLOOKUP($C$8,parametros!$B$6:$D$10,3,0)-1+MATCH($G$8,parametros!$E$6:$E$10,0)),"")</f>
        <v/>
      </c>
      <c r="P26" s="28" t="str">
        <f ca="1">IFERROR(INDIRECT("'"&amp;TEXT($D26,"mmm")&amp;YEAR($D26)&amp;"'!"&amp;VLOOKUP(MATCH(P$9,INDIRECT("'"&amp;TEXT($D26,"mmm")&amp;YEAR($D26)&amp;"'!$C$14:$F$14"),0),parametros!$B$12:$C$15,2,0)&amp;VLOOKUP($C$8,parametros!$B$6:$D$10,3,0)-1+MATCH($G$8,parametros!$E$6:$E$10,0)),"")</f>
        <v/>
      </c>
      <c r="Q26" s="28" t="str">
        <f ca="1">IFERROR(INDIRECT("'"&amp;TEXT($D26,"mmm")&amp;YEAR($D26)&amp;"'!"&amp;VLOOKUP(MATCH(Q$9,INDIRECT("'"&amp;TEXT($D26,"mmm")&amp;YEAR($D26)&amp;"'!$C$14:$F$14"),0),parametros!$B$12:$C$15,2,0)&amp;VLOOKUP($C$8,parametros!$B$6:$D$10,3,0)-1+MATCH($G$8,parametros!$E$6:$E$10,0)),"")</f>
        <v/>
      </c>
      <c r="R26" s="28" t="str">
        <f ca="1">IFERROR(INDIRECT("'"&amp;TEXT($D26,"mmm")&amp;YEAR($D26)&amp;"'!"&amp;VLOOKUP(MATCH(R$9,INDIRECT("'"&amp;TEXT($D26,"mmm")&amp;YEAR($D26)&amp;"'!$C$14:$F$14"),0),parametros!$B$12:$C$15,2,0)&amp;VLOOKUP($C$8,parametros!$B$6:$D$10,3,0)-1+MATCH($G$8,parametros!$E$6:$E$10,0)),"")</f>
        <v/>
      </c>
      <c r="S26" s="28" t="str">
        <f ca="1">IFERROR(INDIRECT("'"&amp;TEXT($D26,"mmm")&amp;YEAR($D26)&amp;"'!"&amp;VLOOKUP(MATCH(S$9,INDIRECT("'"&amp;TEXT($D26,"mmm")&amp;YEAR($D26)&amp;"'!$C$14:$F$14"),0),parametros!$B$12:$C$15,2,0)&amp;VLOOKUP($C$8,parametros!$B$6:$D$10,3,0)-1+MATCH($G$8,parametros!$E$6:$E$10,0)),"")</f>
        <v/>
      </c>
      <c r="T26" s="28" t="str">
        <f ca="1">IFERROR(INDIRECT("'"&amp;TEXT($D26,"mmm")&amp;YEAR($D26)&amp;"'!"&amp;VLOOKUP(MATCH(T$9,INDIRECT("'"&amp;TEXT($D26,"mmm")&amp;YEAR($D26)&amp;"'!$C$14:$F$14"),0),parametros!$B$12:$C$15,2,0)&amp;VLOOKUP($C$8,parametros!$B$6:$D$10,3,0)-1+MATCH($G$8,parametros!$E$6:$E$10,0)),"")</f>
        <v/>
      </c>
    </row>
    <row r="27" spans="3:20" ht="15.75" thickBot="1" x14ac:dyDescent="0.3">
      <c r="D27" s="26">
        <f t="shared" si="12"/>
        <v>43617</v>
      </c>
      <c r="E27" s="27" t="str">
        <f ca="1">IFERROR(INDIRECT("'"&amp;TEXT($D27,"mmm")&amp;YEAR($D27)&amp;"'!"&amp;VLOOKUP(MATCH(E$9,INDIRECT("'"&amp;TEXT($D27,"mmm")&amp;YEAR($D27)&amp;"'!$C$14:$F$14"),0),parametros!$B$12:$C$15,2,0)&amp;VLOOKUP($C$8,parametros!$B$6:$D$10,3,0)-1+MATCH($G$8,parametros!$E$6:$E$10,0)),"")</f>
        <v/>
      </c>
      <c r="F27" s="28">
        <f ca="1">IFERROR(INDIRECT("'"&amp;TEXT($D27,"mmm")&amp;YEAR($D27)&amp;"'!"&amp;VLOOKUP(MATCH(F$9,INDIRECT("'"&amp;TEXT($D27,"mmm")&amp;YEAR($D27)&amp;"'!$C$14:$F$14"),0),parametros!$B$12:$C$15,2,0)&amp;VLOOKUP($C$8,parametros!$B$6:$D$10,3,0)-1+MATCH($G$8,parametros!$E$6:$E$10,0)),"")</f>
        <v>1560000</v>
      </c>
      <c r="G27" s="28">
        <f ca="1">IFERROR(INDIRECT("'"&amp;TEXT($D27,"mmm")&amp;YEAR($D27)&amp;"'!"&amp;VLOOKUP(MATCH(G$9,INDIRECT("'"&amp;TEXT($D27,"mmm")&amp;YEAR($D27)&amp;"'!$C$14:$F$14"),0),parametros!$B$12:$C$15,2,0)&amp;VLOOKUP($C$8,parametros!$B$6:$D$10,3,0)-1+MATCH($G$8,parametros!$E$6:$E$10,0)),"")</f>
        <v>1674150</v>
      </c>
      <c r="H27" s="28">
        <f ca="1">IFERROR(INDIRECT("'"&amp;TEXT($D27,"mmm")&amp;YEAR($D27)&amp;"'!"&amp;VLOOKUP(MATCH(H$9,INDIRECT("'"&amp;TEXT($D27,"mmm")&amp;YEAR($D27)&amp;"'!$C$14:$F$14"),0),parametros!$B$12:$C$15,2,0)&amp;VLOOKUP($C$8,parametros!$B$6:$D$10,3,0)-1+MATCH($G$8,parametros!$E$6:$E$10,0)),"")</f>
        <v>1784000</v>
      </c>
      <c r="I27" s="28">
        <f ca="1">IFERROR(INDIRECT("'"&amp;TEXT($D27,"mmm")&amp;YEAR($D27)&amp;"'!"&amp;VLOOKUP(MATCH(I$9,INDIRECT("'"&amp;TEXT($D27,"mmm")&amp;YEAR($D27)&amp;"'!$C$14:$F$14"),0),parametros!$B$12:$C$15,2,0)&amp;VLOOKUP($C$8,parametros!$B$6:$D$10,3,0)-1+MATCH($G$8,parametros!$E$6:$E$10,0)),"")</f>
        <v>1904679.24</v>
      </c>
      <c r="J27" s="28" t="str">
        <f ca="1">IFERROR(INDIRECT("'"&amp;TEXT($D27,"mmm")&amp;YEAR($D27)&amp;"'!"&amp;VLOOKUP(MATCH(J$9,INDIRECT("'"&amp;TEXT($D27,"mmm")&amp;YEAR($D27)&amp;"'!$C$14:$F$14"),0),parametros!$B$12:$C$15,2,0)&amp;VLOOKUP($C$8,parametros!$B$6:$D$10,3,0)-1+MATCH($G$8,parametros!$E$6:$E$10,0)),"")</f>
        <v/>
      </c>
      <c r="K27" s="28" t="str">
        <f ca="1">IFERROR(INDIRECT("'"&amp;TEXT($D27,"mmm")&amp;YEAR($D27)&amp;"'!"&amp;VLOOKUP(MATCH(K$9,INDIRECT("'"&amp;TEXT($D27,"mmm")&amp;YEAR($D27)&amp;"'!$C$14:$F$14"),0),parametros!$B$12:$C$15,2,0)&amp;VLOOKUP($C$8,parametros!$B$6:$D$10,3,0)-1+MATCH($G$8,parametros!$E$6:$E$10,0)),"")</f>
        <v/>
      </c>
      <c r="L27" s="28" t="str">
        <f ca="1">IFERROR(INDIRECT("'"&amp;TEXT($D27,"mmm")&amp;YEAR($D27)&amp;"'!"&amp;VLOOKUP(MATCH(L$9,INDIRECT("'"&amp;TEXT($D27,"mmm")&amp;YEAR($D27)&amp;"'!$C$14:$F$14"),0),parametros!$B$12:$C$15,2,0)&amp;VLOOKUP($C$8,parametros!$B$6:$D$10,3,0)-1+MATCH($G$8,parametros!$E$6:$E$10,0)),"")</f>
        <v/>
      </c>
      <c r="M27" s="28" t="str">
        <f ca="1">IFERROR(INDIRECT("'"&amp;TEXT($D27,"mmm")&amp;YEAR($D27)&amp;"'!"&amp;VLOOKUP(MATCH(M$9,INDIRECT("'"&amp;TEXT($D27,"mmm")&amp;YEAR($D27)&amp;"'!$C$14:$F$14"),0),parametros!$B$12:$C$15,2,0)&amp;VLOOKUP($C$8,parametros!$B$6:$D$10,3,0)-1+MATCH($G$8,parametros!$E$6:$E$10,0)),"")</f>
        <v/>
      </c>
      <c r="N27" s="28" t="str">
        <f ca="1">IFERROR(INDIRECT("'"&amp;TEXT($D27,"mmm")&amp;YEAR($D27)&amp;"'!"&amp;VLOOKUP(MATCH(N$9,INDIRECT("'"&amp;TEXT($D27,"mmm")&amp;YEAR($D27)&amp;"'!$C$14:$F$14"),0),parametros!$B$12:$C$15,2,0)&amp;VLOOKUP($C$8,parametros!$B$6:$D$10,3,0)-1+MATCH($G$8,parametros!$E$6:$E$10,0)),"")</f>
        <v/>
      </c>
      <c r="O27" s="28" t="str">
        <f ca="1">IFERROR(INDIRECT("'"&amp;TEXT($D27,"mmm")&amp;YEAR($D27)&amp;"'!"&amp;VLOOKUP(MATCH(O$9,INDIRECT("'"&amp;TEXT($D27,"mmm")&amp;YEAR($D27)&amp;"'!$C$14:$F$14"),0),parametros!$B$12:$C$15,2,0)&amp;VLOOKUP($C$8,parametros!$B$6:$D$10,3,0)-1+MATCH($G$8,parametros!$E$6:$E$10,0)),"")</f>
        <v/>
      </c>
      <c r="P27" s="28" t="str">
        <f ca="1">IFERROR(INDIRECT("'"&amp;TEXT($D27,"mmm")&amp;YEAR($D27)&amp;"'!"&amp;VLOOKUP(MATCH(P$9,INDIRECT("'"&amp;TEXT($D27,"mmm")&amp;YEAR($D27)&amp;"'!$C$14:$F$14"),0),parametros!$B$12:$C$15,2,0)&amp;VLOOKUP($C$8,parametros!$B$6:$D$10,3,0)-1+MATCH($G$8,parametros!$E$6:$E$10,0)),"")</f>
        <v/>
      </c>
      <c r="Q27" s="28" t="str">
        <f ca="1">IFERROR(INDIRECT("'"&amp;TEXT($D27,"mmm")&amp;YEAR($D27)&amp;"'!"&amp;VLOOKUP(MATCH(Q$9,INDIRECT("'"&amp;TEXT($D27,"mmm")&amp;YEAR($D27)&amp;"'!$C$14:$F$14"),0),parametros!$B$12:$C$15,2,0)&amp;VLOOKUP($C$8,parametros!$B$6:$D$10,3,0)-1+MATCH($G$8,parametros!$E$6:$E$10,0)),"")</f>
        <v/>
      </c>
      <c r="R27" s="28" t="str">
        <f ca="1">IFERROR(INDIRECT("'"&amp;TEXT($D27,"mmm")&amp;YEAR($D27)&amp;"'!"&amp;VLOOKUP(MATCH(R$9,INDIRECT("'"&amp;TEXT($D27,"mmm")&amp;YEAR($D27)&amp;"'!$C$14:$F$14"),0),parametros!$B$12:$C$15,2,0)&amp;VLOOKUP($C$8,parametros!$B$6:$D$10,3,0)-1+MATCH($G$8,parametros!$E$6:$E$10,0)),"")</f>
        <v/>
      </c>
      <c r="S27" s="28" t="str">
        <f ca="1">IFERROR(INDIRECT("'"&amp;TEXT($D27,"mmm")&amp;YEAR($D27)&amp;"'!"&amp;VLOOKUP(MATCH(S$9,INDIRECT("'"&amp;TEXT($D27,"mmm")&amp;YEAR($D27)&amp;"'!$C$14:$F$14"),0),parametros!$B$12:$C$15,2,0)&amp;VLOOKUP($C$8,parametros!$B$6:$D$10,3,0)-1+MATCH($G$8,parametros!$E$6:$E$10,0)),"")</f>
        <v/>
      </c>
      <c r="T27" s="28" t="str">
        <f ca="1">IFERROR(INDIRECT("'"&amp;TEXT($D27,"mmm")&amp;YEAR($D27)&amp;"'!"&amp;VLOOKUP(MATCH(T$9,INDIRECT("'"&amp;TEXT($D27,"mmm")&amp;YEAR($D27)&amp;"'!$C$14:$F$14"),0),parametros!$B$12:$C$15,2,0)&amp;VLOOKUP($C$8,parametros!$B$6:$D$10,3,0)-1+MATCH($G$8,parametros!$E$6:$E$10,0)),"")</f>
        <v/>
      </c>
    </row>
    <row r="28" spans="3:20" ht="15.75" thickBot="1" x14ac:dyDescent="0.3">
      <c r="D28" s="26">
        <f t="shared" si="12"/>
        <v>43647</v>
      </c>
      <c r="E28" s="27" t="str">
        <f ca="1">IFERROR(INDIRECT("'"&amp;TEXT($D28,"mmm")&amp;YEAR($D28)&amp;"'!"&amp;VLOOKUP(MATCH(E$9,INDIRECT("'"&amp;TEXT($D28,"mmm")&amp;YEAR($D28)&amp;"'!$C$14:$F$14"),0),parametros!$B$12:$C$15,2,0)&amp;VLOOKUP($C$8,parametros!$B$6:$D$10,3,0)-1+MATCH($G$8,parametros!$E$6:$E$10,0)),"")</f>
        <v/>
      </c>
      <c r="F28" s="28">
        <f ca="1">IFERROR(INDIRECT("'"&amp;TEXT($D28,"mmm")&amp;YEAR($D28)&amp;"'!"&amp;VLOOKUP(MATCH(F$9,INDIRECT("'"&amp;TEXT($D28,"mmm")&amp;YEAR($D28)&amp;"'!$C$14:$F$14"),0),parametros!$B$12:$C$15,2,0)&amp;VLOOKUP($C$8,parametros!$B$6:$D$10,3,0)-1+MATCH($G$8,parametros!$E$6:$E$10,0)),"")</f>
        <v>1559230.865</v>
      </c>
      <c r="G28" s="28">
        <f ca="1">IFERROR(INDIRECT("'"&amp;TEXT($D28,"mmm")&amp;YEAR($D28)&amp;"'!"&amp;VLOOKUP(MATCH(G$9,INDIRECT("'"&amp;TEXT($D28,"mmm")&amp;YEAR($D28)&amp;"'!$C$14:$F$14"),0),parametros!$B$12:$C$15,2,0)&amp;VLOOKUP($C$8,parametros!$B$6:$D$10,3,0)-1+MATCH($G$8,parametros!$E$6:$E$10,0)),"")</f>
        <v>1673507</v>
      </c>
      <c r="H28" s="28">
        <f ca="1">IFERROR(INDIRECT("'"&amp;TEXT($D28,"mmm")&amp;YEAR($D28)&amp;"'!"&amp;VLOOKUP(MATCH(H$9,INDIRECT("'"&amp;TEXT($D28,"mmm")&amp;YEAR($D28)&amp;"'!$C$14:$F$14"),0),parametros!$B$12:$C$15,2,0)&amp;VLOOKUP($C$8,parametros!$B$6:$D$10,3,0)-1+MATCH($G$8,parametros!$E$6:$E$10,0)),"")</f>
        <v>1781291</v>
      </c>
      <c r="I28" s="28">
        <f ca="1">IFERROR(INDIRECT("'"&amp;TEXT($D28,"mmm")&amp;YEAR($D28)&amp;"'!"&amp;VLOOKUP(MATCH(I$9,INDIRECT("'"&amp;TEXT($D28,"mmm")&amp;YEAR($D28)&amp;"'!$C$14:$F$14"),0),parametros!$B$12:$C$15,2,0)&amp;VLOOKUP($C$8,parametros!$B$6:$D$10,3,0)-1+MATCH($G$8,parametros!$E$6:$E$10,0)),"")</f>
        <v>1903944.77</v>
      </c>
      <c r="J28" s="28" t="str">
        <f ca="1">IFERROR(INDIRECT("'"&amp;TEXT($D28,"mmm")&amp;YEAR($D28)&amp;"'!"&amp;VLOOKUP(MATCH(J$9,INDIRECT("'"&amp;TEXT($D28,"mmm")&amp;YEAR($D28)&amp;"'!$C$14:$F$14"),0),parametros!$B$12:$C$15,2,0)&amp;VLOOKUP($C$8,parametros!$B$6:$D$10,3,0)-1+MATCH($G$8,parametros!$E$6:$E$10,0)),"")</f>
        <v/>
      </c>
      <c r="K28" s="28" t="str">
        <f ca="1">IFERROR(INDIRECT("'"&amp;TEXT($D28,"mmm")&amp;YEAR($D28)&amp;"'!"&amp;VLOOKUP(MATCH(K$9,INDIRECT("'"&amp;TEXT($D28,"mmm")&amp;YEAR($D28)&amp;"'!$C$14:$F$14"),0),parametros!$B$12:$C$15,2,0)&amp;VLOOKUP($C$8,parametros!$B$6:$D$10,3,0)-1+MATCH($G$8,parametros!$E$6:$E$10,0)),"")</f>
        <v/>
      </c>
      <c r="L28" s="28" t="str">
        <f ca="1">IFERROR(INDIRECT("'"&amp;TEXT($D28,"mmm")&amp;YEAR($D28)&amp;"'!"&amp;VLOOKUP(MATCH(L$9,INDIRECT("'"&amp;TEXT($D28,"mmm")&amp;YEAR($D28)&amp;"'!$C$14:$F$14"),0),parametros!$B$12:$C$15,2,0)&amp;VLOOKUP($C$8,parametros!$B$6:$D$10,3,0)-1+MATCH($G$8,parametros!$E$6:$E$10,0)),"")</f>
        <v/>
      </c>
      <c r="M28" s="28" t="str">
        <f ca="1">IFERROR(INDIRECT("'"&amp;TEXT($D28,"mmm")&amp;YEAR($D28)&amp;"'!"&amp;VLOOKUP(MATCH(M$9,INDIRECT("'"&amp;TEXT($D28,"mmm")&amp;YEAR($D28)&amp;"'!$C$14:$F$14"),0),parametros!$B$12:$C$15,2,0)&amp;VLOOKUP($C$8,parametros!$B$6:$D$10,3,0)-1+MATCH($G$8,parametros!$E$6:$E$10,0)),"")</f>
        <v/>
      </c>
      <c r="N28" s="28" t="str">
        <f ca="1">IFERROR(INDIRECT("'"&amp;TEXT($D28,"mmm")&amp;YEAR($D28)&amp;"'!"&amp;VLOOKUP(MATCH(N$9,INDIRECT("'"&amp;TEXT($D28,"mmm")&amp;YEAR($D28)&amp;"'!$C$14:$F$14"),0),parametros!$B$12:$C$15,2,0)&amp;VLOOKUP($C$8,parametros!$B$6:$D$10,3,0)-1+MATCH($G$8,parametros!$E$6:$E$10,0)),"")</f>
        <v/>
      </c>
      <c r="O28" s="28" t="str">
        <f ca="1">IFERROR(INDIRECT("'"&amp;TEXT($D28,"mmm")&amp;YEAR($D28)&amp;"'!"&amp;VLOOKUP(MATCH(O$9,INDIRECT("'"&amp;TEXT($D28,"mmm")&amp;YEAR($D28)&amp;"'!$C$14:$F$14"),0),parametros!$B$12:$C$15,2,0)&amp;VLOOKUP($C$8,parametros!$B$6:$D$10,3,0)-1+MATCH($G$8,parametros!$E$6:$E$10,0)),"")</f>
        <v/>
      </c>
      <c r="P28" s="28" t="str">
        <f ca="1">IFERROR(INDIRECT("'"&amp;TEXT($D28,"mmm")&amp;YEAR($D28)&amp;"'!"&amp;VLOOKUP(MATCH(P$9,INDIRECT("'"&amp;TEXT($D28,"mmm")&amp;YEAR($D28)&amp;"'!$C$14:$F$14"),0),parametros!$B$12:$C$15,2,0)&amp;VLOOKUP($C$8,parametros!$B$6:$D$10,3,0)-1+MATCH($G$8,parametros!$E$6:$E$10,0)),"")</f>
        <v/>
      </c>
      <c r="Q28" s="28" t="str">
        <f ca="1">IFERROR(INDIRECT("'"&amp;TEXT($D28,"mmm")&amp;YEAR($D28)&amp;"'!"&amp;VLOOKUP(MATCH(Q$9,INDIRECT("'"&amp;TEXT($D28,"mmm")&amp;YEAR($D28)&amp;"'!$C$14:$F$14"),0),parametros!$B$12:$C$15,2,0)&amp;VLOOKUP($C$8,parametros!$B$6:$D$10,3,0)-1+MATCH($G$8,parametros!$E$6:$E$10,0)),"")</f>
        <v/>
      </c>
      <c r="R28" s="28" t="str">
        <f ca="1">IFERROR(INDIRECT("'"&amp;TEXT($D28,"mmm")&amp;YEAR($D28)&amp;"'!"&amp;VLOOKUP(MATCH(R$9,INDIRECT("'"&amp;TEXT($D28,"mmm")&amp;YEAR($D28)&amp;"'!$C$14:$F$14"),0),parametros!$B$12:$C$15,2,0)&amp;VLOOKUP($C$8,parametros!$B$6:$D$10,3,0)-1+MATCH($G$8,parametros!$E$6:$E$10,0)),"")</f>
        <v/>
      </c>
      <c r="S28" s="28" t="str">
        <f ca="1">IFERROR(INDIRECT("'"&amp;TEXT($D28,"mmm")&amp;YEAR($D28)&amp;"'!"&amp;VLOOKUP(MATCH(S$9,INDIRECT("'"&amp;TEXT($D28,"mmm")&amp;YEAR($D28)&amp;"'!$C$14:$F$14"),0),parametros!$B$12:$C$15,2,0)&amp;VLOOKUP($C$8,parametros!$B$6:$D$10,3,0)-1+MATCH($G$8,parametros!$E$6:$E$10,0)),"")</f>
        <v/>
      </c>
      <c r="T28" s="28" t="str">
        <f ca="1">IFERROR(INDIRECT("'"&amp;TEXT($D28,"mmm")&amp;YEAR($D28)&amp;"'!"&amp;VLOOKUP(MATCH(T$9,INDIRECT("'"&amp;TEXT($D28,"mmm")&amp;YEAR($D28)&amp;"'!$C$14:$F$14"),0),parametros!$B$12:$C$15,2,0)&amp;VLOOKUP($C$8,parametros!$B$6:$D$10,3,0)-1+MATCH($G$8,parametros!$E$6:$E$10,0)),"")</f>
        <v/>
      </c>
    </row>
    <row r="29" spans="3:20" ht="15.75" thickBot="1" x14ac:dyDescent="0.3">
      <c r="D29" s="26">
        <f t="shared" si="12"/>
        <v>43678</v>
      </c>
      <c r="E29" s="27" t="str">
        <f ca="1">IFERROR(INDIRECT("'"&amp;TEXT($D29,"mmm")&amp;YEAR($D29)&amp;"'!"&amp;VLOOKUP(MATCH(E$9,INDIRECT("'"&amp;TEXT($D29,"mmm")&amp;YEAR($D29)&amp;"'!$C$14:$F$14"),0),parametros!$B$12:$C$15,2,0)&amp;VLOOKUP($C$8,parametros!$B$6:$D$10,3,0)-1+MATCH($G$8,parametros!$E$6:$E$10,0)),"")</f>
        <v/>
      </c>
      <c r="F29" s="28">
        <f ca="1">IFERROR(INDIRECT("'"&amp;TEXT($D29,"mmm")&amp;YEAR($D29)&amp;"'!"&amp;VLOOKUP(MATCH(F$9,INDIRECT("'"&amp;TEXT($D29,"mmm")&amp;YEAR($D29)&amp;"'!$C$14:$F$14"),0),parametros!$B$12:$C$15,2,0)&amp;VLOOKUP($C$8,parametros!$B$6:$D$10,3,0)-1+MATCH($G$8,parametros!$E$6:$E$10,0)),"")</f>
        <v>1558379.9</v>
      </c>
      <c r="G29" s="28">
        <f ca="1">IFERROR(INDIRECT("'"&amp;TEXT($D29,"mmm")&amp;YEAR($D29)&amp;"'!"&amp;VLOOKUP(MATCH(G$9,INDIRECT("'"&amp;TEXT($D29,"mmm")&amp;YEAR($D29)&amp;"'!$C$14:$F$14"),0),parametros!$B$12:$C$15,2,0)&amp;VLOOKUP($C$8,parametros!$B$6:$D$10,3,0)-1+MATCH($G$8,parametros!$E$6:$E$10,0)),"")</f>
        <v>1673569</v>
      </c>
      <c r="H29" s="28">
        <f ca="1">IFERROR(INDIRECT("'"&amp;TEXT($D29,"mmm")&amp;YEAR($D29)&amp;"'!"&amp;VLOOKUP(MATCH(H$9,INDIRECT("'"&amp;TEXT($D29,"mmm")&amp;YEAR($D29)&amp;"'!$C$14:$F$14"),0),parametros!$B$12:$C$15,2,0)&amp;VLOOKUP($C$8,parametros!$B$6:$D$10,3,0)-1+MATCH($G$8,parametros!$E$6:$E$10,0)),"")</f>
        <v>1781250</v>
      </c>
      <c r="I29" s="28">
        <f ca="1">IFERROR(INDIRECT("'"&amp;TEXT($D29,"mmm")&amp;YEAR($D29)&amp;"'!"&amp;VLOOKUP(MATCH(I$9,INDIRECT("'"&amp;TEXT($D29,"mmm")&amp;YEAR($D29)&amp;"'!$C$14:$F$14"),0),parametros!$B$12:$C$15,2,0)&amp;VLOOKUP($C$8,parametros!$B$6:$D$10,3,0)-1+MATCH($G$8,parametros!$E$6:$E$10,0)),"")</f>
        <v>1902545.5</v>
      </c>
      <c r="J29" s="28" t="str">
        <f ca="1">IFERROR(INDIRECT("'"&amp;TEXT($D29,"mmm")&amp;YEAR($D29)&amp;"'!"&amp;VLOOKUP(MATCH(J$9,INDIRECT("'"&amp;TEXT($D29,"mmm")&amp;YEAR($D29)&amp;"'!$C$14:$F$14"),0),parametros!$B$12:$C$15,2,0)&amp;VLOOKUP($C$8,parametros!$B$6:$D$10,3,0)-1+MATCH($G$8,parametros!$E$6:$E$10,0)),"")</f>
        <v/>
      </c>
      <c r="K29" s="28" t="str">
        <f ca="1">IFERROR(INDIRECT("'"&amp;TEXT($D29,"mmm")&amp;YEAR($D29)&amp;"'!"&amp;VLOOKUP(MATCH(K$9,INDIRECT("'"&amp;TEXT($D29,"mmm")&amp;YEAR($D29)&amp;"'!$C$14:$F$14"),0),parametros!$B$12:$C$15,2,0)&amp;VLOOKUP($C$8,parametros!$B$6:$D$10,3,0)-1+MATCH($G$8,parametros!$E$6:$E$10,0)),"")</f>
        <v/>
      </c>
      <c r="L29" s="28" t="str">
        <f ca="1">IFERROR(INDIRECT("'"&amp;TEXT($D29,"mmm")&amp;YEAR($D29)&amp;"'!"&amp;VLOOKUP(MATCH(L$9,INDIRECT("'"&amp;TEXT($D29,"mmm")&amp;YEAR($D29)&amp;"'!$C$14:$F$14"),0),parametros!$B$12:$C$15,2,0)&amp;VLOOKUP($C$8,parametros!$B$6:$D$10,3,0)-1+MATCH($G$8,parametros!$E$6:$E$10,0)),"")</f>
        <v/>
      </c>
      <c r="M29" s="28" t="str">
        <f ca="1">IFERROR(INDIRECT("'"&amp;TEXT($D29,"mmm")&amp;YEAR($D29)&amp;"'!"&amp;VLOOKUP(MATCH(M$9,INDIRECT("'"&amp;TEXT($D29,"mmm")&amp;YEAR($D29)&amp;"'!$C$14:$F$14"),0),parametros!$B$12:$C$15,2,0)&amp;VLOOKUP($C$8,parametros!$B$6:$D$10,3,0)-1+MATCH($G$8,parametros!$E$6:$E$10,0)),"")</f>
        <v/>
      </c>
      <c r="N29" s="28" t="str">
        <f ca="1">IFERROR(INDIRECT("'"&amp;TEXT($D29,"mmm")&amp;YEAR($D29)&amp;"'!"&amp;VLOOKUP(MATCH(N$9,INDIRECT("'"&amp;TEXT($D29,"mmm")&amp;YEAR($D29)&amp;"'!$C$14:$F$14"),0),parametros!$B$12:$C$15,2,0)&amp;VLOOKUP($C$8,parametros!$B$6:$D$10,3,0)-1+MATCH($G$8,parametros!$E$6:$E$10,0)),"")</f>
        <v/>
      </c>
      <c r="O29" s="28" t="str">
        <f ca="1">IFERROR(INDIRECT("'"&amp;TEXT($D29,"mmm")&amp;YEAR($D29)&amp;"'!"&amp;VLOOKUP(MATCH(O$9,INDIRECT("'"&amp;TEXT($D29,"mmm")&amp;YEAR($D29)&amp;"'!$C$14:$F$14"),0),parametros!$B$12:$C$15,2,0)&amp;VLOOKUP($C$8,parametros!$B$6:$D$10,3,0)-1+MATCH($G$8,parametros!$E$6:$E$10,0)),"")</f>
        <v/>
      </c>
      <c r="P29" s="28" t="str">
        <f ca="1">IFERROR(INDIRECT("'"&amp;TEXT($D29,"mmm")&amp;YEAR($D29)&amp;"'!"&amp;VLOOKUP(MATCH(P$9,INDIRECT("'"&amp;TEXT($D29,"mmm")&amp;YEAR($D29)&amp;"'!$C$14:$F$14"),0),parametros!$B$12:$C$15,2,0)&amp;VLOOKUP($C$8,parametros!$B$6:$D$10,3,0)-1+MATCH($G$8,parametros!$E$6:$E$10,0)),"")</f>
        <v/>
      </c>
      <c r="Q29" s="28" t="str">
        <f ca="1">IFERROR(INDIRECT("'"&amp;TEXT($D29,"mmm")&amp;YEAR($D29)&amp;"'!"&amp;VLOOKUP(MATCH(Q$9,INDIRECT("'"&amp;TEXT($D29,"mmm")&amp;YEAR($D29)&amp;"'!$C$14:$F$14"),0),parametros!$B$12:$C$15,2,0)&amp;VLOOKUP($C$8,parametros!$B$6:$D$10,3,0)-1+MATCH($G$8,parametros!$E$6:$E$10,0)),"")</f>
        <v/>
      </c>
      <c r="R29" s="28" t="str">
        <f ca="1">IFERROR(INDIRECT("'"&amp;TEXT($D29,"mmm")&amp;YEAR($D29)&amp;"'!"&amp;VLOOKUP(MATCH(R$9,INDIRECT("'"&amp;TEXT($D29,"mmm")&amp;YEAR($D29)&amp;"'!$C$14:$F$14"),0),parametros!$B$12:$C$15,2,0)&amp;VLOOKUP($C$8,parametros!$B$6:$D$10,3,0)-1+MATCH($G$8,parametros!$E$6:$E$10,0)),"")</f>
        <v/>
      </c>
      <c r="S29" s="28" t="str">
        <f ca="1">IFERROR(INDIRECT("'"&amp;TEXT($D29,"mmm")&amp;YEAR($D29)&amp;"'!"&amp;VLOOKUP(MATCH(S$9,INDIRECT("'"&amp;TEXT($D29,"mmm")&amp;YEAR($D29)&amp;"'!$C$14:$F$14"),0),parametros!$B$12:$C$15,2,0)&amp;VLOOKUP($C$8,parametros!$B$6:$D$10,3,0)-1+MATCH($G$8,parametros!$E$6:$E$10,0)),"")</f>
        <v/>
      </c>
      <c r="T29" s="28" t="str">
        <f ca="1">IFERROR(INDIRECT("'"&amp;TEXT($D29,"mmm")&amp;YEAR($D29)&amp;"'!"&amp;VLOOKUP(MATCH(T$9,INDIRECT("'"&amp;TEXT($D29,"mmm")&amp;YEAR($D29)&amp;"'!$C$14:$F$14"),0),parametros!$B$12:$C$15,2,0)&amp;VLOOKUP($C$8,parametros!$B$6:$D$10,3,0)-1+MATCH($G$8,parametros!$E$6:$E$10,0)),"")</f>
        <v/>
      </c>
    </row>
    <row r="30" spans="3:20" ht="15.75" thickBot="1" x14ac:dyDescent="0.3">
      <c r="D30" s="26">
        <f t="shared" si="12"/>
        <v>43709</v>
      </c>
      <c r="E30" s="27" t="str">
        <f ca="1">IFERROR(INDIRECT("'"&amp;TEXT($D30,"mmm")&amp;YEAR($D30)&amp;"'!"&amp;VLOOKUP(MATCH(E$9,INDIRECT("'"&amp;TEXT($D30,"mmm")&amp;YEAR($D30)&amp;"'!$C$14:$F$14"),0),parametros!$B$12:$C$15,2,0)&amp;VLOOKUP($C$8,parametros!$B$6:$D$10,3,0)-1+MATCH($G$8,parametros!$E$6:$E$10,0)),"")</f>
        <v/>
      </c>
      <c r="F30" s="28">
        <f ca="1">IFERROR(INDIRECT("'"&amp;TEXT($D30,"mmm")&amp;YEAR($D30)&amp;"'!"&amp;VLOOKUP(MATCH(F$9,INDIRECT("'"&amp;TEXT($D30,"mmm")&amp;YEAR($D30)&amp;"'!$C$14:$F$14"),0),parametros!$B$12:$C$15,2,0)&amp;VLOOKUP($C$8,parametros!$B$6:$D$10,3,0)-1+MATCH($G$8,parametros!$E$6:$E$10,0)),"")</f>
        <v>1558000</v>
      </c>
      <c r="G30" s="28">
        <f ca="1">IFERROR(INDIRECT("'"&amp;TEXT($D30,"mmm")&amp;YEAR($D30)&amp;"'!"&amp;VLOOKUP(MATCH(G$9,INDIRECT("'"&amp;TEXT($D30,"mmm")&amp;YEAR($D30)&amp;"'!$C$14:$F$14"),0),parametros!$B$12:$C$15,2,0)&amp;VLOOKUP($C$8,parametros!$B$6:$D$10,3,0)-1+MATCH($G$8,parametros!$E$6:$E$10,0)),"")</f>
        <v>1673825</v>
      </c>
      <c r="H30" s="28">
        <f ca="1">IFERROR(INDIRECT("'"&amp;TEXT($D30,"mmm")&amp;YEAR($D30)&amp;"'!"&amp;VLOOKUP(MATCH(H$9,INDIRECT("'"&amp;TEXT($D30,"mmm")&amp;YEAR($D30)&amp;"'!$C$14:$F$14"),0),parametros!$B$12:$C$15,2,0)&amp;VLOOKUP($C$8,parametros!$B$6:$D$10,3,0)-1+MATCH($G$8,parametros!$E$6:$E$10,0)),"")</f>
        <v>1779962.5</v>
      </c>
      <c r="I30" s="28">
        <f ca="1">IFERROR(INDIRECT("'"&amp;TEXT($D30,"mmm")&amp;YEAR($D30)&amp;"'!"&amp;VLOOKUP(MATCH(I$9,INDIRECT("'"&amp;TEXT($D30,"mmm")&amp;YEAR($D30)&amp;"'!$C$14:$F$14"),0),parametros!$B$12:$C$15,2,0)&amp;VLOOKUP($C$8,parametros!$B$6:$D$10,3,0)-1+MATCH($G$8,parametros!$E$6:$E$10,0)),"")</f>
        <v>1902500</v>
      </c>
      <c r="J30" s="28" t="str">
        <f ca="1">IFERROR(INDIRECT("'"&amp;TEXT($D30,"mmm")&amp;YEAR($D30)&amp;"'!"&amp;VLOOKUP(MATCH(J$9,INDIRECT("'"&amp;TEXT($D30,"mmm")&amp;YEAR($D30)&amp;"'!$C$14:$F$14"),0),parametros!$B$12:$C$15,2,0)&amp;VLOOKUP($C$8,parametros!$B$6:$D$10,3,0)-1+MATCH($G$8,parametros!$E$6:$E$10,0)),"")</f>
        <v/>
      </c>
      <c r="K30" s="28" t="str">
        <f ca="1">IFERROR(INDIRECT("'"&amp;TEXT($D30,"mmm")&amp;YEAR($D30)&amp;"'!"&amp;VLOOKUP(MATCH(K$9,INDIRECT("'"&amp;TEXT($D30,"mmm")&amp;YEAR($D30)&amp;"'!$C$14:$F$14"),0),parametros!$B$12:$C$15,2,0)&amp;VLOOKUP($C$8,parametros!$B$6:$D$10,3,0)-1+MATCH($G$8,parametros!$E$6:$E$10,0)),"")</f>
        <v/>
      </c>
      <c r="L30" s="28" t="str">
        <f ca="1">IFERROR(INDIRECT("'"&amp;TEXT($D30,"mmm")&amp;YEAR($D30)&amp;"'!"&amp;VLOOKUP(MATCH(L$9,INDIRECT("'"&amp;TEXT($D30,"mmm")&amp;YEAR($D30)&amp;"'!$C$14:$F$14"),0),parametros!$B$12:$C$15,2,0)&amp;VLOOKUP($C$8,parametros!$B$6:$D$10,3,0)-1+MATCH($G$8,parametros!$E$6:$E$10,0)),"")</f>
        <v/>
      </c>
      <c r="M30" s="28" t="str">
        <f ca="1">IFERROR(INDIRECT("'"&amp;TEXT($D30,"mmm")&amp;YEAR($D30)&amp;"'!"&amp;VLOOKUP(MATCH(M$9,INDIRECT("'"&amp;TEXT($D30,"mmm")&amp;YEAR($D30)&amp;"'!$C$14:$F$14"),0),parametros!$B$12:$C$15,2,0)&amp;VLOOKUP($C$8,parametros!$B$6:$D$10,3,0)-1+MATCH($G$8,parametros!$E$6:$E$10,0)),"")</f>
        <v/>
      </c>
      <c r="N30" s="28" t="str">
        <f ca="1">IFERROR(INDIRECT("'"&amp;TEXT($D30,"mmm")&amp;YEAR($D30)&amp;"'!"&amp;VLOOKUP(MATCH(N$9,INDIRECT("'"&amp;TEXT($D30,"mmm")&amp;YEAR($D30)&amp;"'!$C$14:$F$14"),0),parametros!$B$12:$C$15,2,0)&amp;VLOOKUP($C$8,parametros!$B$6:$D$10,3,0)-1+MATCH($G$8,parametros!$E$6:$E$10,0)),"")</f>
        <v/>
      </c>
      <c r="O30" s="28" t="str">
        <f ca="1">IFERROR(INDIRECT("'"&amp;TEXT($D30,"mmm")&amp;YEAR($D30)&amp;"'!"&amp;VLOOKUP(MATCH(O$9,INDIRECT("'"&amp;TEXT($D30,"mmm")&amp;YEAR($D30)&amp;"'!$C$14:$F$14"),0),parametros!$B$12:$C$15,2,0)&amp;VLOOKUP($C$8,parametros!$B$6:$D$10,3,0)-1+MATCH($G$8,parametros!$E$6:$E$10,0)),"")</f>
        <v/>
      </c>
      <c r="P30" s="28" t="str">
        <f ca="1">IFERROR(INDIRECT("'"&amp;TEXT($D30,"mmm")&amp;YEAR($D30)&amp;"'!"&amp;VLOOKUP(MATCH(P$9,INDIRECT("'"&amp;TEXT($D30,"mmm")&amp;YEAR($D30)&amp;"'!$C$14:$F$14"),0),parametros!$B$12:$C$15,2,0)&amp;VLOOKUP($C$8,parametros!$B$6:$D$10,3,0)-1+MATCH($G$8,parametros!$E$6:$E$10,0)),"")</f>
        <v/>
      </c>
      <c r="Q30" s="28" t="str">
        <f ca="1">IFERROR(INDIRECT("'"&amp;TEXT($D30,"mmm")&amp;YEAR($D30)&amp;"'!"&amp;VLOOKUP(MATCH(Q$9,INDIRECT("'"&amp;TEXT($D30,"mmm")&amp;YEAR($D30)&amp;"'!$C$14:$F$14"),0),parametros!$B$12:$C$15,2,0)&amp;VLOOKUP($C$8,parametros!$B$6:$D$10,3,0)-1+MATCH($G$8,parametros!$E$6:$E$10,0)),"")</f>
        <v/>
      </c>
      <c r="R30" s="28" t="str">
        <f ca="1">IFERROR(INDIRECT("'"&amp;TEXT($D30,"mmm")&amp;YEAR($D30)&amp;"'!"&amp;VLOOKUP(MATCH(R$9,INDIRECT("'"&amp;TEXT($D30,"mmm")&amp;YEAR($D30)&amp;"'!$C$14:$F$14"),0),parametros!$B$12:$C$15,2,0)&amp;VLOOKUP($C$8,parametros!$B$6:$D$10,3,0)-1+MATCH($G$8,parametros!$E$6:$E$10,0)),"")</f>
        <v/>
      </c>
      <c r="S30" s="28" t="str">
        <f ca="1">IFERROR(INDIRECT("'"&amp;TEXT($D30,"mmm")&amp;YEAR($D30)&amp;"'!"&amp;VLOOKUP(MATCH(S$9,INDIRECT("'"&amp;TEXT($D30,"mmm")&amp;YEAR($D30)&amp;"'!$C$14:$F$14"),0),parametros!$B$12:$C$15,2,0)&amp;VLOOKUP($C$8,parametros!$B$6:$D$10,3,0)-1+MATCH($G$8,parametros!$E$6:$E$10,0)),"")</f>
        <v/>
      </c>
      <c r="T30" s="28" t="str">
        <f ca="1">IFERROR(INDIRECT("'"&amp;TEXT($D30,"mmm")&amp;YEAR($D30)&amp;"'!"&amp;VLOOKUP(MATCH(T$9,INDIRECT("'"&amp;TEXT($D30,"mmm")&amp;YEAR($D30)&amp;"'!$C$14:$F$14"),0),parametros!$B$12:$C$15,2,0)&amp;VLOOKUP($C$8,parametros!$B$6:$D$10,3,0)-1+MATCH($G$8,parametros!$E$6:$E$10,0)),"")</f>
        <v/>
      </c>
    </row>
    <row r="31" spans="3:20" ht="15.75" thickBot="1" x14ac:dyDescent="0.3">
      <c r="D31" s="26">
        <f t="shared" si="12"/>
        <v>43739</v>
      </c>
      <c r="E31" s="27" t="str">
        <f ca="1">IFERROR(INDIRECT("'"&amp;TEXT($D31,"mmm")&amp;YEAR($D31)&amp;"'!"&amp;VLOOKUP(MATCH(E$9,INDIRECT("'"&amp;TEXT($D31,"mmm")&amp;YEAR($D31)&amp;"'!$C$14:$F$14"),0),parametros!$B$12:$C$15,2,0)&amp;VLOOKUP($C$8,parametros!$B$6:$D$10,3,0)-1+MATCH($G$8,parametros!$E$6:$E$10,0)),"")</f>
        <v/>
      </c>
      <c r="F31" s="28">
        <f ca="1">IFERROR(INDIRECT("'"&amp;TEXT($D31,"mmm")&amp;YEAR($D31)&amp;"'!"&amp;VLOOKUP(MATCH(F$9,INDIRECT("'"&amp;TEXT($D31,"mmm")&amp;YEAR($D31)&amp;"'!$C$14:$F$14"),0),parametros!$B$12:$C$15,2,0)&amp;VLOOKUP($C$8,parametros!$B$6:$D$10,3,0)-1+MATCH($G$8,parametros!$E$6:$E$10,0)),"")</f>
        <v>1557208.83</v>
      </c>
      <c r="G31" s="28">
        <f ca="1">IFERROR(INDIRECT("'"&amp;TEXT($D31,"mmm")&amp;YEAR($D31)&amp;"'!"&amp;VLOOKUP(MATCH(G$9,INDIRECT("'"&amp;TEXT($D31,"mmm")&amp;YEAR($D31)&amp;"'!$C$14:$F$14"),0),parametros!$B$12:$C$15,2,0)&amp;VLOOKUP($C$8,parametros!$B$6:$D$10,3,0)-1+MATCH($G$8,parametros!$E$6:$E$10,0)),"")</f>
        <v>1671757</v>
      </c>
      <c r="H31" s="28">
        <f ca="1">IFERROR(INDIRECT("'"&amp;TEXT($D31,"mmm")&amp;YEAR($D31)&amp;"'!"&amp;VLOOKUP(MATCH(H$9,INDIRECT("'"&amp;TEXT($D31,"mmm")&amp;YEAR($D31)&amp;"'!$C$14:$F$14"),0),parametros!$B$12:$C$15,2,0)&amp;VLOOKUP($C$8,parametros!$B$6:$D$10,3,0)-1+MATCH($G$8,parametros!$E$6:$E$10,0)),"")</f>
        <v>1780000</v>
      </c>
      <c r="I31" s="28">
        <f ca="1">IFERROR(INDIRECT("'"&amp;TEXT($D31,"mmm")&amp;YEAR($D31)&amp;"'!"&amp;VLOOKUP(MATCH(I$9,INDIRECT("'"&amp;TEXT($D31,"mmm")&amp;YEAR($D31)&amp;"'!$C$14:$F$14"),0),parametros!$B$12:$C$15,2,0)&amp;VLOOKUP($C$8,parametros!$B$6:$D$10,3,0)-1+MATCH($G$8,parametros!$E$6:$E$10,0)),"")</f>
        <v>1901341</v>
      </c>
      <c r="J31" s="28" t="str">
        <f ca="1">IFERROR(INDIRECT("'"&amp;TEXT($D31,"mmm")&amp;YEAR($D31)&amp;"'!"&amp;VLOOKUP(MATCH(J$9,INDIRECT("'"&amp;TEXT($D31,"mmm")&amp;YEAR($D31)&amp;"'!$C$14:$F$14"),0),parametros!$B$12:$C$15,2,0)&amp;VLOOKUP($C$8,parametros!$B$6:$D$10,3,0)-1+MATCH($G$8,parametros!$E$6:$E$10,0)),"")</f>
        <v/>
      </c>
      <c r="K31" s="28" t="str">
        <f ca="1">IFERROR(INDIRECT("'"&amp;TEXT($D31,"mmm")&amp;YEAR($D31)&amp;"'!"&amp;VLOOKUP(MATCH(K$9,INDIRECT("'"&amp;TEXT($D31,"mmm")&amp;YEAR($D31)&amp;"'!$C$14:$F$14"),0),parametros!$B$12:$C$15,2,0)&amp;VLOOKUP($C$8,parametros!$B$6:$D$10,3,0)-1+MATCH($G$8,parametros!$E$6:$E$10,0)),"")</f>
        <v/>
      </c>
      <c r="L31" s="28" t="str">
        <f ca="1">IFERROR(INDIRECT("'"&amp;TEXT($D31,"mmm")&amp;YEAR($D31)&amp;"'!"&amp;VLOOKUP(MATCH(L$9,INDIRECT("'"&amp;TEXT($D31,"mmm")&amp;YEAR($D31)&amp;"'!$C$14:$F$14"),0),parametros!$B$12:$C$15,2,0)&amp;VLOOKUP($C$8,parametros!$B$6:$D$10,3,0)-1+MATCH($G$8,parametros!$E$6:$E$10,0)),"")</f>
        <v/>
      </c>
      <c r="M31" s="28" t="str">
        <f ca="1">IFERROR(INDIRECT("'"&amp;TEXT($D31,"mmm")&amp;YEAR($D31)&amp;"'!"&amp;VLOOKUP(MATCH(M$9,INDIRECT("'"&amp;TEXT($D31,"mmm")&amp;YEAR($D31)&amp;"'!$C$14:$F$14"),0),parametros!$B$12:$C$15,2,0)&amp;VLOOKUP($C$8,parametros!$B$6:$D$10,3,0)-1+MATCH($G$8,parametros!$E$6:$E$10,0)),"")</f>
        <v/>
      </c>
      <c r="N31" s="28" t="str">
        <f ca="1">IFERROR(INDIRECT("'"&amp;TEXT($D31,"mmm")&amp;YEAR($D31)&amp;"'!"&amp;VLOOKUP(MATCH(N$9,INDIRECT("'"&amp;TEXT($D31,"mmm")&amp;YEAR($D31)&amp;"'!$C$14:$F$14"),0),parametros!$B$12:$C$15,2,0)&amp;VLOOKUP($C$8,parametros!$B$6:$D$10,3,0)-1+MATCH($G$8,parametros!$E$6:$E$10,0)),"")</f>
        <v/>
      </c>
      <c r="O31" s="28" t="str">
        <f ca="1">IFERROR(INDIRECT("'"&amp;TEXT($D31,"mmm")&amp;YEAR($D31)&amp;"'!"&amp;VLOOKUP(MATCH(O$9,INDIRECT("'"&amp;TEXT($D31,"mmm")&amp;YEAR($D31)&amp;"'!$C$14:$F$14"),0),parametros!$B$12:$C$15,2,0)&amp;VLOOKUP($C$8,parametros!$B$6:$D$10,3,0)-1+MATCH($G$8,parametros!$E$6:$E$10,0)),"")</f>
        <v/>
      </c>
      <c r="P31" s="28" t="str">
        <f ca="1">IFERROR(INDIRECT("'"&amp;TEXT($D31,"mmm")&amp;YEAR($D31)&amp;"'!"&amp;VLOOKUP(MATCH(P$9,INDIRECT("'"&amp;TEXT($D31,"mmm")&amp;YEAR($D31)&amp;"'!$C$14:$F$14"),0),parametros!$B$12:$C$15,2,0)&amp;VLOOKUP($C$8,parametros!$B$6:$D$10,3,0)-1+MATCH($G$8,parametros!$E$6:$E$10,0)),"")</f>
        <v/>
      </c>
      <c r="Q31" s="28" t="str">
        <f ca="1">IFERROR(INDIRECT("'"&amp;TEXT($D31,"mmm")&amp;YEAR($D31)&amp;"'!"&amp;VLOOKUP(MATCH(Q$9,INDIRECT("'"&amp;TEXT($D31,"mmm")&amp;YEAR($D31)&amp;"'!$C$14:$F$14"),0),parametros!$B$12:$C$15,2,0)&amp;VLOOKUP($C$8,parametros!$B$6:$D$10,3,0)-1+MATCH($G$8,parametros!$E$6:$E$10,0)),"")</f>
        <v/>
      </c>
      <c r="R31" s="28" t="str">
        <f ca="1">IFERROR(INDIRECT("'"&amp;TEXT($D31,"mmm")&amp;YEAR($D31)&amp;"'!"&amp;VLOOKUP(MATCH(R$9,INDIRECT("'"&amp;TEXT($D31,"mmm")&amp;YEAR($D31)&amp;"'!$C$14:$F$14"),0),parametros!$B$12:$C$15,2,0)&amp;VLOOKUP($C$8,parametros!$B$6:$D$10,3,0)-1+MATCH($G$8,parametros!$E$6:$E$10,0)),"")</f>
        <v/>
      </c>
      <c r="S31" s="28" t="str">
        <f ca="1">IFERROR(INDIRECT("'"&amp;TEXT($D31,"mmm")&amp;YEAR($D31)&amp;"'!"&amp;VLOOKUP(MATCH(S$9,INDIRECT("'"&amp;TEXT($D31,"mmm")&amp;YEAR($D31)&amp;"'!$C$14:$F$14"),0),parametros!$B$12:$C$15,2,0)&amp;VLOOKUP($C$8,parametros!$B$6:$D$10,3,0)-1+MATCH($G$8,parametros!$E$6:$E$10,0)),"")</f>
        <v/>
      </c>
      <c r="T31" s="28" t="str">
        <f ca="1">IFERROR(INDIRECT("'"&amp;TEXT($D31,"mmm")&amp;YEAR($D31)&amp;"'!"&amp;VLOOKUP(MATCH(T$9,INDIRECT("'"&amp;TEXT($D31,"mmm")&amp;YEAR($D31)&amp;"'!$C$14:$F$14"),0),parametros!$B$12:$C$15,2,0)&amp;VLOOKUP($C$8,parametros!$B$6:$D$10,3,0)-1+MATCH($G$8,parametros!$E$6:$E$10,0)),"")</f>
        <v/>
      </c>
    </row>
    <row r="32" spans="3:20" ht="15.75" thickBot="1" x14ac:dyDescent="0.3">
      <c r="D32" s="26">
        <f t="shared" si="12"/>
        <v>43770</v>
      </c>
      <c r="E32" s="27" t="str">
        <f ca="1">IFERROR(INDIRECT("'"&amp;TEXT($D32,"mmm")&amp;YEAR($D32)&amp;"'!"&amp;VLOOKUP(MATCH(E$9,INDIRECT("'"&amp;TEXT($D32,"mmm")&amp;YEAR($D32)&amp;"'!$C$14:$F$14"),0),parametros!$B$12:$C$15,2,0)&amp;VLOOKUP($C$8,parametros!$B$6:$D$10,3,0)-1+MATCH($G$8,parametros!$E$6:$E$10,0)),"")</f>
        <v/>
      </c>
      <c r="F32" s="28">
        <f ca="1">IFERROR(INDIRECT("'"&amp;TEXT($D32,"mmm")&amp;YEAR($D32)&amp;"'!"&amp;VLOOKUP(MATCH(F$9,INDIRECT("'"&amp;TEXT($D32,"mmm")&amp;YEAR($D32)&amp;"'!$C$14:$F$14"),0),parametros!$B$12:$C$15,2,0)&amp;VLOOKUP($C$8,parametros!$B$6:$D$10,3,0)-1+MATCH($G$8,parametros!$E$6:$E$10,0)),"")</f>
        <v>1557625</v>
      </c>
      <c r="G32" s="28">
        <f ca="1">IFERROR(INDIRECT("'"&amp;TEXT($D32,"mmm")&amp;YEAR($D32)&amp;"'!"&amp;VLOOKUP(MATCH(G$9,INDIRECT("'"&amp;TEXT($D32,"mmm")&amp;YEAR($D32)&amp;"'!$C$14:$F$14"),0),parametros!$B$12:$C$15,2,0)&amp;VLOOKUP($C$8,parametros!$B$6:$D$10,3,0)-1+MATCH($G$8,parametros!$E$6:$E$10,0)),"")</f>
        <v>1667668</v>
      </c>
      <c r="H32" s="28">
        <f ca="1">IFERROR(INDIRECT("'"&amp;TEXT($D32,"mmm")&amp;YEAR($D32)&amp;"'!"&amp;VLOOKUP(MATCH(H$9,INDIRECT("'"&amp;TEXT($D32,"mmm")&amp;YEAR($D32)&amp;"'!$C$14:$F$14"),0),parametros!$B$12:$C$15,2,0)&amp;VLOOKUP($C$8,parametros!$B$6:$D$10,3,0)-1+MATCH($G$8,parametros!$E$6:$E$10,0)),"")</f>
        <v>1777346.95</v>
      </c>
      <c r="I32" s="28">
        <f ca="1">IFERROR(INDIRECT("'"&amp;TEXT($D32,"mmm")&amp;YEAR($D32)&amp;"'!"&amp;VLOOKUP(MATCH(I$9,INDIRECT("'"&amp;TEXT($D32,"mmm")&amp;YEAR($D32)&amp;"'!$C$14:$F$14"),0),parametros!$B$12:$C$15,2,0)&amp;VLOOKUP($C$8,parametros!$B$6:$D$10,3,0)-1+MATCH($G$8,parametros!$E$6:$E$10,0)),"")</f>
        <v>1895765.6</v>
      </c>
      <c r="J32" s="28" t="str">
        <f ca="1">IFERROR(INDIRECT("'"&amp;TEXT($D32,"mmm")&amp;YEAR($D32)&amp;"'!"&amp;VLOOKUP(MATCH(J$9,INDIRECT("'"&amp;TEXT($D32,"mmm")&amp;YEAR($D32)&amp;"'!$C$14:$F$14"),0),parametros!$B$12:$C$15,2,0)&amp;VLOOKUP($C$8,parametros!$B$6:$D$10,3,0)-1+MATCH($G$8,parametros!$E$6:$E$10,0)),"")</f>
        <v/>
      </c>
      <c r="K32" s="28" t="str">
        <f ca="1">IFERROR(INDIRECT("'"&amp;TEXT($D32,"mmm")&amp;YEAR($D32)&amp;"'!"&amp;VLOOKUP(MATCH(K$9,INDIRECT("'"&amp;TEXT($D32,"mmm")&amp;YEAR($D32)&amp;"'!$C$14:$F$14"),0),parametros!$B$12:$C$15,2,0)&amp;VLOOKUP($C$8,parametros!$B$6:$D$10,3,0)-1+MATCH($G$8,parametros!$E$6:$E$10,0)),"")</f>
        <v/>
      </c>
      <c r="L32" s="28" t="str">
        <f ca="1">IFERROR(INDIRECT("'"&amp;TEXT($D32,"mmm")&amp;YEAR($D32)&amp;"'!"&amp;VLOOKUP(MATCH(L$9,INDIRECT("'"&amp;TEXT($D32,"mmm")&amp;YEAR($D32)&amp;"'!$C$14:$F$14"),0),parametros!$B$12:$C$15,2,0)&amp;VLOOKUP($C$8,parametros!$B$6:$D$10,3,0)-1+MATCH($G$8,parametros!$E$6:$E$10,0)),"")</f>
        <v/>
      </c>
      <c r="M32" s="28" t="str">
        <f ca="1">IFERROR(INDIRECT("'"&amp;TEXT($D32,"mmm")&amp;YEAR($D32)&amp;"'!"&amp;VLOOKUP(MATCH(M$9,INDIRECT("'"&amp;TEXT($D32,"mmm")&amp;YEAR($D32)&amp;"'!$C$14:$F$14"),0),parametros!$B$12:$C$15,2,0)&amp;VLOOKUP($C$8,parametros!$B$6:$D$10,3,0)-1+MATCH($G$8,parametros!$E$6:$E$10,0)),"")</f>
        <v/>
      </c>
      <c r="N32" s="28" t="str">
        <f ca="1">IFERROR(INDIRECT("'"&amp;TEXT($D32,"mmm")&amp;YEAR($D32)&amp;"'!"&amp;VLOOKUP(MATCH(N$9,INDIRECT("'"&amp;TEXT($D32,"mmm")&amp;YEAR($D32)&amp;"'!$C$14:$F$14"),0),parametros!$B$12:$C$15,2,0)&amp;VLOOKUP($C$8,parametros!$B$6:$D$10,3,0)-1+MATCH($G$8,parametros!$E$6:$E$10,0)),"")</f>
        <v/>
      </c>
      <c r="O32" s="28" t="str">
        <f ca="1">IFERROR(INDIRECT("'"&amp;TEXT($D32,"mmm")&amp;YEAR($D32)&amp;"'!"&amp;VLOOKUP(MATCH(O$9,INDIRECT("'"&amp;TEXT($D32,"mmm")&amp;YEAR($D32)&amp;"'!$C$14:$F$14"),0),parametros!$B$12:$C$15,2,0)&amp;VLOOKUP($C$8,parametros!$B$6:$D$10,3,0)-1+MATCH($G$8,parametros!$E$6:$E$10,0)),"")</f>
        <v/>
      </c>
      <c r="P32" s="28" t="str">
        <f ca="1">IFERROR(INDIRECT("'"&amp;TEXT($D32,"mmm")&amp;YEAR($D32)&amp;"'!"&amp;VLOOKUP(MATCH(P$9,INDIRECT("'"&amp;TEXT($D32,"mmm")&amp;YEAR($D32)&amp;"'!$C$14:$F$14"),0),parametros!$B$12:$C$15,2,0)&amp;VLOOKUP($C$8,parametros!$B$6:$D$10,3,0)-1+MATCH($G$8,parametros!$E$6:$E$10,0)),"")</f>
        <v/>
      </c>
      <c r="Q32" s="28" t="str">
        <f ca="1">IFERROR(INDIRECT("'"&amp;TEXT($D32,"mmm")&amp;YEAR($D32)&amp;"'!"&amp;VLOOKUP(MATCH(Q$9,INDIRECT("'"&amp;TEXT($D32,"mmm")&amp;YEAR($D32)&amp;"'!$C$14:$F$14"),0),parametros!$B$12:$C$15,2,0)&amp;VLOOKUP($C$8,parametros!$B$6:$D$10,3,0)-1+MATCH($G$8,parametros!$E$6:$E$10,0)),"")</f>
        <v/>
      </c>
      <c r="R32" s="28" t="str">
        <f ca="1">IFERROR(INDIRECT("'"&amp;TEXT($D32,"mmm")&amp;YEAR($D32)&amp;"'!"&amp;VLOOKUP(MATCH(R$9,INDIRECT("'"&amp;TEXT($D32,"mmm")&amp;YEAR($D32)&amp;"'!$C$14:$F$14"),0),parametros!$B$12:$C$15,2,0)&amp;VLOOKUP($C$8,parametros!$B$6:$D$10,3,0)-1+MATCH($G$8,parametros!$E$6:$E$10,0)),"")</f>
        <v/>
      </c>
      <c r="S32" s="28" t="str">
        <f ca="1">IFERROR(INDIRECT("'"&amp;TEXT($D32,"mmm")&amp;YEAR($D32)&amp;"'!"&amp;VLOOKUP(MATCH(S$9,INDIRECT("'"&amp;TEXT($D32,"mmm")&amp;YEAR($D32)&amp;"'!$C$14:$F$14"),0),parametros!$B$12:$C$15,2,0)&amp;VLOOKUP($C$8,parametros!$B$6:$D$10,3,0)-1+MATCH($G$8,parametros!$E$6:$E$10,0)),"")</f>
        <v/>
      </c>
      <c r="T32" s="28" t="str">
        <f ca="1">IFERROR(INDIRECT("'"&amp;TEXT($D32,"mmm")&amp;YEAR($D32)&amp;"'!"&amp;VLOOKUP(MATCH(T$9,INDIRECT("'"&amp;TEXT($D32,"mmm")&amp;YEAR($D32)&amp;"'!$C$14:$F$14"),0),parametros!$B$12:$C$15,2,0)&amp;VLOOKUP($C$8,parametros!$B$6:$D$10,3,0)-1+MATCH($G$8,parametros!$E$6:$E$10,0)),"")</f>
        <v/>
      </c>
    </row>
    <row r="33" spans="4:20" ht="15.75" thickBot="1" x14ac:dyDescent="0.3">
      <c r="D33" s="26">
        <f t="shared" si="12"/>
        <v>43800</v>
      </c>
      <c r="E33" s="27" t="str">
        <f ca="1">IFERROR(INDIRECT("'"&amp;TEXT($D33,"mmm")&amp;YEAR($D33)&amp;"'!"&amp;VLOOKUP(MATCH(E$9,INDIRECT("'"&amp;TEXT($D33,"mmm")&amp;YEAR($D33)&amp;"'!$C$14:$F$14"),0),parametros!$B$12:$C$15,2,0)&amp;VLOOKUP($C$8,parametros!$B$6:$D$10,3,0)-1+MATCH($G$8,parametros!$E$6:$E$10,0)),"")</f>
        <v/>
      </c>
      <c r="F33" s="28">
        <f ca="1">IFERROR(INDIRECT("'"&amp;TEXT($D33,"mmm")&amp;YEAR($D33)&amp;"'!"&amp;VLOOKUP(MATCH(F$9,INDIRECT("'"&amp;TEXT($D33,"mmm")&amp;YEAR($D33)&amp;"'!$C$14:$F$14"),0),parametros!$B$12:$C$15,2,0)&amp;VLOOKUP($C$8,parametros!$B$6:$D$10,3,0)-1+MATCH($G$8,parametros!$E$6:$E$10,0)),"")</f>
        <v>1556211.46</v>
      </c>
      <c r="G33" s="28">
        <f ca="1">IFERROR(INDIRECT("'"&amp;TEXT($D33,"mmm")&amp;YEAR($D33)&amp;"'!"&amp;VLOOKUP(MATCH(G$9,INDIRECT("'"&amp;TEXT($D33,"mmm")&amp;YEAR($D33)&amp;"'!$C$14:$F$14"),0),parametros!$B$12:$C$15,2,0)&amp;VLOOKUP($C$8,parametros!$B$6:$D$10,3,0)-1+MATCH($G$8,parametros!$E$6:$E$10,0)),"")</f>
        <v>1649825.52</v>
      </c>
      <c r="H33" s="28">
        <f ca="1">IFERROR(INDIRECT("'"&amp;TEXT($D33,"mmm")&amp;YEAR($D33)&amp;"'!"&amp;VLOOKUP(MATCH(H$9,INDIRECT("'"&amp;TEXT($D33,"mmm")&amp;YEAR($D33)&amp;"'!$C$14:$F$14"),0),parametros!$B$12:$C$15,2,0)&amp;VLOOKUP($C$8,parametros!$B$6:$D$10,3,0)-1+MATCH($G$8,parametros!$E$6:$E$10,0)),"")</f>
        <v>1776233.52</v>
      </c>
      <c r="I33" s="28">
        <f ca="1">IFERROR(INDIRECT("'"&amp;TEXT($D33,"mmm")&amp;YEAR($D33)&amp;"'!"&amp;VLOOKUP(MATCH(I$9,INDIRECT("'"&amp;TEXT($D33,"mmm")&amp;YEAR($D33)&amp;"'!$C$14:$F$14"),0),parametros!$B$12:$C$15,2,0)&amp;VLOOKUP($C$8,parametros!$B$6:$D$10,3,0)-1+MATCH($G$8,parametros!$E$6:$E$10,0)),"")</f>
        <v>1895861.02</v>
      </c>
      <c r="J33" s="28" t="str">
        <f ca="1">IFERROR(INDIRECT("'"&amp;TEXT($D33,"mmm")&amp;YEAR($D33)&amp;"'!"&amp;VLOOKUP(MATCH(J$9,INDIRECT("'"&amp;TEXT($D33,"mmm")&amp;YEAR($D33)&amp;"'!$C$14:$F$14"),0),parametros!$B$12:$C$15,2,0)&amp;VLOOKUP($C$8,parametros!$B$6:$D$10,3,0)-1+MATCH($G$8,parametros!$E$6:$E$10,0)),"")</f>
        <v/>
      </c>
      <c r="K33" s="28" t="str">
        <f ca="1">IFERROR(INDIRECT("'"&amp;TEXT($D33,"mmm")&amp;YEAR($D33)&amp;"'!"&amp;VLOOKUP(MATCH(K$9,INDIRECT("'"&amp;TEXT($D33,"mmm")&amp;YEAR($D33)&amp;"'!$C$14:$F$14"),0),parametros!$B$12:$C$15,2,0)&amp;VLOOKUP($C$8,parametros!$B$6:$D$10,3,0)-1+MATCH($G$8,parametros!$E$6:$E$10,0)),"")</f>
        <v/>
      </c>
      <c r="L33" s="28" t="str">
        <f ca="1">IFERROR(INDIRECT("'"&amp;TEXT($D33,"mmm")&amp;YEAR($D33)&amp;"'!"&amp;VLOOKUP(MATCH(L$9,INDIRECT("'"&amp;TEXT($D33,"mmm")&amp;YEAR($D33)&amp;"'!$C$14:$F$14"),0),parametros!$B$12:$C$15,2,0)&amp;VLOOKUP($C$8,parametros!$B$6:$D$10,3,0)-1+MATCH($G$8,parametros!$E$6:$E$10,0)),"")</f>
        <v/>
      </c>
      <c r="M33" s="28" t="str">
        <f ca="1">IFERROR(INDIRECT("'"&amp;TEXT($D33,"mmm")&amp;YEAR($D33)&amp;"'!"&amp;VLOOKUP(MATCH(M$9,INDIRECT("'"&amp;TEXT($D33,"mmm")&amp;YEAR($D33)&amp;"'!$C$14:$F$14"),0),parametros!$B$12:$C$15,2,0)&amp;VLOOKUP($C$8,parametros!$B$6:$D$10,3,0)-1+MATCH($G$8,parametros!$E$6:$E$10,0)),"")</f>
        <v/>
      </c>
      <c r="N33" s="28" t="str">
        <f ca="1">IFERROR(INDIRECT("'"&amp;TEXT($D33,"mmm")&amp;YEAR($D33)&amp;"'!"&amp;VLOOKUP(MATCH(N$9,INDIRECT("'"&amp;TEXT($D33,"mmm")&amp;YEAR($D33)&amp;"'!$C$14:$F$14"),0),parametros!$B$12:$C$15,2,0)&amp;VLOOKUP($C$8,parametros!$B$6:$D$10,3,0)-1+MATCH($G$8,parametros!$E$6:$E$10,0)),"")</f>
        <v/>
      </c>
      <c r="O33" s="28" t="str">
        <f ca="1">IFERROR(INDIRECT("'"&amp;TEXT($D33,"mmm")&amp;YEAR($D33)&amp;"'!"&amp;VLOOKUP(MATCH(O$9,INDIRECT("'"&amp;TEXT($D33,"mmm")&amp;YEAR($D33)&amp;"'!$C$14:$F$14"),0),parametros!$B$12:$C$15,2,0)&amp;VLOOKUP($C$8,parametros!$B$6:$D$10,3,0)-1+MATCH($G$8,parametros!$E$6:$E$10,0)),"")</f>
        <v/>
      </c>
      <c r="P33" s="28" t="str">
        <f ca="1">IFERROR(INDIRECT("'"&amp;TEXT($D33,"mmm")&amp;YEAR($D33)&amp;"'!"&amp;VLOOKUP(MATCH(P$9,INDIRECT("'"&amp;TEXT($D33,"mmm")&amp;YEAR($D33)&amp;"'!$C$14:$F$14"),0),parametros!$B$12:$C$15,2,0)&amp;VLOOKUP($C$8,parametros!$B$6:$D$10,3,0)-1+MATCH($G$8,parametros!$E$6:$E$10,0)),"")</f>
        <v/>
      </c>
      <c r="Q33" s="28" t="str">
        <f ca="1">IFERROR(INDIRECT("'"&amp;TEXT($D33,"mmm")&amp;YEAR($D33)&amp;"'!"&amp;VLOOKUP(MATCH(Q$9,INDIRECT("'"&amp;TEXT($D33,"mmm")&amp;YEAR($D33)&amp;"'!$C$14:$F$14"),0),parametros!$B$12:$C$15,2,0)&amp;VLOOKUP($C$8,parametros!$B$6:$D$10,3,0)-1+MATCH($G$8,parametros!$E$6:$E$10,0)),"")</f>
        <v/>
      </c>
      <c r="R33" s="28" t="str">
        <f ca="1">IFERROR(INDIRECT("'"&amp;TEXT($D33,"mmm")&amp;YEAR($D33)&amp;"'!"&amp;VLOOKUP(MATCH(R$9,INDIRECT("'"&amp;TEXT($D33,"mmm")&amp;YEAR($D33)&amp;"'!$C$14:$F$14"),0),parametros!$B$12:$C$15,2,0)&amp;VLOOKUP($C$8,parametros!$B$6:$D$10,3,0)-1+MATCH($G$8,parametros!$E$6:$E$10,0)),"")</f>
        <v/>
      </c>
      <c r="S33" s="28" t="str">
        <f ca="1">IFERROR(INDIRECT("'"&amp;TEXT($D33,"mmm")&amp;YEAR($D33)&amp;"'!"&amp;VLOOKUP(MATCH(S$9,INDIRECT("'"&amp;TEXT($D33,"mmm")&amp;YEAR($D33)&amp;"'!$C$14:$F$14"),0),parametros!$B$12:$C$15,2,0)&amp;VLOOKUP($C$8,parametros!$B$6:$D$10,3,0)-1+MATCH($G$8,parametros!$E$6:$E$10,0)),"")</f>
        <v/>
      </c>
      <c r="T33" s="28" t="str">
        <f ca="1">IFERROR(INDIRECT("'"&amp;TEXT($D33,"mmm")&amp;YEAR($D33)&amp;"'!"&amp;VLOOKUP(MATCH(T$9,INDIRECT("'"&amp;TEXT($D33,"mmm")&amp;YEAR($D33)&amp;"'!$C$14:$F$14"),0),parametros!$B$12:$C$15,2,0)&amp;VLOOKUP($C$8,parametros!$B$6:$D$10,3,0)-1+MATCH($G$8,parametros!$E$6:$E$10,0)),"")</f>
        <v/>
      </c>
    </row>
    <row r="34" spans="4:20" ht="15.75" thickBot="1" x14ac:dyDescent="0.3">
      <c r="D34" s="26">
        <f t="shared" si="12"/>
        <v>43831</v>
      </c>
      <c r="E34" s="27" t="str">
        <f ca="1">IFERROR(INDIRECT("'"&amp;TEXT($D34,"mmm")&amp;YEAR($D34)&amp;"'!"&amp;VLOOKUP(MATCH(E$9,INDIRECT("'"&amp;TEXT($D34,"mmm")&amp;YEAR($D34)&amp;"'!$C$14:$F$14"),0),parametros!$B$12:$C$15,2,0)&amp;VLOOKUP($C$8,parametros!$B$6:$D$10,3,0)-1+MATCH($G$8,parametros!$E$6:$E$10,0)),"")</f>
        <v/>
      </c>
      <c r="F34" s="28" t="str">
        <f ca="1">IFERROR(INDIRECT("'"&amp;TEXT($D34,"mmm")&amp;YEAR($D34)&amp;"'!"&amp;VLOOKUP(MATCH(F$9,INDIRECT("'"&amp;TEXT($D34,"mmm")&amp;YEAR($D34)&amp;"'!$C$14:$F$14"),0),parametros!$B$12:$C$15,2,0)&amp;VLOOKUP($C$8,parametros!$B$6:$D$10,3,0)-1+MATCH($G$8,parametros!$E$6:$E$10,0)),"")</f>
        <v/>
      </c>
      <c r="G34" s="28">
        <f ca="1">IFERROR(INDIRECT("'"&amp;TEXT($D34,"mmm")&amp;YEAR($D34)&amp;"'!"&amp;VLOOKUP(MATCH(G$9,INDIRECT("'"&amp;TEXT($D34,"mmm")&amp;YEAR($D34)&amp;"'!$C$14:$F$14"),0),parametros!$B$12:$C$15,2,0)&amp;VLOOKUP($C$8,parametros!$B$6:$D$10,3,0)-1+MATCH($G$8,parametros!$E$6:$E$10,0)),"")</f>
        <v>1648691</v>
      </c>
      <c r="H34" s="28">
        <f ca="1">IFERROR(INDIRECT("'"&amp;TEXT($D34,"mmm")&amp;YEAR($D34)&amp;"'!"&amp;VLOOKUP(MATCH(H$9,INDIRECT("'"&amp;TEXT($D34,"mmm")&amp;YEAR($D34)&amp;"'!$C$14:$F$14"),0),parametros!$B$12:$C$15,2,0)&amp;VLOOKUP($C$8,parametros!$B$6:$D$10,3,0)-1+MATCH($G$8,parametros!$E$6:$E$10,0)),"")</f>
        <v>1770000</v>
      </c>
      <c r="I34" s="28">
        <f ca="1">IFERROR(INDIRECT("'"&amp;TEXT($D34,"mmm")&amp;YEAR($D34)&amp;"'!"&amp;VLOOKUP(MATCH(I$9,INDIRECT("'"&amp;TEXT($D34,"mmm")&amp;YEAR($D34)&amp;"'!$C$14:$F$14"),0),parametros!$B$12:$C$15,2,0)&amp;VLOOKUP($C$8,parametros!$B$6:$D$10,3,0)-1+MATCH($G$8,parametros!$E$6:$E$10,0)),"")</f>
        <v>1891781</v>
      </c>
      <c r="J34" s="28">
        <f ca="1">IFERROR(INDIRECT("'"&amp;TEXT($D34,"mmm")&amp;YEAR($D34)&amp;"'!"&amp;VLOOKUP(MATCH(J$9,INDIRECT("'"&amp;TEXT($D34,"mmm")&amp;YEAR($D34)&amp;"'!$C$14:$F$14"),0),parametros!$B$12:$C$15,2,0)&amp;VLOOKUP($C$8,parametros!$B$6:$D$10,3,0)-1+MATCH($G$8,parametros!$E$6:$E$10,0)),"")</f>
        <v>2009867.68</v>
      </c>
      <c r="K34" s="28" t="str">
        <f ca="1">IFERROR(INDIRECT("'"&amp;TEXT($D34,"mmm")&amp;YEAR($D34)&amp;"'!"&amp;VLOOKUP(MATCH(K$9,INDIRECT("'"&amp;TEXT($D34,"mmm")&amp;YEAR($D34)&amp;"'!$C$14:$F$14"),0),parametros!$B$12:$C$15,2,0)&amp;VLOOKUP($C$8,parametros!$B$6:$D$10,3,0)-1+MATCH($G$8,parametros!$E$6:$E$10,0)),"")</f>
        <v/>
      </c>
      <c r="L34" s="28" t="str">
        <f ca="1">IFERROR(INDIRECT("'"&amp;TEXT($D34,"mmm")&amp;YEAR($D34)&amp;"'!"&amp;VLOOKUP(MATCH(L$9,INDIRECT("'"&amp;TEXT($D34,"mmm")&amp;YEAR($D34)&amp;"'!$C$14:$F$14"),0),parametros!$B$12:$C$15,2,0)&amp;VLOOKUP($C$8,parametros!$B$6:$D$10,3,0)-1+MATCH($G$8,parametros!$E$6:$E$10,0)),"")</f>
        <v/>
      </c>
      <c r="M34" s="28" t="str">
        <f ca="1">IFERROR(INDIRECT("'"&amp;TEXT($D34,"mmm")&amp;YEAR($D34)&amp;"'!"&amp;VLOOKUP(MATCH(M$9,INDIRECT("'"&amp;TEXT($D34,"mmm")&amp;YEAR($D34)&amp;"'!$C$14:$F$14"),0),parametros!$B$12:$C$15,2,0)&amp;VLOOKUP($C$8,parametros!$B$6:$D$10,3,0)-1+MATCH($G$8,parametros!$E$6:$E$10,0)),"")</f>
        <v/>
      </c>
      <c r="N34" s="28" t="str">
        <f ca="1">IFERROR(INDIRECT("'"&amp;TEXT($D34,"mmm")&amp;YEAR($D34)&amp;"'!"&amp;VLOOKUP(MATCH(N$9,INDIRECT("'"&amp;TEXT($D34,"mmm")&amp;YEAR($D34)&amp;"'!$C$14:$F$14"),0),parametros!$B$12:$C$15,2,0)&amp;VLOOKUP($C$8,parametros!$B$6:$D$10,3,0)-1+MATCH($G$8,parametros!$E$6:$E$10,0)),"")</f>
        <v/>
      </c>
      <c r="O34" s="28" t="str">
        <f ca="1">IFERROR(INDIRECT("'"&amp;TEXT($D34,"mmm")&amp;YEAR($D34)&amp;"'!"&amp;VLOOKUP(MATCH(O$9,INDIRECT("'"&amp;TEXT($D34,"mmm")&amp;YEAR($D34)&amp;"'!$C$14:$F$14"),0),parametros!$B$12:$C$15,2,0)&amp;VLOOKUP($C$8,parametros!$B$6:$D$10,3,0)-1+MATCH($G$8,parametros!$E$6:$E$10,0)),"")</f>
        <v/>
      </c>
      <c r="P34" s="28" t="str">
        <f ca="1">IFERROR(INDIRECT("'"&amp;TEXT($D34,"mmm")&amp;YEAR($D34)&amp;"'!"&amp;VLOOKUP(MATCH(P$9,INDIRECT("'"&amp;TEXT($D34,"mmm")&amp;YEAR($D34)&amp;"'!$C$14:$F$14"),0),parametros!$B$12:$C$15,2,0)&amp;VLOOKUP($C$8,parametros!$B$6:$D$10,3,0)-1+MATCH($G$8,parametros!$E$6:$E$10,0)),"")</f>
        <v/>
      </c>
      <c r="Q34" s="28" t="str">
        <f ca="1">IFERROR(INDIRECT("'"&amp;TEXT($D34,"mmm")&amp;YEAR($D34)&amp;"'!"&amp;VLOOKUP(MATCH(Q$9,INDIRECT("'"&amp;TEXT($D34,"mmm")&amp;YEAR($D34)&amp;"'!$C$14:$F$14"),0),parametros!$B$12:$C$15,2,0)&amp;VLOOKUP($C$8,parametros!$B$6:$D$10,3,0)-1+MATCH($G$8,parametros!$E$6:$E$10,0)),"")</f>
        <v/>
      </c>
      <c r="R34" s="28" t="str">
        <f ca="1">IFERROR(INDIRECT("'"&amp;TEXT($D34,"mmm")&amp;YEAR($D34)&amp;"'!"&amp;VLOOKUP(MATCH(R$9,INDIRECT("'"&amp;TEXT($D34,"mmm")&amp;YEAR($D34)&amp;"'!$C$14:$F$14"),0),parametros!$B$12:$C$15,2,0)&amp;VLOOKUP($C$8,parametros!$B$6:$D$10,3,0)-1+MATCH($G$8,parametros!$E$6:$E$10,0)),"")</f>
        <v/>
      </c>
      <c r="S34" s="28" t="str">
        <f ca="1">IFERROR(INDIRECT("'"&amp;TEXT($D34,"mmm")&amp;YEAR($D34)&amp;"'!"&amp;VLOOKUP(MATCH(S$9,INDIRECT("'"&amp;TEXT($D34,"mmm")&amp;YEAR($D34)&amp;"'!$C$14:$F$14"),0),parametros!$B$12:$C$15,2,0)&amp;VLOOKUP($C$8,parametros!$B$6:$D$10,3,0)-1+MATCH($G$8,parametros!$E$6:$E$10,0)),"")</f>
        <v/>
      </c>
      <c r="T34" s="28" t="str">
        <f ca="1">IFERROR(INDIRECT("'"&amp;TEXT($D34,"mmm")&amp;YEAR($D34)&amp;"'!"&amp;VLOOKUP(MATCH(T$9,INDIRECT("'"&amp;TEXT($D34,"mmm")&amp;YEAR($D34)&amp;"'!$C$14:$F$14"),0),parametros!$B$12:$C$15,2,0)&amp;VLOOKUP($C$8,parametros!$B$6:$D$10,3,0)-1+MATCH($G$8,parametros!$E$6:$E$10,0)),"")</f>
        <v/>
      </c>
    </row>
    <row r="35" spans="4:20" ht="15.75" thickBot="1" x14ac:dyDescent="0.3">
      <c r="D35" s="26">
        <f t="shared" si="12"/>
        <v>43862</v>
      </c>
      <c r="E35" s="27" t="str">
        <f ca="1">IFERROR(INDIRECT("'"&amp;TEXT($D35,"mmm")&amp;YEAR($D35)&amp;"'!"&amp;VLOOKUP(MATCH(E$9,INDIRECT("'"&amp;TEXT($D35,"mmm")&amp;YEAR($D35)&amp;"'!$C$14:$F$14"),0),parametros!$B$12:$C$15,2,0)&amp;VLOOKUP($C$8,parametros!$B$6:$D$10,3,0)-1+MATCH($G$8,parametros!$E$6:$E$10,0)),"")</f>
        <v/>
      </c>
      <c r="F35" s="28" t="str">
        <f ca="1">IFERROR(INDIRECT("'"&amp;TEXT($D35,"mmm")&amp;YEAR($D35)&amp;"'!"&amp;VLOOKUP(MATCH(F$9,INDIRECT("'"&amp;TEXT($D35,"mmm")&amp;YEAR($D35)&amp;"'!$C$14:$F$14"),0),parametros!$B$12:$C$15,2,0)&amp;VLOOKUP($C$8,parametros!$B$6:$D$10,3,0)-1+MATCH($G$8,parametros!$E$6:$E$10,0)),"")</f>
        <v/>
      </c>
      <c r="G35" s="28">
        <f ca="1">IFERROR(INDIRECT("'"&amp;TEXT($D35,"mmm")&amp;YEAR($D35)&amp;"'!"&amp;VLOOKUP(MATCH(G$9,INDIRECT("'"&amp;TEXT($D35,"mmm")&amp;YEAR($D35)&amp;"'!$C$14:$F$14"),0),parametros!$B$12:$C$15,2,0)&amp;VLOOKUP($C$8,parametros!$B$6:$D$10,3,0)-1+MATCH($G$8,parametros!$E$6:$E$10,0)),"")</f>
        <v>1642265</v>
      </c>
      <c r="H35" s="28">
        <f ca="1">IFERROR(INDIRECT("'"&amp;TEXT($D35,"mmm")&amp;YEAR($D35)&amp;"'!"&amp;VLOOKUP(MATCH(H$9,INDIRECT("'"&amp;TEXT($D35,"mmm")&amp;YEAR($D35)&amp;"'!$C$14:$F$14"),0),parametros!$B$12:$C$15,2,0)&amp;VLOOKUP($C$8,parametros!$B$6:$D$10,3,0)-1+MATCH($G$8,parametros!$E$6:$E$10,0)),"")</f>
        <v>1762000</v>
      </c>
      <c r="I35" s="28">
        <f ca="1">IFERROR(INDIRECT("'"&amp;TEXT($D35,"mmm")&amp;YEAR($D35)&amp;"'!"&amp;VLOOKUP(MATCH(I$9,INDIRECT("'"&amp;TEXT($D35,"mmm")&amp;YEAR($D35)&amp;"'!$C$14:$F$14"),0),parametros!$B$12:$C$15,2,0)&amp;VLOOKUP($C$8,parametros!$B$6:$D$10,3,0)-1+MATCH($G$8,parametros!$E$6:$E$10,0)),"")</f>
        <v>1886973.425</v>
      </c>
      <c r="J35" s="28">
        <f ca="1">IFERROR(INDIRECT("'"&amp;TEXT($D35,"mmm")&amp;YEAR($D35)&amp;"'!"&amp;VLOOKUP(MATCH(J$9,INDIRECT("'"&amp;TEXT($D35,"mmm")&amp;YEAR($D35)&amp;"'!$C$14:$F$14"),0),parametros!$B$12:$C$15,2,0)&amp;VLOOKUP($C$8,parametros!$B$6:$D$10,3,0)-1+MATCH($G$8,parametros!$E$6:$E$10,0)),"")</f>
        <v>1996481.31</v>
      </c>
      <c r="K35" s="28" t="str">
        <f ca="1">IFERROR(INDIRECT("'"&amp;TEXT($D35,"mmm")&amp;YEAR($D35)&amp;"'!"&amp;VLOOKUP(MATCH(K$9,INDIRECT("'"&amp;TEXT($D35,"mmm")&amp;YEAR($D35)&amp;"'!$C$14:$F$14"),0),parametros!$B$12:$C$15,2,0)&amp;VLOOKUP($C$8,parametros!$B$6:$D$10,3,0)-1+MATCH($G$8,parametros!$E$6:$E$10,0)),"")</f>
        <v/>
      </c>
      <c r="L35" s="28" t="str">
        <f ca="1">IFERROR(INDIRECT("'"&amp;TEXT($D35,"mmm")&amp;YEAR($D35)&amp;"'!"&amp;VLOOKUP(MATCH(L$9,INDIRECT("'"&amp;TEXT($D35,"mmm")&amp;YEAR($D35)&amp;"'!$C$14:$F$14"),0),parametros!$B$12:$C$15,2,0)&amp;VLOOKUP($C$8,parametros!$B$6:$D$10,3,0)-1+MATCH($G$8,parametros!$E$6:$E$10,0)),"")</f>
        <v/>
      </c>
      <c r="M35" s="28" t="str">
        <f ca="1">IFERROR(INDIRECT("'"&amp;TEXT($D35,"mmm")&amp;YEAR($D35)&amp;"'!"&amp;VLOOKUP(MATCH(M$9,INDIRECT("'"&amp;TEXT($D35,"mmm")&amp;YEAR($D35)&amp;"'!$C$14:$F$14"),0),parametros!$B$12:$C$15,2,0)&amp;VLOOKUP($C$8,parametros!$B$6:$D$10,3,0)-1+MATCH($G$8,parametros!$E$6:$E$10,0)),"")</f>
        <v/>
      </c>
      <c r="N35" s="28" t="str">
        <f ca="1">IFERROR(INDIRECT("'"&amp;TEXT($D35,"mmm")&amp;YEAR($D35)&amp;"'!"&amp;VLOOKUP(MATCH(N$9,INDIRECT("'"&amp;TEXT($D35,"mmm")&amp;YEAR($D35)&amp;"'!$C$14:$F$14"),0),parametros!$B$12:$C$15,2,0)&amp;VLOOKUP($C$8,parametros!$B$6:$D$10,3,0)-1+MATCH($G$8,parametros!$E$6:$E$10,0)),"")</f>
        <v/>
      </c>
      <c r="O35" s="28" t="str">
        <f ca="1">IFERROR(INDIRECT("'"&amp;TEXT($D35,"mmm")&amp;YEAR($D35)&amp;"'!"&amp;VLOOKUP(MATCH(O$9,INDIRECT("'"&amp;TEXT($D35,"mmm")&amp;YEAR($D35)&amp;"'!$C$14:$F$14"),0),parametros!$B$12:$C$15,2,0)&amp;VLOOKUP($C$8,parametros!$B$6:$D$10,3,0)-1+MATCH($G$8,parametros!$E$6:$E$10,0)),"")</f>
        <v/>
      </c>
      <c r="P35" s="28" t="str">
        <f ca="1">IFERROR(INDIRECT("'"&amp;TEXT($D35,"mmm")&amp;YEAR($D35)&amp;"'!"&amp;VLOOKUP(MATCH(P$9,INDIRECT("'"&amp;TEXT($D35,"mmm")&amp;YEAR($D35)&amp;"'!$C$14:$F$14"),0),parametros!$B$12:$C$15,2,0)&amp;VLOOKUP($C$8,parametros!$B$6:$D$10,3,0)-1+MATCH($G$8,parametros!$E$6:$E$10,0)),"")</f>
        <v/>
      </c>
      <c r="Q35" s="28" t="str">
        <f ca="1">IFERROR(INDIRECT("'"&amp;TEXT($D35,"mmm")&amp;YEAR($D35)&amp;"'!"&amp;VLOOKUP(MATCH(Q$9,INDIRECT("'"&amp;TEXT($D35,"mmm")&amp;YEAR($D35)&amp;"'!$C$14:$F$14"),0),parametros!$B$12:$C$15,2,0)&amp;VLOOKUP($C$8,parametros!$B$6:$D$10,3,0)-1+MATCH($G$8,parametros!$E$6:$E$10,0)),"")</f>
        <v/>
      </c>
      <c r="R35" s="28" t="str">
        <f ca="1">IFERROR(INDIRECT("'"&amp;TEXT($D35,"mmm")&amp;YEAR($D35)&amp;"'!"&amp;VLOOKUP(MATCH(R$9,INDIRECT("'"&amp;TEXT($D35,"mmm")&amp;YEAR($D35)&amp;"'!$C$14:$F$14"),0),parametros!$B$12:$C$15,2,0)&amp;VLOOKUP($C$8,parametros!$B$6:$D$10,3,0)-1+MATCH($G$8,parametros!$E$6:$E$10,0)),"")</f>
        <v/>
      </c>
      <c r="S35" s="28" t="str">
        <f ca="1">IFERROR(INDIRECT("'"&amp;TEXT($D35,"mmm")&amp;YEAR($D35)&amp;"'!"&amp;VLOOKUP(MATCH(S$9,INDIRECT("'"&amp;TEXT($D35,"mmm")&amp;YEAR($D35)&amp;"'!$C$14:$F$14"),0),parametros!$B$12:$C$15,2,0)&amp;VLOOKUP($C$8,parametros!$B$6:$D$10,3,0)-1+MATCH($G$8,parametros!$E$6:$E$10,0)),"")</f>
        <v/>
      </c>
      <c r="T35" s="28" t="str">
        <f ca="1">IFERROR(INDIRECT("'"&amp;TEXT($D35,"mmm")&amp;YEAR($D35)&amp;"'!"&amp;VLOOKUP(MATCH(T$9,INDIRECT("'"&amp;TEXT($D35,"mmm")&amp;YEAR($D35)&amp;"'!$C$14:$F$14"),0),parametros!$B$12:$C$15,2,0)&amp;VLOOKUP($C$8,parametros!$B$6:$D$10,3,0)-1+MATCH($G$8,parametros!$E$6:$E$10,0)),"")</f>
        <v/>
      </c>
    </row>
    <row r="36" spans="4:20" ht="15.75" thickBot="1" x14ac:dyDescent="0.3">
      <c r="D36" s="26">
        <f t="shared" si="12"/>
        <v>43891</v>
      </c>
      <c r="E36" s="27" t="str">
        <f ca="1">IFERROR(INDIRECT("'"&amp;TEXT($D36,"mmm")&amp;YEAR($D36)&amp;"'!"&amp;VLOOKUP(MATCH(E$9,INDIRECT("'"&amp;TEXT($D36,"mmm")&amp;YEAR($D36)&amp;"'!$C$14:$F$14"),0),parametros!$B$12:$C$15,2,0)&amp;VLOOKUP($C$8,parametros!$B$6:$D$10,3,0)-1+MATCH($G$8,parametros!$E$6:$E$10,0)),"")</f>
        <v/>
      </c>
      <c r="F36" s="28" t="str">
        <f ca="1">IFERROR(INDIRECT("'"&amp;TEXT($D36,"mmm")&amp;YEAR($D36)&amp;"'!"&amp;VLOOKUP(MATCH(F$9,INDIRECT("'"&amp;TEXT($D36,"mmm")&amp;YEAR($D36)&amp;"'!$C$14:$F$14"),0),parametros!$B$12:$C$15,2,0)&amp;VLOOKUP($C$8,parametros!$B$6:$D$10,3,0)-1+MATCH($G$8,parametros!$E$6:$E$10,0)),"")</f>
        <v/>
      </c>
      <c r="G36" s="28">
        <f ca="1">IFERROR(INDIRECT("'"&amp;TEXT($D36,"mmm")&amp;YEAR($D36)&amp;"'!"&amp;VLOOKUP(MATCH(G$9,INDIRECT("'"&amp;TEXT($D36,"mmm")&amp;YEAR($D36)&amp;"'!$C$14:$F$14"),0),parametros!$B$12:$C$15,2,0)&amp;VLOOKUP($C$8,parametros!$B$6:$D$10,3,0)-1+MATCH($G$8,parametros!$E$6:$E$10,0)),"")</f>
        <v>1642078.73</v>
      </c>
      <c r="H36" s="28">
        <f ca="1">IFERROR(INDIRECT("'"&amp;TEXT($D36,"mmm")&amp;YEAR($D36)&amp;"'!"&amp;VLOOKUP(MATCH(H$9,INDIRECT("'"&amp;TEXT($D36,"mmm")&amp;YEAR($D36)&amp;"'!$C$14:$F$14"),0),parametros!$B$12:$C$15,2,0)&amp;VLOOKUP($C$8,parametros!$B$6:$D$10,3,0)-1+MATCH($G$8,parametros!$E$6:$E$10,0)),"")</f>
        <v>1759992.125</v>
      </c>
      <c r="I36" s="28">
        <f ca="1">IFERROR(INDIRECT("'"&amp;TEXT($D36,"mmm")&amp;YEAR($D36)&amp;"'!"&amp;VLOOKUP(MATCH(I$9,INDIRECT("'"&amp;TEXT($D36,"mmm")&amp;YEAR($D36)&amp;"'!$C$14:$F$14"),0),parametros!$B$12:$C$15,2,0)&amp;VLOOKUP($C$8,parametros!$B$6:$D$10,3,0)-1+MATCH($G$8,parametros!$E$6:$E$10,0)),"")</f>
        <v>1887571</v>
      </c>
      <c r="J36" s="28">
        <f ca="1">IFERROR(INDIRECT("'"&amp;TEXT($D36,"mmm")&amp;YEAR($D36)&amp;"'!"&amp;VLOOKUP(MATCH(J$9,INDIRECT("'"&amp;TEXT($D36,"mmm")&amp;YEAR($D36)&amp;"'!$C$14:$F$14"),0),parametros!$B$12:$C$15,2,0)&amp;VLOOKUP($C$8,parametros!$B$6:$D$10,3,0)-1+MATCH($G$8,parametros!$E$6:$E$10,0)),"")</f>
        <v>2007003</v>
      </c>
      <c r="K36" s="28" t="str">
        <f ca="1">IFERROR(INDIRECT("'"&amp;TEXT($D36,"mmm")&amp;YEAR($D36)&amp;"'!"&amp;VLOOKUP(MATCH(K$9,INDIRECT("'"&amp;TEXT($D36,"mmm")&amp;YEAR($D36)&amp;"'!$C$14:$F$14"),0),parametros!$B$12:$C$15,2,0)&amp;VLOOKUP($C$8,parametros!$B$6:$D$10,3,0)-1+MATCH($G$8,parametros!$E$6:$E$10,0)),"")</f>
        <v/>
      </c>
      <c r="L36" s="28" t="str">
        <f ca="1">IFERROR(INDIRECT("'"&amp;TEXT($D36,"mmm")&amp;YEAR($D36)&amp;"'!"&amp;VLOOKUP(MATCH(L$9,INDIRECT("'"&amp;TEXT($D36,"mmm")&amp;YEAR($D36)&amp;"'!$C$14:$F$14"),0),parametros!$B$12:$C$15,2,0)&amp;VLOOKUP($C$8,parametros!$B$6:$D$10,3,0)-1+MATCH($G$8,parametros!$E$6:$E$10,0)),"")</f>
        <v/>
      </c>
      <c r="M36" s="28" t="str">
        <f ca="1">IFERROR(INDIRECT("'"&amp;TEXT($D36,"mmm")&amp;YEAR($D36)&amp;"'!"&amp;VLOOKUP(MATCH(M$9,INDIRECT("'"&amp;TEXT($D36,"mmm")&amp;YEAR($D36)&amp;"'!$C$14:$F$14"),0),parametros!$B$12:$C$15,2,0)&amp;VLOOKUP($C$8,parametros!$B$6:$D$10,3,0)-1+MATCH($G$8,parametros!$E$6:$E$10,0)),"")</f>
        <v/>
      </c>
      <c r="N36" s="28" t="str">
        <f ca="1">IFERROR(INDIRECT("'"&amp;TEXT($D36,"mmm")&amp;YEAR($D36)&amp;"'!"&amp;VLOOKUP(MATCH(N$9,INDIRECT("'"&amp;TEXT($D36,"mmm")&amp;YEAR($D36)&amp;"'!$C$14:$F$14"),0),parametros!$B$12:$C$15,2,0)&amp;VLOOKUP($C$8,parametros!$B$6:$D$10,3,0)-1+MATCH($G$8,parametros!$E$6:$E$10,0)),"")</f>
        <v/>
      </c>
      <c r="O36" s="28" t="str">
        <f ca="1">IFERROR(INDIRECT("'"&amp;TEXT($D36,"mmm")&amp;YEAR($D36)&amp;"'!"&amp;VLOOKUP(MATCH(O$9,INDIRECT("'"&amp;TEXT($D36,"mmm")&amp;YEAR($D36)&amp;"'!$C$14:$F$14"),0),parametros!$B$12:$C$15,2,0)&amp;VLOOKUP($C$8,parametros!$B$6:$D$10,3,0)-1+MATCH($G$8,parametros!$E$6:$E$10,0)),"")</f>
        <v/>
      </c>
      <c r="P36" s="28" t="str">
        <f ca="1">IFERROR(INDIRECT("'"&amp;TEXT($D36,"mmm")&amp;YEAR($D36)&amp;"'!"&amp;VLOOKUP(MATCH(P$9,INDIRECT("'"&amp;TEXT($D36,"mmm")&amp;YEAR($D36)&amp;"'!$C$14:$F$14"),0),parametros!$B$12:$C$15,2,0)&amp;VLOOKUP($C$8,parametros!$B$6:$D$10,3,0)-1+MATCH($G$8,parametros!$E$6:$E$10,0)),"")</f>
        <v/>
      </c>
      <c r="Q36" s="28" t="str">
        <f ca="1">IFERROR(INDIRECT("'"&amp;TEXT($D36,"mmm")&amp;YEAR($D36)&amp;"'!"&amp;VLOOKUP(MATCH(Q$9,INDIRECT("'"&amp;TEXT($D36,"mmm")&amp;YEAR($D36)&amp;"'!$C$14:$F$14"),0),parametros!$B$12:$C$15,2,0)&amp;VLOOKUP($C$8,parametros!$B$6:$D$10,3,0)-1+MATCH($G$8,parametros!$E$6:$E$10,0)),"")</f>
        <v/>
      </c>
      <c r="R36" s="28" t="str">
        <f ca="1">IFERROR(INDIRECT("'"&amp;TEXT($D36,"mmm")&amp;YEAR($D36)&amp;"'!"&amp;VLOOKUP(MATCH(R$9,INDIRECT("'"&amp;TEXT($D36,"mmm")&amp;YEAR($D36)&amp;"'!$C$14:$F$14"),0),parametros!$B$12:$C$15,2,0)&amp;VLOOKUP($C$8,parametros!$B$6:$D$10,3,0)-1+MATCH($G$8,parametros!$E$6:$E$10,0)),"")</f>
        <v/>
      </c>
      <c r="S36" s="28" t="str">
        <f ca="1">IFERROR(INDIRECT("'"&amp;TEXT($D36,"mmm")&amp;YEAR($D36)&amp;"'!"&amp;VLOOKUP(MATCH(S$9,INDIRECT("'"&amp;TEXT($D36,"mmm")&amp;YEAR($D36)&amp;"'!$C$14:$F$14"),0),parametros!$B$12:$C$15,2,0)&amp;VLOOKUP($C$8,parametros!$B$6:$D$10,3,0)-1+MATCH($G$8,parametros!$E$6:$E$10,0)),"")</f>
        <v/>
      </c>
      <c r="T36" s="28" t="str">
        <f ca="1">IFERROR(INDIRECT("'"&amp;TEXT($D36,"mmm")&amp;YEAR($D36)&amp;"'!"&amp;VLOOKUP(MATCH(T$9,INDIRECT("'"&amp;TEXT($D36,"mmm")&amp;YEAR($D36)&amp;"'!$C$14:$F$14"),0),parametros!$B$12:$C$15,2,0)&amp;VLOOKUP($C$8,parametros!$B$6:$D$10,3,0)-1+MATCH($G$8,parametros!$E$6:$E$10,0)),"")</f>
        <v/>
      </c>
    </row>
    <row r="37" spans="4:20" ht="15.75" thickBot="1" x14ac:dyDescent="0.3">
      <c r="D37" s="26">
        <f t="shared" si="12"/>
        <v>43922</v>
      </c>
      <c r="E37" s="27" t="str">
        <f ca="1">IFERROR(INDIRECT("'"&amp;TEXT($D37,"mmm")&amp;YEAR($D37)&amp;"'!"&amp;VLOOKUP(MATCH(E$9,INDIRECT("'"&amp;TEXT($D37,"mmm")&amp;YEAR($D37)&amp;"'!$C$14:$F$14"),0),parametros!$B$12:$C$15,2,0)&amp;VLOOKUP($C$8,parametros!$B$6:$D$10,3,0)-1+MATCH($G$8,parametros!$E$6:$E$10,0)),"")</f>
        <v/>
      </c>
      <c r="F37" s="28" t="str">
        <f ca="1">IFERROR(INDIRECT("'"&amp;TEXT($D37,"mmm")&amp;YEAR($D37)&amp;"'!"&amp;VLOOKUP(MATCH(F$9,INDIRECT("'"&amp;TEXT($D37,"mmm")&amp;YEAR($D37)&amp;"'!$C$14:$F$14"),0),parametros!$B$12:$C$15,2,0)&amp;VLOOKUP($C$8,parametros!$B$6:$D$10,3,0)-1+MATCH($G$8,parametros!$E$6:$E$10,0)),"")</f>
        <v/>
      </c>
      <c r="G37" s="28">
        <f ca="1">IFERROR(INDIRECT("'"&amp;TEXT($D37,"mmm")&amp;YEAR($D37)&amp;"'!"&amp;VLOOKUP(MATCH(G$9,INDIRECT("'"&amp;TEXT($D37,"mmm")&amp;YEAR($D37)&amp;"'!$C$14:$F$14"),0),parametros!$B$12:$C$15,2,0)&amp;VLOOKUP($C$8,parametros!$B$6:$D$10,3,0)-1+MATCH($G$8,parametros!$E$6:$E$10,0)),"")</f>
        <v>1506823.5</v>
      </c>
      <c r="H37" s="28">
        <f ca="1">IFERROR(INDIRECT("'"&amp;TEXT($D37,"mmm")&amp;YEAR($D37)&amp;"'!"&amp;VLOOKUP(MATCH(H$9,INDIRECT("'"&amp;TEXT($D37,"mmm")&amp;YEAR($D37)&amp;"'!$C$14:$F$14"),0),parametros!$B$12:$C$15,2,0)&amp;VLOOKUP($C$8,parametros!$B$6:$D$10,3,0)-1+MATCH($G$8,parametros!$E$6:$E$10,0)),"")</f>
        <v>1675501</v>
      </c>
      <c r="I37" s="28">
        <f ca="1">IFERROR(INDIRECT("'"&amp;TEXT($D37,"mmm")&amp;YEAR($D37)&amp;"'!"&amp;VLOOKUP(MATCH(I$9,INDIRECT("'"&amp;TEXT($D37,"mmm")&amp;YEAR($D37)&amp;"'!$C$14:$F$14"),0),parametros!$B$12:$C$15,2,0)&amp;VLOOKUP($C$8,parametros!$B$6:$D$10,3,0)-1+MATCH($G$8,parametros!$E$6:$E$10,0)),"")</f>
        <v>1779354.135</v>
      </c>
      <c r="J37" s="28">
        <f ca="1">IFERROR(INDIRECT("'"&amp;TEXT($D37,"mmm")&amp;YEAR($D37)&amp;"'!"&amp;VLOOKUP(MATCH(J$9,INDIRECT("'"&amp;TEXT($D37,"mmm")&amp;YEAR($D37)&amp;"'!$C$14:$F$14"),0),parametros!$B$12:$C$15,2,0)&amp;VLOOKUP($C$8,parametros!$B$6:$D$10,3,0)-1+MATCH($G$8,parametros!$E$6:$E$10,0)),"")</f>
        <v>1886262.98</v>
      </c>
      <c r="K37" s="28" t="str">
        <f ca="1">IFERROR(INDIRECT("'"&amp;TEXT($D37,"mmm")&amp;YEAR($D37)&amp;"'!"&amp;VLOOKUP(MATCH(K$9,INDIRECT("'"&amp;TEXT($D37,"mmm")&amp;YEAR($D37)&amp;"'!$C$14:$F$14"),0),parametros!$B$12:$C$15,2,0)&amp;VLOOKUP($C$8,parametros!$B$6:$D$10,3,0)-1+MATCH($G$8,parametros!$E$6:$E$10,0)),"")</f>
        <v/>
      </c>
      <c r="L37" s="28" t="str">
        <f ca="1">IFERROR(INDIRECT("'"&amp;TEXT($D37,"mmm")&amp;YEAR($D37)&amp;"'!"&amp;VLOOKUP(MATCH(L$9,INDIRECT("'"&amp;TEXT($D37,"mmm")&amp;YEAR($D37)&amp;"'!$C$14:$F$14"),0),parametros!$B$12:$C$15,2,0)&amp;VLOOKUP($C$8,parametros!$B$6:$D$10,3,0)-1+MATCH($G$8,parametros!$E$6:$E$10,0)),"")</f>
        <v/>
      </c>
      <c r="M37" s="28" t="str">
        <f ca="1">IFERROR(INDIRECT("'"&amp;TEXT($D37,"mmm")&amp;YEAR($D37)&amp;"'!"&amp;VLOOKUP(MATCH(M$9,INDIRECT("'"&amp;TEXT($D37,"mmm")&amp;YEAR($D37)&amp;"'!$C$14:$F$14"),0),parametros!$B$12:$C$15,2,0)&amp;VLOOKUP($C$8,parametros!$B$6:$D$10,3,0)-1+MATCH($G$8,parametros!$E$6:$E$10,0)),"")</f>
        <v/>
      </c>
      <c r="N37" s="28" t="str">
        <f ca="1">IFERROR(INDIRECT("'"&amp;TEXT($D37,"mmm")&amp;YEAR($D37)&amp;"'!"&amp;VLOOKUP(MATCH(N$9,INDIRECT("'"&amp;TEXT($D37,"mmm")&amp;YEAR($D37)&amp;"'!$C$14:$F$14"),0),parametros!$B$12:$C$15,2,0)&amp;VLOOKUP($C$8,parametros!$B$6:$D$10,3,0)-1+MATCH($G$8,parametros!$E$6:$E$10,0)),"")</f>
        <v/>
      </c>
      <c r="O37" s="28" t="str">
        <f ca="1">IFERROR(INDIRECT("'"&amp;TEXT($D37,"mmm")&amp;YEAR($D37)&amp;"'!"&amp;VLOOKUP(MATCH(O$9,INDIRECT("'"&amp;TEXT($D37,"mmm")&amp;YEAR($D37)&amp;"'!$C$14:$F$14"),0),parametros!$B$12:$C$15,2,0)&amp;VLOOKUP($C$8,parametros!$B$6:$D$10,3,0)-1+MATCH($G$8,parametros!$E$6:$E$10,0)),"")</f>
        <v/>
      </c>
      <c r="P37" s="28" t="str">
        <f ca="1">IFERROR(INDIRECT("'"&amp;TEXT($D37,"mmm")&amp;YEAR($D37)&amp;"'!"&amp;VLOOKUP(MATCH(P$9,INDIRECT("'"&amp;TEXT($D37,"mmm")&amp;YEAR($D37)&amp;"'!$C$14:$F$14"),0),parametros!$B$12:$C$15,2,0)&amp;VLOOKUP($C$8,parametros!$B$6:$D$10,3,0)-1+MATCH($G$8,parametros!$E$6:$E$10,0)),"")</f>
        <v/>
      </c>
      <c r="Q37" s="28" t="str">
        <f ca="1">IFERROR(INDIRECT("'"&amp;TEXT($D37,"mmm")&amp;YEAR($D37)&amp;"'!"&amp;VLOOKUP(MATCH(Q$9,INDIRECT("'"&amp;TEXT($D37,"mmm")&amp;YEAR($D37)&amp;"'!$C$14:$F$14"),0),parametros!$B$12:$C$15,2,0)&amp;VLOOKUP($C$8,parametros!$B$6:$D$10,3,0)-1+MATCH($G$8,parametros!$E$6:$E$10,0)),"")</f>
        <v/>
      </c>
      <c r="R37" s="28" t="str">
        <f ca="1">IFERROR(INDIRECT("'"&amp;TEXT($D37,"mmm")&amp;YEAR($D37)&amp;"'!"&amp;VLOOKUP(MATCH(R$9,INDIRECT("'"&amp;TEXT($D37,"mmm")&amp;YEAR($D37)&amp;"'!$C$14:$F$14"),0),parametros!$B$12:$C$15,2,0)&amp;VLOOKUP($C$8,parametros!$B$6:$D$10,3,0)-1+MATCH($G$8,parametros!$E$6:$E$10,0)),"")</f>
        <v/>
      </c>
      <c r="S37" s="28" t="str">
        <f ca="1">IFERROR(INDIRECT("'"&amp;TEXT($D37,"mmm")&amp;YEAR($D37)&amp;"'!"&amp;VLOOKUP(MATCH(S$9,INDIRECT("'"&amp;TEXT($D37,"mmm")&amp;YEAR($D37)&amp;"'!$C$14:$F$14"),0),parametros!$B$12:$C$15,2,0)&amp;VLOOKUP($C$8,parametros!$B$6:$D$10,3,0)-1+MATCH($G$8,parametros!$E$6:$E$10,0)),"")</f>
        <v/>
      </c>
      <c r="T37" s="28" t="str">
        <f ca="1">IFERROR(INDIRECT("'"&amp;TEXT($D37,"mmm")&amp;YEAR($D37)&amp;"'!"&amp;VLOOKUP(MATCH(T$9,INDIRECT("'"&amp;TEXT($D37,"mmm")&amp;YEAR($D37)&amp;"'!$C$14:$F$14"),0),parametros!$B$12:$C$15,2,0)&amp;VLOOKUP($C$8,parametros!$B$6:$D$10,3,0)-1+MATCH($G$8,parametros!$E$6:$E$10,0)),"")</f>
        <v/>
      </c>
    </row>
    <row r="38" spans="4:20" ht="15.75" thickBot="1" x14ac:dyDescent="0.3">
      <c r="D38" s="26">
        <f t="shared" si="12"/>
        <v>43952</v>
      </c>
      <c r="E38" s="27" t="str">
        <f ca="1">IFERROR(INDIRECT("'"&amp;TEXT($D38,"mmm")&amp;YEAR($D38)&amp;"'!"&amp;VLOOKUP(MATCH(E$9,INDIRECT("'"&amp;TEXT($D38,"mmm")&amp;YEAR($D38)&amp;"'!$C$14:$F$14"),0),parametros!$B$12:$C$15,2,0)&amp;VLOOKUP($C$8,parametros!$B$6:$D$10,3,0)-1+MATCH($G$8,parametros!$E$6:$E$10,0)),"")</f>
        <v/>
      </c>
      <c r="F38" s="28" t="str">
        <f ca="1">IFERROR(INDIRECT("'"&amp;TEXT($D38,"mmm")&amp;YEAR($D38)&amp;"'!"&amp;VLOOKUP(MATCH(F$9,INDIRECT("'"&amp;TEXT($D38,"mmm")&amp;YEAR($D38)&amp;"'!$C$14:$F$14"),0),parametros!$B$12:$C$15,2,0)&amp;VLOOKUP($C$8,parametros!$B$6:$D$10,3,0)-1+MATCH($G$8,parametros!$E$6:$E$10,0)),"")</f>
        <v/>
      </c>
      <c r="G38" s="28">
        <f ca="1">IFERROR(INDIRECT("'"&amp;TEXT($D38,"mmm")&amp;YEAR($D38)&amp;"'!"&amp;VLOOKUP(MATCH(G$9,INDIRECT("'"&amp;TEXT($D38,"mmm")&amp;YEAR($D38)&amp;"'!$C$14:$F$14"),0),parametros!$B$12:$C$15,2,0)&amp;VLOOKUP($C$8,parametros!$B$6:$D$10,3,0)-1+MATCH($G$8,parametros!$E$6:$E$10,0)),"")</f>
        <v>1468277.59</v>
      </c>
      <c r="H38" s="28">
        <f ca="1">IFERROR(INDIRECT("'"&amp;TEXT($D38,"mmm")&amp;YEAR($D38)&amp;"'!"&amp;VLOOKUP(MATCH(H$9,INDIRECT("'"&amp;TEXT($D38,"mmm")&amp;YEAR($D38)&amp;"'!$C$14:$F$14"),0),parametros!$B$12:$C$15,2,0)&amp;VLOOKUP($C$8,parametros!$B$6:$D$10,3,0)-1+MATCH($G$8,parametros!$E$6:$E$10,0)),"")</f>
        <v>1593688.2649999999</v>
      </c>
      <c r="I38" s="28">
        <f ca="1">IFERROR(INDIRECT("'"&amp;TEXT($D38,"mmm")&amp;YEAR($D38)&amp;"'!"&amp;VLOOKUP(MATCH(I$9,INDIRECT("'"&amp;TEXT($D38,"mmm")&amp;YEAR($D38)&amp;"'!$C$14:$F$14"),0),parametros!$B$12:$C$15,2,0)&amp;VLOOKUP($C$8,parametros!$B$6:$D$10,3,0)-1+MATCH($G$8,parametros!$E$6:$E$10,0)),"")</f>
        <v>1709279.45</v>
      </c>
      <c r="J38" s="28">
        <f ca="1">IFERROR(INDIRECT("'"&amp;TEXT($D38,"mmm")&amp;YEAR($D38)&amp;"'!"&amp;VLOOKUP(MATCH(J$9,INDIRECT("'"&amp;TEXT($D38,"mmm")&amp;YEAR($D38)&amp;"'!$C$14:$F$14"),0),parametros!$B$12:$C$15,2,0)&amp;VLOOKUP($C$8,parametros!$B$6:$D$10,3,0)-1+MATCH($G$8,parametros!$E$6:$E$10,0)),"")</f>
        <v>1825946.7250000001</v>
      </c>
      <c r="K38" s="28" t="str">
        <f ca="1">IFERROR(INDIRECT("'"&amp;TEXT($D38,"mmm")&amp;YEAR($D38)&amp;"'!"&amp;VLOOKUP(MATCH(K$9,INDIRECT("'"&amp;TEXT($D38,"mmm")&amp;YEAR($D38)&amp;"'!$C$14:$F$14"),0),parametros!$B$12:$C$15,2,0)&amp;VLOOKUP($C$8,parametros!$B$6:$D$10,3,0)-1+MATCH($G$8,parametros!$E$6:$E$10,0)),"")</f>
        <v/>
      </c>
      <c r="L38" s="28" t="str">
        <f ca="1">IFERROR(INDIRECT("'"&amp;TEXT($D38,"mmm")&amp;YEAR($D38)&amp;"'!"&amp;VLOOKUP(MATCH(L$9,INDIRECT("'"&amp;TEXT($D38,"mmm")&amp;YEAR($D38)&amp;"'!$C$14:$F$14"),0),parametros!$B$12:$C$15,2,0)&amp;VLOOKUP($C$8,parametros!$B$6:$D$10,3,0)-1+MATCH($G$8,parametros!$E$6:$E$10,0)),"")</f>
        <v/>
      </c>
      <c r="M38" s="28" t="str">
        <f ca="1">IFERROR(INDIRECT("'"&amp;TEXT($D38,"mmm")&amp;YEAR($D38)&amp;"'!"&amp;VLOOKUP(MATCH(M$9,INDIRECT("'"&amp;TEXT($D38,"mmm")&amp;YEAR($D38)&amp;"'!$C$14:$F$14"),0),parametros!$B$12:$C$15,2,0)&amp;VLOOKUP($C$8,parametros!$B$6:$D$10,3,0)-1+MATCH($G$8,parametros!$E$6:$E$10,0)),"")</f>
        <v/>
      </c>
      <c r="N38" s="28" t="str">
        <f ca="1">IFERROR(INDIRECT("'"&amp;TEXT($D38,"mmm")&amp;YEAR($D38)&amp;"'!"&amp;VLOOKUP(MATCH(N$9,INDIRECT("'"&amp;TEXT($D38,"mmm")&amp;YEAR($D38)&amp;"'!$C$14:$F$14"),0),parametros!$B$12:$C$15,2,0)&amp;VLOOKUP($C$8,parametros!$B$6:$D$10,3,0)-1+MATCH($G$8,parametros!$E$6:$E$10,0)),"")</f>
        <v/>
      </c>
      <c r="O38" s="28" t="str">
        <f ca="1">IFERROR(INDIRECT("'"&amp;TEXT($D38,"mmm")&amp;YEAR($D38)&amp;"'!"&amp;VLOOKUP(MATCH(O$9,INDIRECT("'"&amp;TEXT($D38,"mmm")&amp;YEAR($D38)&amp;"'!$C$14:$F$14"),0),parametros!$B$12:$C$15,2,0)&amp;VLOOKUP($C$8,parametros!$B$6:$D$10,3,0)-1+MATCH($G$8,parametros!$E$6:$E$10,0)),"")</f>
        <v/>
      </c>
      <c r="P38" s="28" t="str">
        <f ca="1">IFERROR(INDIRECT("'"&amp;TEXT($D38,"mmm")&amp;YEAR($D38)&amp;"'!"&amp;VLOOKUP(MATCH(P$9,INDIRECT("'"&amp;TEXT($D38,"mmm")&amp;YEAR($D38)&amp;"'!$C$14:$F$14"),0),parametros!$B$12:$C$15,2,0)&amp;VLOOKUP($C$8,parametros!$B$6:$D$10,3,0)-1+MATCH($G$8,parametros!$E$6:$E$10,0)),"")</f>
        <v/>
      </c>
      <c r="Q38" s="28" t="str">
        <f ca="1">IFERROR(INDIRECT("'"&amp;TEXT($D38,"mmm")&amp;YEAR($D38)&amp;"'!"&amp;VLOOKUP(MATCH(Q$9,INDIRECT("'"&amp;TEXT($D38,"mmm")&amp;YEAR($D38)&amp;"'!$C$14:$F$14"),0),parametros!$B$12:$C$15,2,0)&amp;VLOOKUP($C$8,parametros!$B$6:$D$10,3,0)-1+MATCH($G$8,parametros!$E$6:$E$10,0)),"")</f>
        <v/>
      </c>
      <c r="R38" s="28" t="str">
        <f ca="1">IFERROR(INDIRECT("'"&amp;TEXT($D38,"mmm")&amp;YEAR($D38)&amp;"'!"&amp;VLOOKUP(MATCH(R$9,INDIRECT("'"&amp;TEXT($D38,"mmm")&amp;YEAR($D38)&amp;"'!$C$14:$F$14"),0),parametros!$B$12:$C$15,2,0)&amp;VLOOKUP($C$8,parametros!$B$6:$D$10,3,0)-1+MATCH($G$8,parametros!$E$6:$E$10,0)),"")</f>
        <v/>
      </c>
      <c r="S38" s="28" t="str">
        <f ca="1">IFERROR(INDIRECT("'"&amp;TEXT($D38,"mmm")&amp;YEAR($D38)&amp;"'!"&amp;VLOOKUP(MATCH(S$9,INDIRECT("'"&amp;TEXT($D38,"mmm")&amp;YEAR($D38)&amp;"'!$C$14:$F$14"),0),parametros!$B$12:$C$15,2,0)&amp;VLOOKUP($C$8,parametros!$B$6:$D$10,3,0)-1+MATCH($G$8,parametros!$E$6:$E$10,0)),"")</f>
        <v/>
      </c>
      <c r="T38" s="28" t="str">
        <f ca="1">IFERROR(INDIRECT("'"&amp;TEXT($D38,"mmm")&amp;YEAR($D38)&amp;"'!"&amp;VLOOKUP(MATCH(T$9,INDIRECT("'"&amp;TEXT($D38,"mmm")&amp;YEAR($D38)&amp;"'!$C$14:$F$14"),0),parametros!$B$12:$C$15,2,0)&amp;VLOOKUP($C$8,parametros!$B$6:$D$10,3,0)-1+MATCH($G$8,parametros!$E$6:$E$10,0)),"")</f>
        <v/>
      </c>
    </row>
    <row r="39" spans="4:20" ht="15.75" thickBot="1" x14ac:dyDescent="0.3">
      <c r="D39" s="26">
        <f t="shared" si="12"/>
        <v>43983</v>
      </c>
      <c r="E39" s="27" t="str">
        <f ca="1">IFERROR(INDIRECT("'"&amp;TEXT($D39,"mmm")&amp;YEAR($D39)&amp;"'!"&amp;VLOOKUP(MATCH(E$9,INDIRECT("'"&amp;TEXT($D39,"mmm")&amp;YEAR($D39)&amp;"'!$C$14:$F$14"),0),parametros!$B$12:$C$15,2,0)&amp;VLOOKUP($C$8,parametros!$B$6:$D$10,3,0)-1+MATCH($G$8,parametros!$E$6:$E$10,0)),"")</f>
        <v/>
      </c>
      <c r="F39" s="28" t="str">
        <f ca="1">IFERROR(INDIRECT("'"&amp;TEXT($D39,"mmm")&amp;YEAR($D39)&amp;"'!"&amp;VLOOKUP(MATCH(F$9,INDIRECT("'"&amp;TEXT($D39,"mmm")&amp;YEAR($D39)&amp;"'!$C$14:$F$14"),0),parametros!$B$12:$C$15,2,0)&amp;VLOOKUP($C$8,parametros!$B$6:$D$10,3,0)-1+MATCH($G$8,parametros!$E$6:$E$10,0)),"")</f>
        <v/>
      </c>
      <c r="G39" s="28">
        <f ca="1">IFERROR(INDIRECT("'"&amp;TEXT($D39,"mmm")&amp;YEAR($D39)&amp;"'!"&amp;VLOOKUP(MATCH(G$9,INDIRECT("'"&amp;TEXT($D39,"mmm")&amp;YEAR($D39)&amp;"'!$C$14:$F$14"),0),parametros!$B$12:$C$15,2,0)&amp;VLOOKUP($C$8,parametros!$B$6:$D$10,3,0)-1+MATCH($G$8,parametros!$E$6:$E$10,0)),"")</f>
        <v>1438924.5</v>
      </c>
      <c r="H39" s="28">
        <f ca="1">IFERROR(INDIRECT("'"&amp;TEXT($D39,"mmm")&amp;YEAR($D39)&amp;"'!"&amp;VLOOKUP(MATCH(H$9,INDIRECT("'"&amp;TEXT($D39,"mmm")&amp;YEAR($D39)&amp;"'!$C$14:$F$14"),0),parametros!$B$12:$C$15,2,0)&amp;VLOOKUP($C$8,parametros!$B$6:$D$10,3,0)-1+MATCH($G$8,parametros!$E$6:$E$10,0)),"")</f>
        <v>1573016</v>
      </c>
      <c r="I39" s="28">
        <f ca="1">IFERROR(INDIRECT("'"&amp;TEXT($D39,"mmm")&amp;YEAR($D39)&amp;"'!"&amp;VLOOKUP(MATCH(I$9,INDIRECT("'"&amp;TEXT($D39,"mmm")&amp;YEAR($D39)&amp;"'!$C$14:$F$14"),0),parametros!$B$12:$C$15,2,0)&amp;VLOOKUP($C$8,parametros!$B$6:$D$10,3,0)-1+MATCH($G$8,parametros!$E$6:$E$10,0)),"")</f>
        <v>1679548.5</v>
      </c>
      <c r="J39" s="28">
        <f ca="1">IFERROR(INDIRECT("'"&amp;TEXT($D39,"mmm")&amp;YEAR($D39)&amp;"'!"&amp;VLOOKUP(MATCH(J$9,INDIRECT("'"&amp;TEXT($D39,"mmm")&amp;YEAR($D39)&amp;"'!$C$14:$F$14"),0),parametros!$B$12:$C$15,2,0)&amp;VLOOKUP($C$8,parametros!$B$6:$D$10,3,0)-1+MATCH($G$8,parametros!$E$6:$E$10,0)),"")</f>
        <v>1796587.81</v>
      </c>
      <c r="K39" s="28" t="str">
        <f ca="1">IFERROR(INDIRECT("'"&amp;TEXT($D39,"mmm")&amp;YEAR($D39)&amp;"'!"&amp;VLOOKUP(MATCH(K$9,INDIRECT("'"&amp;TEXT($D39,"mmm")&amp;YEAR($D39)&amp;"'!$C$14:$F$14"),0),parametros!$B$12:$C$15,2,0)&amp;VLOOKUP($C$8,parametros!$B$6:$D$10,3,0)-1+MATCH($G$8,parametros!$E$6:$E$10,0)),"")</f>
        <v/>
      </c>
      <c r="L39" s="28" t="str">
        <f ca="1">IFERROR(INDIRECT("'"&amp;TEXT($D39,"mmm")&amp;YEAR($D39)&amp;"'!"&amp;VLOOKUP(MATCH(L$9,INDIRECT("'"&amp;TEXT($D39,"mmm")&amp;YEAR($D39)&amp;"'!$C$14:$F$14"),0),parametros!$B$12:$C$15,2,0)&amp;VLOOKUP($C$8,parametros!$B$6:$D$10,3,0)-1+MATCH($G$8,parametros!$E$6:$E$10,0)),"")</f>
        <v/>
      </c>
      <c r="M39" s="28" t="str">
        <f ca="1">IFERROR(INDIRECT("'"&amp;TEXT($D39,"mmm")&amp;YEAR($D39)&amp;"'!"&amp;VLOOKUP(MATCH(M$9,INDIRECT("'"&amp;TEXT($D39,"mmm")&amp;YEAR($D39)&amp;"'!$C$14:$F$14"),0),parametros!$B$12:$C$15,2,0)&amp;VLOOKUP($C$8,parametros!$B$6:$D$10,3,0)-1+MATCH($G$8,parametros!$E$6:$E$10,0)),"")</f>
        <v/>
      </c>
      <c r="N39" s="28" t="str">
        <f ca="1">IFERROR(INDIRECT("'"&amp;TEXT($D39,"mmm")&amp;YEAR($D39)&amp;"'!"&amp;VLOOKUP(MATCH(N$9,INDIRECT("'"&amp;TEXT($D39,"mmm")&amp;YEAR($D39)&amp;"'!$C$14:$F$14"),0),parametros!$B$12:$C$15,2,0)&amp;VLOOKUP($C$8,parametros!$B$6:$D$10,3,0)-1+MATCH($G$8,parametros!$E$6:$E$10,0)),"")</f>
        <v/>
      </c>
      <c r="O39" s="28" t="str">
        <f ca="1">IFERROR(INDIRECT("'"&amp;TEXT($D39,"mmm")&amp;YEAR($D39)&amp;"'!"&amp;VLOOKUP(MATCH(O$9,INDIRECT("'"&amp;TEXT($D39,"mmm")&amp;YEAR($D39)&amp;"'!$C$14:$F$14"),0),parametros!$B$12:$C$15,2,0)&amp;VLOOKUP($C$8,parametros!$B$6:$D$10,3,0)-1+MATCH($G$8,parametros!$E$6:$E$10,0)),"")</f>
        <v/>
      </c>
      <c r="P39" s="28" t="str">
        <f ca="1">IFERROR(INDIRECT("'"&amp;TEXT($D39,"mmm")&amp;YEAR($D39)&amp;"'!"&amp;VLOOKUP(MATCH(P$9,INDIRECT("'"&amp;TEXT($D39,"mmm")&amp;YEAR($D39)&amp;"'!$C$14:$F$14"),0),parametros!$B$12:$C$15,2,0)&amp;VLOOKUP($C$8,parametros!$B$6:$D$10,3,0)-1+MATCH($G$8,parametros!$E$6:$E$10,0)),"")</f>
        <v/>
      </c>
      <c r="Q39" s="28" t="str">
        <f ca="1">IFERROR(INDIRECT("'"&amp;TEXT($D39,"mmm")&amp;YEAR($D39)&amp;"'!"&amp;VLOOKUP(MATCH(Q$9,INDIRECT("'"&amp;TEXT($D39,"mmm")&amp;YEAR($D39)&amp;"'!$C$14:$F$14"),0),parametros!$B$12:$C$15,2,0)&amp;VLOOKUP($C$8,parametros!$B$6:$D$10,3,0)-1+MATCH($G$8,parametros!$E$6:$E$10,0)),"")</f>
        <v/>
      </c>
      <c r="R39" s="28" t="str">
        <f ca="1">IFERROR(INDIRECT("'"&amp;TEXT($D39,"mmm")&amp;YEAR($D39)&amp;"'!"&amp;VLOOKUP(MATCH(R$9,INDIRECT("'"&amp;TEXT($D39,"mmm")&amp;YEAR($D39)&amp;"'!$C$14:$F$14"),0),parametros!$B$12:$C$15,2,0)&amp;VLOOKUP($C$8,parametros!$B$6:$D$10,3,0)-1+MATCH($G$8,parametros!$E$6:$E$10,0)),"")</f>
        <v/>
      </c>
      <c r="S39" s="28" t="str">
        <f ca="1">IFERROR(INDIRECT("'"&amp;TEXT($D39,"mmm")&amp;YEAR($D39)&amp;"'!"&amp;VLOOKUP(MATCH(S$9,INDIRECT("'"&amp;TEXT($D39,"mmm")&amp;YEAR($D39)&amp;"'!$C$14:$F$14"),0),parametros!$B$12:$C$15,2,0)&amp;VLOOKUP($C$8,parametros!$B$6:$D$10,3,0)-1+MATCH($G$8,parametros!$E$6:$E$10,0)),"")</f>
        <v/>
      </c>
      <c r="T39" s="28" t="str">
        <f ca="1">IFERROR(INDIRECT("'"&amp;TEXT($D39,"mmm")&amp;YEAR($D39)&amp;"'!"&amp;VLOOKUP(MATCH(T$9,INDIRECT("'"&amp;TEXT($D39,"mmm")&amp;YEAR($D39)&amp;"'!$C$14:$F$14"),0),parametros!$B$12:$C$15,2,0)&amp;VLOOKUP($C$8,parametros!$B$6:$D$10,3,0)-1+MATCH($G$8,parametros!$E$6:$E$10,0)),"")</f>
        <v/>
      </c>
    </row>
    <row r="40" spans="4:20" ht="15.75" thickBot="1" x14ac:dyDescent="0.3">
      <c r="D40" s="26">
        <f t="shared" si="12"/>
        <v>44013</v>
      </c>
      <c r="E40" s="27" t="str">
        <f ca="1">IFERROR(INDIRECT("'"&amp;TEXT($D40,"mmm")&amp;YEAR($D40)&amp;"'!"&amp;VLOOKUP(MATCH(E$9,INDIRECT("'"&amp;TEXT($D40,"mmm")&amp;YEAR($D40)&amp;"'!$C$14:$F$14"),0),parametros!$B$12:$C$15,2,0)&amp;VLOOKUP($C$8,parametros!$B$6:$D$10,3,0)-1+MATCH($G$8,parametros!$E$6:$E$10,0)),"")</f>
        <v/>
      </c>
      <c r="F40" s="28" t="str">
        <f ca="1">IFERROR(INDIRECT("'"&amp;TEXT($D40,"mmm")&amp;YEAR($D40)&amp;"'!"&amp;VLOOKUP(MATCH(F$9,INDIRECT("'"&amp;TEXT($D40,"mmm")&amp;YEAR($D40)&amp;"'!$C$14:$F$14"),0),parametros!$B$12:$C$15,2,0)&amp;VLOOKUP($C$8,parametros!$B$6:$D$10,3,0)-1+MATCH($G$8,parametros!$E$6:$E$10,0)),"")</f>
        <v/>
      </c>
      <c r="G40" s="28">
        <f ca="1">IFERROR(INDIRECT("'"&amp;TEXT($D40,"mmm")&amp;YEAR($D40)&amp;"'!"&amp;VLOOKUP(MATCH(G$9,INDIRECT("'"&amp;TEXT($D40,"mmm")&amp;YEAR($D40)&amp;"'!$C$14:$F$14"),0),parametros!$B$12:$C$15,2,0)&amp;VLOOKUP($C$8,parametros!$B$6:$D$10,3,0)-1+MATCH($G$8,parametros!$E$6:$E$10,0)),"")</f>
        <v>1407940.5</v>
      </c>
      <c r="H40" s="28">
        <f ca="1">IFERROR(INDIRECT("'"&amp;TEXT($D40,"mmm")&amp;YEAR($D40)&amp;"'!"&amp;VLOOKUP(MATCH(H$9,INDIRECT("'"&amp;TEXT($D40,"mmm")&amp;YEAR($D40)&amp;"'!$C$14:$F$14"),0),parametros!$B$12:$C$15,2,0)&amp;VLOOKUP($C$8,parametros!$B$6:$D$10,3,0)-1+MATCH($G$8,parametros!$E$6:$E$10,0)),"")</f>
        <v>1557601.3149999999</v>
      </c>
      <c r="I40" s="28">
        <f ca="1">IFERROR(INDIRECT("'"&amp;TEXT($D40,"mmm")&amp;YEAR($D40)&amp;"'!"&amp;VLOOKUP(MATCH(I$9,INDIRECT("'"&amp;TEXT($D40,"mmm")&amp;YEAR($D40)&amp;"'!$C$14:$F$14"),0),parametros!$B$12:$C$15,2,0)&amp;VLOOKUP($C$8,parametros!$B$6:$D$10,3,0)-1+MATCH($G$8,parametros!$E$6:$E$10,0)),"")</f>
        <v>1671188</v>
      </c>
      <c r="J40" s="28">
        <f ca="1">IFERROR(INDIRECT("'"&amp;TEXT($D40,"mmm")&amp;YEAR($D40)&amp;"'!"&amp;VLOOKUP(MATCH(J$9,INDIRECT("'"&amp;TEXT($D40,"mmm")&amp;YEAR($D40)&amp;"'!$C$14:$F$14"),0),parametros!$B$12:$C$15,2,0)&amp;VLOOKUP($C$8,parametros!$B$6:$D$10,3,0)-1+MATCH($G$8,parametros!$E$6:$E$10,0)),"")</f>
        <v>1792150.405</v>
      </c>
      <c r="K40" s="28" t="str">
        <f ca="1">IFERROR(INDIRECT("'"&amp;TEXT($D40,"mmm")&amp;YEAR($D40)&amp;"'!"&amp;VLOOKUP(MATCH(K$9,INDIRECT("'"&amp;TEXT($D40,"mmm")&amp;YEAR($D40)&amp;"'!$C$14:$F$14"),0),parametros!$B$12:$C$15,2,0)&amp;VLOOKUP($C$8,parametros!$B$6:$D$10,3,0)-1+MATCH($G$8,parametros!$E$6:$E$10,0)),"")</f>
        <v/>
      </c>
      <c r="L40" s="28" t="str">
        <f ca="1">IFERROR(INDIRECT("'"&amp;TEXT($D40,"mmm")&amp;YEAR($D40)&amp;"'!"&amp;VLOOKUP(MATCH(L$9,INDIRECT("'"&amp;TEXT($D40,"mmm")&amp;YEAR($D40)&amp;"'!$C$14:$F$14"),0),parametros!$B$12:$C$15,2,0)&amp;VLOOKUP($C$8,parametros!$B$6:$D$10,3,0)-1+MATCH($G$8,parametros!$E$6:$E$10,0)),"")</f>
        <v/>
      </c>
      <c r="M40" s="28" t="str">
        <f ca="1">IFERROR(INDIRECT("'"&amp;TEXT($D40,"mmm")&amp;YEAR($D40)&amp;"'!"&amp;VLOOKUP(MATCH(M$9,INDIRECT("'"&amp;TEXT($D40,"mmm")&amp;YEAR($D40)&amp;"'!$C$14:$F$14"),0),parametros!$B$12:$C$15,2,0)&amp;VLOOKUP($C$8,parametros!$B$6:$D$10,3,0)-1+MATCH($G$8,parametros!$E$6:$E$10,0)),"")</f>
        <v/>
      </c>
      <c r="N40" s="28" t="str">
        <f ca="1">IFERROR(INDIRECT("'"&amp;TEXT($D40,"mmm")&amp;YEAR($D40)&amp;"'!"&amp;VLOOKUP(MATCH(N$9,INDIRECT("'"&amp;TEXT($D40,"mmm")&amp;YEAR($D40)&amp;"'!$C$14:$F$14"),0),parametros!$B$12:$C$15,2,0)&amp;VLOOKUP($C$8,parametros!$B$6:$D$10,3,0)-1+MATCH($G$8,parametros!$E$6:$E$10,0)),"")</f>
        <v/>
      </c>
      <c r="O40" s="28" t="str">
        <f ca="1">IFERROR(INDIRECT("'"&amp;TEXT($D40,"mmm")&amp;YEAR($D40)&amp;"'!"&amp;VLOOKUP(MATCH(O$9,INDIRECT("'"&amp;TEXT($D40,"mmm")&amp;YEAR($D40)&amp;"'!$C$14:$F$14"),0),parametros!$B$12:$C$15,2,0)&amp;VLOOKUP($C$8,parametros!$B$6:$D$10,3,0)-1+MATCH($G$8,parametros!$E$6:$E$10,0)),"")</f>
        <v/>
      </c>
      <c r="P40" s="28" t="str">
        <f ca="1">IFERROR(INDIRECT("'"&amp;TEXT($D40,"mmm")&amp;YEAR($D40)&amp;"'!"&amp;VLOOKUP(MATCH(P$9,INDIRECT("'"&amp;TEXT($D40,"mmm")&amp;YEAR($D40)&amp;"'!$C$14:$F$14"),0),parametros!$B$12:$C$15,2,0)&amp;VLOOKUP($C$8,parametros!$B$6:$D$10,3,0)-1+MATCH($G$8,parametros!$E$6:$E$10,0)),"")</f>
        <v/>
      </c>
      <c r="Q40" s="28" t="str">
        <f ca="1">IFERROR(INDIRECT("'"&amp;TEXT($D40,"mmm")&amp;YEAR($D40)&amp;"'!"&amp;VLOOKUP(MATCH(Q$9,INDIRECT("'"&amp;TEXT($D40,"mmm")&amp;YEAR($D40)&amp;"'!$C$14:$F$14"),0),parametros!$B$12:$C$15,2,0)&amp;VLOOKUP($C$8,parametros!$B$6:$D$10,3,0)-1+MATCH($G$8,parametros!$E$6:$E$10,0)),"")</f>
        <v/>
      </c>
      <c r="R40" s="28" t="str">
        <f ca="1">IFERROR(INDIRECT("'"&amp;TEXT($D40,"mmm")&amp;YEAR($D40)&amp;"'!"&amp;VLOOKUP(MATCH(R$9,INDIRECT("'"&amp;TEXT($D40,"mmm")&amp;YEAR($D40)&amp;"'!$C$14:$F$14"),0),parametros!$B$12:$C$15,2,0)&amp;VLOOKUP($C$8,parametros!$B$6:$D$10,3,0)-1+MATCH($G$8,parametros!$E$6:$E$10,0)),"")</f>
        <v/>
      </c>
      <c r="S40" s="28" t="str">
        <f ca="1">IFERROR(INDIRECT("'"&amp;TEXT($D40,"mmm")&amp;YEAR($D40)&amp;"'!"&amp;VLOOKUP(MATCH(S$9,INDIRECT("'"&amp;TEXT($D40,"mmm")&amp;YEAR($D40)&amp;"'!$C$14:$F$14"),0),parametros!$B$12:$C$15,2,0)&amp;VLOOKUP($C$8,parametros!$B$6:$D$10,3,0)-1+MATCH($G$8,parametros!$E$6:$E$10,0)),"")</f>
        <v/>
      </c>
      <c r="T40" s="28" t="str">
        <f ca="1">IFERROR(INDIRECT("'"&amp;TEXT($D40,"mmm")&amp;YEAR($D40)&amp;"'!"&amp;VLOOKUP(MATCH(T$9,INDIRECT("'"&amp;TEXT($D40,"mmm")&amp;YEAR($D40)&amp;"'!$C$14:$F$14"),0),parametros!$B$12:$C$15,2,0)&amp;VLOOKUP($C$8,parametros!$B$6:$D$10,3,0)-1+MATCH($G$8,parametros!$E$6:$E$10,0)),"")</f>
        <v/>
      </c>
    </row>
    <row r="41" spans="4:20" ht="15.75" thickBot="1" x14ac:dyDescent="0.3">
      <c r="D41" s="26">
        <f t="shared" si="12"/>
        <v>44044</v>
      </c>
      <c r="E41" s="27" t="str">
        <f ca="1">IFERROR(INDIRECT("'"&amp;TEXT($D41,"mmm")&amp;YEAR($D41)&amp;"'!"&amp;VLOOKUP(MATCH(E$9,INDIRECT("'"&amp;TEXT($D41,"mmm")&amp;YEAR($D41)&amp;"'!$C$14:$F$14"),0),parametros!$B$12:$C$15,2,0)&amp;VLOOKUP($C$8,parametros!$B$6:$D$10,3,0)-1+MATCH($G$8,parametros!$E$6:$E$10,0)),"")</f>
        <v/>
      </c>
      <c r="F41" s="28" t="str">
        <f ca="1">IFERROR(INDIRECT("'"&amp;TEXT($D41,"mmm")&amp;YEAR($D41)&amp;"'!"&amp;VLOOKUP(MATCH(F$9,INDIRECT("'"&amp;TEXT($D41,"mmm")&amp;YEAR($D41)&amp;"'!$C$14:$F$14"),0),parametros!$B$12:$C$15,2,0)&amp;VLOOKUP($C$8,parametros!$B$6:$D$10,3,0)-1+MATCH($G$8,parametros!$E$6:$E$10,0)),"")</f>
        <v/>
      </c>
      <c r="G41" s="28">
        <f ca="1">IFERROR(INDIRECT("'"&amp;TEXT($D41,"mmm")&amp;YEAR($D41)&amp;"'!"&amp;VLOOKUP(MATCH(G$9,INDIRECT("'"&amp;TEXT($D41,"mmm")&amp;YEAR($D41)&amp;"'!$C$14:$F$14"),0),parametros!$B$12:$C$15,2,0)&amp;VLOOKUP($C$8,parametros!$B$6:$D$10,3,0)-1+MATCH($G$8,parametros!$E$6:$E$10,0)),"")</f>
        <v>1391554.4</v>
      </c>
      <c r="H41" s="28">
        <f ca="1">IFERROR(INDIRECT("'"&amp;TEXT($D41,"mmm")&amp;YEAR($D41)&amp;"'!"&amp;VLOOKUP(MATCH(H$9,INDIRECT("'"&amp;TEXT($D41,"mmm")&amp;YEAR($D41)&amp;"'!$C$14:$F$14"),0),parametros!$B$12:$C$15,2,0)&amp;VLOOKUP($C$8,parametros!$B$6:$D$10,3,0)-1+MATCH($G$8,parametros!$E$6:$E$10,0)),"")</f>
        <v>1562005</v>
      </c>
      <c r="I41" s="28">
        <f ca="1">IFERROR(INDIRECT("'"&amp;TEXT($D41,"mmm")&amp;YEAR($D41)&amp;"'!"&amp;VLOOKUP(MATCH(I$9,INDIRECT("'"&amp;TEXT($D41,"mmm")&amp;YEAR($D41)&amp;"'!$C$14:$F$14"),0),parametros!$B$12:$C$15,2,0)&amp;VLOOKUP($C$8,parametros!$B$6:$D$10,3,0)-1+MATCH($G$8,parametros!$E$6:$E$10,0)),"")</f>
        <v>1676155</v>
      </c>
      <c r="J41" s="28">
        <f ca="1">IFERROR(INDIRECT("'"&amp;TEXT($D41,"mmm")&amp;YEAR($D41)&amp;"'!"&amp;VLOOKUP(MATCH(J$9,INDIRECT("'"&amp;TEXT($D41,"mmm")&amp;YEAR($D41)&amp;"'!$C$14:$F$14"),0),parametros!$B$12:$C$15,2,0)&amp;VLOOKUP($C$8,parametros!$B$6:$D$10,3,0)-1+MATCH($G$8,parametros!$E$6:$E$10,0)),"")</f>
        <v>1784572.5</v>
      </c>
      <c r="K41" s="28" t="str">
        <f ca="1">IFERROR(INDIRECT("'"&amp;TEXT($D41,"mmm")&amp;YEAR($D41)&amp;"'!"&amp;VLOOKUP(MATCH(K$9,INDIRECT("'"&amp;TEXT($D41,"mmm")&amp;YEAR($D41)&amp;"'!$C$14:$F$14"),0),parametros!$B$12:$C$15,2,0)&amp;VLOOKUP($C$8,parametros!$B$6:$D$10,3,0)-1+MATCH($G$8,parametros!$E$6:$E$10,0)),"")</f>
        <v/>
      </c>
      <c r="L41" s="28" t="str">
        <f ca="1">IFERROR(INDIRECT("'"&amp;TEXT($D41,"mmm")&amp;YEAR($D41)&amp;"'!"&amp;VLOOKUP(MATCH(L$9,INDIRECT("'"&amp;TEXT($D41,"mmm")&amp;YEAR($D41)&amp;"'!$C$14:$F$14"),0),parametros!$B$12:$C$15,2,0)&amp;VLOOKUP($C$8,parametros!$B$6:$D$10,3,0)-1+MATCH($G$8,parametros!$E$6:$E$10,0)),"")</f>
        <v/>
      </c>
      <c r="M41" s="28" t="str">
        <f ca="1">IFERROR(INDIRECT("'"&amp;TEXT($D41,"mmm")&amp;YEAR($D41)&amp;"'!"&amp;VLOOKUP(MATCH(M$9,INDIRECT("'"&amp;TEXT($D41,"mmm")&amp;YEAR($D41)&amp;"'!$C$14:$F$14"),0),parametros!$B$12:$C$15,2,0)&amp;VLOOKUP($C$8,parametros!$B$6:$D$10,3,0)-1+MATCH($G$8,parametros!$E$6:$E$10,0)),"")</f>
        <v/>
      </c>
      <c r="N41" s="28" t="str">
        <f ca="1">IFERROR(INDIRECT("'"&amp;TEXT($D41,"mmm")&amp;YEAR($D41)&amp;"'!"&amp;VLOOKUP(MATCH(N$9,INDIRECT("'"&amp;TEXT($D41,"mmm")&amp;YEAR($D41)&amp;"'!$C$14:$F$14"),0),parametros!$B$12:$C$15,2,0)&amp;VLOOKUP($C$8,parametros!$B$6:$D$10,3,0)-1+MATCH($G$8,parametros!$E$6:$E$10,0)),"")</f>
        <v/>
      </c>
      <c r="O41" s="28" t="str">
        <f ca="1">IFERROR(INDIRECT("'"&amp;TEXT($D41,"mmm")&amp;YEAR($D41)&amp;"'!"&amp;VLOOKUP(MATCH(O$9,INDIRECT("'"&amp;TEXT($D41,"mmm")&amp;YEAR($D41)&amp;"'!$C$14:$F$14"),0),parametros!$B$12:$C$15,2,0)&amp;VLOOKUP($C$8,parametros!$B$6:$D$10,3,0)-1+MATCH($G$8,parametros!$E$6:$E$10,0)),"")</f>
        <v/>
      </c>
      <c r="P41" s="28" t="str">
        <f ca="1">IFERROR(INDIRECT("'"&amp;TEXT($D41,"mmm")&amp;YEAR($D41)&amp;"'!"&amp;VLOOKUP(MATCH(P$9,INDIRECT("'"&amp;TEXT($D41,"mmm")&amp;YEAR($D41)&amp;"'!$C$14:$F$14"),0),parametros!$B$12:$C$15,2,0)&amp;VLOOKUP($C$8,parametros!$B$6:$D$10,3,0)-1+MATCH($G$8,parametros!$E$6:$E$10,0)),"")</f>
        <v/>
      </c>
      <c r="Q41" s="28" t="str">
        <f ca="1">IFERROR(INDIRECT("'"&amp;TEXT($D41,"mmm")&amp;YEAR($D41)&amp;"'!"&amp;VLOOKUP(MATCH(Q$9,INDIRECT("'"&amp;TEXT($D41,"mmm")&amp;YEAR($D41)&amp;"'!$C$14:$F$14"),0),parametros!$B$12:$C$15,2,0)&amp;VLOOKUP($C$8,parametros!$B$6:$D$10,3,0)-1+MATCH($G$8,parametros!$E$6:$E$10,0)),"")</f>
        <v/>
      </c>
      <c r="R41" s="28" t="str">
        <f ca="1">IFERROR(INDIRECT("'"&amp;TEXT($D41,"mmm")&amp;YEAR($D41)&amp;"'!"&amp;VLOOKUP(MATCH(R$9,INDIRECT("'"&amp;TEXT($D41,"mmm")&amp;YEAR($D41)&amp;"'!$C$14:$F$14"),0),parametros!$B$12:$C$15,2,0)&amp;VLOOKUP($C$8,parametros!$B$6:$D$10,3,0)-1+MATCH($G$8,parametros!$E$6:$E$10,0)),"")</f>
        <v/>
      </c>
      <c r="S41" s="28" t="str">
        <f ca="1">IFERROR(INDIRECT("'"&amp;TEXT($D41,"mmm")&amp;YEAR($D41)&amp;"'!"&amp;VLOOKUP(MATCH(S$9,INDIRECT("'"&amp;TEXT($D41,"mmm")&amp;YEAR($D41)&amp;"'!$C$14:$F$14"),0),parametros!$B$12:$C$15,2,0)&amp;VLOOKUP($C$8,parametros!$B$6:$D$10,3,0)-1+MATCH($G$8,parametros!$E$6:$E$10,0)),"")</f>
        <v/>
      </c>
      <c r="T41" s="28" t="str">
        <f ca="1">IFERROR(INDIRECT("'"&amp;TEXT($D41,"mmm")&amp;YEAR($D41)&amp;"'!"&amp;VLOOKUP(MATCH(T$9,INDIRECT("'"&amp;TEXT($D41,"mmm")&amp;YEAR($D41)&amp;"'!$C$14:$F$14"),0),parametros!$B$12:$C$15,2,0)&amp;VLOOKUP($C$8,parametros!$B$6:$D$10,3,0)-1+MATCH($G$8,parametros!$E$6:$E$10,0)),"")</f>
        <v/>
      </c>
    </row>
    <row r="42" spans="4:20" ht="15.75" thickBot="1" x14ac:dyDescent="0.3">
      <c r="D42" s="26">
        <f t="shared" si="12"/>
        <v>44075</v>
      </c>
      <c r="E42" s="27" t="str">
        <f ca="1">IFERROR(INDIRECT("'"&amp;TEXT($D42,"mmm")&amp;YEAR($D42)&amp;"'!"&amp;VLOOKUP(MATCH(E$9,INDIRECT("'"&amp;TEXT($D42,"mmm")&amp;YEAR($D42)&amp;"'!$C$14:$F$14"),0),parametros!$B$12:$C$15,2,0)&amp;VLOOKUP($C$8,parametros!$B$6:$D$10,3,0)-1+MATCH($G$8,parametros!$E$6:$E$10,0)),"")</f>
        <v/>
      </c>
      <c r="F42" s="28" t="str">
        <f ca="1">IFERROR(INDIRECT("'"&amp;TEXT($D42,"mmm")&amp;YEAR($D42)&amp;"'!"&amp;VLOOKUP(MATCH(F$9,INDIRECT("'"&amp;TEXT($D42,"mmm")&amp;YEAR($D42)&amp;"'!$C$14:$F$14"),0),parametros!$B$12:$C$15,2,0)&amp;VLOOKUP($C$8,parametros!$B$6:$D$10,3,0)-1+MATCH($G$8,parametros!$E$6:$E$10,0)),"")</f>
        <v/>
      </c>
      <c r="G42" s="28">
        <f ca="1">IFERROR(INDIRECT("'"&amp;TEXT($D42,"mmm")&amp;YEAR($D42)&amp;"'!"&amp;VLOOKUP(MATCH(G$9,INDIRECT("'"&amp;TEXT($D42,"mmm")&amp;YEAR($D42)&amp;"'!$C$14:$F$14"),0),parametros!$B$12:$C$15,2,0)&amp;VLOOKUP($C$8,parametros!$B$6:$D$10,3,0)-1+MATCH($G$8,parametros!$E$6:$E$10,0)),"")</f>
        <v>1393841.47</v>
      </c>
      <c r="H42" s="28">
        <f ca="1">IFERROR(INDIRECT("'"&amp;TEXT($D42,"mmm")&amp;YEAR($D42)&amp;"'!"&amp;VLOOKUP(MATCH(H$9,INDIRECT("'"&amp;TEXT($D42,"mmm")&amp;YEAR($D42)&amp;"'!$C$14:$F$14"),0),parametros!$B$12:$C$15,2,0)&amp;VLOOKUP($C$8,parametros!$B$6:$D$10,3,0)-1+MATCH($G$8,parametros!$E$6:$E$10,0)),"")</f>
        <v>1560000</v>
      </c>
      <c r="I42" s="28">
        <f ca="1">IFERROR(INDIRECT("'"&amp;TEXT($D42,"mmm")&amp;YEAR($D42)&amp;"'!"&amp;VLOOKUP(MATCH(I$9,INDIRECT("'"&amp;TEXT($D42,"mmm")&amp;YEAR($D42)&amp;"'!$C$14:$F$14"),0),parametros!$B$12:$C$15,2,0)&amp;VLOOKUP($C$8,parametros!$B$6:$D$10,3,0)-1+MATCH($G$8,parametros!$E$6:$E$10,0)),"")</f>
        <v>1675921.46</v>
      </c>
      <c r="J42" s="28">
        <f ca="1">IFERROR(INDIRECT("'"&amp;TEXT($D42,"mmm")&amp;YEAR($D42)&amp;"'!"&amp;VLOOKUP(MATCH(J$9,INDIRECT("'"&amp;TEXT($D42,"mmm")&amp;YEAR($D42)&amp;"'!$C$14:$F$14"),0),parametros!$B$12:$C$15,2,0)&amp;VLOOKUP($C$8,parametros!$B$6:$D$10,3,0)-1+MATCH($G$8,parametros!$E$6:$E$10,0)),"")</f>
        <v>1793339.52</v>
      </c>
      <c r="K42" s="28" t="str">
        <f ca="1">IFERROR(INDIRECT("'"&amp;TEXT($D42,"mmm")&amp;YEAR($D42)&amp;"'!"&amp;VLOOKUP(MATCH(K$9,INDIRECT("'"&amp;TEXT($D42,"mmm")&amp;YEAR($D42)&amp;"'!$C$14:$F$14"),0),parametros!$B$12:$C$15,2,0)&amp;VLOOKUP($C$8,parametros!$B$6:$D$10,3,0)-1+MATCH($G$8,parametros!$E$6:$E$10,0)),"")</f>
        <v/>
      </c>
      <c r="L42" s="28" t="str">
        <f ca="1">IFERROR(INDIRECT("'"&amp;TEXT($D42,"mmm")&amp;YEAR($D42)&amp;"'!"&amp;VLOOKUP(MATCH(L$9,INDIRECT("'"&amp;TEXT($D42,"mmm")&amp;YEAR($D42)&amp;"'!$C$14:$F$14"),0),parametros!$B$12:$C$15,2,0)&amp;VLOOKUP($C$8,parametros!$B$6:$D$10,3,0)-1+MATCH($G$8,parametros!$E$6:$E$10,0)),"")</f>
        <v/>
      </c>
      <c r="M42" s="28" t="str">
        <f ca="1">IFERROR(INDIRECT("'"&amp;TEXT($D42,"mmm")&amp;YEAR($D42)&amp;"'!"&amp;VLOOKUP(MATCH(M$9,INDIRECT("'"&amp;TEXT($D42,"mmm")&amp;YEAR($D42)&amp;"'!$C$14:$F$14"),0),parametros!$B$12:$C$15,2,0)&amp;VLOOKUP($C$8,parametros!$B$6:$D$10,3,0)-1+MATCH($G$8,parametros!$E$6:$E$10,0)),"")</f>
        <v/>
      </c>
      <c r="N42" s="28" t="str">
        <f ca="1">IFERROR(INDIRECT("'"&amp;TEXT($D42,"mmm")&amp;YEAR($D42)&amp;"'!"&amp;VLOOKUP(MATCH(N$9,INDIRECT("'"&amp;TEXT($D42,"mmm")&amp;YEAR($D42)&amp;"'!$C$14:$F$14"),0),parametros!$B$12:$C$15,2,0)&amp;VLOOKUP($C$8,parametros!$B$6:$D$10,3,0)-1+MATCH($G$8,parametros!$E$6:$E$10,0)),"")</f>
        <v/>
      </c>
      <c r="O42" s="28" t="str">
        <f ca="1">IFERROR(INDIRECT("'"&amp;TEXT($D42,"mmm")&amp;YEAR($D42)&amp;"'!"&amp;VLOOKUP(MATCH(O$9,INDIRECT("'"&amp;TEXT($D42,"mmm")&amp;YEAR($D42)&amp;"'!$C$14:$F$14"),0),parametros!$B$12:$C$15,2,0)&amp;VLOOKUP($C$8,parametros!$B$6:$D$10,3,0)-1+MATCH($G$8,parametros!$E$6:$E$10,0)),"")</f>
        <v/>
      </c>
      <c r="P42" s="28" t="str">
        <f ca="1">IFERROR(INDIRECT("'"&amp;TEXT($D42,"mmm")&amp;YEAR($D42)&amp;"'!"&amp;VLOOKUP(MATCH(P$9,INDIRECT("'"&amp;TEXT($D42,"mmm")&amp;YEAR($D42)&amp;"'!$C$14:$F$14"),0),parametros!$B$12:$C$15,2,0)&amp;VLOOKUP($C$8,parametros!$B$6:$D$10,3,0)-1+MATCH($G$8,parametros!$E$6:$E$10,0)),"")</f>
        <v/>
      </c>
      <c r="Q42" s="28" t="str">
        <f ca="1">IFERROR(INDIRECT("'"&amp;TEXT($D42,"mmm")&amp;YEAR($D42)&amp;"'!"&amp;VLOOKUP(MATCH(Q$9,INDIRECT("'"&amp;TEXT($D42,"mmm")&amp;YEAR($D42)&amp;"'!$C$14:$F$14"),0),parametros!$B$12:$C$15,2,0)&amp;VLOOKUP($C$8,parametros!$B$6:$D$10,3,0)-1+MATCH($G$8,parametros!$E$6:$E$10,0)),"")</f>
        <v/>
      </c>
      <c r="R42" s="28" t="str">
        <f ca="1">IFERROR(INDIRECT("'"&amp;TEXT($D42,"mmm")&amp;YEAR($D42)&amp;"'!"&amp;VLOOKUP(MATCH(R$9,INDIRECT("'"&amp;TEXT($D42,"mmm")&amp;YEAR($D42)&amp;"'!$C$14:$F$14"),0),parametros!$B$12:$C$15,2,0)&amp;VLOOKUP($C$8,parametros!$B$6:$D$10,3,0)-1+MATCH($G$8,parametros!$E$6:$E$10,0)),"")</f>
        <v/>
      </c>
      <c r="S42" s="28" t="str">
        <f ca="1">IFERROR(INDIRECT("'"&amp;TEXT($D42,"mmm")&amp;YEAR($D42)&amp;"'!"&amp;VLOOKUP(MATCH(S$9,INDIRECT("'"&amp;TEXT($D42,"mmm")&amp;YEAR($D42)&amp;"'!$C$14:$F$14"),0),parametros!$B$12:$C$15,2,0)&amp;VLOOKUP($C$8,parametros!$B$6:$D$10,3,0)-1+MATCH($G$8,parametros!$E$6:$E$10,0)),"")</f>
        <v/>
      </c>
      <c r="T42" s="28" t="str">
        <f ca="1">IFERROR(INDIRECT("'"&amp;TEXT($D42,"mmm")&amp;YEAR($D42)&amp;"'!"&amp;VLOOKUP(MATCH(T$9,INDIRECT("'"&amp;TEXT($D42,"mmm")&amp;YEAR($D42)&amp;"'!$C$14:$F$14"),0),parametros!$B$12:$C$15,2,0)&amp;VLOOKUP($C$8,parametros!$B$6:$D$10,3,0)-1+MATCH($G$8,parametros!$E$6:$E$10,0)),"")</f>
        <v/>
      </c>
    </row>
    <row r="43" spans="4:20" ht="15.75" thickBot="1" x14ac:dyDescent="0.3">
      <c r="D43" s="26">
        <f t="shared" si="12"/>
        <v>44105</v>
      </c>
      <c r="E43" s="27" t="str">
        <f ca="1">IFERROR(INDIRECT("'"&amp;TEXT($D43,"mmm")&amp;YEAR($D43)&amp;"'!"&amp;VLOOKUP(MATCH(E$9,INDIRECT("'"&amp;TEXT($D43,"mmm")&amp;YEAR($D43)&amp;"'!$C$14:$F$14"),0),parametros!$B$12:$C$15,2,0)&amp;VLOOKUP($C$8,parametros!$B$6:$D$10,3,0)-1+MATCH($G$8,parametros!$E$6:$E$10,0)),"")</f>
        <v/>
      </c>
      <c r="F43" s="28" t="str">
        <f ca="1">IFERROR(INDIRECT("'"&amp;TEXT($D43,"mmm")&amp;YEAR($D43)&amp;"'!"&amp;VLOOKUP(MATCH(F$9,INDIRECT("'"&amp;TEXT($D43,"mmm")&amp;YEAR($D43)&amp;"'!$C$14:$F$14"),0),parametros!$B$12:$C$15,2,0)&amp;VLOOKUP($C$8,parametros!$B$6:$D$10,3,0)-1+MATCH($G$8,parametros!$E$6:$E$10,0)),"")</f>
        <v/>
      </c>
      <c r="G43" s="28">
        <f ca="1">IFERROR(INDIRECT("'"&amp;TEXT($D43,"mmm")&amp;YEAR($D43)&amp;"'!"&amp;VLOOKUP(MATCH(G$9,INDIRECT("'"&amp;TEXT($D43,"mmm")&amp;YEAR($D43)&amp;"'!$C$14:$F$14"),0),parametros!$B$12:$C$15,2,0)&amp;VLOOKUP($C$8,parametros!$B$6:$D$10,3,0)-1+MATCH($G$8,parametros!$E$6:$E$10,0)),"")</f>
        <v>1423000</v>
      </c>
      <c r="H43" s="28">
        <f ca="1">IFERROR(INDIRECT("'"&amp;TEXT($D43,"mmm")&amp;YEAR($D43)&amp;"'!"&amp;VLOOKUP(MATCH(H$9,INDIRECT("'"&amp;TEXT($D43,"mmm")&amp;YEAR($D43)&amp;"'!$C$14:$F$14"),0),parametros!$B$12:$C$15,2,0)&amp;VLOOKUP($C$8,parametros!$B$6:$D$10,3,0)-1+MATCH($G$8,parametros!$E$6:$E$10,0)),"")</f>
        <v>1577601.5</v>
      </c>
      <c r="I43" s="28">
        <f ca="1">IFERROR(INDIRECT("'"&amp;TEXT($D43,"mmm")&amp;YEAR($D43)&amp;"'!"&amp;VLOOKUP(MATCH(I$9,INDIRECT("'"&amp;TEXT($D43,"mmm")&amp;YEAR($D43)&amp;"'!$C$14:$F$14"),0),parametros!$B$12:$C$15,2,0)&amp;VLOOKUP($C$8,parametros!$B$6:$D$10,3,0)-1+MATCH($G$8,parametros!$E$6:$E$10,0)),"")</f>
        <v>1687180.1</v>
      </c>
      <c r="J43" s="28">
        <f ca="1">IFERROR(INDIRECT("'"&amp;TEXT($D43,"mmm")&amp;YEAR($D43)&amp;"'!"&amp;VLOOKUP(MATCH(J$9,INDIRECT("'"&amp;TEXT($D43,"mmm")&amp;YEAR($D43)&amp;"'!$C$14:$F$14"),0),parametros!$B$12:$C$15,2,0)&amp;VLOOKUP($C$8,parametros!$B$6:$D$10,3,0)-1+MATCH($G$8,parametros!$E$6:$E$10,0)),"")</f>
        <v>1795541.5</v>
      </c>
      <c r="K43" s="28" t="str">
        <f ca="1">IFERROR(INDIRECT("'"&amp;TEXT($D43,"mmm")&amp;YEAR($D43)&amp;"'!"&amp;VLOOKUP(MATCH(K$9,INDIRECT("'"&amp;TEXT($D43,"mmm")&amp;YEAR($D43)&amp;"'!$C$14:$F$14"),0),parametros!$B$12:$C$15,2,0)&amp;VLOOKUP($C$8,parametros!$B$6:$D$10,3,0)-1+MATCH($G$8,parametros!$E$6:$E$10,0)),"")</f>
        <v/>
      </c>
      <c r="L43" s="28" t="str">
        <f ca="1">IFERROR(INDIRECT("'"&amp;TEXT($D43,"mmm")&amp;YEAR($D43)&amp;"'!"&amp;VLOOKUP(MATCH(L$9,INDIRECT("'"&amp;TEXT($D43,"mmm")&amp;YEAR($D43)&amp;"'!$C$14:$F$14"),0),parametros!$B$12:$C$15,2,0)&amp;VLOOKUP($C$8,parametros!$B$6:$D$10,3,0)-1+MATCH($G$8,parametros!$E$6:$E$10,0)),"")</f>
        <v/>
      </c>
      <c r="M43" s="28" t="str">
        <f ca="1">IFERROR(INDIRECT("'"&amp;TEXT($D43,"mmm")&amp;YEAR($D43)&amp;"'!"&amp;VLOOKUP(MATCH(M$9,INDIRECT("'"&amp;TEXT($D43,"mmm")&amp;YEAR($D43)&amp;"'!$C$14:$F$14"),0),parametros!$B$12:$C$15,2,0)&amp;VLOOKUP($C$8,parametros!$B$6:$D$10,3,0)-1+MATCH($G$8,parametros!$E$6:$E$10,0)),"")</f>
        <v/>
      </c>
      <c r="N43" s="28" t="str">
        <f ca="1">IFERROR(INDIRECT("'"&amp;TEXT($D43,"mmm")&amp;YEAR($D43)&amp;"'!"&amp;VLOOKUP(MATCH(N$9,INDIRECT("'"&amp;TEXT($D43,"mmm")&amp;YEAR($D43)&amp;"'!$C$14:$F$14"),0),parametros!$B$12:$C$15,2,0)&amp;VLOOKUP($C$8,parametros!$B$6:$D$10,3,0)-1+MATCH($G$8,parametros!$E$6:$E$10,0)),"")</f>
        <v/>
      </c>
      <c r="O43" s="28" t="str">
        <f ca="1">IFERROR(INDIRECT("'"&amp;TEXT($D43,"mmm")&amp;YEAR($D43)&amp;"'!"&amp;VLOOKUP(MATCH(O$9,INDIRECT("'"&amp;TEXT($D43,"mmm")&amp;YEAR($D43)&amp;"'!$C$14:$F$14"),0),parametros!$B$12:$C$15,2,0)&amp;VLOOKUP($C$8,parametros!$B$6:$D$10,3,0)-1+MATCH($G$8,parametros!$E$6:$E$10,0)),"")</f>
        <v/>
      </c>
      <c r="P43" s="28" t="str">
        <f ca="1">IFERROR(INDIRECT("'"&amp;TEXT($D43,"mmm")&amp;YEAR($D43)&amp;"'!"&amp;VLOOKUP(MATCH(P$9,INDIRECT("'"&amp;TEXT($D43,"mmm")&amp;YEAR($D43)&amp;"'!$C$14:$F$14"),0),parametros!$B$12:$C$15,2,0)&amp;VLOOKUP($C$8,parametros!$B$6:$D$10,3,0)-1+MATCH($G$8,parametros!$E$6:$E$10,0)),"")</f>
        <v/>
      </c>
      <c r="Q43" s="28" t="str">
        <f ca="1">IFERROR(INDIRECT("'"&amp;TEXT($D43,"mmm")&amp;YEAR($D43)&amp;"'!"&amp;VLOOKUP(MATCH(Q$9,INDIRECT("'"&amp;TEXT($D43,"mmm")&amp;YEAR($D43)&amp;"'!$C$14:$F$14"),0),parametros!$B$12:$C$15,2,0)&amp;VLOOKUP($C$8,parametros!$B$6:$D$10,3,0)-1+MATCH($G$8,parametros!$E$6:$E$10,0)),"")</f>
        <v/>
      </c>
      <c r="R43" s="28" t="str">
        <f ca="1">IFERROR(INDIRECT("'"&amp;TEXT($D43,"mmm")&amp;YEAR($D43)&amp;"'!"&amp;VLOOKUP(MATCH(R$9,INDIRECT("'"&amp;TEXT($D43,"mmm")&amp;YEAR($D43)&amp;"'!$C$14:$F$14"),0),parametros!$B$12:$C$15,2,0)&amp;VLOOKUP($C$8,parametros!$B$6:$D$10,3,0)-1+MATCH($G$8,parametros!$E$6:$E$10,0)),"")</f>
        <v/>
      </c>
      <c r="S43" s="28" t="str">
        <f ca="1">IFERROR(INDIRECT("'"&amp;TEXT($D43,"mmm")&amp;YEAR($D43)&amp;"'!"&amp;VLOOKUP(MATCH(S$9,INDIRECT("'"&amp;TEXT($D43,"mmm")&amp;YEAR($D43)&amp;"'!$C$14:$F$14"),0),parametros!$B$12:$C$15,2,0)&amp;VLOOKUP($C$8,parametros!$B$6:$D$10,3,0)-1+MATCH($G$8,parametros!$E$6:$E$10,0)),"")</f>
        <v/>
      </c>
      <c r="T43" s="28" t="str">
        <f ca="1">IFERROR(INDIRECT("'"&amp;TEXT($D43,"mmm")&amp;YEAR($D43)&amp;"'!"&amp;VLOOKUP(MATCH(T$9,INDIRECT("'"&amp;TEXT($D43,"mmm")&amp;YEAR($D43)&amp;"'!$C$14:$F$14"),0),parametros!$B$12:$C$15,2,0)&amp;VLOOKUP($C$8,parametros!$B$6:$D$10,3,0)-1+MATCH($G$8,parametros!$E$6:$E$10,0)),"")</f>
        <v/>
      </c>
    </row>
    <row r="44" spans="4:20" ht="15.75" thickBot="1" x14ac:dyDescent="0.3">
      <c r="D44" s="26">
        <f t="shared" si="12"/>
        <v>44136</v>
      </c>
      <c r="E44" s="27" t="str">
        <f ca="1">IFERROR(INDIRECT("'"&amp;TEXT($D44,"mmm")&amp;YEAR($D44)&amp;"'!"&amp;VLOOKUP(MATCH(E$9,INDIRECT("'"&amp;TEXT($D44,"mmm")&amp;YEAR($D44)&amp;"'!$C$14:$F$14"),0),parametros!$B$12:$C$15,2,0)&amp;VLOOKUP($C$8,parametros!$B$6:$D$10,3,0)-1+MATCH($G$8,parametros!$E$6:$E$10,0)),"")</f>
        <v/>
      </c>
      <c r="F44" s="28" t="str">
        <f ca="1">IFERROR(INDIRECT("'"&amp;TEXT($D44,"mmm")&amp;YEAR($D44)&amp;"'!"&amp;VLOOKUP(MATCH(F$9,INDIRECT("'"&amp;TEXT($D44,"mmm")&amp;YEAR($D44)&amp;"'!$C$14:$F$14"),0),parametros!$B$12:$C$15,2,0)&amp;VLOOKUP($C$8,parametros!$B$6:$D$10,3,0)-1+MATCH($G$8,parametros!$E$6:$E$10,0)),"")</f>
        <v/>
      </c>
      <c r="G44" s="28">
        <f ca="1">IFERROR(INDIRECT("'"&amp;TEXT($D44,"mmm")&amp;YEAR($D44)&amp;"'!"&amp;VLOOKUP(MATCH(G$9,INDIRECT("'"&amp;TEXT($D44,"mmm")&amp;YEAR($D44)&amp;"'!$C$14:$F$14"),0),parametros!$B$12:$C$15,2,0)&amp;VLOOKUP($C$8,parametros!$B$6:$D$10,3,0)-1+MATCH($G$8,parametros!$E$6:$E$10,0)),"")</f>
        <v>1430650.5</v>
      </c>
      <c r="H44" s="28">
        <f ca="1">IFERROR(INDIRECT("'"&amp;TEXT($D44,"mmm")&amp;YEAR($D44)&amp;"'!"&amp;VLOOKUP(MATCH(H$9,INDIRECT("'"&amp;TEXT($D44,"mmm")&amp;YEAR($D44)&amp;"'!$C$14:$F$14"),0),parametros!$B$12:$C$15,2,0)&amp;VLOOKUP($C$8,parametros!$B$6:$D$10,3,0)-1+MATCH($G$8,parametros!$E$6:$E$10,0)),"")</f>
        <v>1582975</v>
      </c>
      <c r="I44" s="28">
        <f ca="1">IFERROR(INDIRECT("'"&amp;TEXT($D44,"mmm")&amp;YEAR($D44)&amp;"'!"&amp;VLOOKUP(MATCH(I$9,INDIRECT("'"&amp;TEXT($D44,"mmm")&amp;YEAR($D44)&amp;"'!$C$14:$F$14"),0),parametros!$B$12:$C$15,2,0)&amp;VLOOKUP($C$8,parametros!$B$6:$D$10,3,0)-1+MATCH($G$8,parametros!$E$6:$E$10,0)),"")</f>
        <v>1691293</v>
      </c>
      <c r="J44" s="28">
        <f ca="1">IFERROR(INDIRECT("'"&amp;TEXT($D44,"mmm")&amp;YEAR($D44)&amp;"'!"&amp;VLOOKUP(MATCH(J$9,INDIRECT("'"&amp;TEXT($D44,"mmm")&amp;YEAR($D44)&amp;"'!$C$14:$F$14"),0),parametros!$B$12:$C$15,2,0)&amp;VLOOKUP($C$8,parametros!$B$6:$D$10,3,0)-1+MATCH($G$8,parametros!$E$6:$E$10,0)),"")</f>
        <v>1799098.9</v>
      </c>
      <c r="K44" s="28" t="str">
        <f ca="1">IFERROR(INDIRECT("'"&amp;TEXT($D44,"mmm")&amp;YEAR($D44)&amp;"'!"&amp;VLOOKUP(MATCH(K$9,INDIRECT("'"&amp;TEXT($D44,"mmm")&amp;YEAR($D44)&amp;"'!$C$14:$F$14"),0),parametros!$B$12:$C$15,2,0)&amp;VLOOKUP($C$8,parametros!$B$6:$D$10,3,0)-1+MATCH($G$8,parametros!$E$6:$E$10,0)),"")</f>
        <v/>
      </c>
      <c r="L44" s="28" t="str">
        <f ca="1">IFERROR(INDIRECT("'"&amp;TEXT($D44,"mmm")&amp;YEAR($D44)&amp;"'!"&amp;VLOOKUP(MATCH(L$9,INDIRECT("'"&amp;TEXT($D44,"mmm")&amp;YEAR($D44)&amp;"'!$C$14:$F$14"),0),parametros!$B$12:$C$15,2,0)&amp;VLOOKUP($C$8,parametros!$B$6:$D$10,3,0)-1+MATCH($G$8,parametros!$E$6:$E$10,0)),"")</f>
        <v/>
      </c>
      <c r="M44" s="28" t="str">
        <f ca="1">IFERROR(INDIRECT("'"&amp;TEXT($D44,"mmm")&amp;YEAR($D44)&amp;"'!"&amp;VLOOKUP(MATCH(M$9,INDIRECT("'"&amp;TEXT($D44,"mmm")&amp;YEAR($D44)&amp;"'!$C$14:$F$14"),0),parametros!$B$12:$C$15,2,0)&amp;VLOOKUP($C$8,parametros!$B$6:$D$10,3,0)-1+MATCH($G$8,parametros!$E$6:$E$10,0)),"")</f>
        <v/>
      </c>
      <c r="N44" s="28" t="str">
        <f ca="1">IFERROR(INDIRECT("'"&amp;TEXT($D44,"mmm")&amp;YEAR($D44)&amp;"'!"&amp;VLOOKUP(MATCH(N$9,INDIRECT("'"&amp;TEXT($D44,"mmm")&amp;YEAR($D44)&amp;"'!$C$14:$F$14"),0),parametros!$B$12:$C$15,2,0)&amp;VLOOKUP($C$8,parametros!$B$6:$D$10,3,0)-1+MATCH($G$8,parametros!$E$6:$E$10,0)),"")</f>
        <v/>
      </c>
      <c r="O44" s="28" t="str">
        <f ca="1">IFERROR(INDIRECT("'"&amp;TEXT($D44,"mmm")&amp;YEAR($D44)&amp;"'!"&amp;VLOOKUP(MATCH(O$9,INDIRECT("'"&amp;TEXT($D44,"mmm")&amp;YEAR($D44)&amp;"'!$C$14:$F$14"),0),parametros!$B$12:$C$15,2,0)&amp;VLOOKUP($C$8,parametros!$B$6:$D$10,3,0)-1+MATCH($G$8,parametros!$E$6:$E$10,0)),"")</f>
        <v/>
      </c>
      <c r="P44" s="28" t="str">
        <f ca="1">IFERROR(INDIRECT("'"&amp;TEXT($D44,"mmm")&amp;YEAR($D44)&amp;"'!"&amp;VLOOKUP(MATCH(P$9,INDIRECT("'"&amp;TEXT($D44,"mmm")&amp;YEAR($D44)&amp;"'!$C$14:$F$14"),0),parametros!$B$12:$C$15,2,0)&amp;VLOOKUP($C$8,parametros!$B$6:$D$10,3,0)-1+MATCH($G$8,parametros!$E$6:$E$10,0)),"")</f>
        <v/>
      </c>
      <c r="Q44" s="28" t="str">
        <f ca="1">IFERROR(INDIRECT("'"&amp;TEXT($D44,"mmm")&amp;YEAR($D44)&amp;"'!"&amp;VLOOKUP(MATCH(Q$9,INDIRECT("'"&amp;TEXT($D44,"mmm")&amp;YEAR($D44)&amp;"'!$C$14:$F$14"),0),parametros!$B$12:$C$15,2,0)&amp;VLOOKUP($C$8,parametros!$B$6:$D$10,3,0)-1+MATCH($G$8,parametros!$E$6:$E$10,0)),"")</f>
        <v/>
      </c>
      <c r="R44" s="28" t="str">
        <f ca="1">IFERROR(INDIRECT("'"&amp;TEXT($D44,"mmm")&amp;YEAR($D44)&amp;"'!"&amp;VLOOKUP(MATCH(R$9,INDIRECT("'"&amp;TEXT($D44,"mmm")&amp;YEAR($D44)&amp;"'!$C$14:$F$14"),0),parametros!$B$12:$C$15,2,0)&amp;VLOOKUP($C$8,parametros!$B$6:$D$10,3,0)-1+MATCH($G$8,parametros!$E$6:$E$10,0)),"")</f>
        <v/>
      </c>
      <c r="S44" s="28" t="str">
        <f ca="1">IFERROR(INDIRECT("'"&amp;TEXT($D44,"mmm")&amp;YEAR($D44)&amp;"'!"&amp;VLOOKUP(MATCH(S$9,INDIRECT("'"&amp;TEXT($D44,"mmm")&amp;YEAR($D44)&amp;"'!$C$14:$F$14"),0),parametros!$B$12:$C$15,2,0)&amp;VLOOKUP($C$8,parametros!$B$6:$D$10,3,0)-1+MATCH($G$8,parametros!$E$6:$E$10,0)),"")</f>
        <v/>
      </c>
      <c r="T44" s="28" t="str">
        <f ca="1">IFERROR(INDIRECT("'"&amp;TEXT($D44,"mmm")&amp;YEAR($D44)&amp;"'!"&amp;VLOOKUP(MATCH(T$9,INDIRECT("'"&amp;TEXT($D44,"mmm")&amp;YEAR($D44)&amp;"'!$C$14:$F$14"),0),parametros!$B$12:$C$15,2,0)&amp;VLOOKUP($C$8,parametros!$B$6:$D$10,3,0)-1+MATCH($G$8,parametros!$E$6:$E$10,0)),"")</f>
        <v/>
      </c>
    </row>
    <row r="45" spans="4:20" ht="15.75" thickBot="1" x14ac:dyDescent="0.3">
      <c r="D45" s="26">
        <f t="shared" si="12"/>
        <v>44166</v>
      </c>
      <c r="E45" s="27" t="str">
        <f ca="1">IFERROR(INDIRECT("'"&amp;TEXT($D45,"mmm")&amp;YEAR($D45)&amp;"'!"&amp;VLOOKUP(MATCH(E$9,INDIRECT("'"&amp;TEXT($D45,"mmm")&amp;YEAR($D45)&amp;"'!$C$14:$F$14"),0),parametros!$B$12:$C$15,2,0)&amp;VLOOKUP($C$8,parametros!$B$6:$D$10,3,0)-1+MATCH($G$8,parametros!$E$6:$E$10,0)),"")</f>
        <v/>
      </c>
      <c r="F45" s="28" t="str">
        <f ca="1">IFERROR(INDIRECT("'"&amp;TEXT($D45,"mmm")&amp;YEAR($D45)&amp;"'!"&amp;VLOOKUP(MATCH(F$9,INDIRECT("'"&amp;TEXT($D45,"mmm")&amp;YEAR($D45)&amp;"'!$C$14:$F$14"),0),parametros!$B$12:$C$15,2,0)&amp;VLOOKUP($C$8,parametros!$B$6:$D$10,3,0)-1+MATCH($G$8,parametros!$E$6:$E$10,0)),"")</f>
        <v/>
      </c>
      <c r="G45" s="28">
        <f ca="1">IFERROR(INDIRECT("'"&amp;TEXT($D45,"mmm")&amp;YEAR($D45)&amp;"'!"&amp;VLOOKUP(MATCH(G$9,INDIRECT("'"&amp;TEXT($D45,"mmm")&amp;YEAR($D45)&amp;"'!$C$14:$F$14"),0),parametros!$B$12:$C$15,2,0)&amp;VLOOKUP($C$8,parametros!$B$6:$D$10,3,0)-1+MATCH($G$8,parametros!$E$6:$E$10,0)),"")</f>
        <v>1461482.3</v>
      </c>
      <c r="H45" s="28">
        <f ca="1">IFERROR(INDIRECT("'"&amp;TEXT($D45,"mmm")&amp;YEAR($D45)&amp;"'!"&amp;VLOOKUP(MATCH(H$9,INDIRECT("'"&amp;TEXT($D45,"mmm")&amp;YEAR($D45)&amp;"'!$C$14:$F$14"),0),parametros!$B$12:$C$15,2,0)&amp;VLOOKUP($C$8,parametros!$B$6:$D$10,3,0)-1+MATCH($G$8,parametros!$E$6:$E$10,0)),"")</f>
        <v>1596480.73</v>
      </c>
      <c r="I45" s="28">
        <f ca="1">IFERROR(INDIRECT("'"&amp;TEXT($D45,"mmm")&amp;YEAR($D45)&amp;"'!"&amp;VLOOKUP(MATCH(I$9,INDIRECT("'"&amp;TEXT($D45,"mmm")&amp;YEAR($D45)&amp;"'!$C$14:$F$14"),0),parametros!$B$12:$C$15,2,0)&amp;VLOOKUP($C$8,parametros!$B$6:$D$10,3,0)-1+MATCH($G$8,parametros!$E$6:$E$10,0)),"")</f>
        <v>1723021.75</v>
      </c>
      <c r="J45" s="28">
        <f ca="1">IFERROR(INDIRECT("'"&amp;TEXT($D45,"mmm")&amp;YEAR($D45)&amp;"'!"&amp;VLOOKUP(MATCH(J$9,INDIRECT("'"&amp;TEXT($D45,"mmm")&amp;YEAR($D45)&amp;"'!$C$14:$F$14"),0),parametros!$B$12:$C$15,2,0)&amp;VLOOKUP($C$8,parametros!$B$6:$D$10,3,0)-1+MATCH($G$8,parametros!$E$6:$E$10,0)),"")</f>
        <v>1828137</v>
      </c>
      <c r="K45" s="28" t="str">
        <f ca="1">IFERROR(INDIRECT("'"&amp;TEXT($D45,"mmm")&amp;YEAR($D45)&amp;"'!"&amp;VLOOKUP(MATCH(K$9,INDIRECT("'"&amp;TEXT($D45,"mmm")&amp;YEAR($D45)&amp;"'!$C$14:$F$14"),0),parametros!$B$12:$C$15,2,0)&amp;VLOOKUP($C$8,parametros!$B$6:$D$10,3,0)-1+MATCH($G$8,parametros!$E$6:$E$10,0)),"")</f>
        <v/>
      </c>
      <c r="L45" s="28" t="str">
        <f ca="1">IFERROR(INDIRECT("'"&amp;TEXT($D45,"mmm")&amp;YEAR($D45)&amp;"'!"&amp;VLOOKUP(MATCH(L$9,INDIRECT("'"&amp;TEXT($D45,"mmm")&amp;YEAR($D45)&amp;"'!$C$14:$F$14"),0),parametros!$B$12:$C$15,2,0)&amp;VLOOKUP($C$8,parametros!$B$6:$D$10,3,0)-1+MATCH($G$8,parametros!$E$6:$E$10,0)),"")</f>
        <v/>
      </c>
      <c r="M45" s="28" t="str">
        <f ca="1">IFERROR(INDIRECT("'"&amp;TEXT($D45,"mmm")&amp;YEAR($D45)&amp;"'!"&amp;VLOOKUP(MATCH(M$9,INDIRECT("'"&amp;TEXT($D45,"mmm")&amp;YEAR($D45)&amp;"'!$C$14:$F$14"),0),parametros!$B$12:$C$15,2,0)&amp;VLOOKUP($C$8,parametros!$B$6:$D$10,3,0)-1+MATCH($G$8,parametros!$E$6:$E$10,0)),"")</f>
        <v/>
      </c>
      <c r="N45" s="28" t="str">
        <f ca="1">IFERROR(INDIRECT("'"&amp;TEXT($D45,"mmm")&amp;YEAR($D45)&amp;"'!"&amp;VLOOKUP(MATCH(N$9,INDIRECT("'"&amp;TEXT($D45,"mmm")&amp;YEAR($D45)&amp;"'!$C$14:$F$14"),0),parametros!$B$12:$C$15,2,0)&amp;VLOOKUP($C$8,parametros!$B$6:$D$10,3,0)-1+MATCH($G$8,parametros!$E$6:$E$10,0)),"")</f>
        <v/>
      </c>
      <c r="O45" s="28" t="str">
        <f ca="1">IFERROR(INDIRECT("'"&amp;TEXT($D45,"mmm")&amp;YEAR($D45)&amp;"'!"&amp;VLOOKUP(MATCH(O$9,INDIRECT("'"&amp;TEXT($D45,"mmm")&amp;YEAR($D45)&amp;"'!$C$14:$F$14"),0),parametros!$B$12:$C$15,2,0)&amp;VLOOKUP($C$8,parametros!$B$6:$D$10,3,0)-1+MATCH($G$8,parametros!$E$6:$E$10,0)),"")</f>
        <v/>
      </c>
      <c r="P45" s="28" t="str">
        <f ca="1">IFERROR(INDIRECT("'"&amp;TEXT($D45,"mmm")&amp;YEAR($D45)&amp;"'!"&amp;VLOOKUP(MATCH(P$9,INDIRECT("'"&amp;TEXT($D45,"mmm")&amp;YEAR($D45)&amp;"'!$C$14:$F$14"),0),parametros!$B$12:$C$15,2,0)&amp;VLOOKUP($C$8,parametros!$B$6:$D$10,3,0)-1+MATCH($G$8,parametros!$E$6:$E$10,0)),"")</f>
        <v/>
      </c>
      <c r="Q45" s="28" t="str">
        <f ca="1">IFERROR(INDIRECT("'"&amp;TEXT($D45,"mmm")&amp;YEAR($D45)&amp;"'!"&amp;VLOOKUP(MATCH(Q$9,INDIRECT("'"&amp;TEXT($D45,"mmm")&amp;YEAR($D45)&amp;"'!$C$14:$F$14"),0),parametros!$B$12:$C$15,2,0)&amp;VLOOKUP($C$8,parametros!$B$6:$D$10,3,0)-1+MATCH($G$8,parametros!$E$6:$E$10,0)),"")</f>
        <v/>
      </c>
      <c r="R45" s="28" t="str">
        <f ca="1">IFERROR(INDIRECT("'"&amp;TEXT($D45,"mmm")&amp;YEAR($D45)&amp;"'!"&amp;VLOOKUP(MATCH(R$9,INDIRECT("'"&amp;TEXT($D45,"mmm")&amp;YEAR($D45)&amp;"'!$C$14:$F$14"),0),parametros!$B$12:$C$15,2,0)&amp;VLOOKUP($C$8,parametros!$B$6:$D$10,3,0)-1+MATCH($G$8,parametros!$E$6:$E$10,0)),"")</f>
        <v/>
      </c>
      <c r="S45" s="28" t="str">
        <f ca="1">IFERROR(INDIRECT("'"&amp;TEXT($D45,"mmm")&amp;YEAR($D45)&amp;"'!"&amp;VLOOKUP(MATCH(S$9,INDIRECT("'"&amp;TEXT($D45,"mmm")&amp;YEAR($D45)&amp;"'!$C$14:$F$14"),0),parametros!$B$12:$C$15,2,0)&amp;VLOOKUP($C$8,parametros!$B$6:$D$10,3,0)-1+MATCH($G$8,parametros!$E$6:$E$10,0)),"")</f>
        <v/>
      </c>
      <c r="T45" s="28" t="str">
        <f ca="1">IFERROR(INDIRECT("'"&amp;TEXT($D45,"mmm")&amp;YEAR($D45)&amp;"'!"&amp;VLOOKUP(MATCH(T$9,INDIRECT("'"&amp;TEXT($D45,"mmm")&amp;YEAR($D45)&amp;"'!$C$14:$F$14"),0),parametros!$B$12:$C$15,2,0)&amp;VLOOKUP($C$8,parametros!$B$6:$D$10,3,0)-1+MATCH($G$8,parametros!$E$6:$E$10,0)),"")</f>
        <v/>
      </c>
    </row>
    <row r="46" spans="4:20" ht="15.75" thickBot="1" x14ac:dyDescent="0.3">
      <c r="D46" s="26">
        <f t="shared" si="12"/>
        <v>44197</v>
      </c>
      <c r="E46" s="27" t="str">
        <f ca="1">IFERROR(INDIRECT("'"&amp;TEXT($D46,"mmm")&amp;YEAR($D46)&amp;"'!"&amp;VLOOKUP(MATCH(E$9,INDIRECT("'"&amp;TEXT($D46,"mmm")&amp;YEAR($D46)&amp;"'!$C$14:$F$14"),0),parametros!$B$12:$C$15,2,0)&amp;VLOOKUP($C$8,parametros!$B$6:$D$10,3,0)-1+MATCH($G$8,parametros!$E$6:$E$10,0)),"")</f>
        <v/>
      </c>
      <c r="F46" s="28" t="str">
        <f ca="1">IFERROR(INDIRECT("'"&amp;TEXT($D46,"mmm")&amp;YEAR($D46)&amp;"'!"&amp;VLOOKUP(MATCH(F$9,INDIRECT("'"&amp;TEXT($D46,"mmm")&amp;YEAR($D46)&amp;"'!$C$14:$F$14"),0),parametros!$B$12:$C$15,2,0)&amp;VLOOKUP($C$8,parametros!$B$6:$D$10,3,0)-1+MATCH($G$8,parametros!$E$6:$E$10,0)),"")</f>
        <v/>
      </c>
      <c r="G46" s="28" t="str">
        <f ca="1">IFERROR(INDIRECT("'"&amp;TEXT($D46,"mmm")&amp;YEAR($D46)&amp;"'!"&amp;VLOOKUP(MATCH(G$9,INDIRECT("'"&amp;TEXT($D46,"mmm")&amp;YEAR($D46)&amp;"'!$C$14:$F$14"),0),parametros!$B$12:$C$15,2,0)&amp;VLOOKUP($C$8,parametros!$B$6:$D$10,3,0)-1+MATCH($G$8,parametros!$E$6:$E$10,0)),"")</f>
        <v/>
      </c>
      <c r="H46" s="28" t="str">
        <f ca="1">IFERROR(INDIRECT("'"&amp;TEXT($D46,"mmm")&amp;YEAR($D46)&amp;"'!"&amp;VLOOKUP(MATCH(H$9,INDIRECT("'"&amp;TEXT($D46,"mmm")&amp;YEAR($D46)&amp;"'!$C$14:$F$14"),0),parametros!$B$12:$C$15,2,0)&amp;VLOOKUP($C$8,parametros!$B$6:$D$10,3,0)-1+MATCH($G$8,parametros!$E$6:$E$10,0)),"")</f>
        <v/>
      </c>
      <c r="I46" s="28" t="str">
        <f ca="1">IFERROR(INDIRECT("'"&amp;TEXT($D46,"mmm")&amp;YEAR($D46)&amp;"'!"&amp;VLOOKUP(MATCH(I$9,INDIRECT("'"&amp;TEXT($D46,"mmm")&amp;YEAR($D46)&amp;"'!$C$14:$F$14"),0),parametros!$B$12:$C$15,2,0)&amp;VLOOKUP($C$8,parametros!$B$6:$D$10,3,0)-1+MATCH($G$8,parametros!$E$6:$E$10,0)),"")</f>
        <v/>
      </c>
      <c r="J46" s="28" t="str">
        <f ca="1">IFERROR(INDIRECT("'"&amp;TEXT($D46,"mmm")&amp;YEAR($D46)&amp;"'!"&amp;VLOOKUP(MATCH(J$9,INDIRECT("'"&amp;TEXT($D46,"mmm")&amp;YEAR($D46)&amp;"'!$C$14:$F$14"),0),parametros!$B$12:$C$15,2,0)&amp;VLOOKUP($C$8,parametros!$B$6:$D$10,3,0)-1+MATCH($G$8,parametros!$E$6:$E$10,0)),"")</f>
        <v/>
      </c>
      <c r="K46" s="28" t="str">
        <f ca="1">IFERROR(INDIRECT("'"&amp;TEXT($D46,"mmm")&amp;YEAR($D46)&amp;"'!"&amp;VLOOKUP(MATCH(K$9,INDIRECT("'"&amp;TEXT($D46,"mmm")&amp;YEAR($D46)&amp;"'!$C$14:$F$14"),0),parametros!$B$12:$C$15,2,0)&amp;VLOOKUP($C$8,parametros!$B$6:$D$10,3,0)-1+MATCH($G$8,parametros!$E$6:$E$10,0)),"")</f>
        <v/>
      </c>
      <c r="L46" s="28" t="str">
        <f ca="1">IFERROR(INDIRECT("'"&amp;TEXT($D46,"mmm")&amp;YEAR($D46)&amp;"'!"&amp;VLOOKUP(MATCH(L$9,INDIRECT("'"&amp;TEXT($D46,"mmm")&amp;YEAR($D46)&amp;"'!$C$14:$F$14"),0),parametros!$B$12:$C$15,2,0)&amp;VLOOKUP($C$8,parametros!$B$6:$D$10,3,0)-1+MATCH($G$8,parametros!$E$6:$E$10,0)),"")</f>
        <v/>
      </c>
      <c r="M46" s="28" t="str">
        <f ca="1">IFERROR(INDIRECT("'"&amp;TEXT($D46,"mmm")&amp;YEAR($D46)&amp;"'!"&amp;VLOOKUP(MATCH(M$9,INDIRECT("'"&amp;TEXT($D46,"mmm")&amp;YEAR($D46)&amp;"'!$C$14:$F$14"),0),parametros!$B$12:$C$15,2,0)&amp;VLOOKUP($C$8,parametros!$B$6:$D$10,3,0)-1+MATCH($G$8,parametros!$E$6:$E$10,0)),"")</f>
        <v/>
      </c>
      <c r="N46" s="28" t="str">
        <f ca="1">IFERROR(INDIRECT("'"&amp;TEXT($D46,"mmm")&amp;YEAR($D46)&amp;"'!"&amp;VLOOKUP(MATCH(N$9,INDIRECT("'"&amp;TEXT($D46,"mmm")&amp;YEAR($D46)&amp;"'!$C$14:$F$14"),0),parametros!$B$12:$C$15,2,0)&amp;VLOOKUP($C$8,parametros!$B$6:$D$10,3,0)-1+MATCH($G$8,parametros!$E$6:$E$10,0)),"")</f>
        <v/>
      </c>
      <c r="O46" s="28" t="str">
        <f ca="1">IFERROR(INDIRECT("'"&amp;TEXT($D46,"mmm")&amp;YEAR($D46)&amp;"'!"&amp;VLOOKUP(MATCH(O$9,INDIRECT("'"&amp;TEXT($D46,"mmm")&amp;YEAR($D46)&amp;"'!$C$14:$F$14"),0),parametros!$B$12:$C$15,2,0)&amp;VLOOKUP($C$8,parametros!$B$6:$D$10,3,0)-1+MATCH($G$8,parametros!$E$6:$E$10,0)),"")</f>
        <v/>
      </c>
      <c r="P46" s="28" t="str">
        <f ca="1">IFERROR(INDIRECT("'"&amp;TEXT($D46,"mmm")&amp;YEAR($D46)&amp;"'!"&amp;VLOOKUP(MATCH(P$9,INDIRECT("'"&amp;TEXT($D46,"mmm")&amp;YEAR($D46)&amp;"'!$C$14:$F$14"),0),parametros!$B$12:$C$15,2,0)&amp;VLOOKUP($C$8,parametros!$B$6:$D$10,3,0)-1+MATCH($G$8,parametros!$E$6:$E$10,0)),"")</f>
        <v/>
      </c>
      <c r="Q46" s="28" t="str">
        <f ca="1">IFERROR(INDIRECT("'"&amp;TEXT($D46,"mmm")&amp;YEAR($D46)&amp;"'!"&amp;VLOOKUP(MATCH(Q$9,INDIRECT("'"&amp;TEXT($D46,"mmm")&amp;YEAR($D46)&amp;"'!$C$14:$F$14"),0),parametros!$B$12:$C$15,2,0)&amp;VLOOKUP($C$8,parametros!$B$6:$D$10,3,0)-1+MATCH($G$8,parametros!$E$6:$E$10,0)),"")</f>
        <v/>
      </c>
      <c r="R46" s="28" t="str">
        <f ca="1">IFERROR(INDIRECT("'"&amp;TEXT($D46,"mmm")&amp;YEAR($D46)&amp;"'!"&amp;VLOOKUP(MATCH(R$9,INDIRECT("'"&amp;TEXT($D46,"mmm")&amp;YEAR($D46)&amp;"'!$C$14:$F$14"),0),parametros!$B$12:$C$15,2,0)&amp;VLOOKUP($C$8,parametros!$B$6:$D$10,3,0)-1+MATCH($G$8,parametros!$E$6:$E$10,0)),"")</f>
        <v/>
      </c>
      <c r="S46" s="28" t="str">
        <f ca="1">IFERROR(INDIRECT("'"&amp;TEXT($D46,"mmm")&amp;YEAR($D46)&amp;"'!"&amp;VLOOKUP(MATCH(S$9,INDIRECT("'"&amp;TEXT($D46,"mmm")&amp;YEAR($D46)&amp;"'!$C$14:$F$14"),0),parametros!$B$12:$C$15,2,0)&amp;VLOOKUP($C$8,parametros!$B$6:$D$10,3,0)-1+MATCH($G$8,parametros!$E$6:$E$10,0)),"")</f>
        <v/>
      </c>
      <c r="T46" s="28" t="str">
        <f ca="1">IFERROR(INDIRECT("'"&amp;TEXT($D46,"mmm")&amp;YEAR($D46)&amp;"'!"&amp;VLOOKUP(MATCH(T$9,INDIRECT("'"&amp;TEXT($D46,"mmm")&amp;YEAR($D46)&amp;"'!$C$14:$F$14"),0),parametros!$B$12:$C$15,2,0)&amp;VLOOKUP($C$8,parametros!$B$6:$D$10,3,0)-1+MATCH($G$8,parametros!$E$6:$E$10,0)),"")</f>
        <v/>
      </c>
    </row>
    <row r="47" spans="4:20" ht="15.75" thickBot="1" x14ac:dyDescent="0.3">
      <c r="D47" s="26">
        <f t="shared" si="12"/>
        <v>44228</v>
      </c>
      <c r="E47" s="27" t="str">
        <f ca="1">IFERROR(INDIRECT("'"&amp;TEXT($D47,"mmm")&amp;YEAR($D47)&amp;"'!"&amp;VLOOKUP(MATCH(E$9,INDIRECT("'"&amp;TEXT($D47,"mmm")&amp;YEAR($D47)&amp;"'!$C$14:$F$14"),0),parametros!$B$12:$C$15,2,0)&amp;VLOOKUP($C$8,parametros!$B$6:$D$10,3,0)-1+MATCH($G$8,parametros!$E$6:$E$10,0)),"")</f>
        <v/>
      </c>
      <c r="F47" s="28" t="str">
        <f ca="1">IFERROR(INDIRECT("'"&amp;TEXT($D47,"mmm")&amp;YEAR($D47)&amp;"'!"&amp;VLOOKUP(MATCH(F$9,INDIRECT("'"&amp;TEXT($D47,"mmm")&amp;YEAR($D47)&amp;"'!$C$14:$F$14"),0),parametros!$B$12:$C$15,2,0)&amp;VLOOKUP($C$8,parametros!$B$6:$D$10,3,0)-1+MATCH($G$8,parametros!$E$6:$E$10,0)),"")</f>
        <v/>
      </c>
      <c r="G47" s="28" t="str">
        <f ca="1">IFERROR(INDIRECT("'"&amp;TEXT($D47,"mmm")&amp;YEAR($D47)&amp;"'!"&amp;VLOOKUP(MATCH(G$9,INDIRECT("'"&amp;TEXT($D47,"mmm")&amp;YEAR($D47)&amp;"'!$C$14:$F$14"),0),parametros!$B$12:$C$15,2,0)&amp;VLOOKUP($C$8,parametros!$B$6:$D$10,3,0)-1+MATCH($G$8,parametros!$E$6:$E$10,0)),"")</f>
        <v/>
      </c>
      <c r="H47" s="28" t="str">
        <f ca="1">IFERROR(INDIRECT("'"&amp;TEXT($D47,"mmm")&amp;YEAR($D47)&amp;"'!"&amp;VLOOKUP(MATCH(H$9,INDIRECT("'"&amp;TEXT($D47,"mmm")&amp;YEAR($D47)&amp;"'!$C$14:$F$14"),0),parametros!$B$12:$C$15,2,0)&amp;VLOOKUP($C$8,parametros!$B$6:$D$10,3,0)-1+MATCH($G$8,parametros!$E$6:$E$10,0)),"")</f>
        <v/>
      </c>
      <c r="I47" s="28" t="str">
        <f ca="1">IFERROR(INDIRECT("'"&amp;TEXT($D47,"mmm")&amp;YEAR($D47)&amp;"'!"&amp;VLOOKUP(MATCH(I$9,INDIRECT("'"&amp;TEXT($D47,"mmm")&amp;YEAR($D47)&amp;"'!$C$14:$F$14"),0),parametros!$B$12:$C$15,2,0)&amp;VLOOKUP($C$8,parametros!$B$6:$D$10,3,0)-1+MATCH($G$8,parametros!$E$6:$E$10,0)),"")</f>
        <v/>
      </c>
      <c r="J47" s="28" t="str">
        <f ca="1">IFERROR(INDIRECT("'"&amp;TEXT($D47,"mmm")&amp;YEAR($D47)&amp;"'!"&amp;VLOOKUP(MATCH(J$9,INDIRECT("'"&amp;TEXT($D47,"mmm")&amp;YEAR($D47)&amp;"'!$C$14:$F$14"),0),parametros!$B$12:$C$15,2,0)&amp;VLOOKUP($C$8,parametros!$B$6:$D$10,3,0)-1+MATCH($G$8,parametros!$E$6:$E$10,0)),"")</f>
        <v/>
      </c>
      <c r="K47" s="28" t="str">
        <f ca="1">IFERROR(INDIRECT("'"&amp;TEXT($D47,"mmm")&amp;YEAR($D47)&amp;"'!"&amp;VLOOKUP(MATCH(K$9,INDIRECT("'"&amp;TEXT($D47,"mmm")&amp;YEAR($D47)&amp;"'!$C$14:$F$14"),0),parametros!$B$12:$C$15,2,0)&amp;VLOOKUP($C$8,parametros!$B$6:$D$10,3,0)-1+MATCH($G$8,parametros!$E$6:$E$10,0)),"")</f>
        <v/>
      </c>
      <c r="L47" s="28" t="str">
        <f ca="1">IFERROR(INDIRECT("'"&amp;TEXT($D47,"mmm")&amp;YEAR($D47)&amp;"'!"&amp;VLOOKUP(MATCH(L$9,INDIRECT("'"&amp;TEXT($D47,"mmm")&amp;YEAR($D47)&amp;"'!$C$14:$F$14"),0),parametros!$B$12:$C$15,2,0)&amp;VLOOKUP($C$8,parametros!$B$6:$D$10,3,0)-1+MATCH($G$8,parametros!$E$6:$E$10,0)),"")</f>
        <v/>
      </c>
      <c r="M47" s="28" t="str">
        <f ca="1">IFERROR(INDIRECT("'"&amp;TEXT($D47,"mmm")&amp;YEAR($D47)&amp;"'!"&amp;VLOOKUP(MATCH(M$9,INDIRECT("'"&amp;TEXT($D47,"mmm")&amp;YEAR($D47)&amp;"'!$C$14:$F$14"),0),parametros!$B$12:$C$15,2,0)&amp;VLOOKUP($C$8,parametros!$B$6:$D$10,3,0)-1+MATCH($G$8,parametros!$E$6:$E$10,0)),"")</f>
        <v/>
      </c>
      <c r="N47" s="28" t="str">
        <f ca="1">IFERROR(INDIRECT("'"&amp;TEXT($D47,"mmm")&amp;YEAR($D47)&amp;"'!"&amp;VLOOKUP(MATCH(N$9,INDIRECT("'"&amp;TEXT($D47,"mmm")&amp;YEAR($D47)&amp;"'!$C$14:$F$14"),0),parametros!$B$12:$C$15,2,0)&amp;VLOOKUP($C$8,parametros!$B$6:$D$10,3,0)-1+MATCH($G$8,parametros!$E$6:$E$10,0)),"")</f>
        <v/>
      </c>
      <c r="O47" s="28" t="str">
        <f ca="1">IFERROR(INDIRECT("'"&amp;TEXT($D47,"mmm")&amp;YEAR($D47)&amp;"'!"&amp;VLOOKUP(MATCH(O$9,INDIRECT("'"&amp;TEXT($D47,"mmm")&amp;YEAR($D47)&amp;"'!$C$14:$F$14"),0),parametros!$B$12:$C$15,2,0)&amp;VLOOKUP($C$8,parametros!$B$6:$D$10,3,0)-1+MATCH($G$8,parametros!$E$6:$E$10,0)),"")</f>
        <v/>
      </c>
      <c r="P47" s="28" t="str">
        <f ca="1">IFERROR(INDIRECT("'"&amp;TEXT($D47,"mmm")&amp;YEAR($D47)&amp;"'!"&amp;VLOOKUP(MATCH(P$9,INDIRECT("'"&amp;TEXT($D47,"mmm")&amp;YEAR($D47)&amp;"'!$C$14:$F$14"),0),parametros!$B$12:$C$15,2,0)&amp;VLOOKUP($C$8,parametros!$B$6:$D$10,3,0)-1+MATCH($G$8,parametros!$E$6:$E$10,0)),"")</f>
        <v/>
      </c>
      <c r="Q47" s="28" t="str">
        <f ca="1">IFERROR(INDIRECT("'"&amp;TEXT($D47,"mmm")&amp;YEAR($D47)&amp;"'!"&amp;VLOOKUP(MATCH(Q$9,INDIRECT("'"&amp;TEXT($D47,"mmm")&amp;YEAR($D47)&amp;"'!$C$14:$F$14"),0),parametros!$B$12:$C$15,2,0)&amp;VLOOKUP($C$8,parametros!$B$6:$D$10,3,0)-1+MATCH($G$8,parametros!$E$6:$E$10,0)),"")</f>
        <v/>
      </c>
      <c r="R47" s="28" t="str">
        <f ca="1">IFERROR(INDIRECT("'"&amp;TEXT($D47,"mmm")&amp;YEAR($D47)&amp;"'!"&amp;VLOOKUP(MATCH(R$9,INDIRECT("'"&amp;TEXT($D47,"mmm")&amp;YEAR($D47)&amp;"'!$C$14:$F$14"),0),parametros!$B$12:$C$15,2,0)&amp;VLOOKUP($C$8,parametros!$B$6:$D$10,3,0)-1+MATCH($G$8,parametros!$E$6:$E$10,0)),"")</f>
        <v/>
      </c>
      <c r="S47" s="28" t="str">
        <f ca="1">IFERROR(INDIRECT("'"&amp;TEXT($D47,"mmm")&amp;YEAR($D47)&amp;"'!"&amp;VLOOKUP(MATCH(S$9,INDIRECT("'"&amp;TEXT($D47,"mmm")&amp;YEAR($D47)&amp;"'!$C$14:$F$14"),0),parametros!$B$12:$C$15,2,0)&amp;VLOOKUP($C$8,parametros!$B$6:$D$10,3,0)-1+MATCH($G$8,parametros!$E$6:$E$10,0)),"")</f>
        <v/>
      </c>
      <c r="T47" s="28" t="str">
        <f ca="1">IFERROR(INDIRECT("'"&amp;TEXT($D47,"mmm")&amp;YEAR($D47)&amp;"'!"&amp;VLOOKUP(MATCH(T$9,INDIRECT("'"&amp;TEXT($D47,"mmm")&amp;YEAR($D47)&amp;"'!$C$14:$F$14"),0),parametros!$B$12:$C$15,2,0)&amp;VLOOKUP($C$8,parametros!$B$6:$D$10,3,0)-1+MATCH($G$8,parametros!$E$6:$E$10,0)),"")</f>
        <v/>
      </c>
    </row>
    <row r="48" spans="4:20" ht="15.75" thickBot="1" x14ac:dyDescent="0.3">
      <c r="D48" s="26">
        <f t="shared" si="12"/>
        <v>44256</v>
      </c>
      <c r="E48" s="27" t="str">
        <f ca="1">IFERROR(INDIRECT("'"&amp;TEXT($D48,"mmm")&amp;YEAR($D48)&amp;"'!"&amp;VLOOKUP(MATCH(E$9,INDIRECT("'"&amp;TEXT($D48,"mmm")&amp;YEAR($D48)&amp;"'!$C$14:$F$14"),0),parametros!$B$12:$C$15,2,0)&amp;VLOOKUP($C$8,parametros!$B$6:$D$10,3,0)-1+MATCH($G$8,parametros!$E$6:$E$10,0)),"")</f>
        <v/>
      </c>
      <c r="F48" s="28" t="str">
        <f ca="1">IFERROR(INDIRECT("'"&amp;TEXT($D48,"mmm")&amp;YEAR($D48)&amp;"'!"&amp;VLOOKUP(MATCH(F$9,INDIRECT("'"&amp;TEXT($D48,"mmm")&amp;YEAR($D48)&amp;"'!$C$14:$F$14"),0),parametros!$B$12:$C$15,2,0)&amp;VLOOKUP($C$8,parametros!$B$6:$D$10,3,0)-1+MATCH($G$8,parametros!$E$6:$E$10,0)),"")</f>
        <v/>
      </c>
      <c r="G48" s="28" t="str">
        <f ca="1">IFERROR(INDIRECT("'"&amp;TEXT($D48,"mmm")&amp;YEAR($D48)&amp;"'!"&amp;VLOOKUP(MATCH(G$9,INDIRECT("'"&amp;TEXT($D48,"mmm")&amp;YEAR($D48)&amp;"'!$C$14:$F$14"),0),parametros!$B$12:$C$15,2,0)&amp;VLOOKUP($C$8,parametros!$B$6:$D$10,3,0)-1+MATCH($G$8,parametros!$E$6:$E$10,0)),"")</f>
        <v/>
      </c>
      <c r="H48" s="28" t="str">
        <f ca="1">IFERROR(INDIRECT("'"&amp;TEXT($D48,"mmm")&amp;YEAR($D48)&amp;"'!"&amp;VLOOKUP(MATCH(H$9,INDIRECT("'"&amp;TEXT($D48,"mmm")&amp;YEAR($D48)&amp;"'!$C$14:$F$14"),0),parametros!$B$12:$C$15,2,0)&amp;VLOOKUP($C$8,parametros!$B$6:$D$10,3,0)-1+MATCH($G$8,parametros!$E$6:$E$10,0)),"")</f>
        <v/>
      </c>
      <c r="I48" s="28" t="str">
        <f ca="1">IFERROR(INDIRECT("'"&amp;TEXT($D48,"mmm")&amp;YEAR($D48)&amp;"'!"&amp;VLOOKUP(MATCH(I$9,INDIRECT("'"&amp;TEXT($D48,"mmm")&amp;YEAR($D48)&amp;"'!$C$14:$F$14"),0),parametros!$B$12:$C$15,2,0)&amp;VLOOKUP($C$8,parametros!$B$6:$D$10,3,0)-1+MATCH($G$8,parametros!$E$6:$E$10,0)),"")</f>
        <v/>
      </c>
      <c r="J48" s="28" t="str">
        <f ca="1">IFERROR(INDIRECT("'"&amp;TEXT($D48,"mmm")&amp;YEAR($D48)&amp;"'!"&amp;VLOOKUP(MATCH(J$9,INDIRECT("'"&amp;TEXT($D48,"mmm")&amp;YEAR($D48)&amp;"'!$C$14:$F$14"),0),parametros!$B$12:$C$15,2,0)&amp;VLOOKUP($C$8,parametros!$B$6:$D$10,3,0)-1+MATCH($G$8,parametros!$E$6:$E$10,0)),"")</f>
        <v/>
      </c>
      <c r="K48" s="28" t="str">
        <f ca="1">IFERROR(INDIRECT("'"&amp;TEXT($D48,"mmm")&amp;YEAR($D48)&amp;"'!"&amp;VLOOKUP(MATCH(K$9,INDIRECT("'"&amp;TEXT($D48,"mmm")&amp;YEAR($D48)&amp;"'!$C$14:$F$14"),0),parametros!$B$12:$C$15,2,0)&amp;VLOOKUP($C$8,parametros!$B$6:$D$10,3,0)-1+MATCH($G$8,parametros!$E$6:$E$10,0)),"")</f>
        <v/>
      </c>
      <c r="L48" s="28" t="str">
        <f ca="1">IFERROR(INDIRECT("'"&amp;TEXT($D48,"mmm")&amp;YEAR($D48)&amp;"'!"&amp;VLOOKUP(MATCH(L$9,INDIRECT("'"&amp;TEXT($D48,"mmm")&amp;YEAR($D48)&amp;"'!$C$14:$F$14"),0),parametros!$B$12:$C$15,2,0)&amp;VLOOKUP($C$8,parametros!$B$6:$D$10,3,0)-1+MATCH($G$8,parametros!$E$6:$E$10,0)),"")</f>
        <v/>
      </c>
      <c r="M48" s="28" t="str">
        <f ca="1">IFERROR(INDIRECT("'"&amp;TEXT($D48,"mmm")&amp;YEAR($D48)&amp;"'!"&amp;VLOOKUP(MATCH(M$9,INDIRECT("'"&amp;TEXT($D48,"mmm")&amp;YEAR($D48)&amp;"'!$C$14:$F$14"),0),parametros!$B$12:$C$15,2,0)&amp;VLOOKUP($C$8,parametros!$B$6:$D$10,3,0)-1+MATCH($G$8,parametros!$E$6:$E$10,0)),"")</f>
        <v/>
      </c>
      <c r="N48" s="28" t="str">
        <f ca="1">IFERROR(INDIRECT("'"&amp;TEXT($D48,"mmm")&amp;YEAR($D48)&amp;"'!"&amp;VLOOKUP(MATCH(N$9,INDIRECT("'"&amp;TEXT($D48,"mmm")&amp;YEAR($D48)&amp;"'!$C$14:$F$14"),0),parametros!$B$12:$C$15,2,0)&amp;VLOOKUP($C$8,parametros!$B$6:$D$10,3,0)-1+MATCH($G$8,parametros!$E$6:$E$10,0)),"")</f>
        <v/>
      </c>
      <c r="O48" s="28" t="str">
        <f ca="1">IFERROR(INDIRECT("'"&amp;TEXT($D48,"mmm")&amp;YEAR($D48)&amp;"'!"&amp;VLOOKUP(MATCH(O$9,INDIRECT("'"&amp;TEXT($D48,"mmm")&amp;YEAR($D48)&amp;"'!$C$14:$F$14"),0),parametros!$B$12:$C$15,2,0)&amp;VLOOKUP($C$8,parametros!$B$6:$D$10,3,0)-1+MATCH($G$8,parametros!$E$6:$E$10,0)),"")</f>
        <v/>
      </c>
      <c r="P48" s="28" t="str">
        <f ca="1">IFERROR(INDIRECT("'"&amp;TEXT($D48,"mmm")&amp;YEAR($D48)&amp;"'!"&amp;VLOOKUP(MATCH(P$9,INDIRECT("'"&amp;TEXT($D48,"mmm")&amp;YEAR($D48)&amp;"'!$C$14:$F$14"),0),parametros!$B$12:$C$15,2,0)&amp;VLOOKUP($C$8,parametros!$B$6:$D$10,3,0)-1+MATCH($G$8,parametros!$E$6:$E$10,0)),"")</f>
        <v/>
      </c>
      <c r="Q48" s="28" t="str">
        <f ca="1">IFERROR(INDIRECT("'"&amp;TEXT($D48,"mmm")&amp;YEAR($D48)&amp;"'!"&amp;VLOOKUP(MATCH(Q$9,INDIRECT("'"&amp;TEXT($D48,"mmm")&amp;YEAR($D48)&amp;"'!$C$14:$F$14"),0),parametros!$B$12:$C$15,2,0)&amp;VLOOKUP($C$8,parametros!$B$6:$D$10,3,0)-1+MATCH($G$8,parametros!$E$6:$E$10,0)),"")</f>
        <v/>
      </c>
      <c r="R48" s="28" t="str">
        <f ca="1">IFERROR(INDIRECT("'"&amp;TEXT($D48,"mmm")&amp;YEAR($D48)&amp;"'!"&amp;VLOOKUP(MATCH(R$9,INDIRECT("'"&amp;TEXT($D48,"mmm")&amp;YEAR($D48)&amp;"'!$C$14:$F$14"),0),parametros!$B$12:$C$15,2,0)&amp;VLOOKUP($C$8,parametros!$B$6:$D$10,3,0)-1+MATCH($G$8,parametros!$E$6:$E$10,0)),"")</f>
        <v/>
      </c>
      <c r="S48" s="28" t="str">
        <f ca="1">IFERROR(INDIRECT("'"&amp;TEXT($D48,"mmm")&amp;YEAR($D48)&amp;"'!"&amp;VLOOKUP(MATCH(S$9,INDIRECT("'"&amp;TEXT($D48,"mmm")&amp;YEAR($D48)&amp;"'!$C$14:$F$14"),0),parametros!$B$12:$C$15,2,0)&amp;VLOOKUP($C$8,parametros!$B$6:$D$10,3,0)-1+MATCH($G$8,parametros!$E$6:$E$10,0)),"")</f>
        <v/>
      </c>
      <c r="T48" s="28" t="str">
        <f ca="1">IFERROR(INDIRECT("'"&amp;TEXT($D48,"mmm")&amp;YEAR($D48)&amp;"'!"&amp;VLOOKUP(MATCH(T$9,INDIRECT("'"&amp;TEXT($D48,"mmm")&amp;YEAR($D48)&amp;"'!$C$14:$F$14"),0),parametros!$B$12:$C$15,2,0)&amp;VLOOKUP($C$8,parametros!$B$6:$D$10,3,0)-1+MATCH($G$8,parametros!$E$6:$E$10,0)),"")</f>
        <v/>
      </c>
    </row>
    <row r="49" spans="4:20" ht="15.75" thickBot="1" x14ac:dyDescent="0.3">
      <c r="D49" s="26">
        <f t="shared" si="12"/>
        <v>44287</v>
      </c>
      <c r="E49" s="27" t="str">
        <f ca="1">IFERROR(INDIRECT("'"&amp;TEXT($D49,"mmm")&amp;YEAR($D49)&amp;"'!"&amp;VLOOKUP(MATCH(E$9,INDIRECT("'"&amp;TEXT($D49,"mmm")&amp;YEAR($D49)&amp;"'!$C$14:$F$14"),0),parametros!$B$12:$C$15,2,0)&amp;VLOOKUP($C$8,parametros!$B$6:$D$10,3,0)-1+MATCH($G$8,parametros!$E$6:$E$10,0)),"")</f>
        <v/>
      </c>
      <c r="F49" s="28" t="str">
        <f ca="1">IFERROR(INDIRECT("'"&amp;TEXT($D49,"mmm")&amp;YEAR($D49)&amp;"'!"&amp;VLOOKUP(MATCH(F$9,INDIRECT("'"&amp;TEXT($D49,"mmm")&amp;YEAR($D49)&amp;"'!$C$14:$F$14"),0),parametros!$B$12:$C$15,2,0)&amp;VLOOKUP($C$8,parametros!$B$6:$D$10,3,0)-1+MATCH($G$8,parametros!$E$6:$E$10,0)),"")</f>
        <v/>
      </c>
      <c r="G49" s="28" t="str">
        <f ca="1">IFERROR(INDIRECT("'"&amp;TEXT($D49,"mmm")&amp;YEAR($D49)&amp;"'!"&amp;VLOOKUP(MATCH(G$9,INDIRECT("'"&amp;TEXT($D49,"mmm")&amp;YEAR($D49)&amp;"'!$C$14:$F$14"),0),parametros!$B$12:$C$15,2,0)&amp;VLOOKUP($C$8,parametros!$B$6:$D$10,3,0)-1+MATCH($G$8,parametros!$E$6:$E$10,0)),"")</f>
        <v/>
      </c>
      <c r="H49" s="28" t="str">
        <f ca="1">IFERROR(INDIRECT("'"&amp;TEXT($D49,"mmm")&amp;YEAR($D49)&amp;"'!"&amp;VLOOKUP(MATCH(H$9,INDIRECT("'"&amp;TEXT($D49,"mmm")&amp;YEAR($D49)&amp;"'!$C$14:$F$14"),0),parametros!$B$12:$C$15,2,0)&amp;VLOOKUP($C$8,parametros!$B$6:$D$10,3,0)-1+MATCH($G$8,parametros!$E$6:$E$10,0)),"")</f>
        <v/>
      </c>
      <c r="I49" s="28" t="str">
        <f ca="1">IFERROR(INDIRECT("'"&amp;TEXT($D49,"mmm")&amp;YEAR($D49)&amp;"'!"&amp;VLOOKUP(MATCH(I$9,INDIRECT("'"&amp;TEXT($D49,"mmm")&amp;YEAR($D49)&amp;"'!$C$14:$F$14"),0),parametros!$B$12:$C$15,2,0)&amp;VLOOKUP($C$8,parametros!$B$6:$D$10,3,0)-1+MATCH($G$8,parametros!$E$6:$E$10,0)),"")</f>
        <v/>
      </c>
      <c r="J49" s="28" t="str">
        <f ca="1">IFERROR(INDIRECT("'"&amp;TEXT($D49,"mmm")&amp;YEAR($D49)&amp;"'!"&amp;VLOOKUP(MATCH(J$9,INDIRECT("'"&amp;TEXT($D49,"mmm")&amp;YEAR($D49)&amp;"'!$C$14:$F$14"),0),parametros!$B$12:$C$15,2,0)&amp;VLOOKUP($C$8,parametros!$B$6:$D$10,3,0)-1+MATCH($G$8,parametros!$E$6:$E$10,0)),"")</f>
        <v/>
      </c>
      <c r="K49" s="28" t="str">
        <f ca="1">IFERROR(INDIRECT("'"&amp;TEXT($D49,"mmm")&amp;YEAR($D49)&amp;"'!"&amp;VLOOKUP(MATCH(K$9,INDIRECT("'"&amp;TEXT($D49,"mmm")&amp;YEAR($D49)&amp;"'!$C$14:$F$14"),0),parametros!$B$12:$C$15,2,0)&amp;VLOOKUP($C$8,parametros!$B$6:$D$10,3,0)-1+MATCH($G$8,parametros!$E$6:$E$10,0)),"")</f>
        <v/>
      </c>
      <c r="L49" s="28" t="str">
        <f ca="1">IFERROR(INDIRECT("'"&amp;TEXT($D49,"mmm")&amp;YEAR($D49)&amp;"'!"&amp;VLOOKUP(MATCH(L$9,INDIRECT("'"&amp;TEXT($D49,"mmm")&amp;YEAR($D49)&amp;"'!$C$14:$F$14"),0),parametros!$B$12:$C$15,2,0)&amp;VLOOKUP($C$8,parametros!$B$6:$D$10,3,0)-1+MATCH($G$8,parametros!$E$6:$E$10,0)),"")</f>
        <v/>
      </c>
      <c r="M49" s="28" t="str">
        <f ca="1">IFERROR(INDIRECT("'"&amp;TEXT($D49,"mmm")&amp;YEAR($D49)&amp;"'!"&amp;VLOOKUP(MATCH(M$9,INDIRECT("'"&amp;TEXT($D49,"mmm")&amp;YEAR($D49)&amp;"'!$C$14:$F$14"),0),parametros!$B$12:$C$15,2,0)&amp;VLOOKUP($C$8,parametros!$B$6:$D$10,3,0)-1+MATCH($G$8,parametros!$E$6:$E$10,0)),"")</f>
        <v/>
      </c>
      <c r="N49" s="28" t="str">
        <f ca="1">IFERROR(INDIRECT("'"&amp;TEXT($D49,"mmm")&amp;YEAR($D49)&amp;"'!"&amp;VLOOKUP(MATCH(N$9,INDIRECT("'"&amp;TEXT($D49,"mmm")&amp;YEAR($D49)&amp;"'!$C$14:$F$14"),0),parametros!$B$12:$C$15,2,0)&amp;VLOOKUP($C$8,parametros!$B$6:$D$10,3,0)-1+MATCH($G$8,parametros!$E$6:$E$10,0)),"")</f>
        <v/>
      </c>
      <c r="O49" s="28" t="str">
        <f ca="1">IFERROR(INDIRECT("'"&amp;TEXT($D49,"mmm")&amp;YEAR($D49)&amp;"'!"&amp;VLOOKUP(MATCH(O$9,INDIRECT("'"&amp;TEXT($D49,"mmm")&amp;YEAR($D49)&amp;"'!$C$14:$F$14"),0),parametros!$B$12:$C$15,2,0)&amp;VLOOKUP($C$8,parametros!$B$6:$D$10,3,0)-1+MATCH($G$8,parametros!$E$6:$E$10,0)),"")</f>
        <v/>
      </c>
      <c r="P49" s="28" t="str">
        <f ca="1">IFERROR(INDIRECT("'"&amp;TEXT($D49,"mmm")&amp;YEAR($D49)&amp;"'!"&amp;VLOOKUP(MATCH(P$9,INDIRECT("'"&amp;TEXT($D49,"mmm")&amp;YEAR($D49)&amp;"'!$C$14:$F$14"),0),parametros!$B$12:$C$15,2,0)&amp;VLOOKUP($C$8,parametros!$B$6:$D$10,3,0)-1+MATCH($G$8,parametros!$E$6:$E$10,0)),"")</f>
        <v/>
      </c>
      <c r="Q49" s="28" t="str">
        <f ca="1">IFERROR(INDIRECT("'"&amp;TEXT($D49,"mmm")&amp;YEAR($D49)&amp;"'!"&amp;VLOOKUP(MATCH(Q$9,INDIRECT("'"&amp;TEXT($D49,"mmm")&amp;YEAR($D49)&amp;"'!$C$14:$F$14"),0),parametros!$B$12:$C$15,2,0)&amp;VLOOKUP($C$8,parametros!$B$6:$D$10,3,0)-1+MATCH($G$8,parametros!$E$6:$E$10,0)),"")</f>
        <v/>
      </c>
      <c r="R49" s="28" t="str">
        <f ca="1">IFERROR(INDIRECT("'"&amp;TEXT($D49,"mmm")&amp;YEAR($D49)&amp;"'!"&amp;VLOOKUP(MATCH(R$9,INDIRECT("'"&amp;TEXT($D49,"mmm")&amp;YEAR($D49)&amp;"'!$C$14:$F$14"),0),parametros!$B$12:$C$15,2,0)&amp;VLOOKUP($C$8,parametros!$B$6:$D$10,3,0)-1+MATCH($G$8,parametros!$E$6:$E$10,0)),"")</f>
        <v/>
      </c>
      <c r="S49" s="28" t="str">
        <f ca="1">IFERROR(INDIRECT("'"&amp;TEXT($D49,"mmm")&amp;YEAR($D49)&amp;"'!"&amp;VLOOKUP(MATCH(S$9,INDIRECT("'"&amp;TEXT($D49,"mmm")&amp;YEAR($D49)&amp;"'!$C$14:$F$14"),0),parametros!$B$12:$C$15,2,0)&amp;VLOOKUP($C$8,parametros!$B$6:$D$10,3,0)-1+MATCH($G$8,parametros!$E$6:$E$10,0)),"")</f>
        <v/>
      </c>
      <c r="T49" s="28" t="str">
        <f ca="1">IFERROR(INDIRECT("'"&amp;TEXT($D49,"mmm")&amp;YEAR($D49)&amp;"'!"&amp;VLOOKUP(MATCH(T$9,INDIRECT("'"&amp;TEXT($D49,"mmm")&amp;YEAR($D49)&amp;"'!$C$14:$F$14"),0),parametros!$B$12:$C$15,2,0)&amp;VLOOKUP($C$8,parametros!$B$6:$D$10,3,0)-1+MATCH($G$8,parametros!$E$6:$E$10,0)),"")</f>
        <v/>
      </c>
    </row>
    <row r="50" spans="4:20" ht="15.75" thickBot="1" x14ac:dyDescent="0.3">
      <c r="D50" s="26">
        <f t="shared" si="12"/>
        <v>44317</v>
      </c>
      <c r="E50" s="27" t="str">
        <f ca="1">IFERROR(INDIRECT("'"&amp;TEXT($D50,"mmm")&amp;YEAR($D50)&amp;"'!"&amp;VLOOKUP(MATCH(E$9,INDIRECT("'"&amp;TEXT($D50,"mmm")&amp;YEAR($D50)&amp;"'!$C$14:$F$14"),0),parametros!$B$12:$C$15,2,0)&amp;VLOOKUP($C$8,parametros!$B$6:$D$10,3,0)-1+MATCH($G$8,parametros!$E$6:$E$10,0)),"")</f>
        <v/>
      </c>
      <c r="F50" s="28" t="str">
        <f ca="1">IFERROR(INDIRECT("'"&amp;TEXT($D50,"mmm")&amp;YEAR($D50)&amp;"'!"&amp;VLOOKUP(MATCH(F$9,INDIRECT("'"&amp;TEXT($D50,"mmm")&amp;YEAR($D50)&amp;"'!$C$14:$F$14"),0),parametros!$B$12:$C$15,2,0)&amp;VLOOKUP($C$8,parametros!$B$6:$D$10,3,0)-1+MATCH($G$8,parametros!$E$6:$E$10,0)),"")</f>
        <v/>
      </c>
      <c r="G50" s="28" t="str">
        <f ca="1">IFERROR(INDIRECT("'"&amp;TEXT($D50,"mmm")&amp;YEAR($D50)&amp;"'!"&amp;VLOOKUP(MATCH(G$9,INDIRECT("'"&amp;TEXT($D50,"mmm")&amp;YEAR($D50)&amp;"'!$C$14:$F$14"),0),parametros!$B$12:$C$15,2,0)&amp;VLOOKUP($C$8,parametros!$B$6:$D$10,3,0)-1+MATCH($G$8,parametros!$E$6:$E$10,0)),"")</f>
        <v/>
      </c>
      <c r="H50" s="28" t="str">
        <f ca="1">IFERROR(INDIRECT("'"&amp;TEXT($D50,"mmm")&amp;YEAR($D50)&amp;"'!"&amp;VLOOKUP(MATCH(H$9,INDIRECT("'"&amp;TEXT($D50,"mmm")&amp;YEAR($D50)&amp;"'!$C$14:$F$14"),0),parametros!$B$12:$C$15,2,0)&amp;VLOOKUP($C$8,parametros!$B$6:$D$10,3,0)-1+MATCH($G$8,parametros!$E$6:$E$10,0)),"")</f>
        <v/>
      </c>
      <c r="I50" s="28" t="str">
        <f ca="1">IFERROR(INDIRECT("'"&amp;TEXT($D50,"mmm")&amp;YEAR($D50)&amp;"'!"&amp;VLOOKUP(MATCH(I$9,INDIRECT("'"&amp;TEXT($D50,"mmm")&amp;YEAR($D50)&amp;"'!$C$14:$F$14"),0),parametros!$B$12:$C$15,2,0)&amp;VLOOKUP($C$8,parametros!$B$6:$D$10,3,0)-1+MATCH($G$8,parametros!$E$6:$E$10,0)),"")</f>
        <v/>
      </c>
      <c r="J50" s="28" t="str">
        <f ca="1">IFERROR(INDIRECT("'"&amp;TEXT($D50,"mmm")&amp;YEAR($D50)&amp;"'!"&amp;VLOOKUP(MATCH(J$9,INDIRECT("'"&amp;TEXT($D50,"mmm")&amp;YEAR($D50)&amp;"'!$C$14:$F$14"),0),parametros!$B$12:$C$15,2,0)&amp;VLOOKUP($C$8,parametros!$B$6:$D$10,3,0)-1+MATCH($G$8,parametros!$E$6:$E$10,0)),"")</f>
        <v/>
      </c>
      <c r="K50" s="28" t="str">
        <f ca="1">IFERROR(INDIRECT("'"&amp;TEXT($D50,"mmm")&amp;YEAR($D50)&amp;"'!"&amp;VLOOKUP(MATCH(K$9,INDIRECT("'"&amp;TEXT($D50,"mmm")&amp;YEAR($D50)&amp;"'!$C$14:$F$14"),0),parametros!$B$12:$C$15,2,0)&amp;VLOOKUP($C$8,parametros!$B$6:$D$10,3,0)-1+MATCH($G$8,parametros!$E$6:$E$10,0)),"")</f>
        <v/>
      </c>
      <c r="L50" s="28" t="str">
        <f ca="1">IFERROR(INDIRECT("'"&amp;TEXT($D50,"mmm")&amp;YEAR($D50)&amp;"'!"&amp;VLOOKUP(MATCH(L$9,INDIRECT("'"&amp;TEXT($D50,"mmm")&amp;YEAR($D50)&amp;"'!$C$14:$F$14"),0),parametros!$B$12:$C$15,2,0)&amp;VLOOKUP($C$8,parametros!$B$6:$D$10,3,0)-1+MATCH($G$8,parametros!$E$6:$E$10,0)),"")</f>
        <v/>
      </c>
      <c r="M50" s="28" t="str">
        <f ca="1">IFERROR(INDIRECT("'"&amp;TEXT($D50,"mmm")&amp;YEAR($D50)&amp;"'!"&amp;VLOOKUP(MATCH(M$9,INDIRECT("'"&amp;TEXT($D50,"mmm")&amp;YEAR($D50)&amp;"'!$C$14:$F$14"),0),parametros!$B$12:$C$15,2,0)&amp;VLOOKUP($C$8,parametros!$B$6:$D$10,3,0)-1+MATCH($G$8,parametros!$E$6:$E$10,0)),"")</f>
        <v/>
      </c>
      <c r="N50" s="28" t="str">
        <f ca="1">IFERROR(INDIRECT("'"&amp;TEXT($D50,"mmm")&amp;YEAR($D50)&amp;"'!"&amp;VLOOKUP(MATCH(N$9,INDIRECT("'"&amp;TEXT($D50,"mmm")&amp;YEAR($D50)&amp;"'!$C$14:$F$14"),0),parametros!$B$12:$C$15,2,0)&amp;VLOOKUP($C$8,parametros!$B$6:$D$10,3,0)-1+MATCH($G$8,parametros!$E$6:$E$10,0)),"")</f>
        <v/>
      </c>
      <c r="O50" s="28" t="str">
        <f ca="1">IFERROR(INDIRECT("'"&amp;TEXT($D50,"mmm")&amp;YEAR($D50)&amp;"'!"&amp;VLOOKUP(MATCH(O$9,INDIRECT("'"&amp;TEXT($D50,"mmm")&amp;YEAR($D50)&amp;"'!$C$14:$F$14"),0),parametros!$B$12:$C$15,2,0)&amp;VLOOKUP($C$8,parametros!$B$6:$D$10,3,0)-1+MATCH($G$8,parametros!$E$6:$E$10,0)),"")</f>
        <v/>
      </c>
      <c r="P50" s="28" t="str">
        <f ca="1">IFERROR(INDIRECT("'"&amp;TEXT($D50,"mmm")&amp;YEAR($D50)&amp;"'!"&amp;VLOOKUP(MATCH(P$9,INDIRECT("'"&amp;TEXT($D50,"mmm")&amp;YEAR($D50)&amp;"'!$C$14:$F$14"),0),parametros!$B$12:$C$15,2,0)&amp;VLOOKUP($C$8,parametros!$B$6:$D$10,3,0)-1+MATCH($G$8,parametros!$E$6:$E$10,0)),"")</f>
        <v/>
      </c>
      <c r="Q50" s="28" t="str">
        <f ca="1">IFERROR(INDIRECT("'"&amp;TEXT($D50,"mmm")&amp;YEAR($D50)&amp;"'!"&amp;VLOOKUP(MATCH(Q$9,INDIRECT("'"&amp;TEXT($D50,"mmm")&amp;YEAR($D50)&amp;"'!$C$14:$F$14"),0),parametros!$B$12:$C$15,2,0)&amp;VLOOKUP($C$8,parametros!$B$6:$D$10,3,0)-1+MATCH($G$8,parametros!$E$6:$E$10,0)),"")</f>
        <v/>
      </c>
      <c r="R50" s="28" t="str">
        <f ca="1">IFERROR(INDIRECT("'"&amp;TEXT($D50,"mmm")&amp;YEAR($D50)&amp;"'!"&amp;VLOOKUP(MATCH(R$9,INDIRECT("'"&amp;TEXT($D50,"mmm")&amp;YEAR($D50)&amp;"'!$C$14:$F$14"),0),parametros!$B$12:$C$15,2,0)&amp;VLOOKUP($C$8,parametros!$B$6:$D$10,3,0)-1+MATCH($G$8,parametros!$E$6:$E$10,0)),"")</f>
        <v/>
      </c>
      <c r="S50" s="28" t="str">
        <f ca="1">IFERROR(INDIRECT("'"&amp;TEXT($D50,"mmm")&amp;YEAR($D50)&amp;"'!"&amp;VLOOKUP(MATCH(S$9,INDIRECT("'"&amp;TEXT($D50,"mmm")&amp;YEAR($D50)&amp;"'!$C$14:$F$14"),0),parametros!$B$12:$C$15,2,0)&amp;VLOOKUP($C$8,parametros!$B$6:$D$10,3,0)-1+MATCH($G$8,parametros!$E$6:$E$10,0)),"")</f>
        <v/>
      </c>
      <c r="T50" s="28" t="str">
        <f ca="1">IFERROR(INDIRECT("'"&amp;TEXT($D50,"mmm")&amp;YEAR($D50)&amp;"'!"&amp;VLOOKUP(MATCH(T$9,INDIRECT("'"&amp;TEXT($D50,"mmm")&amp;YEAR($D50)&amp;"'!$C$14:$F$14"),0),parametros!$B$12:$C$15,2,0)&amp;VLOOKUP($C$8,parametros!$B$6:$D$10,3,0)-1+MATCH($G$8,parametros!$E$6:$E$10,0)),"")</f>
        <v/>
      </c>
    </row>
    <row r="51" spans="4:20" ht="15.75" thickBot="1" x14ac:dyDescent="0.3">
      <c r="D51" s="26">
        <f t="shared" si="12"/>
        <v>44348</v>
      </c>
      <c r="E51" s="27" t="str">
        <f ca="1">IFERROR(INDIRECT("'"&amp;TEXT($D51,"mmm")&amp;YEAR($D51)&amp;"'!"&amp;VLOOKUP(MATCH(E$9,INDIRECT("'"&amp;TEXT($D51,"mmm")&amp;YEAR($D51)&amp;"'!$C$14:$F$14"),0),parametros!$B$12:$C$15,2,0)&amp;VLOOKUP($C$8,parametros!$B$6:$D$10,3,0)-1+MATCH($G$8,parametros!$E$6:$E$10,0)),"")</f>
        <v/>
      </c>
      <c r="F51" s="28" t="str">
        <f ca="1">IFERROR(INDIRECT("'"&amp;TEXT($D51,"mmm")&amp;YEAR($D51)&amp;"'!"&amp;VLOOKUP(MATCH(F$9,INDIRECT("'"&amp;TEXT($D51,"mmm")&amp;YEAR($D51)&amp;"'!$C$14:$F$14"),0),parametros!$B$12:$C$15,2,0)&amp;VLOOKUP($C$8,parametros!$B$6:$D$10,3,0)-1+MATCH($G$8,parametros!$E$6:$E$10,0)),"")</f>
        <v/>
      </c>
      <c r="G51" s="28" t="str">
        <f ca="1">IFERROR(INDIRECT("'"&amp;TEXT($D51,"mmm")&amp;YEAR($D51)&amp;"'!"&amp;VLOOKUP(MATCH(G$9,INDIRECT("'"&amp;TEXT($D51,"mmm")&amp;YEAR($D51)&amp;"'!$C$14:$F$14"),0),parametros!$B$12:$C$15,2,0)&amp;VLOOKUP($C$8,parametros!$B$6:$D$10,3,0)-1+MATCH($G$8,parametros!$E$6:$E$10,0)),"")</f>
        <v/>
      </c>
      <c r="H51" s="28" t="str">
        <f ca="1">IFERROR(INDIRECT("'"&amp;TEXT($D51,"mmm")&amp;YEAR($D51)&amp;"'!"&amp;VLOOKUP(MATCH(H$9,INDIRECT("'"&amp;TEXT($D51,"mmm")&amp;YEAR($D51)&amp;"'!$C$14:$F$14"),0),parametros!$B$12:$C$15,2,0)&amp;VLOOKUP($C$8,parametros!$B$6:$D$10,3,0)-1+MATCH($G$8,parametros!$E$6:$E$10,0)),"")</f>
        <v/>
      </c>
      <c r="I51" s="28" t="str">
        <f ca="1">IFERROR(INDIRECT("'"&amp;TEXT($D51,"mmm")&amp;YEAR($D51)&amp;"'!"&amp;VLOOKUP(MATCH(I$9,INDIRECT("'"&amp;TEXT($D51,"mmm")&amp;YEAR($D51)&amp;"'!$C$14:$F$14"),0),parametros!$B$12:$C$15,2,0)&amp;VLOOKUP($C$8,parametros!$B$6:$D$10,3,0)-1+MATCH($G$8,parametros!$E$6:$E$10,0)),"")</f>
        <v/>
      </c>
      <c r="J51" s="28" t="str">
        <f ca="1">IFERROR(INDIRECT("'"&amp;TEXT($D51,"mmm")&amp;YEAR($D51)&amp;"'!"&amp;VLOOKUP(MATCH(J$9,INDIRECT("'"&amp;TEXT($D51,"mmm")&amp;YEAR($D51)&amp;"'!$C$14:$F$14"),0),parametros!$B$12:$C$15,2,0)&amp;VLOOKUP($C$8,parametros!$B$6:$D$10,3,0)-1+MATCH($G$8,parametros!$E$6:$E$10,0)),"")</f>
        <v/>
      </c>
      <c r="K51" s="28" t="str">
        <f ca="1">IFERROR(INDIRECT("'"&amp;TEXT($D51,"mmm")&amp;YEAR($D51)&amp;"'!"&amp;VLOOKUP(MATCH(K$9,INDIRECT("'"&amp;TEXT($D51,"mmm")&amp;YEAR($D51)&amp;"'!$C$14:$F$14"),0),parametros!$B$12:$C$15,2,0)&amp;VLOOKUP($C$8,parametros!$B$6:$D$10,3,0)-1+MATCH($G$8,parametros!$E$6:$E$10,0)),"")</f>
        <v/>
      </c>
      <c r="L51" s="28" t="str">
        <f ca="1">IFERROR(INDIRECT("'"&amp;TEXT($D51,"mmm")&amp;YEAR($D51)&amp;"'!"&amp;VLOOKUP(MATCH(L$9,INDIRECT("'"&amp;TEXT($D51,"mmm")&amp;YEAR($D51)&amp;"'!$C$14:$F$14"),0),parametros!$B$12:$C$15,2,0)&amp;VLOOKUP($C$8,parametros!$B$6:$D$10,3,0)-1+MATCH($G$8,parametros!$E$6:$E$10,0)),"")</f>
        <v/>
      </c>
      <c r="M51" s="28" t="str">
        <f ca="1">IFERROR(INDIRECT("'"&amp;TEXT($D51,"mmm")&amp;YEAR($D51)&amp;"'!"&amp;VLOOKUP(MATCH(M$9,INDIRECT("'"&amp;TEXT($D51,"mmm")&amp;YEAR($D51)&amp;"'!$C$14:$F$14"),0),parametros!$B$12:$C$15,2,0)&amp;VLOOKUP($C$8,parametros!$B$6:$D$10,3,0)-1+MATCH($G$8,parametros!$E$6:$E$10,0)),"")</f>
        <v/>
      </c>
      <c r="N51" s="28" t="str">
        <f ca="1">IFERROR(INDIRECT("'"&amp;TEXT($D51,"mmm")&amp;YEAR($D51)&amp;"'!"&amp;VLOOKUP(MATCH(N$9,INDIRECT("'"&amp;TEXT($D51,"mmm")&amp;YEAR($D51)&amp;"'!$C$14:$F$14"),0),parametros!$B$12:$C$15,2,0)&amp;VLOOKUP($C$8,parametros!$B$6:$D$10,3,0)-1+MATCH($G$8,parametros!$E$6:$E$10,0)),"")</f>
        <v/>
      </c>
      <c r="O51" s="28" t="str">
        <f ca="1">IFERROR(INDIRECT("'"&amp;TEXT($D51,"mmm")&amp;YEAR($D51)&amp;"'!"&amp;VLOOKUP(MATCH(O$9,INDIRECT("'"&amp;TEXT($D51,"mmm")&amp;YEAR($D51)&amp;"'!$C$14:$F$14"),0),parametros!$B$12:$C$15,2,0)&amp;VLOOKUP($C$8,parametros!$B$6:$D$10,3,0)-1+MATCH($G$8,parametros!$E$6:$E$10,0)),"")</f>
        <v/>
      </c>
      <c r="P51" s="28" t="str">
        <f ca="1">IFERROR(INDIRECT("'"&amp;TEXT($D51,"mmm")&amp;YEAR($D51)&amp;"'!"&amp;VLOOKUP(MATCH(P$9,INDIRECT("'"&amp;TEXT($D51,"mmm")&amp;YEAR($D51)&amp;"'!$C$14:$F$14"),0),parametros!$B$12:$C$15,2,0)&amp;VLOOKUP($C$8,parametros!$B$6:$D$10,3,0)-1+MATCH($G$8,parametros!$E$6:$E$10,0)),"")</f>
        <v/>
      </c>
      <c r="Q51" s="28" t="str">
        <f ca="1">IFERROR(INDIRECT("'"&amp;TEXT($D51,"mmm")&amp;YEAR($D51)&amp;"'!"&amp;VLOOKUP(MATCH(Q$9,INDIRECT("'"&amp;TEXT($D51,"mmm")&amp;YEAR($D51)&amp;"'!$C$14:$F$14"),0),parametros!$B$12:$C$15,2,0)&amp;VLOOKUP($C$8,parametros!$B$6:$D$10,3,0)-1+MATCH($G$8,parametros!$E$6:$E$10,0)),"")</f>
        <v/>
      </c>
      <c r="R51" s="28" t="str">
        <f ca="1">IFERROR(INDIRECT("'"&amp;TEXT($D51,"mmm")&amp;YEAR($D51)&amp;"'!"&amp;VLOOKUP(MATCH(R$9,INDIRECT("'"&amp;TEXT($D51,"mmm")&amp;YEAR($D51)&amp;"'!$C$14:$F$14"),0),parametros!$B$12:$C$15,2,0)&amp;VLOOKUP($C$8,parametros!$B$6:$D$10,3,0)-1+MATCH($G$8,parametros!$E$6:$E$10,0)),"")</f>
        <v/>
      </c>
      <c r="S51" s="28" t="str">
        <f ca="1">IFERROR(INDIRECT("'"&amp;TEXT($D51,"mmm")&amp;YEAR($D51)&amp;"'!"&amp;VLOOKUP(MATCH(S$9,INDIRECT("'"&amp;TEXT($D51,"mmm")&amp;YEAR($D51)&amp;"'!$C$14:$F$14"),0),parametros!$B$12:$C$15,2,0)&amp;VLOOKUP($C$8,parametros!$B$6:$D$10,3,0)-1+MATCH($G$8,parametros!$E$6:$E$10,0)),"")</f>
        <v/>
      </c>
      <c r="T51" s="28" t="str">
        <f ca="1">IFERROR(INDIRECT("'"&amp;TEXT($D51,"mmm")&amp;YEAR($D51)&amp;"'!"&amp;VLOOKUP(MATCH(T$9,INDIRECT("'"&amp;TEXT($D51,"mmm")&amp;YEAR($D51)&amp;"'!$C$14:$F$14"),0),parametros!$B$12:$C$15,2,0)&amp;VLOOKUP($C$8,parametros!$B$6:$D$10,3,0)-1+MATCH($G$8,parametros!$E$6:$E$10,0)),"")</f>
        <v/>
      </c>
    </row>
    <row r="52" spans="4:20" ht="15.75" thickBot="1" x14ac:dyDescent="0.3">
      <c r="D52" s="26">
        <f t="shared" si="12"/>
        <v>44378</v>
      </c>
      <c r="E52" s="27" t="str">
        <f ca="1">IFERROR(INDIRECT("'"&amp;TEXT($D52,"mmm")&amp;YEAR($D52)&amp;"'!"&amp;VLOOKUP(MATCH(E$9,INDIRECT("'"&amp;TEXT($D52,"mmm")&amp;YEAR($D52)&amp;"'!$C$14:$F$14"),0),parametros!$B$12:$C$15,2,0)&amp;VLOOKUP($C$8,parametros!$B$6:$D$10,3,0)-1+MATCH($G$8,parametros!$E$6:$E$10,0)),"")</f>
        <v/>
      </c>
      <c r="F52" s="28" t="str">
        <f ca="1">IFERROR(INDIRECT("'"&amp;TEXT($D52,"mmm")&amp;YEAR($D52)&amp;"'!"&amp;VLOOKUP(MATCH(F$9,INDIRECT("'"&amp;TEXT($D52,"mmm")&amp;YEAR($D52)&amp;"'!$C$14:$F$14"),0),parametros!$B$12:$C$15,2,0)&amp;VLOOKUP($C$8,parametros!$B$6:$D$10,3,0)-1+MATCH($G$8,parametros!$E$6:$E$10,0)),"")</f>
        <v/>
      </c>
      <c r="G52" s="28" t="str">
        <f ca="1">IFERROR(INDIRECT("'"&amp;TEXT($D52,"mmm")&amp;YEAR($D52)&amp;"'!"&amp;VLOOKUP(MATCH(G$9,INDIRECT("'"&amp;TEXT($D52,"mmm")&amp;YEAR($D52)&amp;"'!$C$14:$F$14"),0),parametros!$B$12:$C$15,2,0)&amp;VLOOKUP($C$8,parametros!$B$6:$D$10,3,0)-1+MATCH($G$8,parametros!$E$6:$E$10,0)),"")</f>
        <v/>
      </c>
      <c r="H52" s="28" t="str">
        <f ca="1">IFERROR(INDIRECT("'"&amp;TEXT($D52,"mmm")&amp;YEAR($D52)&amp;"'!"&amp;VLOOKUP(MATCH(H$9,INDIRECT("'"&amp;TEXT($D52,"mmm")&amp;YEAR($D52)&amp;"'!$C$14:$F$14"),0),parametros!$B$12:$C$15,2,0)&amp;VLOOKUP($C$8,parametros!$B$6:$D$10,3,0)-1+MATCH($G$8,parametros!$E$6:$E$10,0)),"")</f>
        <v/>
      </c>
      <c r="I52" s="28" t="str">
        <f ca="1">IFERROR(INDIRECT("'"&amp;TEXT($D52,"mmm")&amp;YEAR($D52)&amp;"'!"&amp;VLOOKUP(MATCH(I$9,INDIRECT("'"&amp;TEXT($D52,"mmm")&amp;YEAR($D52)&amp;"'!$C$14:$F$14"),0),parametros!$B$12:$C$15,2,0)&amp;VLOOKUP($C$8,parametros!$B$6:$D$10,3,0)-1+MATCH($G$8,parametros!$E$6:$E$10,0)),"")</f>
        <v/>
      </c>
      <c r="J52" s="28" t="str">
        <f ca="1">IFERROR(INDIRECT("'"&amp;TEXT($D52,"mmm")&amp;YEAR($D52)&amp;"'!"&amp;VLOOKUP(MATCH(J$9,INDIRECT("'"&amp;TEXT($D52,"mmm")&amp;YEAR($D52)&amp;"'!$C$14:$F$14"),0),parametros!$B$12:$C$15,2,0)&amp;VLOOKUP($C$8,parametros!$B$6:$D$10,3,0)-1+MATCH($G$8,parametros!$E$6:$E$10,0)),"")</f>
        <v/>
      </c>
      <c r="K52" s="28" t="str">
        <f ca="1">IFERROR(INDIRECT("'"&amp;TEXT($D52,"mmm")&amp;YEAR($D52)&amp;"'!"&amp;VLOOKUP(MATCH(K$9,INDIRECT("'"&amp;TEXT($D52,"mmm")&amp;YEAR($D52)&amp;"'!$C$14:$F$14"),0),parametros!$B$12:$C$15,2,0)&amp;VLOOKUP($C$8,parametros!$B$6:$D$10,3,0)-1+MATCH($G$8,parametros!$E$6:$E$10,0)),"")</f>
        <v/>
      </c>
      <c r="L52" s="28" t="str">
        <f ca="1">IFERROR(INDIRECT("'"&amp;TEXT($D52,"mmm")&amp;YEAR($D52)&amp;"'!"&amp;VLOOKUP(MATCH(L$9,INDIRECT("'"&amp;TEXT($D52,"mmm")&amp;YEAR($D52)&amp;"'!$C$14:$F$14"),0),parametros!$B$12:$C$15,2,0)&amp;VLOOKUP($C$8,parametros!$B$6:$D$10,3,0)-1+MATCH($G$8,parametros!$E$6:$E$10,0)),"")</f>
        <v/>
      </c>
      <c r="M52" s="28" t="str">
        <f ca="1">IFERROR(INDIRECT("'"&amp;TEXT($D52,"mmm")&amp;YEAR($D52)&amp;"'!"&amp;VLOOKUP(MATCH(M$9,INDIRECT("'"&amp;TEXT($D52,"mmm")&amp;YEAR($D52)&amp;"'!$C$14:$F$14"),0),parametros!$B$12:$C$15,2,0)&amp;VLOOKUP($C$8,parametros!$B$6:$D$10,3,0)-1+MATCH($G$8,parametros!$E$6:$E$10,0)),"")</f>
        <v/>
      </c>
      <c r="N52" s="28" t="str">
        <f ca="1">IFERROR(INDIRECT("'"&amp;TEXT($D52,"mmm")&amp;YEAR($D52)&amp;"'!"&amp;VLOOKUP(MATCH(N$9,INDIRECT("'"&amp;TEXT($D52,"mmm")&amp;YEAR($D52)&amp;"'!$C$14:$F$14"),0),parametros!$B$12:$C$15,2,0)&amp;VLOOKUP($C$8,parametros!$B$6:$D$10,3,0)-1+MATCH($G$8,parametros!$E$6:$E$10,0)),"")</f>
        <v/>
      </c>
      <c r="O52" s="28" t="str">
        <f ca="1">IFERROR(INDIRECT("'"&amp;TEXT($D52,"mmm")&amp;YEAR($D52)&amp;"'!"&amp;VLOOKUP(MATCH(O$9,INDIRECT("'"&amp;TEXT($D52,"mmm")&amp;YEAR($D52)&amp;"'!$C$14:$F$14"),0),parametros!$B$12:$C$15,2,0)&amp;VLOOKUP($C$8,parametros!$B$6:$D$10,3,0)-1+MATCH($G$8,parametros!$E$6:$E$10,0)),"")</f>
        <v/>
      </c>
      <c r="P52" s="28" t="str">
        <f ca="1">IFERROR(INDIRECT("'"&amp;TEXT($D52,"mmm")&amp;YEAR($D52)&amp;"'!"&amp;VLOOKUP(MATCH(P$9,INDIRECT("'"&amp;TEXT($D52,"mmm")&amp;YEAR($D52)&amp;"'!$C$14:$F$14"),0),parametros!$B$12:$C$15,2,0)&amp;VLOOKUP($C$8,parametros!$B$6:$D$10,3,0)-1+MATCH($G$8,parametros!$E$6:$E$10,0)),"")</f>
        <v/>
      </c>
      <c r="Q52" s="28" t="str">
        <f ca="1">IFERROR(INDIRECT("'"&amp;TEXT($D52,"mmm")&amp;YEAR($D52)&amp;"'!"&amp;VLOOKUP(MATCH(Q$9,INDIRECT("'"&amp;TEXT($D52,"mmm")&amp;YEAR($D52)&amp;"'!$C$14:$F$14"),0),parametros!$B$12:$C$15,2,0)&amp;VLOOKUP($C$8,parametros!$B$6:$D$10,3,0)-1+MATCH($G$8,parametros!$E$6:$E$10,0)),"")</f>
        <v/>
      </c>
      <c r="R52" s="28" t="str">
        <f ca="1">IFERROR(INDIRECT("'"&amp;TEXT($D52,"mmm")&amp;YEAR($D52)&amp;"'!"&amp;VLOOKUP(MATCH(R$9,INDIRECT("'"&amp;TEXT($D52,"mmm")&amp;YEAR($D52)&amp;"'!$C$14:$F$14"),0),parametros!$B$12:$C$15,2,0)&amp;VLOOKUP($C$8,parametros!$B$6:$D$10,3,0)-1+MATCH($G$8,parametros!$E$6:$E$10,0)),"")</f>
        <v/>
      </c>
      <c r="S52" s="28" t="str">
        <f ca="1">IFERROR(INDIRECT("'"&amp;TEXT($D52,"mmm")&amp;YEAR($D52)&amp;"'!"&amp;VLOOKUP(MATCH(S$9,INDIRECT("'"&amp;TEXT($D52,"mmm")&amp;YEAR($D52)&amp;"'!$C$14:$F$14"),0),parametros!$B$12:$C$15,2,0)&amp;VLOOKUP($C$8,parametros!$B$6:$D$10,3,0)-1+MATCH($G$8,parametros!$E$6:$E$10,0)),"")</f>
        <v/>
      </c>
      <c r="T52" s="28" t="str">
        <f ca="1">IFERROR(INDIRECT("'"&amp;TEXT($D52,"mmm")&amp;YEAR($D52)&amp;"'!"&amp;VLOOKUP(MATCH(T$9,INDIRECT("'"&amp;TEXT($D52,"mmm")&amp;YEAR($D52)&amp;"'!$C$14:$F$14"),0),parametros!$B$12:$C$15,2,0)&amp;VLOOKUP($C$8,parametros!$B$6:$D$10,3,0)-1+MATCH($G$8,parametros!$E$6:$E$10,0)),"")</f>
        <v/>
      </c>
    </row>
    <row r="53" spans="4:20" ht="15.75" thickBot="1" x14ac:dyDescent="0.3">
      <c r="D53" s="26">
        <f t="shared" si="12"/>
        <v>44409</v>
      </c>
      <c r="E53" s="27" t="str">
        <f ca="1">IFERROR(INDIRECT("'"&amp;TEXT($D53,"mmm")&amp;YEAR($D53)&amp;"'!"&amp;VLOOKUP(MATCH(E$9,INDIRECT("'"&amp;TEXT($D53,"mmm")&amp;YEAR($D53)&amp;"'!$C$14:$F$14"),0),parametros!$B$12:$C$15,2,0)&amp;VLOOKUP($C$8,parametros!$B$6:$D$10,3,0)-1+MATCH($G$8,parametros!$E$6:$E$10,0)),"")</f>
        <v/>
      </c>
      <c r="F53" s="28" t="str">
        <f ca="1">IFERROR(INDIRECT("'"&amp;TEXT($D53,"mmm")&amp;YEAR($D53)&amp;"'!"&amp;VLOOKUP(MATCH(F$9,INDIRECT("'"&amp;TEXT($D53,"mmm")&amp;YEAR($D53)&amp;"'!$C$14:$F$14"),0),parametros!$B$12:$C$15,2,0)&amp;VLOOKUP($C$8,parametros!$B$6:$D$10,3,0)-1+MATCH($G$8,parametros!$E$6:$E$10,0)),"")</f>
        <v/>
      </c>
      <c r="G53" s="28" t="str">
        <f ca="1">IFERROR(INDIRECT("'"&amp;TEXT($D53,"mmm")&amp;YEAR($D53)&amp;"'!"&amp;VLOOKUP(MATCH(G$9,INDIRECT("'"&amp;TEXT($D53,"mmm")&amp;YEAR($D53)&amp;"'!$C$14:$F$14"),0),parametros!$B$12:$C$15,2,0)&amp;VLOOKUP($C$8,parametros!$B$6:$D$10,3,0)-1+MATCH($G$8,parametros!$E$6:$E$10,0)),"")</f>
        <v/>
      </c>
      <c r="H53" s="28" t="str">
        <f ca="1">IFERROR(INDIRECT("'"&amp;TEXT($D53,"mmm")&amp;YEAR($D53)&amp;"'!"&amp;VLOOKUP(MATCH(H$9,INDIRECT("'"&amp;TEXT($D53,"mmm")&amp;YEAR($D53)&amp;"'!$C$14:$F$14"),0),parametros!$B$12:$C$15,2,0)&amp;VLOOKUP($C$8,parametros!$B$6:$D$10,3,0)-1+MATCH($G$8,parametros!$E$6:$E$10,0)),"")</f>
        <v/>
      </c>
      <c r="I53" s="28" t="str">
        <f ca="1">IFERROR(INDIRECT("'"&amp;TEXT($D53,"mmm")&amp;YEAR($D53)&amp;"'!"&amp;VLOOKUP(MATCH(I$9,INDIRECT("'"&amp;TEXT($D53,"mmm")&amp;YEAR($D53)&amp;"'!$C$14:$F$14"),0),parametros!$B$12:$C$15,2,0)&amp;VLOOKUP($C$8,parametros!$B$6:$D$10,3,0)-1+MATCH($G$8,parametros!$E$6:$E$10,0)),"")</f>
        <v/>
      </c>
      <c r="J53" s="28" t="str">
        <f ca="1">IFERROR(INDIRECT("'"&amp;TEXT($D53,"mmm")&amp;YEAR($D53)&amp;"'!"&amp;VLOOKUP(MATCH(J$9,INDIRECT("'"&amp;TEXT($D53,"mmm")&amp;YEAR($D53)&amp;"'!$C$14:$F$14"),0),parametros!$B$12:$C$15,2,0)&amp;VLOOKUP($C$8,parametros!$B$6:$D$10,3,0)-1+MATCH($G$8,parametros!$E$6:$E$10,0)),"")</f>
        <v/>
      </c>
      <c r="K53" s="28" t="str">
        <f ca="1">IFERROR(INDIRECT("'"&amp;TEXT($D53,"mmm")&amp;YEAR($D53)&amp;"'!"&amp;VLOOKUP(MATCH(K$9,INDIRECT("'"&amp;TEXT($D53,"mmm")&amp;YEAR($D53)&amp;"'!$C$14:$F$14"),0),parametros!$B$12:$C$15,2,0)&amp;VLOOKUP($C$8,parametros!$B$6:$D$10,3,0)-1+MATCH($G$8,parametros!$E$6:$E$10,0)),"")</f>
        <v/>
      </c>
      <c r="L53" s="28" t="str">
        <f ca="1">IFERROR(INDIRECT("'"&amp;TEXT($D53,"mmm")&amp;YEAR($D53)&amp;"'!"&amp;VLOOKUP(MATCH(L$9,INDIRECT("'"&amp;TEXT($D53,"mmm")&amp;YEAR($D53)&amp;"'!$C$14:$F$14"),0),parametros!$B$12:$C$15,2,0)&amp;VLOOKUP($C$8,parametros!$B$6:$D$10,3,0)-1+MATCH($G$8,parametros!$E$6:$E$10,0)),"")</f>
        <v/>
      </c>
      <c r="M53" s="28" t="str">
        <f ca="1">IFERROR(INDIRECT("'"&amp;TEXT($D53,"mmm")&amp;YEAR($D53)&amp;"'!"&amp;VLOOKUP(MATCH(M$9,INDIRECT("'"&amp;TEXT($D53,"mmm")&amp;YEAR($D53)&amp;"'!$C$14:$F$14"),0),parametros!$B$12:$C$15,2,0)&amp;VLOOKUP($C$8,parametros!$B$6:$D$10,3,0)-1+MATCH($G$8,parametros!$E$6:$E$10,0)),"")</f>
        <v/>
      </c>
      <c r="N53" s="28" t="str">
        <f ca="1">IFERROR(INDIRECT("'"&amp;TEXT($D53,"mmm")&amp;YEAR($D53)&amp;"'!"&amp;VLOOKUP(MATCH(N$9,INDIRECT("'"&amp;TEXT($D53,"mmm")&amp;YEAR($D53)&amp;"'!$C$14:$F$14"),0),parametros!$B$12:$C$15,2,0)&amp;VLOOKUP($C$8,parametros!$B$6:$D$10,3,0)-1+MATCH($G$8,parametros!$E$6:$E$10,0)),"")</f>
        <v/>
      </c>
      <c r="O53" s="28" t="str">
        <f ca="1">IFERROR(INDIRECT("'"&amp;TEXT($D53,"mmm")&amp;YEAR($D53)&amp;"'!"&amp;VLOOKUP(MATCH(O$9,INDIRECT("'"&amp;TEXT($D53,"mmm")&amp;YEAR($D53)&amp;"'!$C$14:$F$14"),0),parametros!$B$12:$C$15,2,0)&amp;VLOOKUP($C$8,parametros!$B$6:$D$10,3,0)-1+MATCH($G$8,parametros!$E$6:$E$10,0)),"")</f>
        <v/>
      </c>
      <c r="P53" s="28" t="str">
        <f ca="1">IFERROR(INDIRECT("'"&amp;TEXT($D53,"mmm")&amp;YEAR($D53)&amp;"'!"&amp;VLOOKUP(MATCH(P$9,INDIRECT("'"&amp;TEXT($D53,"mmm")&amp;YEAR($D53)&amp;"'!$C$14:$F$14"),0),parametros!$B$12:$C$15,2,0)&amp;VLOOKUP($C$8,parametros!$B$6:$D$10,3,0)-1+MATCH($G$8,parametros!$E$6:$E$10,0)),"")</f>
        <v/>
      </c>
      <c r="Q53" s="28" t="str">
        <f ca="1">IFERROR(INDIRECT("'"&amp;TEXT($D53,"mmm")&amp;YEAR($D53)&amp;"'!"&amp;VLOOKUP(MATCH(Q$9,INDIRECT("'"&amp;TEXT($D53,"mmm")&amp;YEAR($D53)&amp;"'!$C$14:$F$14"),0),parametros!$B$12:$C$15,2,0)&amp;VLOOKUP($C$8,parametros!$B$6:$D$10,3,0)-1+MATCH($G$8,parametros!$E$6:$E$10,0)),"")</f>
        <v/>
      </c>
      <c r="R53" s="28" t="str">
        <f ca="1">IFERROR(INDIRECT("'"&amp;TEXT($D53,"mmm")&amp;YEAR($D53)&amp;"'!"&amp;VLOOKUP(MATCH(R$9,INDIRECT("'"&amp;TEXT($D53,"mmm")&amp;YEAR($D53)&amp;"'!$C$14:$F$14"),0),parametros!$B$12:$C$15,2,0)&amp;VLOOKUP($C$8,parametros!$B$6:$D$10,3,0)-1+MATCH($G$8,parametros!$E$6:$E$10,0)),"")</f>
        <v/>
      </c>
      <c r="S53" s="28" t="str">
        <f ca="1">IFERROR(INDIRECT("'"&amp;TEXT($D53,"mmm")&amp;YEAR($D53)&amp;"'!"&amp;VLOOKUP(MATCH(S$9,INDIRECT("'"&amp;TEXT($D53,"mmm")&amp;YEAR($D53)&amp;"'!$C$14:$F$14"),0),parametros!$B$12:$C$15,2,0)&amp;VLOOKUP($C$8,parametros!$B$6:$D$10,3,0)-1+MATCH($G$8,parametros!$E$6:$E$10,0)),"")</f>
        <v/>
      </c>
      <c r="T53" s="28" t="str">
        <f ca="1">IFERROR(INDIRECT("'"&amp;TEXT($D53,"mmm")&amp;YEAR($D53)&amp;"'!"&amp;VLOOKUP(MATCH(T$9,INDIRECT("'"&amp;TEXT($D53,"mmm")&amp;YEAR($D53)&amp;"'!$C$14:$F$14"),0),parametros!$B$12:$C$15,2,0)&amp;VLOOKUP($C$8,parametros!$B$6:$D$10,3,0)-1+MATCH($G$8,parametros!$E$6:$E$10,0)),"")</f>
        <v/>
      </c>
    </row>
    <row r="54" spans="4:20" ht="15.75" thickBot="1" x14ac:dyDescent="0.3">
      <c r="D54" s="26">
        <f t="shared" si="12"/>
        <v>44440</v>
      </c>
      <c r="E54" s="27" t="str">
        <f ca="1">IFERROR(INDIRECT("'"&amp;TEXT($D54,"mmm")&amp;YEAR($D54)&amp;"'!"&amp;VLOOKUP(MATCH(E$9,INDIRECT("'"&amp;TEXT($D54,"mmm")&amp;YEAR($D54)&amp;"'!$C$14:$F$14"),0),parametros!$B$12:$C$15,2,0)&amp;VLOOKUP($C$8,parametros!$B$6:$D$10,3,0)-1+MATCH($G$8,parametros!$E$6:$E$10,0)),"")</f>
        <v/>
      </c>
      <c r="F54" s="28" t="str">
        <f ca="1">IFERROR(INDIRECT("'"&amp;TEXT($D54,"mmm")&amp;YEAR($D54)&amp;"'!"&amp;VLOOKUP(MATCH(F$9,INDIRECT("'"&amp;TEXT($D54,"mmm")&amp;YEAR($D54)&amp;"'!$C$14:$F$14"),0),parametros!$B$12:$C$15,2,0)&amp;VLOOKUP($C$8,parametros!$B$6:$D$10,3,0)-1+MATCH($G$8,parametros!$E$6:$E$10,0)),"")</f>
        <v/>
      </c>
      <c r="G54" s="28" t="str">
        <f ca="1">IFERROR(INDIRECT("'"&amp;TEXT($D54,"mmm")&amp;YEAR($D54)&amp;"'!"&amp;VLOOKUP(MATCH(G$9,INDIRECT("'"&amp;TEXT($D54,"mmm")&amp;YEAR($D54)&amp;"'!$C$14:$F$14"),0),parametros!$B$12:$C$15,2,0)&amp;VLOOKUP($C$8,parametros!$B$6:$D$10,3,0)-1+MATCH($G$8,parametros!$E$6:$E$10,0)),"")</f>
        <v/>
      </c>
      <c r="H54" s="28" t="str">
        <f ca="1">IFERROR(INDIRECT("'"&amp;TEXT($D54,"mmm")&amp;YEAR($D54)&amp;"'!"&amp;VLOOKUP(MATCH(H$9,INDIRECT("'"&amp;TEXT($D54,"mmm")&amp;YEAR($D54)&amp;"'!$C$14:$F$14"),0),parametros!$B$12:$C$15,2,0)&amp;VLOOKUP($C$8,parametros!$B$6:$D$10,3,0)-1+MATCH($G$8,parametros!$E$6:$E$10,0)),"")</f>
        <v/>
      </c>
      <c r="I54" s="28" t="str">
        <f ca="1">IFERROR(INDIRECT("'"&amp;TEXT($D54,"mmm")&amp;YEAR($D54)&amp;"'!"&amp;VLOOKUP(MATCH(I$9,INDIRECT("'"&amp;TEXT($D54,"mmm")&amp;YEAR($D54)&amp;"'!$C$14:$F$14"),0),parametros!$B$12:$C$15,2,0)&amp;VLOOKUP($C$8,parametros!$B$6:$D$10,3,0)-1+MATCH($G$8,parametros!$E$6:$E$10,0)),"")</f>
        <v/>
      </c>
      <c r="J54" s="28" t="str">
        <f ca="1">IFERROR(INDIRECT("'"&amp;TEXT($D54,"mmm")&amp;YEAR($D54)&amp;"'!"&amp;VLOOKUP(MATCH(J$9,INDIRECT("'"&amp;TEXT($D54,"mmm")&amp;YEAR($D54)&amp;"'!$C$14:$F$14"),0),parametros!$B$12:$C$15,2,0)&amp;VLOOKUP($C$8,parametros!$B$6:$D$10,3,0)-1+MATCH($G$8,parametros!$E$6:$E$10,0)),"")</f>
        <v/>
      </c>
      <c r="K54" s="28" t="str">
        <f ca="1">IFERROR(INDIRECT("'"&amp;TEXT($D54,"mmm")&amp;YEAR($D54)&amp;"'!"&amp;VLOOKUP(MATCH(K$9,INDIRECT("'"&amp;TEXT($D54,"mmm")&amp;YEAR($D54)&amp;"'!$C$14:$F$14"),0),parametros!$B$12:$C$15,2,0)&amp;VLOOKUP($C$8,parametros!$B$6:$D$10,3,0)-1+MATCH($G$8,parametros!$E$6:$E$10,0)),"")</f>
        <v/>
      </c>
      <c r="L54" s="28" t="str">
        <f ca="1">IFERROR(INDIRECT("'"&amp;TEXT($D54,"mmm")&amp;YEAR($D54)&amp;"'!"&amp;VLOOKUP(MATCH(L$9,INDIRECT("'"&amp;TEXT($D54,"mmm")&amp;YEAR($D54)&amp;"'!$C$14:$F$14"),0),parametros!$B$12:$C$15,2,0)&amp;VLOOKUP($C$8,parametros!$B$6:$D$10,3,0)-1+MATCH($G$8,parametros!$E$6:$E$10,0)),"")</f>
        <v/>
      </c>
      <c r="M54" s="28" t="str">
        <f ca="1">IFERROR(INDIRECT("'"&amp;TEXT($D54,"mmm")&amp;YEAR($D54)&amp;"'!"&amp;VLOOKUP(MATCH(M$9,INDIRECT("'"&amp;TEXT($D54,"mmm")&amp;YEAR($D54)&amp;"'!$C$14:$F$14"),0),parametros!$B$12:$C$15,2,0)&amp;VLOOKUP($C$8,parametros!$B$6:$D$10,3,0)-1+MATCH($G$8,parametros!$E$6:$E$10,0)),"")</f>
        <v/>
      </c>
      <c r="N54" s="28" t="str">
        <f ca="1">IFERROR(INDIRECT("'"&amp;TEXT($D54,"mmm")&amp;YEAR($D54)&amp;"'!"&amp;VLOOKUP(MATCH(N$9,INDIRECT("'"&amp;TEXT($D54,"mmm")&amp;YEAR($D54)&amp;"'!$C$14:$F$14"),0),parametros!$B$12:$C$15,2,0)&amp;VLOOKUP($C$8,parametros!$B$6:$D$10,3,0)-1+MATCH($G$8,parametros!$E$6:$E$10,0)),"")</f>
        <v/>
      </c>
      <c r="O54" s="28" t="str">
        <f ca="1">IFERROR(INDIRECT("'"&amp;TEXT($D54,"mmm")&amp;YEAR($D54)&amp;"'!"&amp;VLOOKUP(MATCH(O$9,INDIRECT("'"&amp;TEXT($D54,"mmm")&amp;YEAR($D54)&amp;"'!$C$14:$F$14"),0),parametros!$B$12:$C$15,2,0)&amp;VLOOKUP($C$8,parametros!$B$6:$D$10,3,0)-1+MATCH($G$8,parametros!$E$6:$E$10,0)),"")</f>
        <v/>
      </c>
      <c r="P54" s="28" t="str">
        <f ca="1">IFERROR(INDIRECT("'"&amp;TEXT($D54,"mmm")&amp;YEAR($D54)&amp;"'!"&amp;VLOOKUP(MATCH(P$9,INDIRECT("'"&amp;TEXT($D54,"mmm")&amp;YEAR($D54)&amp;"'!$C$14:$F$14"),0),parametros!$B$12:$C$15,2,0)&amp;VLOOKUP($C$8,parametros!$B$6:$D$10,3,0)-1+MATCH($G$8,parametros!$E$6:$E$10,0)),"")</f>
        <v/>
      </c>
      <c r="Q54" s="28" t="str">
        <f ca="1">IFERROR(INDIRECT("'"&amp;TEXT($D54,"mmm")&amp;YEAR($D54)&amp;"'!"&amp;VLOOKUP(MATCH(Q$9,INDIRECT("'"&amp;TEXT($D54,"mmm")&amp;YEAR($D54)&amp;"'!$C$14:$F$14"),0),parametros!$B$12:$C$15,2,0)&amp;VLOOKUP($C$8,parametros!$B$6:$D$10,3,0)-1+MATCH($G$8,parametros!$E$6:$E$10,0)),"")</f>
        <v/>
      </c>
      <c r="R54" s="28" t="str">
        <f ca="1">IFERROR(INDIRECT("'"&amp;TEXT($D54,"mmm")&amp;YEAR($D54)&amp;"'!"&amp;VLOOKUP(MATCH(R$9,INDIRECT("'"&amp;TEXT($D54,"mmm")&amp;YEAR($D54)&amp;"'!$C$14:$F$14"),0),parametros!$B$12:$C$15,2,0)&amp;VLOOKUP($C$8,parametros!$B$6:$D$10,3,0)-1+MATCH($G$8,parametros!$E$6:$E$10,0)),"")</f>
        <v/>
      </c>
      <c r="S54" s="28" t="str">
        <f ca="1">IFERROR(INDIRECT("'"&amp;TEXT($D54,"mmm")&amp;YEAR($D54)&amp;"'!"&amp;VLOOKUP(MATCH(S$9,INDIRECT("'"&amp;TEXT($D54,"mmm")&amp;YEAR($D54)&amp;"'!$C$14:$F$14"),0),parametros!$B$12:$C$15,2,0)&amp;VLOOKUP($C$8,parametros!$B$6:$D$10,3,0)-1+MATCH($G$8,parametros!$E$6:$E$10,0)),"")</f>
        <v/>
      </c>
      <c r="T54" s="28" t="str">
        <f ca="1">IFERROR(INDIRECT("'"&amp;TEXT($D54,"mmm")&amp;YEAR($D54)&amp;"'!"&amp;VLOOKUP(MATCH(T$9,INDIRECT("'"&amp;TEXT($D54,"mmm")&amp;YEAR($D54)&amp;"'!$C$14:$F$14"),0),parametros!$B$12:$C$15,2,0)&amp;VLOOKUP($C$8,parametros!$B$6:$D$10,3,0)-1+MATCH($G$8,parametros!$E$6:$E$10,0)),"")</f>
        <v/>
      </c>
    </row>
    <row r="55" spans="4:20" ht="15.75" thickBot="1" x14ac:dyDescent="0.3">
      <c r="D55" s="26">
        <f t="shared" si="12"/>
        <v>44470</v>
      </c>
      <c r="E55" s="27" t="str">
        <f ca="1">IFERROR(INDIRECT("'"&amp;TEXT($D55,"mmm")&amp;YEAR($D55)&amp;"'!"&amp;VLOOKUP(MATCH(E$9,INDIRECT("'"&amp;TEXT($D55,"mmm")&amp;YEAR($D55)&amp;"'!$C$14:$F$14"),0),parametros!$B$12:$C$15,2,0)&amp;VLOOKUP($C$8,parametros!$B$6:$D$10,3,0)-1+MATCH($G$8,parametros!$E$6:$E$10,0)),"")</f>
        <v/>
      </c>
      <c r="F55" s="28" t="str">
        <f ca="1">IFERROR(INDIRECT("'"&amp;TEXT($D55,"mmm")&amp;YEAR($D55)&amp;"'!"&amp;VLOOKUP(MATCH(F$9,INDIRECT("'"&amp;TEXT($D55,"mmm")&amp;YEAR($D55)&amp;"'!$C$14:$F$14"),0),parametros!$B$12:$C$15,2,0)&amp;VLOOKUP($C$8,parametros!$B$6:$D$10,3,0)-1+MATCH($G$8,parametros!$E$6:$E$10,0)),"")</f>
        <v/>
      </c>
      <c r="G55" s="28" t="str">
        <f ca="1">IFERROR(INDIRECT("'"&amp;TEXT($D55,"mmm")&amp;YEAR($D55)&amp;"'!"&amp;VLOOKUP(MATCH(G$9,INDIRECT("'"&amp;TEXT($D55,"mmm")&amp;YEAR($D55)&amp;"'!$C$14:$F$14"),0),parametros!$B$12:$C$15,2,0)&amp;VLOOKUP($C$8,parametros!$B$6:$D$10,3,0)-1+MATCH($G$8,parametros!$E$6:$E$10,0)),"")</f>
        <v/>
      </c>
      <c r="H55" s="28" t="str">
        <f ca="1">IFERROR(INDIRECT("'"&amp;TEXT($D55,"mmm")&amp;YEAR($D55)&amp;"'!"&amp;VLOOKUP(MATCH(H$9,INDIRECT("'"&amp;TEXT($D55,"mmm")&amp;YEAR($D55)&amp;"'!$C$14:$F$14"),0),parametros!$B$12:$C$15,2,0)&amp;VLOOKUP($C$8,parametros!$B$6:$D$10,3,0)-1+MATCH($G$8,parametros!$E$6:$E$10,0)),"")</f>
        <v/>
      </c>
      <c r="I55" s="28" t="str">
        <f ca="1">IFERROR(INDIRECT("'"&amp;TEXT($D55,"mmm")&amp;YEAR($D55)&amp;"'!"&amp;VLOOKUP(MATCH(I$9,INDIRECT("'"&amp;TEXT($D55,"mmm")&amp;YEAR($D55)&amp;"'!$C$14:$F$14"),0),parametros!$B$12:$C$15,2,0)&amp;VLOOKUP($C$8,parametros!$B$6:$D$10,3,0)-1+MATCH($G$8,parametros!$E$6:$E$10,0)),"")</f>
        <v/>
      </c>
      <c r="J55" s="28" t="str">
        <f ca="1">IFERROR(INDIRECT("'"&amp;TEXT($D55,"mmm")&amp;YEAR($D55)&amp;"'!"&amp;VLOOKUP(MATCH(J$9,INDIRECT("'"&amp;TEXT($D55,"mmm")&amp;YEAR($D55)&amp;"'!$C$14:$F$14"),0),parametros!$B$12:$C$15,2,0)&amp;VLOOKUP($C$8,parametros!$B$6:$D$10,3,0)-1+MATCH($G$8,parametros!$E$6:$E$10,0)),"")</f>
        <v/>
      </c>
      <c r="K55" s="28" t="str">
        <f ca="1">IFERROR(INDIRECT("'"&amp;TEXT($D55,"mmm")&amp;YEAR($D55)&amp;"'!"&amp;VLOOKUP(MATCH(K$9,INDIRECT("'"&amp;TEXT($D55,"mmm")&amp;YEAR($D55)&amp;"'!$C$14:$F$14"),0),parametros!$B$12:$C$15,2,0)&amp;VLOOKUP($C$8,parametros!$B$6:$D$10,3,0)-1+MATCH($G$8,parametros!$E$6:$E$10,0)),"")</f>
        <v/>
      </c>
      <c r="L55" s="28" t="str">
        <f ca="1">IFERROR(INDIRECT("'"&amp;TEXT($D55,"mmm")&amp;YEAR($D55)&amp;"'!"&amp;VLOOKUP(MATCH(L$9,INDIRECT("'"&amp;TEXT($D55,"mmm")&amp;YEAR($D55)&amp;"'!$C$14:$F$14"),0),parametros!$B$12:$C$15,2,0)&amp;VLOOKUP($C$8,parametros!$B$6:$D$10,3,0)-1+MATCH($G$8,parametros!$E$6:$E$10,0)),"")</f>
        <v/>
      </c>
      <c r="M55" s="28" t="str">
        <f ca="1">IFERROR(INDIRECT("'"&amp;TEXT($D55,"mmm")&amp;YEAR($D55)&amp;"'!"&amp;VLOOKUP(MATCH(M$9,INDIRECT("'"&amp;TEXT($D55,"mmm")&amp;YEAR($D55)&amp;"'!$C$14:$F$14"),0),parametros!$B$12:$C$15,2,0)&amp;VLOOKUP($C$8,parametros!$B$6:$D$10,3,0)-1+MATCH($G$8,parametros!$E$6:$E$10,0)),"")</f>
        <v/>
      </c>
      <c r="N55" s="28" t="str">
        <f ca="1">IFERROR(INDIRECT("'"&amp;TEXT($D55,"mmm")&amp;YEAR($D55)&amp;"'!"&amp;VLOOKUP(MATCH(N$9,INDIRECT("'"&amp;TEXT($D55,"mmm")&amp;YEAR($D55)&amp;"'!$C$14:$F$14"),0),parametros!$B$12:$C$15,2,0)&amp;VLOOKUP($C$8,parametros!$B$6:$D$10,3,0)-1+MATCH($G$8,parametros!$E$6:$E$10,0)),"")</f>
        <v/>
      </c>
      <c r="O55" s="28" t="str">
        <f ca="1">IFERROR(INDIRECT("'"&amp;TEXT($D55,"mmm")&amp;YEAR($D55)&amp;"'!"&amp;VLOOKUP(MATCH(O$9,INDIRECT("'"&amp;TEXT($D55,"mmm")&amp;YEAR($D55)&amp;"'!$C$14:$F$14"),0),parametros!$B$12:$C$15,2,0)&amp;VLOOKUP($C$8,parametros!$B$6:$D$10,3,0)-1+MATCH($G$8,parametros!$E$6:$E$10,0)),"")</f>
        <v/>
      </c>
      <c r="P55" s="28" t="str">
        <f ca="1">IFERROR(INDIRECT("'"&amp;TEXT($D55,"mmm")&amp;YEAR($D55)&amp;"'!"&amp;VLOOKUP(MATCH(P$9,INDIRECT("'"&amp;TEXT($D55,"mmm")&amp;YEAR($D55)&amp;"'!$C$14:$F$14"),0),parametros!$B$12:$C$15,2,0)&amp;VLOOKUP($C$8,parametros!$B$6:$D$10,3,0)-1+MATCH($G$8,parametros!$E$6:$E$10,0)),"")</f>
        <v/>
      </c>
      <c r="Q55" s="28" t="str">
        <f ca="1">IFERROR(INDIRECT("'"&amp;TEXT($D55,"mmm")&amp;YEAR($D55)&amp;"'!"&amp;VLOOKUP(MATCH(Q$9,INDIRECT("'"&amp;TEXT($D55,"mmm")&amp;YEAR($D55)&amp;"'!$C$14:$F$14"),0),parametros!$B$12:$C$15,2,0)&amp;VLOOKUP($C$8,parametros!$B$6:$D$10,3,0)-1+MATCH($G$8,parametros!$E$6:$E$10,0)),"")</f>
        <v/>
      </c>
      <c r="R55" s="28" t="str">
        <f ca="1">IFERROR(INDIRECT("'"&amp;TEXT($D55,"mmm")&amp;YEAR($D55)&amp;"'!"&amp;VLOOKUP(MATCH(R$9,INDIRECT("'"&amp;TEXT($D55,"mmm")&amp;YEAR($D55)&amp;"'!$C$14:$F$14"),0),parametros!$B$12:$C$15,2,0)&amp;VLOOKUP($C$8,parametros!$B$6:$D$10,3,0)-1+MATCH($G$8,parametros!$E$6:$E$10,0)),"")</f>
        <v/>
      </c>
      <c r="S55" s="28" t="str">
        <f ca="1">IFERROR(INDIRECT("'"&amp;TEXT($D55,"mmm")&amp;YEAR($D55)&amp;"'!"&amp;VLOOKUP(MATCH(S$9,INDIRECT("'"&amp;TEXT($D55,"mmm")&amp;YEAR($D55)&amp;"'!$C$14:$F$14"),0),parametros!$B$12:$C$15,2,0)&amp;VLOOKUP($C$8,parametros!$B$6:$D$10,3,0)-1+MATCH($G$8,parametros!$E$6:$E$10,0)),"")</f>
        <v/>
      </c>
      <c r="T55" s="28" t="str">
        <f ca="1">IFERROR(INDIRECT("'"&amp;TEXT($D55,"mmm")&amp;YEAR($D55)&amp;"'!"&amp;VLOOKUP(MATCH(T$9,INDIRECT("'"&amp;TEXT($D55,"mmm")&amp;YEAR($D55)&amp;"'!$C$14:$F$14"),0),parametros!$B$12:$C$15,2,0)&amp;VLOOKUP($C$8,parametros!$B$6:$D$10,3,0)-1+MATCH($G$8,parametros!$E$6:$E$10,0)),"")</f>
        <v/>
      </c>
    </row>
    <row r="56" spans="4:20" ht="15.75" thickBot="1" x14ac:dyDescent="0.3">
      <c r="D56" s="26">
        <f t="shared" si="12"/>
        <v>44501</v>
      </c>
      <c r="E56" s="27" t="str">
        <f ca="1">IFERROR(INDIRECT("'"&amp;TEXT($D56,"mmm")&amp;YEAR($D56)&amp;"'!"&amp;VLOOKUP(MATCH(E$9,INDIRECT("'"&amp;TEXT($D56,"mmm")&amp;YEAR($D56)&amp;"'!$C$14:$F$14"),0),parametros!$B$12:$C$15,2,0)&amp;VLOOKUP($C$8,parametros!$B$6:$D$10,3,0)-1+MATCH($G$8,parametros!$E$6:$E$10,0)),"")</f>
        <v/>
      </c>
      <c r="F56" s="28" t="str">
        <f ca="1">IFERROR(INDIRECT("'"&amp;TEXT($D56,"mmm")&amp;YEAR($D56)&amp;"'!"&amp;VLOOKUP(MATCH(F$9,INDIRECT("'"&amp;TEXT($D56,"mmm")&amp;YEAR($D56)&amp;"'!$C$14:$F$14"),0),parametros!$B$12:$C$15,2,0)&amp;VLOOKUP($C$8,parametros!$B$6:$D$10,3,0)-1+MATCH($G$8,parametros!$E$6:$E$10,0)),"")</f>
        <v/>
      </c>
      <c r="G56" s="28" t="str">
        <f ca="1">IFERROR(INDIRECT("'"&amp;TEXT($D56,"mmm")&amp;YEAR($D56)&amp;"'!"&amp;VLOOKUP(MATCH(G$9,INDIRECT("'"&amp;TEXT($D56,"mmm")&amp;YEAR($D56)&amp;"'!$C$14:$F$14"),0),parametros!$B$12:$C$15,2,0)&amp;VLOOKUP($C$8,parametros!$B$6:$D$10,3,0)-1+MATCH($G$8,parametros!$E$6:$E$10,0)),"")</f>
        <v/>
      </c>
      <c r="H56" s="28" t="str">
        <f ca="1">IFERROR(INDIRECT("'"&amp;TEXT($D56,"mmm")&amp;YEAR($D56)&amp;"'!"&amp;VLOOKUP(MATCH(H$9,INDIRECT("'"&amp;TEXT($D56,"mmm")&amp;YEAR($D56)&amp;"'!$C$14:$F$14"),0),parametros!$B$12:$C$15,2,0)&amp;VLOOKUP($C$8,parametros!$B$6:$D$10,3,0)-1+MATCH($G$8,parametros!$E$6:$E$10,0)),"")</f>
        <v/>
      </c>
      <c r="I56" s="28" t="str">
        <f ca="1">IFERROR(INDIRECT("'"&amp;TEXT($D56,"mmm")&amp;YEAR($D56)&amp;"'!"&amp;VLOOKUP(MATCH(I$9,INDIRECT("'"&amp;TEXT($D56,"mmm")&amp;YEAR($D56)&amp;"'!$C$14:$F$14"),0),parametros!$B$12:$C$15,2,0)&amp;VLOOKUP($C$8,parametros!$B$6:$D$10,3,0)-1+MATCH($G$8,parametros!$E$6:$E$10,0)),"")</f>
        <v/>
      </c>
      <c r="J56" s="28" t="str">
        <f ca="1">IFERROR(INDIRECT("'"&amp;TEXT($D56,"mmm")&amp;YEAR($D56)&amp;"'!"&amp;VLOOKUP(MATCH(J$9,INDIRECT("'"&amp;TEXT($D56,"mmm")&amp;YEAR($D56)&amp;"'!$C$14:$F$14"),0),parametros!$B$12:$C$15,2,0)&amp;VLOOKUP($C$8,parametros!$B$6:$D$10,3,0)-1+MATCH($G$8,parametros!$E$6:$E$10,0)),"")</f>
        <v/>
      </c>
      <c r="K56" s="28" t="str">
        <f ca="1">IFERROR(INDIRECT("'"&amp;TEXT($D56,"mmm")&amp;YEAR($D56)&amp;"'!"&amp;VLOOKUP(MATCH(K$9,INDIRECT("'"&amp;TEXT($D56,"mmm")&amp;YEAR($D56)&amp;"'!$C$14:$F$14"),0),parametros!$B$12:$C$15,2,0)&amp;VLOOKUP($C$8,parametros!$B$6:$D$10,3,0)-1+MATCH($G$8,parametros!$E$6:$E$10,0)),"")</f>
        <v/>
      </c>
      <c r="L56" s="28" t="str">
        <f ca="1">IFERROR(INDIRECT("'"&amp;TEXT($D56,"mmm")&amp;YEAR($D56)&amp;"'!"&amp;VLOOKUP(MATCH(L$9,INDIRECT("'"&amp;TEXT($D56,"mmm")&amp;YEAR($D56)&amp;"'!$C$14:$F$14"),0),parametros!$B$12:$C$15,2,0)&amp;VLOOKUP($C$8,parametros!$B$6:$D$10,3,0)-1+MATCH($G$8,parametros!$E$6:$E$10,0)),"")</f>
        <v/>
      </c>
      <c r="M56" s="28" t="str">
        <f ca="1">IFERROR(INDIRECT("'"&amp;TEXT($D56,"mmm")&amp;YEAR($D56)&amp;"'!"&amp;VLOOKUP(MATCH(M$9,INDIRECT("'"&amp;TEXT($D56,"mmm")&amp;YEAR($D56)&amp;"'!$C$14:$F$14"),0),parametros!$B$12:$C$15,2,0)&amp;VLOOKUP($C$8,parametros!$B$6:$D$10,3,0)-1+MATCH($G$8,parametros!$E$6:$E$10,0)),"")</f>
        <v/>
      </c>
      <c r="N56" s="28" t="str">
        <f ca="1">IFERROR(INDIRECT("'"&amp;TEXT($D56,"mmm")&amp;YEAR($D56)&amp;"'!"&amp;VLOOKUP(MATCH(N$9,INDIRECT("'"&amp;TEXT($D56,"mmm")&amp;YEAR($D56)&amp;"'!$C$14:$F$14"),0),parametros!$B$12:$C$15,2,0)&amp;VLOOKUP($C$8,parametros!$B$6:$D$10,3,0)-1+MATCH($G$8,parametros!$E$6:$E$10,0)),"")</f>
        <v/>
      </c>
      <c r="O56" s="28" t="str">
        <f ca="1">IFERROR(INDIRECT("'"&amp;TEXT($D56,"mmm")&amp;YEAR($D56)&amp;"'!"&amp;VLOOKUP(MATCH(O$9,INDIRECT("'"&amp;TEXT($D56,"mmm")&amp;YEAR($D56)&amp;"'!$C$14:$F$14"),0),parametros!$B$12:$C$15,2,0)&amp;VLOOKUP($C$8,parametros!$B$6:$D$10,3,0)-1+MATCH($G$8,parametros!$E$6:$E$10,0)),"")</f>
        <v/>
      </c>
      <c r="P56" s="28" t="str">
        <f ca="1">IFERROR(INDIRECT("'"&amp;TEXT($D56,"mmm")&amp;YEAR($D56)&amp;"'!"&amp;VLOOKUP(MATCH(P$9,INDIRECT("'"&amp;TEXT($D56,"mmm")&amp;YEAR($D56)&amp;"'!$C$14:$F$14"),0),parametros!$B$12:$C$15,2,0)&amp;VLOOKUP($C$8,parametros!$B$6:$D$10,3,0)-1+MATCH($G$8,parametros!$E$6:$E$10,0)),"")</f>
        <v/>
      </c>
      <c r="Q56" s="28" t="str">
        <f ca="1">IFERROR(INDIRECT("'"&amp;TEXT($D56,"mmm")&amp;YEAR($D56)&amp;"'!"&amp;VLOOKUP(MATCH(Q$9,INDIRECT("'"&amp;TEXT($D56,"mmm")&amp;YEAR($D56)&amp;"'!$C$14:$F$14"),0),parametros!$B$12:$C$15,2,0)&amp;VLOOKUP($C$8,parametros!$B$6:$D$10,3,0)-1+MATCH($G$8,parametros!$E$6:$E$10,0)),"")</f>
        <v/>
      </c>
      <c r="R56" s="28" t="str">
        <f ca="1">IFERROR(INDIRECT("'"&amp;TEXT($D56,"mmm")&amp;YEAR($D56)&amp;"'!"&amp;VLOOKUP(MATCH(R$9,INDIRECT("'"&amp;TEXT($D56,"mmm")&amp;YEAR($D56)&amp;"'!$C$14:$F$14"),0),parametros!$B$12:$C$15,2,0)&amp;VLOOKUP($C$8,parametros!$B$6:$D$10,3,0)-1+MATCH($G$8,parametros!$E$6:$E$10,0)),"")</f>
        <v/>
      </c>
      <c r="S56" s="28" t="str">
        <f ca="1">IFERROR(INDIRECT("'"&amp;TEXT($D56,"mmm")&amp;YEAR($D56)&amp;"'!"&amp;VLOOKUP(MATCH(S$9,INDIRECT("'"&amp;TEXT($D56,"mmm")&amp;YEAR($D56)&amp;"'!$C$14:$F$14"),0),parametros!$B$12:$C$15,2,0)&amp;VLOOKUP($C$8,parametros!$B$6:$D$10,3,0)-1+MATCH($G$8,parametros!$E$6:$E$10,0)),"")</f>
        <v/>
      </c>
      <c r="T56" s="28" t="str">
        <f ca="1">IFERROR(INDIRECT("'"&amp;TEXT($D56,"mmm")&amp;YEAR($D56)&amp;"'!"&amp;VLOOKUP(MATCH(T$9,INDIRECT("'"&amp;TEXT($D56,"mmm")&amp;YEAR($D56)&amp;"'!$C$14:$F$14"),0),parametros!$B$12:$C$15,2,0)&amp;VLOOKUP($C$8,parametros!$B$6:$D$10,3,0)-1+MATCH($G$8,parametros!$E$6:$E$10,0)),"")</f>
        <v/>
      </c>
    </row>
    <row r="57" spans="4:20" ht="15.75" thickBot="1" x14ac:dyDescent="0.3">
      <c r="D57" s="26">
        <f t="shared" si="12"/>
        <v>44531</v>
      </c>
      <c r="E57" s="27" t="str">
        <f ca="1">IFERROR(INDIRECT("'"&amp;TEXT($D57,"mmm")&amp;YEAR($D57)&amp;"'!"&amp;VLOOKUP(MATCH(E$9,INDIRECT("'"&amp;TEXT($D57,"mmm")&amp;YEAR($D57)&amp;"'!$C$14:$F$14"),0),parametros!$B$12:$C$15,2,0)&amp;VLOOKUP($C$8,parametros!$B$6:$D$10,3,0)-1+MATCH($G$8,parametros!$E$6:$E$10,0)),"")</f>
        <v/>
      </c>
      <c r="F57" s="28" t="str">
        <f ca="1">IFERROR(INDIRECT("'"&amp;TEXT($D57,"mmm")&amp;YEAR($D57)&amp;"'!"&amp;VLOOKUP(MATCH(F$9,INDIRECT("'"&amp;TEXT($D57,"mmm")&amp;YEAR($D57)&amp;"'!$C$14:$F$14"),0),parametros!$B$12:$C$15,2,0)&amp;VLOOKUP($C$8,parametros!$B$6:$D$10,3,0)-1+MATCH($G$8,parametros!$E$6:$E$10,0)),"")</f>
        <v/>
      </c>
      <c r="G57" s="28" t="str">
        <f ca="1">IFERROR(INDIRECT("'"&amp;TEXT($D57,"mmm")&amp;YEAR($D57)&amp;"'!"&amp;VLOOKUP(MATCH(G$9,INDIRECT("'"&amp;TEXT($D57,"mmm")&amp;YEAR($D57)&amp;"'!$C$14:$F$14"),0),parametros!$B$12:$C$15,2,0)&amp;VLOOKUP($C$8,parametros!$B$6:$D$10,3,0)-1+MATCH($G$8,parametros!$E$6:$E$10,0)),"")</f>
        <v/>
      </c>
      <c r="H57" s="28" t="str">
        <f ca="1">IFERROR(INDIRECT("'"&amp;TEXT($D57,"mmm")&amp;YEAR($D57)&amp;"'!"&amp;VLOOKUP(MATCH(H$9,INDIRECT("'"&amp;TEXT($D57,"mmm")&amp;YEAR($D57)&amp;"'!$C$14:$F$14"),0),parametros!$B$12:$C$15,2,0)&amp;VLOOKUP($C$8,parametros!$B$6:$D$10,3,0)-1+MATCH($G$8,parametros!$E$6:$E$10,0)),"")</f>
        <v/>
      </c>
      <c r="I57" s="28" t="str">
        <f ca="1">IFERROR(INDIRECT("'"&amp;TEXT($D57,"mmm")&amp;YEAR($D57)&amp;"'!"&amp;VLOOKUP(MATCH(I$9,INDIRECT("'"&amp;TEXT($D57,"mmm")&amp;YEAR($D57)&amp;"'!$C$14:$F$14"),0),parametros!$B$12:$C$15,2,0)&amp;VLOOKUP($C$8,parametros!$B$6:$D$10,3,0)-1+MATCH($G$8,parametros!$E$6:$E$10,0)),"")</f>
        <v/>
      </c>
      <c r="J57" s="28" t="str">
        <f ca="1">IFERROR(INDIRECT("'"&amp;TEXT($D57,"mmm")&amp;YEAR($D57)&amp;"'!"&amp;VLOOKUP(MATCH(J$9,INDIRECT("'"&amp;TEXT($D57,"mmm")&amp;YEAR($D57)&amp;"'!$C$14:$F$14"),0),parametros!$B$12:$C$15,2,0)&amp;VLOOKUP($C$8,parametros!$B$6:$D$10,3,0)-1+MATCH($G$8,parametros!$E$6:$E$10,0)),"")</f>
        <v/>
      </c>
      <c r="K57" s="28" t="str">
        <f ca="1">IFERROR(INDIRECT("'"&amp;TEXT($D57,"mmm")&amp;YEAR($D57)&amp;"'!"&amp;VLOOKUP(MATCH(K$9,INDIRECT("'"&amp;TEXT($D57,"mmm")&amp;YEAR($D57)&amp;"'!$C$14:$F$14"),0),parametros!$B$12:$C$15,2,0)&amp;VLOOKUP($C$8,parametros!$B$6:$D$10,3,0)-1+MATCH($G$8,parametros!$E$6:$E$10,0)),"")</f>
        <v/>
      </c>
      <c r="L57" s="28" t="str">
        <f ca="1">IFERROR(INDIRECT("'"&amp;TEXT($D57,"mmm")&amp;YEAR($D57)&amp;"'!"&amp;VLOOKUP(MATCH(L$9,INDIRECT("'"&amp;TEXT($D57,"mmm")&amp;YEAR($D57)&amp;"'!$C$14:$F$14"),0),parametros!$B$12:$C$15,2,0)&amp;VLOOKUP($C$8,parametros!$B$6:$D$10,3,0)-1+MATCH($G$8,parametros!$E$6:$E$10,0)),"")</f>
        <v/>
      </c>
      <c r="M57" s="28" t="str">
        <f ca="1">IFERROR(INDIRECT("'"&amp;TEXT($D57,"mmm")&amp;YEAR($D57)&amp;"'!"&amp;VLOOKUP(MATCH(M$9,INDIRECT("'"&amp;TEXT($D57,"mmm")&amp;YEAR($D57)&amp;"'!$C$14:$F$14"),0),parametros!$B$12:$C$15,2,0)&amp;VLOOKUP($C$8,parametros!$B$6:$D$10,3,0)-1+MATCH($G$8,parametros!$E$6:$E$10,0)),"")</f>
        <v/>
      </c>
      <c r="N57" s="28" t="str">
        <f ca="1">IFERROR(INDIRECT("'"&amp;TEXT($D57,"mmm")&amp;YEAR($D57)&amp;"'!"&amp;VLOOKUP(MATCH(N$9,INDIRECT("'"&amp;TEXT($D57,"mmm")&amp;YEAR($D57)&amp;"'!$C$14:$F$14"),0),parametros!$B$12:$C$15,2,0)&amp;VLOOKUP($C$8,parametros!$B$6:$D$10,3,0)-1+MATCH($G$8,parametros!$E$6:$E$10,0)),"")</f>
        <v/>
      </c>
      <c r="O57" s="28" t="str">
        <f ca="1">IFERROR(INDIRECT("'"&amp;TEXT($D57,"mmm")&amp;YEAR($D57)&amp;"'!"&amp;VLOOKUP(MATCH(O$9,INDIRECT("'"&amp;TEXT($D57,"mmm")&amp;YEAR($D57)&amp;"'!$C$14:$F$14"),0),parametros!$B$12:$C$15,2,0)&amp;VLOOKUP($C$8,parametros!$B$6:$D$10,3,0)-1+MATCH($G$8,parametros!$E$6:$E$10,0)),"")</f>
        <v/>
      </c>
      <c r="P57" s="28" t="str">
        <f ca="1">IFERROR(INDIRECT("'"&amp;TEXT($D57,"mmm")&amp;YEAR($D57)&amp;"'!"&amp;VLOOKUP(MATCH(P$9,INDIRECT("'"&amp;TEXT($D57,"mmm")&amp;YEAR($D57)&amp;"'!$C$14:$F$14"),0),parametros!$B$12:$C$15,2,0)&amp;VLOOKUP($C$8,parametros!$B$6:$D$10,3,0)-1+MATCH($G$8,parametros!$E$6:$E$10,0)),"")</f>
        <v/>
      </c>
      <c r="Q57" s="28" t="str">
        <f ca="1">IFERROR(INDIRECT("'"&amp;TEXT($D57,"mmm")&amp;YEAR($D57)&amp;"'!"&amp;VLOOKUP(MATCH(Q$9,INDIRECT("'"&amp;TEXT($D57,"mmm")&amp;YEAR($D57)&amp;"'!$C$14:$F$14"),0),parametros!$B$12:$C$15,2,0)&amp;VLOOKUP($C$8,parametros!$B$6:$D$10,3,0)-1+MATCH($G$8,parametros!$E$6:$E$10,0)),"")</f>
        <v/>
      </c>
      <c r="R57" s="28" t="str">
        <f ca="1">IFERROR(INDIRECT("'"&amp;TEXT($D57,"mmm")&amp;YEAR($D57)&amp;"'!"&amp;VLOOKUP(MATCH(R$9,INDIRECT("'"&amp;TEXT($D57,"mmm")&amp;YEAR($D57)&amp;"'!$C$14:$F$14"),0),parametros!$B$12:$C$15,2,0)&amp;VLOOKUP($C$8,parametros!$B$6:$D$10,3,0)-1+MATCH($G$8,parametros!$E$6:$E$10,0)),"")</f>
        <v/>
      </c>
      <c r="S57" s="28" t="str">
        <f ca="1">IFERROR(INDIRECT("'"&amp;TEXT($D57,"mmm")&amp;YEAR($D57)&amp;"'!"&amp;VLOOKUP(MATCH(S$9,INDIRECT("'"&amp;TEXT($D57,"mmm")&amp;YEAR($D57)&amp;"'!$C$14:$F$14"),0),parametros!$B$12:$C$15,2,0)&amp;VLOOKUP($C$8,parametros!$B$6:$D$10,3,0)-1+MATCH($G$8,parametros!$E$6:$E$10,0)),"")</f>
        <v/>
      </c>
      <c r="T57" s="28" t="str">
        <f ca="1">IFERROR(INDIRECT("'"&amp;TEXT($D57,"mmm")&amp;YEAR($D57)&amp;"'!"&amp;VLOOKUP(MATCH(T$9,INDIRECT("'"&amp;TEXT($D57,"mmm")&amp;YEAR($D57)&amp;"'!$C$14:$F$14"),0),parametros!$B$12:$C$15,2,0)&amp;VLOOKUP($C$8,parametros!$B$6:$D$10,3,0)-1+MATCH($G$8,parametros!$E$6:$E$10,0)),"")</f>
        <v/>
      </c>
    </row>
    <row r="58" spans="4:20" ht="15.75" thickBot="1" x14ac:dyDescent="0.3">
      <c r="D58" s="26">
        <f t="shared" si="12"/>
        <v>44562</v>
      </c>
      <c r="E58" s="27" t="str">
        <f ca="1">IFERROR(INDIRECT("'"&amp;TEXT($D58,"mmm")&amp;YEAR($D58)&amp;"'!"&amp;VLOOKUP(MATCH(E$9,INDIRECT("'"&amp;TEXT($D58,"mmm")&amp;YEAR($D58)&amp;"'!$C$14:$F$14"),0),parametros!$B$12:$C$15,2,0)&amp;VLOOKUP($C$8,parametros!$B$6:$D$10,3,0)-1+MATCH($G$8,parametros!$E$6:$E$10,0)),"")</f>
        <v/>
      </c>
      <c r="F58" s="28" t="str">
        <f ca="1">IFERROR(INDIRECT("'"&amp;TEXT($D58,"mmm")&amp;YEAR($D58)&amp;"'!"&amp;VLOOKUP(MATCH(F$9,INDIRECT("'"&amp;TEXT($D58,"mmm")&amp;YEAR($D58)&amp;"'!$C$14:$F$14"),0),parametros!$B$12:$C$15,2,0)&amp;VLOOKUP($C$8,parametros!$B$6:$D$10,3,0)-1+MATCH($G$8,parametros!$E$6:$E$10,0)),"")</f>
        <v/>
      </c>
      <c r="G58" s="28" t="str">
        <f ca="1">IFERROR(INDIRECT("'"&amp;TEXT($D58,"mmm")&amp;YEAR($D58)&amp;"'!"&amp;VLOOKUP(MATCH(G$9,INDIRECT("'"&amp;TEXT($D58,"mmm")&amp;YEAR($D58)&amp;"'!$C$14:$F$14"),0),parametros!$B$12:$C$15,2,0)&amp;VLOOKUP($C$8,parametros!$B$6:$D$10,3,0)-1+MATCH($G$8,parametros!$E$6:$E$10,0)),"")</f>
        <v/>
      </c>
      <c r="H58" s="28" t="str">
        <f ca="1">IFERROR(INDIRECT("'"&amp;TEXT($D58,"mmm")&amp;YEAR($D58)&amp;"'!"&amp;VLOOKUP(MATCH(H$9,INDIRECT("'"&amp;TEXT($D58,"mmm")&amp;YEAR($D58)&amp;"'!$C$14:$F$14"),0),parametros!$B$12:$C$15,2,0)&amp;VLOOKUP($C$8,parametros!$B$6:$D$10,3,0)-1+MATCH($G$8,parametros!$E$6:$E$10,0)),"")</f>
        <v/>
      </c>
      <c r="I58" s="28" t="str">
        <f ca="1">IFERROR(INDIRECT("'"&amp;TEXT($D58,"mmm")&amp;YEAR($D58)&amp;"'!"&amp;VLOOKUP(MATCH(I$9,INDIRECT("'"&amp;TEXT($D58,"mmm")&amp;YEAR($D58)&amp;"'!$C$14:$F$14"),0),parametros!$B$12:$C$15,2,0)&amp;VLOOKUP($C$8,parametros!$B$6:$D$10,3,0)-1+MATCH($G$8,parametros!$E$6:$E$10,0)),"")</f>
        <v/>
      </c>
      <c r="J58" s="28" t="str">
        <f ca="1">IFERROR(INDIRECT("'"&amp;TEXT($D58,"mmm")&amp;YEAR($D58)&amp;"'!"&amp;VLOOKUP(MATCH(J$9,INDIRECT("'"&amp;TEXT($D58,"mmm")&amp;YEAR($D58)&amp;"'!$C$14:$F$14"),0),parametros!$B$12:$C$15,2,0)&amp;VLOOKUP($C$8,parametros!$B$6:$D$10,3,0)-1+MATCH($G$8,parametros!$E$6:$E$10,0)),"")</f>
        <v/>
      </c>
      <c r="K58" s="28" t="str">
        <f ca="1">IFERROR(INDIRECT("'"&amp;TEXT($D58,"mmm")&amp;YEAR($D58)&amp;"'!"&amp;VLOOKUP(MATCH(K$9,INDIRECT("'"&amp;TEXT($D58,"mmm")&amp;YEAR($D58)&amp;"'!$C$14:$F$14"),0),parametros!$B$12:$C$15,2,0)&amp;VLOOKUP($C$8,parametros!$B$6:$D$10,3,0)-1+MATCH($G$8,parametros!$E$6:$E$10,0)),"")</f>
        <v/>
      </c>
      <c r="L58" s="28" t="str">
        <f ca="1">IFERROR(INDIRECT("'"&amp;TEXT($D58,"mmm")&amp;YEAR($D58)&amp;"'!"&amp;VLOOKUP(MATCH(L$9,INDIRECT("'"&amp;TEXT($D58,"mmm")&amp;YEAR($D58)&amp;"'!$C$14:$F$14"),0),parametros!$B$12:$C$15,2,0)&amp;VLOOKUP($C$8,parametros!$B$6:$D$10,3,0)-1+MATCH($G$8,parametros!$E$6:$E$10,0)),"")</f>
        <v/>
      </c>
      <c r="M58" s="28" t="str">
        <f ca="1">IFERROR(INDIRECT("'"&amp;TEXT($D58,"mmm")&amp;YEAR($D58)&amp;"'!"&amp;VLOOKUP(MATCH(M$9,INDIRECT("'"&amp;TEXT($D58,"mmm")&amp;YEAR($D58)&amp;"'!$C$14:$F$14"),0),parametros!$B$12:$C$15,2,0)&amp;VLOOKUP($C$8,parametros!$B$6:$D$10,3,0)-1+MATCH($G$8,parametros!$E$6:$E$10,0)),"")</f>
        <v/>
      </c>
      <c r="N58" s="28" t="str">
        <f ca="1">IFERROR(INDIRECT("'"&amp;TEXT($D58,"mmm")&amp;YEAR($D58)&amp;"'!"&amp;VLOOKUP(MATCH(N$9,INDIRECT("'"&amp;TEXT($D58,"mmm")&amp;YEAR($D58)&amp;"'!$C$14:$F$14"),0),parametros!$B$12:$C$15,2,0)&amp;VLOOKUP($C$8,parametros!$B$6:$D$10,3,0)-1+MATCH($G$8,parametros!$E$6:$E$10,0)),"")</f>
        <v/>
      </c>
      <c r="O58" s="28" t="str">
        <f ca="1">IFERROR(INDIRECT("'"&amp;TEXT($D58,"mmm")&amp;YEAR($D58)&amp;"'!"&amp;VLOOKUP(MATCH(O$9,INDIRECT("'"&amp;TEXT($D58,"mmm")&amp;YEAR($D58)&amp;"'!$C$14:$F$14"),0),parametros!$B$12:$C$15,2,0)&amp;VLOOKUP($C$8,parametros!$B$6:$D$10,3,0)-1+MATCH($G$8,parametros!$E$6:$E$10,0)),"")</f>
        <v/>
      </c>
      <c r="P58" s="28" t="str">
        <f ca="1">IFERROR(INDIRECT("'"&amp;TEXT($D58,"mmm")&amp;YEAR($D58)&amp;"'!"&amp;VLOOKUP(MATCH(P$9,INDIRECT("'"&amp;TEXT($D58,"mmm")&amp;YEAR($D58)&amp;"'!$C$14:$F$14"),0),parametros!$B$12:$C$15,2,0)&amp;VLOOKUP($C$8,parametros!$B$6:$D$10,3,0)-1+MATCH($G$8,parametros!$E$6:$E$10,0)),"")</f>
        <v/>
      </c>
      <c r="Q58" s="28" t="str">
        <f ca="1">IFERROR(INDIRECT("'"&amp;TEXT($D58,"mmm")&amp;YEAR($D58)&amp;"'!"&amp;VLOOKUP(MATCH(Q$9,INDIRECT("'"&amp;TEXT($D58,"mmm")&amp;YEAR($D58)&amp;"'!$C$14:$F$14"),0),parametros!$B$12:$C$15,2,0)&amp;VLOOKUP($C$8,parametros!$B$6:$D$10,3,0)-1+MATCH($G$8,parametros!$E$6:$E$10,0)),"")</f>
        <v/>
      </c>
      <c r="R58" s="28" t="str">
        <f ca="1">IFERROR(INDIRECT("'"&amp;TEXT($D58,"mmm")&amp;YEAR($D58)&amp;"'!"&amp;VLOOKUP(MATCH(R$9,INDIRECT("'"&amp;TEXT($D58,"mmm")&amp;YEAR($D58)&amp;"'!$C$14:$F$14"),0),parametros!$B$12:$C$15,2,0)&amp;VLOOKUP($C$8,parametros!$B$6:$D$10,3,0)-1+MATCH($G$8,parametros!$E$6:$E$10,0)),"")</f>
        <v/>
      </c>
      <c r="S58" s="28" t="str">
        <f ca="1">IFERROR(INDIRECT("'"&amp;TEXT($D58,"mmm")&amp;YEAR($D58)&amp;"'!"&amp;VLOOKUP(MATCH(S$9,INDIRECT("'"&amp;TEXT($D58,"mmm")&amp;YEAR($D58)&amp;"'!$C$14:$F$14"),0),parametros!$B$12:$C$15,2,0)&amp;VLOOKUP($C$8,parametros!$B$6:$D$10,3,0)-1+MATCH($G$8,parametros!$E$6:$E$10,0)),"")</f>
        <v/>
      </c>
      <c r="T58" s="28" t="str">
        <f ca="1">IFERROR(INDIRECT("'"&amp;TEXT($D58,"mmm")&amp;YEAR($D58)&amp;"'!"&amp;VLOOKUP(MATCH(T$9,INDIRECT("'"&amp;TEXT($D58,"mmm")&amp;YEAR($D58)&amp;"'!$C$14:$F$14"),0),parametros!$B$12:$C$15,2,0)&amp;VLOOKUP($C$8,parametros!$B$6:$D$10,3,0)-1+MATCH($G$8,parametros!$E$6:$E$10,0)),"")</f>
        <v/>
      </c>
    </row>
    <row r="59" spans="4:20" ht="15.75" thickBot="1" x14ac:dyDescent="0.3">
      <c r="D59" s="26">
        <f t="shared" si="12"/>
        <v>44593</v>
      </c>
      <c r="E59" s="27" t="str">
        <f ca="1">IFERROR(INDIRECT("'"&amp;TEXT($D59,"mmm")&amp;YEAR($D59)&amp;"'!"&amp;VLOOKUP(MATCH(E$9,INDIRECT("'"&amp;TEXT($D59,"mmm")&amp;YEAR($D59)&amp;"'!$C$14:$F$14"),0),parametros!$B$12:$C$15,2,0)&amp;VLOOKUP($C$8,parametros!$B$6:$D$10,3,0)-1+MATCH($G$8,parametros!$E$6:$E$10,0)),"")</f>
        <v/>
      </c>
      <c r="F59" s="28" t="str">
        <f ca="1">IFERROR(INDIRECT("'"&amp;TEXT($D59,"mmm")&amp;YEAR($D59)&amp;"'!"&amp;VLOOKUP(MATCH(F$9,INDIRECT("'"&amp;TEXT($D59,"mmm")&amp;YEAR($D59)&amp;"'!$C$14:$F$14"),0),parametros!$B$12:$C$15,2,0)&amp;VLOOKUP($C$8,parametros!$B$6:$D$10,3,0)-1+MATCH($G$8,parametros!$E$6:$E$10,0)),"")</f>
        <v/>
      </c>
      <c r="G59" s="28" t="str">
        <f ca="1">IFERROR(INDIRECT("'"&amp;TEXT($D59,"mmm")&amp;YEAR($D59)&amp;"'!"&amp;VLOOKUP(MATCH(G$9,INDIRECT("'"&amp;TEXT($D59,"mmm")&amp;YEAR($D59)&amp;"'!$C$14:$F$14"),0),parametros!$B$12:$C$15,2,0)&amp;VLOOKUP($C$8,parametros!$B$6:$D$10,3,0)-1+MATCH($G$8,parametros!$E$6:$E$10,0)),"")</f>
        <v/>
      </c>
      <c r="H59" s="28" t="str">
        <f ca="1">IFERROR(INDIRECT("'"&amp;TEXT($D59,"mmm")&amp;YEAR($D59)&amp;"'!"&amp;VLOOKUP(MATCH(H$9,INDIRECT("'"&amp;TEXT($D59,"mmm")&amp;YEAR($D59)&amp;"'!$C$14:$F$14"),0),parametros!$B$12:$C$15,2,0)&amp;VLOOKUP($C$8,parametros!$B$6:$D$10,3,0)-1+MATCH($G$8,parametros!$E$6:$E$10,0)),"")</f>
        <v/>
      </c>
      <c r="I59" s="28" t="str">
        <f ca="1">IFERROR(INDIRECT("'"&amp;TEXT($D59,"mmm")&amp;YEAR($D59)&amp;"'!"&amp;VLOOKUP(MATCH(I$9,INDIRECT("'"&amp;TEXT($D59,"mmm")&amp;YEAR($D59)&amp;"'!$C$14:$F$14"),0),parametros!$B$12:$C$15,2,0)&amp;VLOOKUP($C$8,parametros!$B$6:$D$10,3,0)-1+MATCH($G$8,parametros!$E$6:$E$10,0)),"")</f>
        <v/>
      </c>
      <c r="J59" s="28" t="str">
        <f ca="1">IFERROR(INDIRECT("'"&amp;TEXT($D59,"mmm")&amp;YEAR($D59)&amp;"'!"&amp;VLOOKUP(MATCH(J$9,INDIRECT("'"&amp;TEXT($D59,"mmm")&amp;YEAR($D59)&amp;"'!$C$14:$F$14"),0),parametros!$B$12:$C$15,2,0)&amp;VLOOKUP($C$8,parametros!$B$6:$D$10,3,0)-1+MATCH($G$8,parametros!$E$6:$E$10,0)),"")</f>
        <v/>
      </c>
      <c r="K59" s="28" t="str">
        <f ca="1">IFERROR(INDIRECT("'"&amp;TEXT($D59,"mmm")&amp;YEAR($D59)&amp;"'!"&amp;VLOOKUP(MATCH(K$9,INDIRECT("'"&amp;TEXT($D59,"mmm")&amp;YEAR($D59)&amp;"'!$C$14:$F$14"),0),parametros!$B$12:$C$15,2,0)&amp;VLOOKUP($C$8,parametros!$B$6:$D$10,3,0)-1+MATCH($G$8,parametros!$E$6:$E$10,0)),"")</f>
        <v/>
      </c>
      <c r="L59" s="28" t="str">
        <f ca="1">IFERROR(INDIRECT("'"&amp;TEXT($D59,"mmm")&amp;YEAR($D59)&amp;"'!"&amp;VLOOKUP(MATCH(L$9,INDIRECT("'"&amp;TEXT($D59,"mmm")&amp;YEAR($D59)&amp;"'!$C$14:$F$14"),0),parametros!$B$12:$C$15,2,0)&amp;VLOOKUP($C$8,parametros!$B$6:$D$10,3,0)-1+MATCH($G$8,parametros!$E$6:$E$10,0)),"")</f>
        <v/>
      </c>
      <c r="M59" s="28" t="str">
        <f ca="1">IFERROR(INDIRECT("'"&amp;TEXT($D59,"mmm")&amp;YEAR($D59)&amp;"'!"&amp;VLOOKUP(MATCH(M$9,INDIRECT("'"&amp;TEXT($D59,"mmm")&amp;YEAR($D59)&amp;"'!$C$14:$F$14"),0),parametros!$B$12:$C$15,2,0)&amp;VLOOKUP($C$8,parametros!$B$6:$D$10,3,0)-1+MATCH($G$8,parametros!$E$6:$E$10,0)),"")</f>
        <v/>
      </c>
      <c r="N59" s="28" t="str">
        <f ca="1">IFERROR(INDIRECT("'"&amp;TEXT($D59,"mmm")&amp;YEAR($D59)&amp;"'!"&amp;VLOOKUP(MATCH(N$9,INDIRECT("'"&amp;TEXT($D59,"mmm")&amp;YEAR($D59)&amp;"'!$C$14:$F$14"),0),parametros!$B$12:$C$15,2,0)&amp;VLOOKUP($C$8,parametros!$B$6:$D$10,3,0)-1+MATCH($G$8,parametros!$E$6:$E$10,0)),"")</f>
        <v/>
      </c>
      <c r="O59" s="28" t="str">
        <f ca="1">IFERROR(INDIRECT("'"&amp;TEXT($D59,"mmm")&amp;YEAR($D59)&amp;"'!"&amp;VLOOKUP(MATCH(O$9,INDIRECT("'"&amp;TEXT($D59,"mmm")&amp;YEAR($D59)&amp;"'!$C$14:$F$14"),0),parametros!$B$12:$C$15,2,0)&amp;VLOOKUP($C$8,parametros!$B$6:$D$10,3,0)-1+MATCH($G$8,parametros!$E$6:$E$10,0)),"")</f>
        <v/>
      </c>
      <c r="P59" s="28" t="str">
        <f ca="1">IFERROR(INDIRECT("'"&amp;TEXT($D59,"mmm")&amp;YEAR($D59)&amp;"'!"&amp;VLOOKUP(MATCH(P$9,INDIRECT("'"&amp;TEXT($D59,"mmm")&amp;YEAR($D59)&amp;"'!$C$14:$F$14"),0),parametros!$B$12:$C$15,2,0)&amp;VLOOKUP($C$8,parametros!$B$6:$D$10,3,0)-1+MATCH($G$8,parametros!$E$6:$E$10,0)),"")</f>
        <v/>
      </c>
      <c r="Q59" s="28" t="str">
        <f ca="1">IFERROR(INDIRECT("'"&amp;TEXT($D59,"mmm")&amp;YEAR($D59)&amp;"'!"&amp;VLOOKUP(MATCH(Q$9,INDIRECT("'"&amp;TEXT($D59,"mmm")&amp;YEAR($D59)&amp;"'!$C$14:$F$14"),0),parametros!$B$12:$C$15,2,0)&amp;VLOOKUP($C$8,parametros!$B$6:$D$10,3,0)-1+MATCH($G$8,parametros!$E$6:$E$10,0)),"")</f>
        <v/>
      </c>
      <c r="R59" s="28" t="str">
        <f ca="1">IFERROR(INDIRECT("'"&amp;TEXT($D59,"mmm")&amp;YEAR($D59)&amp;"'!"&amp;VLOOKUP(MATCH(R$9,INDIRECT("'"&amp;TEXT($D59,"mmm")&amp;YEAR($D59)&amp;"'!$C$14:$F$14"),0),parametros!$B$12:$C$15,2,0)&amp;VLOOKUP($C$8,parametros!$B$6:$D$10,3,0)-1+MATCH($G$8,parametros!$E$6:$E$10,0)),"")</f>
        <v/>
      </c>
      <c r="S59" s="28" t="str">
        <f ca="1">IFERROR(INDIRECT("'"&amp;TEXT($D59,"mmm")&amp;YEAR($D59)&amp;"'!"&amp;VLOOKUP(MATCH(S$9,INDIRECT("'"&amp;TEXT($D59,"mmm")&amp;YEAR($D59)&amp;"'!$C$14:$F$14"),0),parametros!$B$12:$C$15,2,0)&amp;VLOOKUP($C$8,parametros!$B$6:$D$10,3,0)-1+MATCH($G$8,parametros!$E$6:$E$10,0)),"")</f>
        <v/>
      </c>
      <c r="T59" s="28" t="str">
        <f ca="1">IFERROR(INDIRECT("'"&amp;TEXT($D59,"mmm")&amp;YEAR($D59)&amp;"'!"&amp;VLOOKUP(MATCH(T$9,INDIRECT("'"&amp;TEXT($D59,"mmm")&amp;YEAR($D59)&amp;"'!$C$14:$F$14"),0),parametros!$B$12:$C$15,2,0)&amp;VLOOKUP($C$8,parametros!$B$6:$D$10,3,0)-1+MATCH($G$8,parametros!$E$6:$E$10,0)),"")</f>
        <v/>
      </c>
    </row>
    <row r="60" spans="4:20" ht="15.75" thickBot="1" x14ac:dyDescent="0.3">
      <c r="D60" s="26">
        <f t="shared" si="12"/>
        <v>44621</v>
      </c>
      <c r="E60" s="27" t="str">
        <f ca="1">IFERROR(INDIRECT("'"&amp;TEXT($D60,"mmm")&amp;YEAR($D60)&amp;"'!"&amp;VLOOKUP(MATCH(E$9,INDIRECT("'"&amp;TEXT($D60,"mmm")&amp;YEAR($D60)&amp;"'!$C$14:$F$14"),0),parametros!$B$12:$C$15,2,0)&amp;VLOOKUP($C$8,parametros!$B$6:$D$10,3,0)-1+MATCH($G$8,parametros!$E$6:$E$10,0)),"")</f>
        <v/>
      </c>
      <c r="F60" s="28" t="str">
        <f ca="1">IFERROR(INDIRECT("'"&amp;TEXT($D60,"mmm")&amp;YEAR($D60)&amp;"'!"&amp;VLOOKUP(MATCH(F$9,INDIRECT("'"&amp;TEXT($D60,"mmm")&amp;YEAR($D60)&amp;"'!$C$14:$F$14"),0),parametros!$B$12:$C$15,2,0)&amp;VLOOKUP($C$8,parametros!$B$6:$D$10,3,0)-1+MATCH($G$8,parametros!$E$6:$E$10,0)),"")</f>
        <v/>
      </c>
      <c r="G60" s="28" t="str">
        <f ca="1">IFERROR(INDIRECT("'"&amp;TEXT($D60,"mmm")&amp;YEAR($D60)&amp;"'!"&amp;VLOOKUP(MATCH(G$9,INDIRECT("'"&amp;TEXT($D60,"mmm")&amp;YEAR($D60)&amp;"'!$C$14:$F$14"),0),parametros!$B$12:$C$15,2,0)&amp;VLOOKUP($C$8,parametros!$B$6:$D$10,3,0)-1+MATCH($G$8,parametros!$E$6:$E$10,0)),"")</f>
        <v/>
      </c>
      <c r="H60" s="28" t="str">
        <f ca="1">IFERROR(INDIRECT("'"&amp;TEXT($D60,"mmm")&amp;YEAR($D60)&amp;"'!"&amp;VLOOKUP(MATCH(H$9,INDIRECT("'"&amp;TEXT($D60,"mmm")&amp;YEAR($D60)&amp;"'!$C$14:$F$14"),0),parametros!$B$12:$C$15,2,0)&amp;VLOOKUP($C$8,parametros!$B$6:$D$10,3,0)-1+MATCH($G$8,parametros!$E$6:$E$10,0)),"")</f>
        <v/>
      </c>
      <c r="I60" s="28" t="str">
        <f ca="1">IFERROR(INDIRECT("'"&amp;TEXT($D60,"mmm")&amp;YEAR($D60)&amp;"'!"&amp;VLOOKUP(MATCH(I$9,INDIRECT("'"&amp;TEXT($D60,"mmm")&amp;YEAR($D60)&amp;"'!$C$14:$F$14"),0),parametros!$B$12:$C$15,2,0)&amp;VLOOKUP($C$8,parametros!$B$6:$D$10,3,0)-1+MATCH($G$8,parametros!$E$6:$E$10,0)),"")</f>
        <v/>
      </c>
      <c r="J60" s="28" t="str">
        <f ca="1">IFERROR(INDIRECT("'"&amp;TEXT($D60,"mmm")&amp;YEAR($D60)&amp;"'!"&amp;VLOOKUP(MATCH(J$9,INDIRECT("'"&amp;TEXT($D60,"mmm")&amp;YEAR($D60)&amp;"'!$C$14:$F$14"),0),parametros!$B$12:$C$15,2,0)&amp;VLOOKUP($C$8,parametros!$B$6:$D$10,3,0)-1+MATCH($G$8,parametros!$E$6:$E$10,0)),"")</f>
        <v/>
      </c>
      <c r="K60" s="28" t="str">
        <f ca="1">IFERROR(INDIRECT("'"&amp;TEXT($D60,"mmm")&amp;YEAR($D60)&amp;"'!"&amp;VLOOKUP(MATCH(K$9,INDIRECT("'"&amp;TEXT($D60,"mmm")&amp;YEAR($D60)&amp;"'!$C$14:$F$14"),0),parametros!$B$12:$C$15,2,0)&amp;VLOOKUP($C$8,parametros!$B$6:$D$10,3,0)-1+MATCH($G$8,parametros!$E$6:$E$10,0)),"")</f>
        <v/>
      </c>
      <c r="L60" s="28" t="str">
        <f ca="1">IFERROR(INDIRECT("'"&amp;TEXT($D60,"mmm")&amp;YEAR($D60)&amp;"'!"&amp;VLOOKUP(MATCH(L$9,INDIRECT("'"&amp;TEXT($D60,"mmm")&amp;YEAR($D60)&amp;"'!$C$14:$F$14"),0),parametros!$B$12:$C$15,2,0)&amp;VLOOKUP($C$8,parametros!$B$6:$D$10,3,0)-1+MATCH($G$8,parametros!$E$6:$E$10,0)),"")</f>
        <v/>
      </c>
      <c r="M60" s="28" t="str">
        <f ca="1">IFERROR(INDIRECT("'"&amp;TEXT($D60,"mmm")&amp;YEAR($D60)&amp;"'!"&amp;VLOOKUP(MATCH(M$9,INDIRECT("'"&amp;TEXT($D60,"mmm")&amp;YEAR($D60)&amp;"'!$C$14:$F$14"),0),parametros!$B$12:$C$15,2,0)&amp;VLOOKUP($C$8,parametros!$B$6:$D$10,3,0)-1+MATCH($G$8,parametros!$E$6:$E$10,0)),"")</f>
        <v/>
      </c>
      <c r="N60" s="28" t="str">
        <f ca="1">IFERROR(INDIRECT("'"&amp;TEXT($D60,"mmm")&amp;YEAR($D60)&amp;"'!"&amp;VLOOKUP(MATCH(N$9,INDIRECT("'"&amp;TEXT($D60,"mmm")&amp;YEAR($D60)&amp;"'!$C$14:$F$14"),0),parametros!$B$12:$C$15,2,0)&amp;VLOOKUP($C$8,parametros!$B$6:$D$10,3,0)-1+MATCH($G$8,parametros!$E$6:$E$10,0)),"")</f>
        <v/>
      </c>
      <c r="O60" s="28" t="str">
        <f ca="1">IFERROR(INDIRECT("'"&amp;TEXT($D60,"mmm")&amp;YEAR($D60)&amp;"'!"&amp;VLOOKUP(MATCH(O$9,INDIRECT("'"&amp;TEXT($D60,"mmm")&amp;YEAR($D60)&amp;"'!$C$14:$F$14"),0),parametros!$B$12:$C$15,2,0)&amp;VLOOKUP($C$8,parametros!$B$6:$D$10,3,0)-1+MATCH($G$8,parametros!$E$6:$E$10,0)),"")</f>
        <v/>
      </c>
      <c r="P60" s="28" t="str">
        <f ca="1">IFERROR(INDIRECT("'"&amp;TEXT($D60,"mmm")&amp;YEAR($D60)&amp;"'!"&amp;VLOOKUP(MATCH(P$9,INDIRECT("'"&amp;TEXT($D60,"mmm")&amp;YEAR($D60)&amp;"'!$C$14:$F$14"),0),parametros!$B$12:$C$15,2,0)&amp;VLOOKUP($C$8,parametros!$B$6:$D$10,3,0)-1+MATCH($G$8,parametros!$E$6:$E$10,0)),"")</f>
        <v/>
      </c>
      <c r="Q60" s="28" t="str">
        <f ca="1">IFERROR(INDIRECT("'"&amp;TEXT($D60,"mmm")&amp;YEAR($D60)&amp;"'!"&amp;VLOOKUP(MATCH(Q$9,INDIRECT("'"&amp;TEXT($D60,"mmm")&amp;YEAR($D60)&amp;"'!$C$14:$F$14"),0),parametros!$B$12:$C$15,2,0)&amp;VLOOKUP($C$8,parametros!$B$6:$D$10,3,0)-1+MATCH($G$8,parametros!$E$6:$E$10,0)),"")</f>
        <v/>
      </c>
      <c r="R60" s="28" t="str">
        <f ca="1">IFERROR(INDIRECT("'"&amp;TEXT($D60,"mmm")&amp;YEAR($D60)&amp;"'!"&amp;VLOOKUP(MATCH(R$9,INDIRECT("'"&amp;TEXT($D60,"mmm")&amp;YEAR($D60)&amp;"'!$C$14:$F$14"),0),parametros!$B$12:$C$15,2,0)&amp;VLOOKUP($C$8,parametros!$B$6:$D$10,3,0)-1+MATCH($G$8,parametros!$E$6:$E$10,0)),"")</f>
        <v/>
      </c>
      <c r="S60" s="28" t="str">
        <f ca="1">IFERROR(INDIRECT("'"&amp;TEXT($D60,"mmm")&amp;YEAR($D60)&amp;"'!"&amp;VLOOKUP(MATCH(S$9,INDIRECT("'"&amp;TEXT($D60,"mmm")&amp;YEAR($D60)&amp;"'!$C$14:$F$14"),0),parametros!$B$12:$C$15,2,0)&amp;VLOOKUP($C$8,parametros!$B$6:$D$10,3,0)-1+MATCH($G$8,parametros!$E$6:$E$10,0)),"")</f>
        <v/>
      </c>
      <c r="T60" s="28" t="str">
        <f ca="1">IFERROR(INDIRECT("'"&amp;TEXT($D60,"mmm")&amp;YEAR($D60)&amp;"'!"&amp;VLOOKUP(MATCH(T$9,INDIRECT("'"&amp;TEXT($D60,"mmm")&amp;YEAR($D60)&amp;"'!$C$14:$F$14"),0),parametros!$B$12:$C$15,2,0)&amp;VLOOKUP($C$8,parametros!$B$6:$D$10,3,0)-1+MATCH($G$8,parametros!$E$6:$E$10,0)),"")</f>
        <v/>
      </c>
    </row>
    <row r="61" spans="4:20" ht="15.75" thickBot="1" x14ac:dyDescent="0.3">
      <c r="D61" s="26">
        <f t="shared" si="12"/>
        <v>44652</v>
      </c>
      <c r="E61" s="27" t="str">
        <f ca="1">IFERROR(INDIRECT("'"&amp;TEXT($D61,"mmm")&amp;YEAR($D61)&amp;"'!"&amp;VLOOKUP(MATCH(E$9,INDIRECT("'"&amp;TEXT($D61,"mmm")&amp;YEAR($D61)&amp;"'!$C$14:$F$14"),0),parametros!$B$12:$C$15,2,0)&amp;VLOOKUP($C$8,parametros!$B$6:$D$10,3,0)-1+MATCH($G$8,parametros!$E$6:$E$10,0)),"")</f>
        <v/>
      </c>
      <c r="F61" s="28" t="str">
        <f ca="1">IFERROR(INDIRECT("'"&amp;TEXT($D61,"mmm")&amp;YEAR($D61)&amp;"'!"&amp;VLOOKUP(MATCH(F$9,INDIRECT("'"&amp;TEXT($D61,"mmm")&amp;YEAR($D61)&amp;"'!$C$14:$F$14"),0),parametros!$B$12:$C$15,2,0)&amp;VLOOKUP($C$8,parametros!$B$6:$D$10,3,0)-1+MATCH($G$8,parametros!$E$6:$E$10,0)),"")</f>
        <v/>
      </c>
      <c r="G61" s="28" t="str">
        <f ca="1">IFERROR(INDIRECT("'"&amp;TEXT($D61,"mmm")&amp;YEAR($D61)&amp;"'!"&amp;VLOOKUP(MATCH(G$9,INDIRECT("'"&amp;TEXT($D61,"mmm")&amp;YEAR($D61)&amp;"'!$C$14:$F$14"),0),parametros!$B$12:$C$15,2,0)&amp;VLOOKUP($C$8,parametros!$B$6:$D$10,3,0)-1+MATCH($G$8,parametros!$E$6:$E$10,0)),"")</f>
        <v/>
      </c>
      <c r="H61" s="28" t="str">
        <f ca="1">IFERROR(INDIRECT("'"&amp;TEXT($D61,"mmm")&amp;YEAR($D61)&amp;"'!"&amp;VLOOKUP(MATCH(H$9,INDIRECT("'"&amp;TEXT($D61,"mmm")&amp;YEAR($D61)&amp;"'!$C$14:$F$14"),0),parametros!$B$12:$C$15,2,0)&amp;VLOOKUP($C$8,parametros!$B$6:$D$10,3,0)-1+MATCH($G$8,parametros!$E$6:$E$10,0)),"")</f>
        <v/>
      </c>
      <c r="I61" s="28" t="str">
        <f ca="1">IFERROR(INDIRECT("'"&amp;TEXT($D61,"mmm")&amp;YEAR($D61)&amp;"'!"&amp;VLOOKUP(MATCH(I$9,INDIRECT("'"&amp;TEXT($D61,"mmm")&amp;YEAR($D61)&amp;"'!$C$14:$F$14"),0),parametros!$B$12:$C$15,2,0)&amp;VLOOKUP($C$8,parametros!$B$6:$D$10,3,0)-1+MATCH($G$8,parametros!$E$6:$E$10,0)),"")</f>
        <v/>
      </c>
      <c r="J61" s="28" t="str">
        <f ca="1">IFERROR(INDIRECT("'"&amp;TEXT($D61,"mmm")&amp;YEAR($D61)&amp;"'!"&amp;VLOOKUP(MATCH(J$9,INDIRECT("'"&amp;TEXT($D61,"mmm")&amp;YEAR($D61)&amp;"'!$C$14:$F$14"),0),parametros!$B$12:$C$15,2,0)&amp;VLOOKUP($C$8,parametros!$B$6:$D$10,3,0)-1+MATCH($G$8,parametros!$E$6:$E$10,0)),"")</f>
        <v/>
      </c>
      <c r="K61" s="28" t="str">
        <f ca="1">IFERROR(INDIRECT("'"&amp;TEXT($D61,"mmm")&amp;YEAR($D61)&amp;"'!"&amp;VLOOKUP(MATCH(K$9,INDIRECT("'"&amp;TEXT($D61,"mmm")&amp;YEAR($D61)&amp;"'!$C$14:$F$14"),0),parametros!$B$12:$C$15,2,0)&amp;VLOOKUP($C$8,parametros!$B$6:$D$10,3,0)-1+MATCH($G$8,parametros!$E$6:$E$10,0)),"")</f>
        <v/>
      </c>
      <c r="L61" s="28" t="str">
        <f ca="1">IFERROR(INDIRECT("'"&amp;TEXT($D61,"mmm")&amp;YEAR($D61)&amp;"'!"&amp;VLOOKUP(MATCH(L$9,INDIRECT("'"&amp;TEXT($D61,"mmm")&amp;YEAR($D61)&amp;"'!$C$14:$F$14"),0),parametros!$B$12:$C$15,2,0)&amp;VLOOKUP($C$8,parametros!$B$6:$D$10,3,0)-1+MATCH($G$8,parametros!$E$6:$E$10,0)),"")</f>
        <v/>
      </c>
      <c r="M61" s="28" t="str">
        <f ca="1">IFERROR(INDIRECT("'"&amp;TEXT($D61,"mmm")&amp;YEAR($D61)&amp;"'!"&amp;VLOOKUP(MATCH(M$9,INDIRECT("'"&amp;TEXT($D61,"mmm")&amp;YEAR($D61)&amp;"'!$C$14:$F$14"),0),parametros!$B$12:$C$15,2,0)&amp;VLOOKUP($C$8,parametros!$B$6:$D$10,3,0)-1+MATCH($G$8,parametros!$E$6:$E$10,0)),"")</f>
        <v/>
      </c>
      <c r="N61" s="28" t="str">
        <f ca="1">IFERROR(INDIRECT("'"&amp;TEXT($D61,"mmm")&amp;YEAR($D61)&amp;"'!"&amp;VLOOKUP(MATCH(N$9,INDIRECT("'"&amp;TEXT($D61,"mmm")&amp;YEAR($D61)&amp;"'!$C$14:$F$14"),0),parametros!$B$12:$C$15,2,0)&amp;VLOOKUP($C$8,parametros!$B$6:$D$10,3,0)-1+MATCH($G$8,parametros!$E$6:$E$10,0)),"")</f>
        <v/>
      </c>
      <c r="O61" s="28" t="str">
        <f ca="1">IFERROR(INDIRECT("'"&amp;TEXT($D61,"mmm")&amp;YEAR($D61)&amp;"'!"&amp;VLOOKUP(MATCH(O$9,INDIRECT("'"&amp;TEXT($D61,"mmm")&amp;YEAR($D61)&amp;"'!$C$14:$F$14"),0),parametros!$B$12:$C$15,2,0)&amp;VLOOKUP($C$8,parametros!$B$6:$D$10,3,0)-1+MATCH($G$8,parametros!$E$6:$E$10,0)),"")</f>
        <v/>
      </c>
      <c r="P61" s="28" t="str">
        <f ca="1">IFERROR(INDIRECT("'"&amp;TEXT($D61,"mmm")&amp;YEAR($D61)&amp;"'!"&amp;VLOOKUP(MATCH(P$9,INDIRECT("'"&amp;TEXT($D61,"mmm")&amp;YEAR($D61)&amp;"'!$C$14:$F$14"),0),parametros!$B$12:$C$15,2,0)&amp;VLOOKUP($C$8,parametros!$B$6:$D$10,3,0)-1+MATCH($G$8,parametros!$E$6:$E$10,0)),"")</f>
        <v/>
      </c>
      <c r="Q61" s="28" t="str">
        <f ca="1">IFERROR(INDIRECT("'"&amp;TEXT($D61,"mmm")&amp;YEAR($D61)&amp;"'!"&amp;VLOOKUP(MATCH(Q$9,INDIRECT("'"&amp;TEXT($D61,"mmm")&amp;YEAR($D61)&amp;"'!$C$14:$F$14"),0),parametros!$B$12:$C$15,2,0)&amp;VLOOKUP($C$8,parametros!$B$6:$D$10,3,0)-1+MATCH($G$8,parametros!$E$6:$E$10,0)),"")</f>
        <v/>
      </c>
      <c r="R61" s="28" t="str">
        <f ca="1">IFERROR(INDIRECT("'"&amp;TEXT($D61,"mmm")&amp;YEAR($D61)&amp;"'!"&amp;VLOOKUP(MATCH(R$9,INDIRECT("'"&amp;TEXT($D61,"mmm")&amp;YEAR($D61)&amp;"'!$C$14:$F$14"),0),parametros!$B$12:$C$15,2,0)&amp;VLOOKUP($C$8,parametros!$B$6:$D$10,3,0)-1+MATCH($G$8,parametros!$E$6:$E$10,0)),"")</f>
        <v/>
      </c>
      <c r="S61" s="28" t="str">
        <f ca="1">IFERROR(INDIRECT("'"&amp;TEXT($D61,"mmm")&amp;YEAR($D61)&amp;"'!"&amp;VLOOKUP(MATCH(S$9,INDIRECT("'"&amp;TEXT($D61,"mmm")&amp;YEAR($D61)&amp;"'!$C$14:$F$14"),0),parametros!$B$12:$C$15,2,0)&amp;VLOOKUP($C$8,parametros!$B$6:$D$10,3,0)-1+MATCH($G$8,parametros!$E$6:$E$10,0)),"")</f>
        <v/>
      </c>
      <c r="T61" s="28" t="str">
        <f ca="1">IFERROR(INDIRECT("'"&amp;TEXT($D61,"mmm")&amp;YEAR($D61)&amp;"'!"&amp;VLOOKUP(MATCH(T$9,INDIRECT("'"&amp;TEXT($D61,"mmm")&amp;YEAR($D61)&amp;"'!$C$14:$F$14"),0),parametros!$B$12:$C$15,2,0)&amp;VLOOKUP($C$8,parametros!$B$6:$D$10,3,0)-1+MATCH($G$8,parametros!$E$6:$E$10,0)),"")</f>
        <v/>
      </c>
    </row>
    <row r="62" spans="4:20" ht="15.75" thickBot="1" x14ac:dyDescent="0.3">
      <c r="D62" s="26">
        <f t="shared" si="12"/>
        <v>44682</v>
      </c>
      <c r="E62" s="27" t="str">
        <f ca="1">IFERROR(INDIRECT("'"&amp;TEXT($D62,"mmm")&amp;YEAR($D62)&amp;"'!"&amp;VLOOKUP(MATCH(E$9,INDIRECT("'"&amp;TEXT($D62,"mmm")&amp;YEAR($D62)&amp;"'!$C$14:$F$14"),0),parametros!$B$12:$C$15,2,0)&amp;VLOOKUP($C$8,parametros!$B$6:$D$10,3,0)-1+MATCH($G$8,parametros!$E$6:$E$10,0)),"")</f>
        <v/>
      </c>
      <c r="F62" s="28" t="str">
        <f ca="1">IFERROR(INDIRECT("'"&amp;TEXT($D62,"mmm")&amp;YEAR($D62)&amp;"'!"&amp;VLOOKUP(MATCH(F$9,INDIRECT("'"&amp;TEXT($D62,"mmm")&amp;YEAR($D62)&amp;"'!$C$14:$F$14"),0),parametros!$B$12:$C$15,2,0)&amp;VLOOKUP($C$8,parametros!$B$6:$D$10,3,0)-1+MATCH($G$8,parametros!$E$6:$E$10,0)),"")</f>
        <v/>
      </c>
      <c r="G62" s="28" t="str">
        <f ca="1">IFERROR(INDIRECT("'"&amp;TEXT($D62,"mmm")&amp;YEAR($D62)&amp;"'!"&amp;VLOOKUP(MATCH(G$9,INDIRECT("'"&amp;TEXT($D62,"mmm")&amp;YEAR($D62)&amp;"'!$C$14:$F$14"),0),parametros!$B$12:$C$15,2,0)&amp;VLOOKUP($C$8,parametros!$B$6:$D$10,3,0)-1+MATCH($G$8,parametros!$E$6:$E$10,0)),"")</f>
        <v/>
      </c>
      <c r="H62" s="28" t="str">
        <f ca="1">IFERROR(INDIRECT("'"&amp;TEXT($D62,"mmm")&amp;YEAR($D62)&amp;"'!"&amp;VLOOKUP(MATCH(H$9,INDIRECT("'"&amp;TEXT($D62,"mmm")&amp;YEAR($D62)&amp;"'!$C$14:$F$14"),0),parametros!$B$12:$C$15,2,0)&amp;VLOOKUP($C$8,parametros!$B$6:$D$10,3,0)-1+MATCH($G$8,parametros!$E$6:$E$10,0)),"")</f>
        <v/>
      </c>
      <c r="I62" s="28" t="str">
        <f ca="1">IFERROR(INDIRECT("'"&amp;TEXT($D62,"mmm")&amp;YEAR($D62)&amp;"'!"&amp;VLOOKUP(MATCH(I$9,INDIRECT("'"&amp;TEXT($D62,"mmm")&amp;YEAR($D62)&amp;"'!$C$14:$F$14"),0),parametros!$B$12:$C$15,2,0)&amp;VLOOKUP($C$8,parametros!$B$6:$D$10,3,0)-1+MATCH($G$8,parametros!$E$6:$E$10,0)),"")</f>
        <v/>
      </c>
      <c r="J62" s="28" t="str">
        <f ca="1">IFERROR(INDIRECT("'"&amp;TEXT($D62,"mmm")&amp;YEAR($D62)&amp;"'!"&amp;VLOOKUP(MATCH(J$9,INDIRECT("'"&amp;TEXT($D62,"mmm")&amp;YEAR($D62)&amp;"'!$C$14:$F$14"),0),parametros!$B$12:$C$15,2,0)&amp;VLOOKUP($C$8,parametros!$B$6:$D$10,3,0)-1+MATCH($G$8,parametros!$E$6:$E$10,0)),"")</f>
        <v/>
      </c>
      <c r="K62" s="28" t="str">
        <f ca="1">IFERROR(INDIRECT("'"&amp;TEXT($D62,"mmm")&amp;YEAR($D62)&amp;"'!"&amp;VLOOKUP(MATCH(K$9,INDIRECT("'"&amp;TEXT($D62,"mmm")&amp;YEAR($D62)&amp;"'!$C$14:$F$14"),0),parametros!$B$12:$C$15,2,0)&amp;VLOOKUP($C$8,parametros!$B$6:$D$10,3,0)-1+MATCH($G$8,parametros!$E$6:$E$10,0)),"")</f>
        <v/>
      </c>
      <c r="L62" s="28" t="str">
        <f ca="1">IFERROR(INDIRECT("'"&amp;TEXT($D62,"mmm")&amp;YEAR($D62)&amp;"'!"&amp;VLOOKUP(MATCH(L$9,INDIRECT("'"&amp;TEXT($D62,"mmm")&amp;YEAR($D62)&amp;"'!$C$14:$F$14"),0),parametros!$B$12:$C$15,2,0)&amp;VLOOKUP($C$8,parametros!$B$6:$D$10,3,0)-1+MATCH($G$8,parametros!$E$6:$E$10,0)),"")</f>
        <v/>
      </c>
      <c r="M62" s="28" t="str">
        <f ca="1">IFERROR(INDIRECT("'"&amp;TEXT($D62,"mmm")&amp;YEAR($D62)&amp;"'!"&amp;VLOOKUP(MATCH(M$9,INDIRECT("'"&amp;TEXT($D62,"mmm")&amp;YEAR($D62)&amp;"'!$C$14:$F$14"),0),parametros!$B$12:$C$15,2,0)&amp;VLOOKUP($C$8,parametros!$B$6:$D$10,3,0)-1+MATCH($G$8,parametros!$E$6:$E$10,0)),"")</f>
        <v/>
      </c>
      <c r="N62" s="28" t="str">
        <f ca="1">IFERROR(INDIRECT("'"&amp;TEXT($D62,"mmm")&amp;YEAR($D62)&amp;"'!"&amp;VLOOKUP(MATCH(N$9,INDIRECT("'"&amp;TEXT($D62,"mmm")&amp;YEAR($D62)&amp;"'!$C$14:$F$14"),0),parametros!$B$12:$C$15,2,0)&amp;VLOOKUP($C$8,parametros!$B$6:$D$10,3,0)-1+MATCH($G$8,parametros!$E$6:$E$10,0)),"")</f>
        <v/>
      </c>
      <c r="O62" s="28" t="str">
        <f ca="1">IFERROR(INDIRECT("'"&amp;TEXT($D62,"mmm")&amp;YEAR($D62)&amp;"'!"&amp;VLOOKUP(MATCH(O$9,INDIRECT("'"&amp;TEXT($D62,"mmm")&amp;YEAR($D62)&amp;"'!$C$14:$F$14"),0),parametros!$B$12:$C$15,2,0)&amp;VLOOKUP($C$8,parametros!$B$6:$D$10,3,0)-1+MATCH($G$8,parametros!$E$6:$E$10,0)),"")</f>
        <v/>
      </c>
      <c r="P62" s="28" t="str">
        <f ca="1">IFERROR(INDIRECT("'"&amp;TEXT($D62,"mmm")&amp;YEAR($D62)&amp;"'!"&amp;VLOOKUP(MATCH(P$9,INDIRECT("'"&amp;TEXT($D62,"mmm")&amp;YEAR($D62)&amp;"'!$C$14:$F$14"),0),parametros!$B$12:$C$15,2,0)&amp;VLOOKUP($C$8,parametros!$B$6:$D$10,3,0)-1+MATCH($G$8,parametros!$E$6:$E$10,0)),"")</f>
        <v/>
      </c>
      <c r="Q62" s="28" t="str">
        <f ca="1">IFERROR(INDIRECT("'"&amp;TEXT($D62,"mmm")&amp;YEAR($D62)&amp;"'!"&amp;VLOOKUP(MATCH(Q$9,INDIRECT("'"&amp;TEXT($D62,"mmm")&amp;YEAR($D62)&amp;"'!$C$14:$F$14"),0),parametros!$B$12:$C$15,2,0)&amp;VLOOKUP($C$8,parametros!$B$6:$D$10,3,0)-1+MATCH($G$8,parametros!$E$6:$E$10,0)),"")</f>
        <v/>
      </c>
      <c r="R62" s="28" t="str">
        <f ca="1">IFERROR(INDIRECT("'"&amp;TEXT($D62,"mmm")&amp;YEAR($D62)&amp;"'!"&amp;VLOOKUP(MATCH(R$9,INDIRECT("'"&amp;TEXT($D62,"mmm")&amp;YEAR($D62)&amp;"'!$C$14:$F$14"),0),parametros!$B$12:$C$15,2,0)&amp;VLOOKUP($C$8,parametros!$B$6:$D$10,3,0)-1+MATCH($G$8,parametros!$E$6:$E$10,0)),"")</f>
        <v/>
      </c>
      <c r="S62" s="28" t="str">
        <f ca="1">IFERROR(INDIRECT("'"&amp;TEXT($D62,"mmm")&amp;YEAR($D62)&amp;"'!"&amp;VLOOKUP(MATCH(S$9,INDIRECT("'"&amp;TEXT($D62,"mmm")&amp;YEAR($D62)&amp;"'!$C$14:$F$14"),0),parametros!$B$12:$C$15,2,0)&amp;VLOOKUP($C$8,parametros!$B$6:$D$10,3,0)-1+MATCH($G$8,parametros!$E$6:$E$10,0)),"")</f>
        <v/>
      </c>
      <c r="T62" s="28" t="str">
        <f ca="1">IFERROR(INDIRECT("'"&amp;TEXT($D62,"mmm")&amp;YEAR($D62)&amp;"'!"&amp;VLOOKUP(MATCH(T$9,INDIRECT("'"&amp;TEXT($D62,"mmm")&amp;YEAR($D62)&amp;"'!$C$14:$F$14"),0),parametros!$B$12:$C$15,2,0)&amp;VLOOKUP($C$8,parametros!$B$6:$D$10,3,0)-1+MATCH($G$8,parametros!$E$6:$E$10,0)),"")</f>
        <v/>
      </c>
    </row>
    <row r="63" spans="4:20" ht="15.75" thickBot="1" x14ac:dyDescent="0.3">
      <c r="D63" s="26">
        <f t="shared" si="12"/>
        <v>44713</v>
      </c>
      <c r="E63" s="27" t="str">
        <f ca="1">IFERROR(INDIRECT("'"&amp;TEXT($D63,"mmm")&amp;YEAR($D63)&amp;"'!"&amp;VLOOKUP(MATCH(E$9,INDIRECT("'"&amp;TEXT($D63,"mmm")&amp;YEAR($D63)&amp;"'!$C$14:$F$14"),0),parametros!$B$12:$C$15,2,0)&amp;VLOOKUP($C$8,parametros!$B$6:$D$10,3,0)-1+MATCH($G$8,parametros!$E$6:$E$10,0)),"")</f>
        <v/>
      </c>
      <c r="F63" s="28" t="str">
        <f ca="1">IFERROR(INDIRECT("'"&amp;TEXT($D63,"mmm")&amp;YEAR($D63)&amp;"'!"&amp;VLOOKUP(MATCH(F$9,INDIRECT("'"&amp;TEXT($D63,"mmm")&amp;YEAR($D63)&amp;"'!$C$14:$F$14"),0),parametros!$B$12:$C$15,2,0)&amp;VLOOKUP($C$8,parametros!$B$6:$D$10,3,0)-1+MATCH($G$8,parametros!$E$6:$E$10,0)),"")</f>
        <v/>
      </c>
      <c r="G63" s="28" t="str">
        <f ca="1">IFERROR(INDIRECT("'"&amp;TEXT($D63,"mmm")&amp;YEAR($D63)&amp;"'!"&amp;VLOOKUP(MATCH(G$9,INDIRECT("'"&amp;TEXT($D63,"mmm")&amp;YEAR($D63)&amp;"'!$C$14:$F$14"),0),parametros!$B$12:$C$15,2,0)&amp;VLOOKUP($C$8,parametros!$B$6:$D$10,3,0)-1+MATCH($G$8,parametros!$E$6:$E$10,0)),"")</f>
        <v/>
      </c>
      <c r="H63" s="28" t="str">
        <f ca="1">IFERROR(INDIRECT("'"&amp;TEXT($D63,"mmm")&amp;YEAR($D63)&amp;"'!"&amp;VLOOKUP(MATCH(H$9,INDIRECT("'"&amp;TEXT($D63,"mmm")&amp;YEAR($D63)&amp;"'!$C$14:$F$14"),0),parametros!$B$12:$C$15,2,0)&amp;VLOOKUP($C$8,parametros!$B$6:$D$10,3,0)-1+MATCH($G$8,parametros!$E$6:$E$10,0)),"")</f>
        <v/>
      </c>
      <c r="I63" s="28" t="str">
        <f ca="1">IFERROR(INDIRECT("'"&amp;TEXT($D63,"mmm")&amp;YEAR($D63)&amp;"'!"&amp;VLOOKUP(MATCH(I$9,INDIRECT("'"&amp;TEXT($D63,"mmm")&amp;YEAR($D63)&amp;"'!$C$14:$F$14"),0),parametros!$B$12:$C$15,2,0)&amp;VLOOKUP($C$8,parametros!$B$6:$D$10,3,0)-1+MATCH($G$8,parametros!$E$6:$E$10,0)),"")</f>
        <v/>
      </c>
      <c r="J63" s="28" t="str">
        <f ca="1">IFERROR(INDIRECT("'"&amp;TEXT($D63,"mmm")&amp;YEAR($D63)&amp;"'!"&amp;VLOOKUP(MATCH(J$9,INDIRECT("'"&amp;TEXT($D63,"mmm")&amp;YEAR($D63)&amp;"'!$C$14:$F$14"),0),parametros!$B$12:$C$15,2,0)&amp;VLOOKUP($C$8,parametros!$B$6:$D$10,3,0)-1+MATCH($G$8,parametros!$E$6:$E$10,0)),"")</f>
        <v/>
      </c>
      <c r="K63" s="28" t="str">
        <f ca="1">IFERROR(INDIRECT("'"&amp;TEXT($D63,"mmm")&amp;YEAR($D63)&amp;"'!"&amp;VLOOKUP(MATCH(K$9,INDIRECT("'"&amp;TEXT($D63,"mmm")&amp;YEAR($D63)&amp;"'!$C$14:$F$14"),0),parametros!$B$12:$C$15,2,0)&amp;VLOOKUP($C$8,parametros!$B$6:$D$10,3,0)-1+MATCH($G$8,parametros!$E$6:$E$10,0)),"")</f>
        <v/>
      </c>
      <c r="L63" s="28" t="str">
        <f ca="1">IFERROR(INDIRECT("'"&amp;TEXT($D63,"mmm")&amp;YEAR($D63)&amp;"'!"&amp;VLOOKUP(MATCH(L$9,INDIRECT("'"&amp;TEXT($D63,"mmm")&amp;YEAR($D63)&amp;"'!$C$14:$F$14"),0),parametros!$B$12:$C$15,2,0)&amp;VLOOKUP($C$8,parametros!$B$6:$D$10,3,0)-1+MATCH($G$8,parametros!$E$6:$E$10,0)),"")</f>
        <v/>
      </c>
      <c r="M63" s="28" t="str">
        <f ca="1">IFERROR(INDIRECT("'"&amp;TEXT($D63,"mmm")&amp;YEAR($D63)&amp;"'!"&amp;VLOOKUP(MATCH(M$9,INDIRECT("'"&amp;TEXT($D63,"mmm")&amp;YEAR($D63)&amp;"'!$C$14:$F$14"),0),parametros!$B$12:$C$15,2,0)&amp;VLOOKUP($C$8,parametros!$B$6:$D$10,3,0)-1+MATCH($G$8,parametros!$E$6:$E$10,0)),"")</f>
        <v/>
      </c>
      <c r="N63" s="28" t="str">
        <f ca="1">IFERROR(INDIRECT("'"&amp;TEXT($D63,"mmm")&amp;YEAR($D63)&amp;"'!"&amp;VLOOKUP(MATCH(N$9,INDIRECT("'"&amp;TEXT($D63,"mmm")&amp;YEAR($D63)&amp;"'!$C$14:$F$14"),0),parametros!$B$12:$C$15,2,0)&amp;VLOOKUP($C$8,parametros!$B$6:$D$10,3,0)-1+MATCH($G$8,parametros!$E$6:$E$10,0)),"")</f>
        <v/>
      </c>
      <c r="O63" s="28" t="str">
        <f ca="1">IFERROR(INDIRECT("'"&amp;TEXT($D63,"mmm")&amp;YEAR($D63)&amp;"'!"&amp;VLOOKUP(MATCH(O$9,INDIRECT("'"&amp;TEXT($D63,"mmm")&amp;YEAR($D63)&amp;"'!$C$14:$F$14"),0),parametros!$B$12:$C$15,2,0)&amp;VLOOKUP($C$8,parametros!$B$6:$D$10,3,0)-1+MATCH($G$8,parametros!$E$6:$E$10,0)),"")</f>
        <v/>
      </c>
      <c r="P63" s="28" t="str">
        <f ca="1">IFERROR(INDIRECT("'"&amp;TEXT($D63,"mmm")&amp;YEAR($D63)&amp;"'!"&amp;VLOOKUP(MATCH(P$9,INDIRECT("'"&amp;TEXT($D63,"mmm")&amp;YEAR($D63)&amp;"'!$C$14:$F$14"),0),parametros!$B$12:$C$15,2,0)&amp;VLOOKUP($C$8,parametros!$B$6:$D$10,3,0)-1+MATCH($G$8,parametros!$E$6:$E$10,0)),"")</f>
        <v/>
      </c>
      <c r="Q63" s="28" t="str">
        <f ca="1">IFERROR(INDIRECT("'"&amp;TEXT($D63,"mmm")&amp;YEAR($D63)&amp;"'!"&amp;VLOOKUP(MATCH(Q$9,INDIRECT("'"&amp;TEXT($D63,"mmm")&amp;YEAR($D63)&amp;"'!$C$14:$F$14"),0),parametros!$B$12:$C$15,2,0)&amp;VLOOKUP($C$8,parametros!$B$6:$D$10,3,0)-1+MATCH($G$8,parametros!$E$6:$E$10,0)),"")</f>
        <v/>
      </c>
      <c r="R63" s="28" t="str">
        <f ca="1">IFERROR(INDIRECT("'"&amp;TEXT($D63,"mmm")&amp;YEAR($D63)&amp;"'!"&amp;VLOOKUP(MATCH(R$9,INDIRECT("'"&amp;TEXT($D63,"mmm")&amp;YEAR($D63)&amp;"'!$C$14:$F$14"),0),parametros!$B$12:$C$15,2,0)&amp;VLOOKUP($C$8,parametros!$B$6:$D$10,3,0)-1+MATCH($G$8,parametros!$E$6:$E$10,0)),"")</f>
        <v/>
      </c>
      <c r="S63" s="28" t="str">
        <f ca="1">IFERROR(INDIRECT("'"&amp;TEXT($D63,"mmm")&amp;YEAR($D63)&amp;"'!"&amp;VLOOKUP(MATCH(S$9,INDIRECT("'"&amp;TEXT($D63,"mmm")&amp;YEAR($D63)&amp;"'!$C$14:$F$14"),0),parametros!$B$12:$C$15,2,0)&amp;VLOOKUP($C$8,parametros!$B$6:$D$10,3,0)-1+MATCH($G$8,parametros!$E$6:$E$10,0)),"")</f>
        <v/>
      </c>
      <c r="T63" s="28" t="str">
        <f ca="1">IFERROR(INDIRECT("'"&amp;TEXT($D63,"mmm")&amp;YEAR($D63)&amp;"'!"&amp;VLOOKUP(MATCH(T$9,INDIRECT("'"&amp;TEXT($D63,"mmm")&amp;YEAR($D63)&amp;"'!$C$14:$F$14"),0),parametros!$B$12:$C$15,2,0)&amp;VLOOKUP($C$8,parametros!$B$6:$D$10,3,0)-1+MATCH($G$8,parametros!$E$6:$E$10,0)),"")</f>
        <v/>
      </c>
    </row>
    <row r="64" spans="4:20" ht="15.75" thickBot="1" x14ac:dyDescent="0.3">
      <c r="D64" s="26">
        <f t="shared" si="12"/>
        <v>44743</v>
      </c>
      <c r="E64" s="27" t="str">
        <f ca="1">IFERROR(INDIRECT("'"&amp;TEXT($D64,"mmm")&amp;YEAR($D64)&amp;"'!"&amp;VLOOKUP(MATCH(E$9,INDIRECT("'"&amp;TEXT($D64,"mmm")&amp;YEAR($D64)&amp;"'!$C$14:$F$14"),0),parametros!$B$12:$C$15,2,0)&amp;VLOOKUP($C$8,parametros!$B$6:$D$10,3,0)-1+MATCH($G$8,parametros!$E$6:$E$10,0)),"")</f>
        <v/>
      </c>
      <c r="F64" s="28" t="str">
        <f ca="1">IFERROR(INDIRECT("'"&amp;TEXT($D64,"mmm")&amp;YEAR($D64)&amp;"'!"&amp;VLOOKUP(MATCH(F$9,INDIRECT("'"&amp;TEXT($D64,"mmm")&amp;YEAR($D64)&amp;"'!$C$14:$F$14"),0),parametros!$B$12:$C$15,2,0)&amp;VLOOKUP($C$8,parametros!$B$6:$D$10,3,0)-1+MATCH($G$8,parametros!$E$6:$E$10,0)),"")</f>
        <v/>
      </c>
      <c r="G64" s="28" t="str">
        <f ca="1">IFERROR(INDIRECT("'"&amp;TEXT($D64,"mmm")&amp;YEAR($D64)&amp;"'!"&amp;VLOOKUP(MATCH(G$9,INDIRECT("'"&amp;TEXT($D64,"mmm")&amp;YEAR($D64)&amp;"'!$C$14:$F$14"),0),parametros!$B$12:$C$15,2,0)&amp;VLOOKUP($C$8,parametros!$B$6:$D$10,3,0)-1+MATCH($G$8,parametros!$E$6:$E$10,0)),"")</f>
        <v/>
      </c>
      <c r="H64" s="28" t="str">
        <f ca="1">IFERROR(INDIRECT("'"&amp;TEXT($D64,"mmm")&amp;YEAR($D64)&amp;"'!"&amp;VLOOKUP(MATCH(H$9,INDIRECT("'"&amp;TEXT($D64,"mmm")&amp;YEAR($D64)&amp;"'!$C$14:$F$14"),0),parametros!$B$12:$C$15,2,0)&amp;VLOOKUP($C$8,parametros!$B$6:$D$10,3,0)-1+MATCH($G$8,parametros!$E$6:$E$10,0)),"")</f>
        <v/>
      </c>
      <c r="I64" s="28" t="str">
        <f ca="1">IFERROR(INDIRECT("'"&amp;TEXT($D64,"mmm")&amp;YEAR($D64)&amp;"'!"&amp;VLOOKUP(MATCH(I$9,INDIRECT("'"&amp;TEXT($D64,"mmm")&amp;YEAR($D64)&amp;"'!$C$14:$F$14"),0),parametros!$B$12:$C$15,2,0)&amp;VLOOKUP($C$8,parametros!$B$6:$D$10,3,0)-1+MATCH($G$8,parametros!$E$6:$E$10,0)),"")</f>
        <v/>
      </c>
      <c r="J64" s="28" t="str">
        <f ca="1">IFERROR(INDIRECT("'"&amp;TEXT($D64,"mmm")&amp;YEAR($D64)&amp;"'!"&amp;VLOOKUP(MATCH(J$9,INDIRECT("'"&amp;TEXT($D64,"mmm")&amp;YEAR($D64)&amp;"'!$C$14:$F$14"),0),parametros!$B$12:$C$15,2,0)&amp;VLOOKUP($C$8,parametros!$B$6:$D$10,3,0)-1+MATCH($G$8,parametros!$E$6:$E$10,0)),"")</f>
        <v/>
      </c>
      <c r="K64" s="28" t="str">
        <f ca="1">IFERROR(INDIRECT("'"&amp;TEXT($D64,"mmm")&amp;YEAR($D64)&amp;"'!"&amp;VLOOKUP(MATCH(K$9,INDIRECT("'"&amp;TEXT($D64,"mmm")&amp;YEAR($D64)&amp;"'!$C$14:$F$14"),0),parametros!$B$12:$C$15,2,0)&amp;VLOOKUP($C$8,parametros!$B$6:$D$10,3,0)-1+MATCH($G$8,parametros!$E$6:$E$10,0)),"")</f>
        <v/>
      </c>
      <c r="L64" s="28" t="str">
        <f ca="1">IFERROR(INDIRECT("'"&amp;TEXT($D64,"mmm")&amp;YEAR($D64)&amp;"'!"&amp;VLOOKUP(MATCH(L$9,INDIRECT("'"&amp;TEXT($D64,"mmm")&amp;YEAR($D64)&amp;"'!$C$14:$F$14"),0),parametros!$B$12:$C$15,2,0)&amp;VLOOKUP($C$8,parametros!$B$6:$D$10,3,0)-1+MATCH($G$8,parametros!$E$6:$E$10,0)),"")</f>
        <v/>
      </c>
      <c r="M64" s="28" t="str">
        <f ca="1">IFERROR(INDIRECT("'"&amp;TEXT($D64,"mmm")&amp;YEAR($D64)&amp;"'!"&amp;VLOOKUP(MATCH(M$9,INDIRECT("'"&amp;TEXT($D64,"mmm")&amp;YEAR($D64)&amp;"'!$C$14:$F$14"),0),parametros!$B$12:$C$15,2,0)&amp;VLOOKUP($C$8,parametros!$B$6:$D$10,3,0)-1+MATCH($G$8,parametros!$E$6:$E$10,0)),"")</f>
        <v/>
      </c>
      <c r="N64" s="28" t="str">
        <f ca="1">IFERROR(INDIRECT("'"&amp;TEXT($D64,"mmm")&amp;YEAR($D64)&amp;"'!"&amp;VLOOKUP(MATCH(N$9,INDIRECT("'"&amp;TEXT($D64,"mmm")&amp;YEAR($D64)&amp;"'!$C$14:$F$14"),0),parametros!$B$12:$C$15,2,0)&amp;VLOOKUP($C$8,parametros!$B$6:$D$10,3,0)-1+MATCH($G$8,parametros!$E$6:$E$10,0)),"")</f>
        <v/>
      </c>
      <c r="O64" s="28" t="str">
        <f ca="1">IFERROR(INDIRECT("'"&amp;TEXT($D64,"mmm")&amp;YEAR($D64)&amp;"'!"&amp;VLOOKUP(MATCH(O$9,INDIRECT("'"&amp;TEXT($D64,"mmm")&amp;YEAR($D64)&amp;"'!$C$14:$F$14"),0),parametros!$B$12:$C$15,2,0)&amp;VLOOKUP($C$8,parametros!$B$6:$D$10,3,0)-1+MATCH($G$8,parametros!$E$6:$E$10,0)),"")</f>
        <v/>
      </c>
      <c r="P64" s="28" t="str">
        <f ca="1">IFERROR(INDIRECT("'"&amp;TEXT($D64,"mmm")&amp;YEAR($D64)&amp;"'!"&amp;VLOOKUP(MATCH(P$9,INDIRECT("'"&amp;TEXT($D64,"mmm")&amp;YEAR($D64)&amp;"'!$C$14:$F$14"),0),parametros!$B$12:$C$15,2,0)&amp;VLOOKUP($C$8,parametros!$B$6:$D$10,3,0)-1+MATCH($G$8,parametros!$E$6:$E$10,0)),"")</f>
        <v/>
      </c>
      <c r="Q64" s="28" t="str">
        <f ca="1">IFERROR(INDIRECT("'"&amp;TEXT($D64,"mmm")&amp;YEAR($D64)&amp;"'!"&amp;VLOOKUP(MATCH(Q$9,INDIRECT("'"&amp;TEXT($D64,"mmm")&amp;YEAR($D64)&amp;"'!$C$14:$F$14"),0),parametros!$B$12:$C$15,2,0)&amp;VLOOKUP($C$8,parametros!$B$6:$D$10,3,0)-1+MATCH($G$8,parametros!$E$6:$E$10,0)),"")</f>
        <v/>
      </c>
      <c r="R64" s="28" t="str">
        <f ca="1">IFERROR(INDIRECT("'"&amp;TEXT($D64,"mmm")&amp;YEAR($D64)&amp;"'!"&amp;VLOOKUP(MATCH(R$9,INDIRECT("'"&amp;TEXT($D64,"mmm")&amp;YEAR($D64)&amp;"'!$C$14:$F$14"),0),parametros!$B$12:$C$15,2,0)&amp;VLOOKUP($C$8,parametros!$B$6:$D$10,3,0)-1+MATCH($G$8,parametros!$E$6:$E$10,0)),"")</f>
        <v/>
      </c>
      <c r="S64" s="28" t="str">
        <f ca="1">IFERROR(INDIRECT("'"&amp;TEXT($D64,"mmm")&amp;YEAR($D64)&amp;"'!"&amp;VLOOKUP(MATCH(S$9,INDIRECT("'"&amp;TEXT($D64,"mmm")&amp;YEAR($D64)&amp;"'!$C$14:$F$14"),0),parametros!$B$12:$C$15,2,0)&amp;VLOOKUP($C$8,parametros!$B$6:$D$10,3,0)-1+MATCH($G$8,parametros!$E$6:$E$10,0)),"")</f>
        <v/>
      </c>
      <c r="T64" s="28" t="str">
        <f ca="1">IFERROR(INDIRECT("'"&amp;TEXT($D64,"mmm")&amp;YEAR($D64)&amp;"'!"&amp;VLOOKUP(MATCH(T$9,INDIRECT("'"&amp;TEXT($D64,"mmm")&amp;YEAR($D64)&amp;"'!$C$14:$F$14"),0),parametros!$B$12:$C$15,2,0)&amp;VLOOKUP($C$8,parametros!$B$6:$D$10,3,0)-1+MATCH($G$8,parametros!$E$6:$E$10,0)),"")</f>
        <v/>
      </c>
    </row>
    <row r="65" spans="4:20" ht="15.75" thickBot="1" x14ac:dyDescent="0.3">
      <c r="D65" s="26">
        <f t="shared" si="12"/>
        <v>44774</v>
      </c>
      <c r="E65" s="27" t="str">
        <f ca="1">IFERROR(INDIRECT("'"&amp;TEXT($D65,"mmm")&amp;YEAR($D65)&amp;"'!"&amp;VLOOKUP(MATCH(E$9,INDIRECT("'"&amp;TEXT($D65,"mmm")&amp;YEAR($D65)&amp;"'!$C$14:$F$14"),0),parametros!$B$12:$C$15,2,0)&amp;VLOOKUP($C$8,parametros!$B$6:$D$10,3,0)-1+MATCH($G$8,parametros!$E$6:$E$10,0)),"")</f>
        <v/>
      </c>
      <c r="F65" s="28" t="str">
        <f ca="1">IFERROR(INDIRECT("'"&amp;TEXT($D65,"mmm")&amp;YEAR($D65)&amp;"'!"&amp;VLOOKUP(MATCH(F$9,INDIRECT("'"&amp;TEXT($D65,"mmm")&amp;YEAR($D65)&amp;"'!$C$14:$F$14"),0),parametros!$B$12:$C$15,2,0)&amp;VLOOKUP($C$8,parametros!$B$6:$D$10,3,0)-1+MATCH($G$8,parametros!$E$6:$E$10,0)),"")</f>
        <v/>
      </c>
      <c r="G65" s="28" t="str">
        <f ca="1">IFERROR(INDIRECT("'"&amp;TEXT($D65,"mmm")&amp;YEAR($D65)&amp;"'!"&amp;VLOOKUP(MATCH(G$9,INDIRECT("'"&amp;TEXT($D65,"mmm")&amp;YEAR($D65)&amp;"'!$C$14:$F$14"),0),parametros!$B$12:$C$15,2,0)&amp;VLOOKUP($C$8,parametros!$B$6:$D$10,3,0)-1+MATCH($G$8,parametros!$E$6:$E$10,0)),"")</f>
        <v/>
      </c>
      <c r="H65" s="28" t="str">
        <f ca="1">IFERROR(INDIRECT("'"&amp;TEXT($D65,"mmm")&amp;YEAR($D65)&amp;"'!"&amp;VLOOKUP(MATCH(H$9,INDIRECT("'"&amp;TEXT($D65,"mmm")&amp;YEAR($D65)&amp;"'!$C$14:$F$14"),0),parametros!$B$12:$C$15,2,0)&amp;VLOOKUP($C$8,parametros!$B$6:$D$10,3,0)-1+MATCH($G$8,parametros!$E$6:$E$10,0)),"")</f>
        <v/>
      </c>
      <c r="I65" s="28" t="str">
        <f ca="1">IFERROR(INDIRECT("'"&amp;TEXT($D65,"mmm")&amp;YEAR($D65)&amp;"'!"&amp;VLOOKUP(MATCH(I$9,INDIRECT("'"&amp;TEXT($D65,"mmm")&amp;YEAR($D65)&amp;"'!$C$14:$F$14"),0),parametros!$B$12:$C$15,2,0)&amp;VLOOKUP($C$8,parametros!$B$6:$D$10,3,0)-1+MATCH($G$8,parametros!$E$6:$E$10,0)),"")</f>
        <v/>
      </c>
      <c r="J65" s="28" t="str">
        <f ca="1">IFERROR(INDIRECT("'"&amp;TEXT($D65,"mmm")&amp;YEAR($D65)&amp;"'!"&amp;VLOOKUP(MATCH(J$9,INDIRECT("'"&amp;TEXT($D65,"mmm")&amp;YEAR($D65)&amp;"'!$C$14:$F$14"),0),parametros!$B$12:$C$15,2,0)&amp;VLOOKUP($C$8,parametros!$B$6:$D$10,3,0)-1+MATCH($G$8,parametros!$E$6:$E$10,0)),"")</f>
        <v/>
      </c>
      <c r="K65" s="28" t="str">
        <f ca="1">IFERROR(INDIRECT("'"&amp;TEXT($D65,"mmm")&amp;YEAR($D65)&amp;"'!"&amp;VLOOKUP(MATCH(K$9,INDIRECT("'"&amp;TEXT($D65,"mmm")&amp;YEAR($D65)&amp;"'!$C$14:$F$14"),0),parametros!$B$12:$C$15,2,0)&amp;VLOOKUP($C$8,parametros!$B$6:$D$10,3,0)-1+MATCH($G$8,parametros!$E$6:$E$10,0)),"")</f>
        <v/>
      </c>
      <c r="L65" s="28" t="str">
        <f ca="1">IFERROR(INDIRECT("'"&amp;TEXT($D65,"mmm")&amp;YEAR($D65)&amp;"'!"&amp;VLOOKUP(MATCH(L$9,INDIRECT("'"&amp;TEXT($D65,"mmm")&amp;YEAR($D65)&amp;"'!$C$14:$F$14"),0),parametros!$B$12:$C$15,2,0)&amp;VLOOKUP($C$8,parametros!$B$6:$D$10,3,0)-1+MATCH($G$8,parametros!$E$6:$E$10,0)),"")</f>
        <v/>
      </c>
      <c r="M65" s="28" t="str">
        <f ca="1">IFERROR(INDIRECT("'"&amp;TEXT($D65,"mmm")&amp;YEAR($D65)&amp;"'!"&amp;VLOOKUP(MATCH(M$9,INDIRECT("'"&amp;TEXT($D65,"mmm")&amp;YEAR($D65)&amp;"'!$C$14:$F$14"),0),parametros!$B$12:$C$15,2,0)&amp;VLOOKUP($C$8,parametros!$B$6:$D$10,3,0)-1+MATCH($G$8,parametros!$E$6:$E$10,0)),"")</f>
        <v/>
      </c>
      <c r="N65" s="28" t="str">
        <f ca="1">IFERROR(INDIRECT("'"&amp;TEXT($D65,"mmm")&amp;YEAR($D65)&amp;"'!"&amp;VLOOKUP(MATCH(N$9,INDIRECT("'"&amp;TEXT($D65,"mmm")&amp;YEAR($D65)&amp;"'!$C$14:$F$14"),0),parametros!$B$12:$C$15,2,0)&amp;VLOOKUP($C$8,parametros!$B$6:$D$10,3,0)-1+MATCH($G$8,parametros!$E$6:$E$10,0)),"")</f>
        <v/>
      </c>
      <c r="O65" s="28" t="str">
        <f ca="1">IFERROR(INDIRECT("'"&amp;TEXT($D65,"mmm")&amp;YEAR($D65)&amp;"'!"&amp;VLOOKUP(MATCH(O$9,INDIRECT("'"&amp;TEXT($D65,"mmm")&amp;YEAR($D65)&amp;"'!$C$14:$F$14"),0),parametros!$B$12:$C$15,2,0)&amp;VLOOKUP($C$8,parametros!$B$6:$D$10,3,0)-1+MATCH($G$8,parametros!$E$6:$E$10,0)),"")</f>
        <v/>
      </c>
      <c r="P65" s="28" t="str">
        <f ca="1">IFERROR(INDIRECT("'"&amp;TEXT($D65,"mmm")&amp;YEAR($D65)&amp;"'!"&amp;VLOOKUP(MATCH(P$9,INDIRECT("'"&amp;TEXT($D65,"mmm")&amp;YEAR($D65)&amp;"'!$C$14:$F$14"),0),parametros!$B$12:$C$15,2,0)&amp;VLOOKUP($C$8,parametros!$B$6:$D$10,3,0)-1+MATCH($G$8,parametros!$E$6:$E$10,0)),"")</f>
        <v/>
      </c>
      <c r="Q65" s="28" t="str">
        <f ca="1">IFERROR(INDIRECT("'"&amp;TEXT($D65,"mmm")&amp;YEAR($D65)&amp;"'!"&amp;VLOOKUP(MATCH(Q$9,INDIRECT("'"&amp;TEXT($D65,"mmm")&amp;YEAR($D65)&amp;"'!$C$14:$F$14"),0),parametros!$B$12:$C$15,2,0)&amp;VLOOKUP($C$8,parametros!$B$6:$D$10,3,0)-1+MATCH($G$8,parametros!$E$6:$E$10,0)),"")</f>
        <v/>
      </c>
      <c r="R65" s="28" t="str">
        <f ca="1">IFERROR(INDIRECT("'"&amp;TEXT($D65,"mmm")&amp;YEAR($D65)&amp;"'!"&amp;VLOOKUP(MATCH(R$9,INDIRECT("'"&amp;TEXT($D65,"mmm")&amp;YEAR($D65)&amp;"'!$C$14:$F$14"),0),parametros!$B$12:$C$15,2,0)&amp;VLOOKUP($C$8,parametros!$B$6:$D$10,3,0)-1+MATCH($G$8,parametros!$E$6:$E$10,0)),"")</f>
        <v/>
      </c>
      <c r="S65" s="28" t="str">
        <f ca="1">IFERROR(INDIRECT("'"&amp;TEXT($D65,"mmm")&amp;YEAR($D65)&amp;"'!"&amp;VLOOKUP(MATCH(S$9,INDIRECT("'"&amp;TEXT($D65,"mmm")&amp;YEAR($D65)&amp;"'!$C$14:$F$14"),0),parametros!$B$12:$C$15,2,0)&amp;VLOOKUP($C$8,parametros!$B$6:$D$10,3,0)-1+MATCH($G$8,parametros!$E$6:$E$10,0)),"")</f>
        <v/>
      </c>
      <c r="T65" s="28" t="str">
        <f ca="1">IFERROR(INDIRECT("'"&amp;TEXT($D65,"mmm")&amp;YEAR($D65)&amp;"'!"&amp;VLOOKUP(MATCH(T$9,INDIRECT("'"&amp;TEXT($D65,"mmm")&amp;YEAR($D65)&amp;"'!$C$14:$F$14"),0),parametros!$B$12:$C$15,2,0)&amp;VLOOKUP($C$8,parametros!$B$6:$D$10,3,0)-1+MATCH($G$8,parametros!$E$6:$E$10,0)),"")</f>
        <v/>
      </c>
    </row>
    <row r="66" spans="4:20" ht="15.75" thickBot="1" x14ac:dyDescent="0.3">
      <c r="D66" s="26">
        <f t="shared" si="12"/>
        <v>44805</v>
      </c>
      <c r="E66" s="27" t="str">
        <f ca="1">IFERROR(INDIRECT("'"&amp;TEXT($D66,"mmm")&amp;YEAR($D66)&amp;"'!"&amp;VLOOKUP(MATCH(E$9,INDIRECT("'"&amp;TEXT($D66,"mmm")&amp;YEAR($D66)&amp;"'!$C$14:$F$14"),0),parametros!$B$12:$C$15,2,0)&amp;VLOOKUP($C$8,parametros!$B$6:$D$10,3,0)-1+MATCH($G$8,parametros!$E$6:$E$10,0)),"")</f>
        <v/>
      </c>
      <c r="F66" s="28" t="str">
        <f ca="1">IFERROR(INDIRECT("'"&amp;TEXT($D66,"mmm")&amp;YEAR($D66)&amp;"'!"&amp;VLOOKUP(MATCH(F$9,INDIRECT("'"&amp;TEXT($D66,"mmm")&amp;YEAR($D66)&amp;"'!$C$14:$F$14"),0),parametros!$B$12:$C$15,2,0)&amp;VLOOKUP($C$8,parametros!$B$6:$D$10,3,0)-1+MATCH($G$8,parametros!$E$6:$E$10,0)),"")</f>
        <v/>
      </c>
      <c r="G66" s="28" t="str">
        <f ca="1">IFERROR(INDIRECT("'"&amp;TEXT($D66,"mmm")&amp;YEAR($D66)&amp;"'!"&amp;VLOOKUP(MATCH(G$9,INDIRECT("'"&amp;TEXT($D66,"mmm")&amp;YEAR($D66)&amp;"'!$C$14:$F$14"),0),parametros!$B$12:$C$15,2,0)&amp;VLOOKUP($C$8,parametros!$B$6:$D$10,3,0)-1+MATCH($G$8,parametros!$E$6:$E$10,0)),"")</f>
        <v/>
      </c>
      <c r="H66" s="28" t="str">
        <f ca="1">IFERROR(INDIRECT("'"&amp;TEXT($D66,"mmm")&amp;YEAR($D66)&amp;"'!"&amp;VLOOKUP(MATCH(H$9,INDIRECT("'"&amp;TEXT($D66,"mmm")&amp;YEAR($D66)&amp;"'!$C$14:$F$14"),0),parametros!$B$12:$C$15,2,0)&amp;VLOOKUP($C$8,parametros!$B$6:$D$10,3,0)-1+MATCH($G$8,parametros!$E$6:$E$10,0)),"")</f>
        <v/>
      </c>
      <c r="I66" s="28" t="str">
        <f ca="1">IFERROR(INDIRECT("'"&amp;TEXT($D66,"mmm")&amp;YEAR($D66)&amp;"'!"&amp;VLOOKUP(MATCH(I$9,INDIRECT("'"&amp;TEXT($D66,"mmm")&amp;YEAR($D66)&amp;"'!$C$14:$F$14"),0),parametros!$B$12:$C$15,2,0)&amp;VLOOKUP($C$8,parametros!$B$6:$D$10,3,0)-1+MATCH($G$8,parametros!$E$6:$E$10,0)),"")</f>
        <v/>
      </c>
      <c r="J66" s="28" t="str">
        <f ca="1">IFERROR(INDIRECT("'"&amp;TEXT($D66,"mmm")&amp;YEAR($D66)&amp;"'!"&amp;VLOOKUP(MATCH(J$9,INDIRECT("'"&amp;TEXT($D66,"mmm")&amp;YEAR($D66)&amp;"'!$C$14:$F$14"),0),parametros!$B$12:$C$15,2,0)&amp;VLOOKUP($C$8,parametros!$B$6:$D$10,3,0)-1+MATCH($G$8,parametros!$E$6:$E$10,0)),"")</f>
        <v/>
      </c>
      <c r="K66" s="28" t="str">
        <f ca="1">IFERROR(INDIRECT("'"&amp;TEXT($D66,"mmm")&amp;YEAR($D66)&amp;"'!"&amp;VLOOKUP(MATCH(K$9,INDIRECT("'"&amp;TEXT($D66,"mmm")&amp;YEAR($D66)&amp;"'!$C$14:$F$14"),0),parametros!$B$12:$C$15,2,0)&amp;VLOOKUP($C$8,parametros!$B$6:$D$10,3,0)-1+MATCH($G$8,parametros!$E$6:$E$10,0)),"")</f>
        <v/>
      </c>
      <c r="L66" s="28" t="str">
        <f ca="1">IFERROR(INDIRECT("'"&amp;TEXT($D66,"mmm")&amp;YEAR($D66)&amp;"'!"&amp;VLOOKUP(MATCH(L$9,INDIRECT("'"&amp;TEXT($D66,"mmm")&amp;YEAR($D66)&amp;"'!$C$14:$F$14"),0),parametros!$B$12:$C$15,2,0)&amp;VLOOKUP($C$8,parametros!$B$6:$D$10,3,0)-1+MATCH($G$8,parametros!$E$6:$E$10,0)),"")</f>
        <v/>
      </c>
      <c r="M66" s="28" t="str">
        <f ca="1">IFERROR(INDIRECT("'"&amp;TEXT($D66,"mmm")&amp;YEAR($D66)&amp;"'!"&amp;VLOOKUP(MATCH(M$9,INDIRECT("'"&amp;TEXT($D66,"mmm")&amp;YEAR($D66)&amp;"'!$C$14:$F$14"),0),parametros!$B$12:$C$15,2,0)&amp;VLOOKUP($C$8,parametros!$B$6:$D$10,3,0)-1+MATCH($G$8,parametros!$E$6:$E$10,0)),"")</f>
        <v/>
      </c>
      <c r="N66" s="28" t="str">
        <f ca="1">IFERROR(INDIRECT("'"&amp;TEXT($D66,"mmm")&amp;YEAR($D66)&amp;"'!"&amp;VLOOKUP(MATCH(N$9,INDIRECT("'"&amp;TEXT($D66,"mmm")&amp;YEAR($D66)&amp;"'!$C$14:$F$14"),0),parametros!$B$12:$C$15,2,0)&amp;VLOOKUP($C$8,parametros!$B$6:$D$10,3,0)-1+MATCH($G$8,parametros!$E$6:$E$10,0)),"")</f>
        <v/>
      </c>
      <c r="O66" s="28" t="str">
        <f ca="1">IFERROR(INDIRECT("'"&amp;TEXT($D66,"mmm")&amp;YEAR($D66)&amp;"'!"&amp;VLOOKUP(MATCH(O$9,INDIRECT("'"&amp;TEXT($D66,"mmm")&amp;YEAR($D66)&amp;"'!$C$14:$F$14"),0),parametros!$B$12:$C$15,2,0)&amp;VLOOKUP($C$8,parametros!$B$6:$D$10,3,0)-1+MATCH($G$8,parametros!$E$6:$E$10,0)),"")</f>
        <v/>
      </c>
      <c r="P66" s="28" t="str">
        <f ca="1">IFERROR(INDIRECT("'"&amp;TEXT($D66,"mmm")&amp;YEAR($D66)&amp;"'!"&amp;VLOOKUP(MATCH(P$9,INDIRECT("'"&amp;TEXT($D66,"mmm")&amp;YEAR($D66)&amp;"'!$C$14:$F$14"),0),parametros!$B$12:$C$15,2,0)&amp;VLOOKUP($C$8,parametros!$B$6:$D$10,3,0)-1+MATCH($G$8,parametros!$E$6:$E$10,0)),"")</f>
        <v/>
      </c>
      <c r="Q66" s="28" t="str">
        <f ca="1">IFERROR(INDIRECT("'"&amp;TEXT($D66,"mmm")&amp;YEAR($D66)&amp;"'!"&amp;VLOOKUP(MATCH(Q$9,INDIRECT("'"&amp;TEXT($D66,"mmm")&amp;YEAR($D66)&amp;"'!$C$14:$F$14"),0),parametros!$B$12:$C$15,2,0)&amp;VLOOKUP($C$8,parametros!$B$6:$D$10,3,0)-1+MATCH($G$8,parametros!$E$6:$E$10,0)),"")</f>
        <v/>
      </c>
      <c r="R66" s="28" t="str">
        <f ca="1">IFERROR(INDIRECT("'"&amp;TEXT($D66,"mmm")&amp;YEAR($D66)&amp;"'!"&amp;VLOOKUP(MATCH(R$9,INDIRECT("'"&amp;TEXT($D66,"mmm")&amp;YEAR($D66)&amp;"'!$C$14:$F$14"),0),parametros!$B$12:$C$15,2,0)&amp;VLOOKUP($C$8,parametros!$B$6:$D$10,3,0)-1+MATCH($G$8,parametros!$E$6:$E$10,0)),"")</f>
        <v/>
      </c>
      <c r="S66" s="28" t="str">
        <f ca="1">IFERROR(INDIRECT("'"&amp;TEXT($D66,"mmm")&amp;YEAR($D66)&amp;"'!"&amp;VLOOKUP(MATCH(S$9,INDIRECT("'"&amp;TEXT($D66,"mmm")&amp;YEAR($D66)&amp;"'!$C$14:$F$14"),0),parametros!$B$12:$C$15,2,0)&amp;VLOOKUP($C$8,parametros!$B$6:$D$10,3,0)-1+MATCH($G$8,parametros!$E$6:$E$10,0)),"")</f>
        <v/>
      </c>
      <c r="T66" s="28" t="str">
        <f ca="1">IFERROR(INDIRECT("'"&amp;TEXT($D66,"mmm")&amp;YEAR($D66)&amp;"'!"&amp;VLOOKUP(MATCH(T$9,INDIRECT("'"&amp;TEXT($D66,"mmm")&amp;YEAR($D66)&amp;"'!$C$14:$F$14"),0),parametros!$B$12:$C$15,2,0)&amp;VLOOKUP($C$8,parametros!$B$6:$D$10,3,0)-1+MATCH($G$8,parametros!$E$6:$E$10,0)),"")</f>
        <v/>
      </c>
    </row>
    <row r="67" spans="4:20" ht="15.75" thickBot="1" x14ac:dyDescent="0.3">
      <c r="D67" s="26">
        <f t="shared" si="12"/>
        <v>44835</v>
      </c>
      <c r="E67" s="27" t="str">
        <f ca="1">IFERROR(INDIRECT("'"&amp;TEXT($D67,"mmm")&amp;YEAR($D67)&amp;"'!"&amp;VLOOKUP(MATCH(E$9,INDIRECT("'"&amp;TEXT($D67,"mmm")&amp;YEAR($D67)&amp;"'!$C$14:$F$14"),0),parametros!$B$12:$C$15,2,0)&amp;VLOOKUP($C$8,parametros!$B$6:$D$10,3,0)-1+MATCH($G$8,parametros!$E$6:$E$10,0)),"")</f>
        <v/>
      </c>
      <c r="F67" s="28" t="str">
        <f ca="1">IFERROR(INDIRECT("'"&amp;TEXT($D67,"mmm")&amp;YEAR($D67)&amp;"'!"&amp;VLOOKUP(MATCH(F$9,INDIRECT("'"&amp;TEXT($D67,"mmm")&amp;YEAR($D67)&amp;"'!$C$14:$F$14"),0),parametros!$B$12:$C$15,2,0)&amp;VLOOKUP($C$8,parametros!$B$6:$D$10,3,0)-1+MATCH($G$8,parametros!$E$6:$E$10,0)),"")</f>
        <v/>
      </c>
      <c r="G67" s="28" t="str">
        <f ca="1">IFERROR(INDIRECT("'"&amp;TEXT($D67,"mmm")&amp;YEAR($D67)&amp;"'!"&amp;VLOOKUP(MATCH(G$9,INDIRECT("'"&amp;TEXT($D67,"mmm")&amp;YEAR($D67)&amp;"'!$C$14:$F$14"),0),parametros!$B$12:$C$15,2,0)&amp;VLOOKUP($C$8,parametros!$B$6:$D$10,3,0)-1+MATCH($G$8,parametros!$E$6:$E$10,0)),"")</f>
        <v/>
      </c>
      <c r="H67" s="28" t="str">
        <f ca="1">IFERROR(INDIRECT("'"&amp;TEXT($D67,"mmm")&amp;YEAR($D67)&amp;"'!"&amp;VLOOKUP(MATCH(H$9,INDIRECT("'"&amp;TEXT($D67,"mmm")&amp;YEAR($D67)&amp;"'!$C$14:$F$14"),0),parametros!$B$12:$C$15,2,0)&amp;VLOOKUP($C$8,parametros!$B$6:$D$10,3,0)-1+MATCH($G$8,parametros!$E$6:$E$10,0)),"")</f>
        <v/>
      </c>
      <c r="I67" s="28" t="str">
        <f ca="1">IFERROR(INDIRECT("'"&amp;TEXT($D67,"mmm")&amp;YEAR($D67)&amp;"'!"&amp;VLOOKUP(MATCH(I$9,INDIRECT("'"&amp;TEXT($D67,"mmm")&amp;YEAR($D67)&amp;"'!$C$14:$F$14"),0),parametros!$B$12:$C$15,2,0)&amp;VLOOKUP($C$8,parametros!$B$6:$D$10,3,0)-1+MATCH($G$8,parametros!$E$6:$E$10,0)),"")</f>
        <v/>
      </c>
      <c r="J67" s="28" t="str">
        <f ca="1">IFERROR(INDIRECT("'"&amp;TEXT($D67,"mmm")&amp;YEAR($D67)&amp;"'!"&amp;VLOOKUP(MATCH(J$9,INDIRECT("'"&amp;TEXT($D67,"mmm")&amp;YEAR($D67)&amp;"'!$C$14:$F$14"),0),parametros!$B$12:$C$15,2,0)&amp;VLOOKUP($C$8,parametros!$B$6:$D$10,3,0)-1+MATCH($G$8,parametros!$E$6:$E$10,0)),"")</f>
        <v/>
      </c>
      <c r="K67" s="28" t="str">
        <f ca="1">IFERROR(INDIRECT("'"&amp;TEXT($D67,"mmm")&amp;YEAR($D67)&amp;"'!"&amp;VLOOKUP(MATCH(K$9,INDIRECT("'"&amp;TEXT($D67,"mmm")&amp;YEAR($D67)&amp;"'!$C$14:$F$14"),0),parametros!$B$12:$C$15,2,0)&amp;VLOOKUP($C$8,parametros!$B$6:$D$10,3,0)-1+MATCH($G$8,parametros!$E$6:$E$10,0)),"")</f>
        <v/>
      </c>
      <c r="L67" s="28" t="str">
        <f ca="1">IFERROR(INDIRECT("'"&amp;TEXT($D67,"mmm")&amp;YEAR($D67)&amp;"'!"&amp;VLOOKUP(MATCH(L$9,INDIRECT("'"&amp;TEXT($D67,"mmm")&amp;YEAR($D67)&amp;"'!$C$14:$F$14"),0),parametros!$B$12:$C$15,2,0)&amp;VLOOKUP($C$8,parametros!$B$6:$D$10,3,0)-1+MATCH($G$8,parametros!$E$6:$E$10,0)),"")</f>
        <v/>
      </c>
      <c r="M67" s="28" t="str">
        <f ca="1">IFERROR(INDIRECT("'"&amp;TEXT($D67,"mmm")&amp;YEAR($D67)&amp;"'!"&amp;VLOOKUP(MATCH(M$9,INDIRECT("'"&amp;TEXT($D67,"mmm")&amp;YEAR($D67)&amp;"'!$C$14:$F$14"),0),parametros!$B$12:$C$15,2,0)&amp;VLOOKUP($C$8,parametros!$B$6:$D$10,3,0)-1+MATCH($G$8,parametros!$E$6:$E$10,0)),"")</f>
        <v/>
      </c>
      <c r="N67" s="28" t="str">
        <f ca="1">IFERROR(INDIRECT("'"&amp;TEXT($D67,"mmm")&amp;YEAR($D67)&amp;"'!"&amp;VLOOKUP(MATCH(N$9,INDIRECT("'"&amp;TEXT($D67,"mmm")&amp;YEAR($D67)&amp;"'!$C$14:$F$14"),0),parametros!$B$12:$C$15,2,0)&amp;VLOOKUP($C$8,parametros!$B$6:$D$10,3,0)-1+MATCH($G$8,parametros!$E$6:$E$10,0)),"")</f>
        <v/>
      </c>
      <c r="O67" s="28" t="str">
        <f ca="1">IFERROR(INDIRECT("'"&amp;TEXT($D67,"mmm")&amp;YEAR($D67)&amp;"'!"&amp;VLOOKUP(MATCH(O$9,INDIRECT("'"&amp;TEXT($D67,"mmm")&amp;YEAR($D67)&amp;"'!$C$14:$F$14"),0),parametros!$B$12:$C$15,2,0)&amp;VLOOKUP($C$8,parametros!$B$6:$D$10,3,0)-1+MATCH($G$8,parametros!$E$6:$E$10,0)),"")</f>
        <v/>
      </c>
      <c r="P67" s="28" t="str">
        <f ca="1">IFERROR(INDIRECT("'"&amp;TEXT($D67,"mmm")&amp;YEAR($D67)&amp;"'!"&amp;VLOOKUP(MATCH(P$9,INDIRECT("'"&amp;TEXT($D67,"mmm")&amp;YEAR($D67)&amp;"'!$C$14:$F$14"),0),parametros!$B$12:$C$15,2,0)&amp;VLOOKUP($C$8,parametros!$B$6:$D$10,3,0)-1+MATCH($G$8,parametros!$E$6:$E$10,0)),"")</f>
        <v/>
      </c>
      <c r="Q67" s="28" t="str">
        <f ca="1">IFERROR(INDIRECT("'"&amp;TEXT($D67,"mmm")&amp;YEAR($D67)&amp;"'!"&amp;VLOOKUP(MATCH(Q$9,INDIRECT("'"&amp;TEXT($D67,"mmm")&amp;YEAR($D67)&amp;"'!$C$14:$F$14"),0),parametros!$B$12:$C$15,2,0)&amp;VLOOKUP($C$8,parametros!$B$6:$D$10,3,0)-1+MATCH($G$8,parametros!$E$6:$E$10,0)),"")</f>
        <v/>
      </c>
      <c r="R67" s="28" t="str">
        <f ca="1">IFERROR(INDIRECT("'"&amp;TEXT($D67,"mmm")&amp;YEAR($D67)&amp;"'!"&amp;VLOOKUP(MATCH(R$9,INDIRECT("'"&amp;TEXT($D67,"mmm")&amp;YEAR($D67)&amp;"'!$C$14:$F$14"),0),parametros!$B$12:$C$15,2,0)&amp;VLOOKUP($C$8,parametros!$B$6:$D$10,3,0)-1+MATCH($G$8,parametros!$E$6:$E$10,0)),"")</f>
        <v/>
      </c>
      <c r="S67" s="28" t="str">
        <f ca="1">IFERROR(INDIRECT("'"&amp;TEXT($D67,"mmm")&amp;YEAR($D67)&amp;"'!"&amp;VLOOKUP(MATCH(S$9,INDIRECT("'"&amp;TEXT($D67,"mmm")&amp;YEAR($D67)&amp;"'!$C$14:$F$14"),0),parametros!$B$12:$C$15,2,0)&amp;VLOOKUP($C$8,parametros!$B$6:$D$10,3,0)-1+MATCH($G$8,parametros!$E$6:$E$10,0)),"")</f>
        <v/>
      </c>
      <c r="T67" s="28" t="str">
        <f ca="1">IFERROR(INDIRECT("'"&amp;TEXT($D67,"mmm")&amp;YEAR($D67)&amp;"'!"&amp;VLOOKUP(MATCH(T$9,INDIRECT("'"&amp;TEXT($D67,"mmm")&amp;YEAR($D67)&amp;"'!$C$14:$F$14"),0),parametros!$B$12:$C$15,2,0)&amp;VLOOKUP($C$8,parametros!$B$6:$D$10,3,0)-1+MATCH($G$8,parametros!$E$6:$E$10,0)),"")</f>
        <v/>
      </c>
    </row>
    <row r="68" spans="4:20" ht="15.75" thickBot="1" x14ac:dyDescent="0.3">
      <c r="D68" s="26">
        <f t="shared" si="12"/>
        <v>44866</v>
      </c>
      <c r="E68" s="27" t="str">
        <f ca="1">IFERROR(INDIRECT("'"&amp;TEXT($D68,"mmm")&amp;YEAR($D68)&amp;"'!"&amp;VLOOKUP(MATCH(E$9,INDIRECT("'"&amp;TEXT($D68,"mmm")&amp;YEAR($D68)&amp;"'!$C$14:$F$14"),0),parametros!$B$12:$C$15,2,0)&amp;VLOOKUP($C$8,parametros!$B$6:$D$10,3,0)-1+MATCH($G$8,parametros!$E$6:$E$10,0)),"")</f>
        <v/>
      </c>
      <c r="F68" s="28" t="str">
        <f ca="1">IFERROR(INDIRECT("'"&amp;TEXT($D68,"mmm")&amp;YEAR($D68)&amp;"'!"&amp;VLOOKUP(MATCH(F$9,INDIRECT("'"&amp;TEXT($D68,"mmm")&amp;YEAR($D68)&amp;"'!$C$14:$F$14"),0),parametros!$B$12:$C$15,2,0)&amp;VLOOKUP($C$8,parametros!$B$6:$D$10,3,0)-1+MATCH($G$8,parametros!$E$6:$E$10,0)),"")</f>
        <v/>
      </c>
      <c r="G68" s="28" t="str">
        <f ca="1">IFERROR(INDIRECT("'"&amp;TEXT($D68,"mmm")&amp;YEAR($D68)&amp;"'!"&amp;VLOOKUP(MATCH(G$9,INDIRECT("'"&amp;TEXT($D68,"mmm")&amp;YEAR($D68)&amp;"'!$C$14:$F$14"),0),parametros!$B$12:$C$15,2,0)&amp;VLOOKUP($C$8,parametros!$B$6:$D$10,3,0)-1+MATCH($G$8,parametros!$E$6:$E$10,0)),"")</f>
        <v/>
      </c>
      <c r="H68" s="28" t="str">
        <f ca="1">IFERROR(INDIRECT("'"&amp;TEXT($D68,"mmm")&amp;YEAR($D68)&amp;"'!"&amp;VLOOKUP(MATCH(H$9,INDIRECT("'"&amp;TEXT($D68,"mmm")&amp;YEAR($D68)&amp;"'!$C$14:$F$14"),0),parametros!$B$12:$C$15,2,0)&amp;VLOOKUP($C$8,parametros!$B$6:$D$10,3,0)-1+MATCH($G$8,parametros!$E$6:$E$10,0)),"")</f>
        <v/>
      </c>
      <c r="I68" s="28" t="str">
        <f ca="1">IFERROR(INDIRECT("'"&amp;TEXT($D68,"mmm")&amp;YEAR($D68)&amp;"'!"&amp;VLOOKUP(MATCH(I$9,INDIRECT("'"&amp;TEXT($D68,"mmm")&amp;YEAR($D68)&amp;"'!$C$14:$F$14"),0),parametros!$B$12:$C$15,2,0)&amp;VLOOKUP($C$8,parametros!$B$6:$D$10,3,0)-1+MATCH($G$8,parametros!$E$6:$E$10,0)),"")</f>
        <v/>
      </c>
      <c r="J68" s="28" t="str">
        <f ca="1">IFERROR(INDIRECT("'"&amp;TEXT($D68,"mmm")&amp;YEAR($D68)&amp;"'!"&amp;VLOOKUP(MATCH(J$9,INDIRECT("'"&amp;TEXT($D68,"mmm")&amp;YEAR($D68)&amp;"'!$C$14:$F$14"),0),parametros!$B$12:$C$15,2,0)&amp;VLOOKUP($C$8,parametros!$B$6:$D$10,3,0)-1+MATCH($G$8,parametros!$E$6:$E$10,0)),"")</f>
        <v/>
      </c>
      <c r="K68" s="28" t="str">
        <f ca="1">IFERROR(INDIRECT("'"&amp;TEXT($D68,"mmm")&amp;YEAR($D68)&amp;"'!"&amp;VLOOKUP(MATCH(K$9,INDIRECT("'"&amp;TEXT($D68,"mmm")&amp;YEAR($D68)&amp;"'!$C$14:$F$14"),0),parametros!$B$12:$C$15,2,0)&amp;VLOOKUP($C$8,parametros!$B$6:$D$10,3,0)-1+MATCH($G$8,parametros!$E$6:$E$10,0)),"")</f>
        <v/>
      </c>
      <c r="L68" s="28" t="str">
        <f ca="1">IFERROR(INDIRECT("'"&amp;TEXT($D68,"mmm")&amp;YEAR($D68)&amp;"'!"&amp;VLOOKUP(MATCH(L$9,INDIRECT("'"&amp;TEXT($D68,"mmm")&amp;YEAR($D68)&amp;"'!$C$14:$F$14"),0),parametros!$B$12:$C$15,2,0)&amp;VLOOKUP($C$8,parametros!$B$6:$D$10,3,0)-1+MATCH($G$8,parametros!$E$6:$E$10,0)),"")</f>
        <v/>
      </c>
      <c r="M68" s="28" t="str">
        <f ca="1">IFERROR(INDIRECT("'"&amp;TEXT($D68,"mmm")&amp;YEAR($D68)&amp;"'!"&amp;VLOOKUP(MATCH(M$9,INDIRECT("'"&amp;TEXT($D68,"mmm")&amp;YEAR($D68)&amp;"'!$C$14:$F$14"),0),parametros!$B$12:$C$15,2,0)&amp;VLOOKUP($C$8,parametros!$B$6:$D$10,3,0)-1+MATCH($G$8,parametros!$E$6:$E$10,0)),"")</f>
        <v/>
      </c>
      <c r="N68" s="28" t="str">
        <f ca="1">IFERROR(INDIRECT("'"&amp;TEXT($D68,"mmm")&amp;YEAR($D68)&amp;"'!"&amp;VLOOKUP(MATCH(N$9,INDIRECT("'"&amp;TEXT($D68,"mmm")&amp;YEAR($D68)&amp;"'!$C$14:$F$14"),0),parametros!$B$12:$C$15,2,0)&amp;VLOOKUP($C$8,parametros!$B$6:$D$10,3,0)-1+MATCH($G$8,parametros!$E$6:$E$10,0)),"")</f>
        <v/>
      </c>
      <c r="O68" s="28" t="str">
        <f ca="1">IFERROR(INDIRECT("'"&amp;TEXT($D68,"mmm")&amp;YEAR($D68)&amp;"'!"&amp;VLOOKUP(MATCH(O$9,INDIRECT("'"&amp;TEXT($D68,"mmm")&amp;YEAR($D68)&amp;"'!$C$14:$F$14"),0),parametros!$B$12:$C$15,2,0)&amp;VLOOKUP($C$8,parametros!$B$6:$D$10,3,0)-1+MATCH($G$8,parametros!$E$6:$E$10,0)),"")</f>
        <v/>
      </c>
      <c r="P68" s="28" t="str">
        <f ca="1">IFERROR(INDIRECT("'"&amp;TEXT($D68,"mmm")&amp;YEAR($D68)&amp;"'!"&amp;VLOOKUP(MATCH(P$9,INDIRECT("'"&amp;TEXT($D68,"mmm")&amp;YEAR($D68)&amp;"'!$C$14:$F$14"),0),parametros!$B$12:$C$15,2,0)&amp;VLOOKUP($C$8,parametros!$B$6:$D$10,3,0)-1+MATCH($G$8,parametros!$E$6:$E$10,0)),"")</f>
        <v/>
      </c>
      <c r="Q68" s="28" t="str">
        <f ca="1">IFERROR(INDIRECT("'"&amp;TEXT($D68,"mmm")&amp;YEAR($D68)&amp;"'!"&amp;VLOOKUP(MATCH(Q$9,INDIRECT("'"&amp;TEXT($D68,"mmm")&amp;YEAR($D68)&amp;"'!$C$14:$F$14"),0),parametros!$B$12:$C$15,2,0)&amp;VLOOKUP($C$8,parametros!$B$6:$D$10,3,0)-1+MATCH($G$8,parametros!$E$6:$E$10,0)),"")</f>
        <v/>
      </c>
      <c r="R68" s="28" t="str">
        <f ca="1">IFERROR(INDIRECT("'"&amp;TEXT($D68,"mmm")&amp;YEAR($D68)&amp;"'!"&amp;VLOOKUP(MATCH(R$9,INDIRECT("'"&amp;TEXT($D68,"mmm")&amp;YEAR($D68)&amp;"'!$C$14:$F$14"),0),parametros!$B$12:$C$15,2,0)&amp;VLOOKUP($C$8,parametros!$B$6:$D$10,3,0)-1+MATCH($G$8,parametros!$E$6:$E$10,0)),"")</f>
        <v/>
      </c>
      <c r="S68" s="28" t="str">
        <f ca="1">IFERROR(INDIRECT("'"&amp;TEXT($D68,"mmm")&amp;YEAR($D68)&amp;"'!"&amp;VLOOKUP(MATCH(S$9,INDIRECT("'"&amp;TEXT($D68,"mmm")&amp;YEAR($D68)&amp;"'!$C$14:$F$14"),0),parametros!$B$12:$C$15,2,0)&amp;VLOOKUP($C$8,parametros!$B$6:$D$10,3,0)-1+MATCH($G$8,parametros!$E$6:$E$10,0)),"")</f>
        <v/>
      </c>
      <c r="T68" s="28" t="str">
        <f ca="1">IFERROR(INDIRECT("'"&amp;TEXT($D68,"mmm")&amp;YEAR($D68)&amp;"'!"&amp;VLOOKUP(MATCH(T$9,INDIRECT("'"&amp;TEXT($D68,"mmm")&amp;YEAR($D68)&amp;"'!$C$14:$F$14"),0),parametros!$B$12:$C$15,2,0)&amp;VLOOKUP($C$8,parametros!$B$6:$D$10,3,0)-1+MATCH($G$8,parametros!$E$6:$E$10,0)),"")</f>
        <v/>
      </c>
    </row>
    <row r="69" spans="4:20" ht="15.75" thickBot="1" x14ac:dyDescent="0.3">
      <c r="D69" s="26">
        <f t="shared" si="12"/>
        <v>44896</v>
      </c>
      <c r="E69" s="27" t="str">
        <f ca="1">IFERROR(INDIRECT("'"&amp;TEXT($D69,"mmm")&amp;YEAR($D69)&amp;"'!"&amp;VLOOKUP(MATCH(E$9,INDIRECT("'"&amp;TEXT($D69,"mmm")&amp;YEAR($D69)&amp;"'!$C$14:$F$14"),0),parametros!$B$12:$C$15,2,0)&amp;VLOOKUP($C$8,parametros!$B$6:$D$10,3,0)-1+MATCH($G$8,parametros!$E$6:$E$10,0)),"")</f>
        <v/>
      </c>
      <c r="F69" s="28" t="str">
        <f ca="1">IFERROR(INDIRECT("'"&amp;TEXT($D69,"mmm")&amp;YEAR($D69)&amp;"'!"&amp;VLOOKUP(MATCH(F$9,INDIRECT("'"&amp;TEXT($D69,"mmm")&amp;YEAR($D69)&amp;"'!$C$14:$F$14"),0),parametros!$B$12:$C$15,2,0)&amp;VLOOKUP($C$8,parametros!$B$6:$D$10,3,0)-1+MATCH($G$8,parametros!$E$6:$E$10,0)),"")</f>
        <v/>
      </c>
      <c r="G69" s="28" t="str">
        <f ca="1">IFERROR(INDIRECT("'"&amp;TEXT($D69,"mmm")&amp;YEAR($D69)&amp;"'!"&amp;VLOOKUP(MATCH(G$9,INDIRECT("'"&amp;TEXT($D69,"mmm")&amp;YEAR($D69)&amp;"'!$C$14:$F$14"),0),parametros!$B$12:$C$15,2,0)&amp;VLOOKUP($C$8,parametros!$B$6:$D$10,3,0)-1+MATCH($G$8,parametros!$E$6:$E$10,0)),"")</f>
        <v/>
      </c>
      <c r="H69" s="28" t="str">
        <f ca="1">IFERROR(INDIRECT("'"&amp;TEXT($D69,"mmm")&amp;YEAR($D69)&amp;"'!"&amp;VLOOKUP(MATCH(H$9,INDIRECT("'"&amp;TEXT($D69,"mmm")&amp;YEAR($D69)&amp;"'!$C$14:$F$14"),0),parametros!$B$12:$C$15,2,0)&amp;VLOOKUP($C$8,parametros!$B$6:$D$10,3,0)-1+MATCH($G$8,parametros!$E$6:$E$10,0)),"")</f>
        <v/>
      </c>
      <c r="I69" s="28" t="str">
        <f ca="1">IFERROR(INDIRECT("'"&amp;TEXT($D69,"mmm")&amp;YEAR($D69)&amp;"'!"&amp;VLOOKUP(MATCH(I$9,INDIRECT("'"&amp;TEXT($D69,"mmm")&amp;YEAR($D69)&amp;"'!$C$14:$F$14"),0),parametros!$B$12:$C$15,2,0)&amp;VLOOKUP($C$8,parametros!$B$6:$D$10,3,0)-1+MATCH($G$8,parametros!$E$6:$E$10,0)),"")</f>
        <v/>
      </c>
      <c r="J69" s="28" t="str">
        <f ca="1">IFERROR(INDIRECT("'"&amp;TEXT($D69,"mmm")&amp;YEAR($D69)&amp;"'!"&amp;VLOOKUP(MATCH(J$9,INDIRECT("'"&amp;TEXT($D69,"mmm")&amp;YEAR($D69)&amp;"'!$C$14:$F$14"),0),parametros!$B$12:$C$15,2,0)&amp;VLOOKUP($C$8,parametros!$B$6:$D$10,3,0)-1+MATCH($G$8,parametros!$E$6:$E$10,0)),"")</f>
        <v/>
      </c>
      <c r="K69" s="28" t="str">
        <f ca="1">IFERROR(INDIRECT("'"&amp;TEXT($D69,"mmm")&amp;YEAR($D69)&amp;"'!"&amp;VLOOKUP(MATCH(K$9,INDIRECT("'"&amp;TEXT($D69,"mmm")&amp;YEAR($D69)&amp;"'!$C$14:$F$14"),0),parametros!$B$12:$C$15,2,0)&amp;VLOOKUP($C$8,parametros!$B$6:$D$10,3,0)-1+MATCH($G$8,parametros!$E$6:$E$10,0)),"")</f>
        <v/>
      </c>
      <c r="L69" s="28" t="str">
        <f ca="1">IFERROR(INDIRECT("'"&amp;TEXT($D69,"mmm")&amp;YEAR($D69)&amp;"'!"&amp;VLOOKUP(MATCH(L$9,INDIRECT("'"&amp;TEXT($D69,"mmm")&amp;YEAR($D69)&amp;"'!$C$14:$F$14"),0),parametros!$B$12:$C$15,2,0)&amp;VLOOKUP($C$8,parametros!$B$6:$D$10,3,0)-1+MATCH($G$8,parametros!$E$6:$E$10,0)),"")</f>
        <v/>
      </c>
      <c r="M69" s="28" t="str">
        <f ca="1">IFERROR(INDIRECT("'"&amp;TEXT($D69,"mmm")&amp;YEAR($D69)&amp;"'!"&amp;VLOOKUP(MATCH(M$9,INDIRECT("'"&amp;TEXT($D69,"mmm")&amp;YEAR($D69)&amp;"'!$C$14:$F$14"),0),parametros!$B$12:$C$15,2,0)&amp;VLOOKUP($C$8,parametros!$B$6:$D$10,3,0)-1+MATCH($G$8,parametros!$E$6:$E$10,0)),"")</f>
        <v/>
      </c>
      <c r="N69" s="28" t="str">
        <f ca="1">IFERROR(INDIRECT("'"&amp;TEXT($D69,"mmm")&amp;YEAR($D69)&amp;"'!"&amp;VLOOKUP(MATCH(N$9,INDIRECT("'"&amp;TEXT($D69,"mmm")&amp;YEAR($D69)&amp;"'!$C$14:$F$14"),0),parametros!$B$12:$C$15,2,0)&amp;VLOOKUP($C$8,parametros!$B$6:$D$10,3,0)-1+MATCH($G$8,parametros!$E$6:$E$10,0)),"")</f>
        <v/>
      </c>
      <c r="O69" s="28" t="str">
        <f ca="1">IFERROR(INDIRECT("'"&amp;TEXT($D69,"mmm")&amp;YEAR($D69)&amp;"'!"&amp;VLOOKUP(MATCH(O$9,INDIRECT("'"&amp;TEXT($D69,"mmm")&amp;YEAR($D69)&amp;"'!$C$14:$F$14"),0),parametros!$B$12:$C$15,2,0)&amp;VLOOKUP($C$8,parametros!$B$6:$D$10,3,0)-1+MATCH($G$8,parametros!$E$6:$E$10,0)),"")</f>
        <v/>
      </c>
      <c r="P69" s="28" t="str">
        <f ca="1">IFERROR(INDIRECT("'"&amp;TEXT($D69,"mmm")&amp;YEAR($D69)&amp;"'!"&amp;VLOOKUP(MATCH(P$9,INDIRECT("'"&amp;TEXT($D69,"mmm")&amp;YEAR($D69)&amp;"'!$C$14:$F$14"),0),parametros!$B$12:$C$15,2,0)&amp;VLOOKUP($C$8,parametros!$B$6:$D$10,3,0)-1+MATCH($G$8,parametros!$E$6:$E$10,0)),"")</f>
        <v/>
      </c>
      <c r="Q69" s="28" t="str">
        <f ca="1">IFERROR(INDIRECT("'"&amp;TEXT($D69,"mmm")&amp;YEAR($D69)&amp;"'!"&amp;VLOOKUP(MATCH(Q$9,INDIRECT("'"&amp;TEXT($D69,"mmm")&amp;YEAR($D69)&amp;"'!$C$14:$F$14"),0),parametros!$B$12:$C$15,2,0)&amp;VLOOKUP($C$8,parametros!$B$6:$D$10,3,0)-1+MATCH($G$8,parametros!$E$6:$E$10,0)),"")</f>
        <v/>
      </c>
      <c r="R69" s="28" t="str">
        <f ca="1">IFERROR(INDIRECT("'"&amp;TEXT($D69,"mmm")&amp;YEAR($D69)&amp;"'!"&amp;VLOOKUP(MATCH(R$9,INDIRECT("'"&amp;TEXT($D69,"mmm")&amp;YEAR($D69)&amp;"'!$C$14:$F$14"),0),parametros!$B$12:$C$15,2,0)&amp;VLOOKUP($C$8,parametros!$B$6:$D$10,3,0)-1+MATCH($G$8,parametros!$E$6:$E$10,0)),"")</f>
        <v/>
      </c>
      <c r="S69" s="28" t="str">
        <f ca="1">IFERROR(INDIRECT("'"&amp;TEXT($D69,"mmm")&amp;YEAR($D69)&amp;"'!"&amp;VLOOKUP(MATCH(S$9,INDIRECT("'"&amp;TEXT($D69,"mmm")&amp;YEAR($D69)&amp;"'!$C$14:$F$14"),0),parametros!$B$12:$C$15,2,0)&amp;VLOOKUP($C$8,parametros!$B$6:$D$10,3,0)-1+MATCH($G$8,parametros!$E$6:$E$10,0)),"")</f>
        <v/>
      </c>
      <c r="T69" s="28" t="str">
        <f ca="1">IFERROR(INDIRECT("'"&amp;TEXT($D69,"mmm")&amp;YEAR($D69)&amp;"'!"&amp;VLOOKUP(MATCH(T$9,INDIRECT("'"&amp;TEXT($D69,"mmm")&amp;YEAR($D69)&amp;"'!$C$14:$F$14"),0),parametros!$B$12:$C$15,2,0)&amp;VLOOKUP($C$8,parametros!$B$6:$D$10,3,0)-1+MATCH($G$8,parametros!$E$6:$E$10,0)),"")</f>
        <v/>
      </c>
    </row>
    <row r="70" spans="4:20" ht="15.75" thickBot="1" x14ac:dyDescent="0.3">
      <c r="D70" s="26">
        <f t="shared" si="12"/>
        <v>44927</v>
      </c>
      <c r="E70" s="27" t="str">
        <f ca="1">IFERROR(INDIRECT("'"&amp;TEXT($D70,"mmm")&amp;YEAR($D70)&amp;"'!"&amp;VLOOKUP(MATCH(E$9,INDIRECT("'"&amp;TEXT($D70,"mmm")&amp;YEAR($D70)&amp;"'!$C$14:$F$14"),0),parametros!$B$12:$C$15,2,0)&amp;VLOOKUP($C$8,parametros!$B$6:$D$10,3,0)-1+MATCH($G$8,parametros!$E$6:$E$10,0)),"")</f>
        <v/>
      </c>
      <c r="F70" s="28" t="str">
        <f ca="1">IFERROR(INDIRECT("'"&amp;TEXT($D70,"mmm")&amp;YEAR($D70)&amp;"'!"&amp;VLOOKUP(MATCH(F$9,INDIRECT("'"&amp;TEXT($D70,"mmm")&amp;YEAR($D70)&amp;"'!$C$14:$F$14"),0),parametros!$B$12:$C$15,2,0)&amp;VLOOKUP($C$8,parametros!$B$6:$D$10,3,0)-1+MATCH($G$8,parametros!$E$6:$E$10,0)),"")</f>
        <v/>
      </c>
      <c r="G70" s="28" t="str">
        <f ca="1">IFERROR(INDIRECT("'"&amp;TEXT($D70,"mmm")&amp;YEAR($D70)&amp;"'!"&amp;VLOOKUP(MATCH(G$9,INDIRECT("'"&amp;TEXT($D70,"mmm")&amp;YEAR($D70)&amp;"'!$C$14:$F$14"),0),parametros!$B$12:$C$15,2,0)&amp;VLOOKUP($C$8,parametros!$B$6:$D$10,3,0)-1+MATCH($G$8,parametros!$E$6:$E$10,0)),"")</f>
        <v/>
      </c>
      <c r="H70" s="28" t="str">
        <f ca="1">IFERROR(INDIRECT("'"&amp;TEXT($D70,"mmm")&amp;YEAR($D70)&amp;"'!"&amp;VLOOKUP(MATCH(H$9,INDIRECT("'"&amp;TEXT($D70,"mmm")&amp;YEAR($D70)&amp;"'!$C$14:$F$14"),0),parametros!$B$12:$C$15,2,0)&amp;VLOOKUP($C$8,parametros!$B$6:$D$10,3,0)-1+MATCH($G$8,parametros!$E$6:$E$10,0)),"")</f>
        <v/>
      </c>
      <c r="I70" s="28" t="str">
        <f ca="1">IFERROR(INDIRECT("'"&amp;TEXT($D70,"mmm")&amp;YEAR($D70)&amp;"'!"&amp;VLOOKUP(MATCH(I$9,INDIRECT("'"&amp;TEXT($D70,"mmm")&amp;YEAR($D70)&amp;"'!$C$14:$F$14"),0),parametros!$B$12:$C$15,2,0)&amp;VLOOKUP($C$8,parametros!$B$6:$D$10,3,0)-1+MATCH($G$8,parametros!$E$6:$E$10,0)),"")</f>
        <v/>
      </c>
      <c r="J70" s="28" t="str">
        <f ca="1">IFERROR(INDIRECT("'"&amp;TEXT($D70,"mmm")&amp;YEAR($D70)&amp;"'!"&amp;VLOOKUP(MATCH(J$9,INDIRECT("'"&amp;TEXT($D70,"mmm")&amp;YEAR($D70)&amp;"'!$C$14:$F$14"),0),parametros!$B$12:$C$15,2,0)&amp;VLOOKUP($C$8,parametros!$B$6:$D$10,3,0)-1+MATCH($G$8,parametros!$E$6:$E$10,0)),"")</f>
        <v/>
      </c>
      <c r="K70" s="28" t="str">
        <f ca="1">IFERROR(INDIRECT("'"&amp;TEXT($D70,"mmm")&amp;YEAR($D70)&amp;"'!"&amp;VLOOKUP(MATCH(K$9,INDIRECT("'"&amp;TEXT($D70,"mmm")&amp;YEAR($D70)&amp;"'!$C$14:$F$14"),0),parametros!$B$12:$C$15,2,0)&amp;VLOOKUP($C$8,parametros!$B$6:$D$10,3,0)-1+MATCH($G$8,parametros!$E$6:$E$10,0)),"")</f>
        <v/>
      </c>
      <c r="L70" s="28" t="str">
        <f ca="1">IFERROR(INDIRECT("'"&amp;TEXT($D70,"mmm")&amp;YEAR($D70)&amp;"'!"&amp;VLOOKUP(MATCH(L$9,INDIRECT("'"&amp;TEXT($D70,"mmm")&amp;YEAR($D70)&amp;"'!$C$14:$F$14"),0),parametros!$B$12:$C$15,2,0)&amp;VLOOKUP($C$8,parametros!$B$6:$D$10,3,0)-1+MATCH($G$8,parametros!$E$6:$E$10,0)),"")</f>
        <v/>
      </c>
      <c r="M70" s="28" t="str">
        <f ca="1">IFERROR(INDIRECT("'"&amp;TEXT($D70,"mmm")&amp;YEAR($D70)&amp;"'!"&amp;VLOOKUP(MATCH(M$9,INDIRECT("'"&amp;TEXT($D70,"mmm")&amp;YEAR($D70)&amp;"'!$C$14:$F$14"),0),parametros!$B$12:$C$15,2,0)&amp;VLOOKUP($C$8,parametros!$B$6:$D$10,3,0)-1+MATCH($G$8,parametros!$E$6:$E$10,0)),"")</f>
        <v/>
      </c>
      <c r="N70" s="28" t="str">
        <f ca="1">IFERROR(INDIRECT("'"&amp;TEXT($D70,"mmm")&amp;YEAR($D70)&amp;"'!"&amp;VLOOKUP(MATCH(N$9,INDIRECT("'"&amp;TEXT($D70,"mmm")&amp;YEAR($D70)&amp;"'!$C$14:$F$14"),0),parametros!$B$12:$C$15,2,0)&amp;VLOOKUP($C$8,parametros!$B$6:$D$10,3,0)-1+MATCH($G$8,parametros!$E$6:$E$10,0)),"")</f>
        <v/>
      </c>
      <c r="O70" s="28" t="str">
        <f ca="1">IFERROR(INDIRECT("'"&amp;TEXT($D70,"mmm")&amp;YEAR($D70)&amp;"'!"&amp;VLOOKUP(MATCH(O$9,INDIRECT("'"&amp;TEXT($D70,"mmm")&amp;YEAR($D70)&amp;"'!$C$14:$F$14"),0),parametros!$B$12:$C$15,2,0)&amp;VLOOKUP($C$8,parametros!$B$6:$D$10,3,0)-1+MATCH($G$8,parametros!$E$6:$E$10,0)),"")</f>
        <v/>
      </c>
      <c r="P70" s="28" t="str">
        <f ca="1">IFERROR(INDIRECT("'"&amp;TEXT($D70,"mmm")&amp;YEAR($D70)&amp;"'!"&amp;VLOOKUP(MATCH(P$9,INDIRECT("'"&amp;TEXT($D70,"mmm")&amp;YEAR($D70)&amp;"'!$C$14:$F$14"),0),parametros!$B$12:$C$15,2,0)&amp;VLOOKUP($C$8,parametros!$B$6:$D$10,3,0)-1+MATCH($G$8,parametros!$E$6:$E$10,0)),"")</f>
        <v/>
      </c>
      <c r="Q70" s="28" t="str">
        <f ca="1">IFERROR(INDIRECT("'"&amp;TEXT($D70,"mmm")&amp;YEAR($D70)&amp;"'!"&amp;VLOOKUP(MATCH(Q$9,INDIRECT("'"&amp;TEXT($D70,"mmm")&amp;YEAR($D70)&amp;"'!$C$14:$F$14"),0),parametros!$B$12:$C$15,2,0)&amp;VLOOKUP($C$8,parametros!$B$6:$D$10,3,0)-1+MATCH($G$8,parametros!$E$6:$E$10,0)),"")</f>
        <v/>
      </c>
      <c r="R70" s="28" t="str">
        <f ca="1">IFERROR(INDIRECT("'"&amp;TEXT($D70,"mmm")&amp;YEAR($D70)&amp;"'!"&amp;VLOOKUP(MATCH(R$9,INDIRECT("'"&amp;TEXT($D70,"mmm")&amp;YEAR($D70)&amp;"'!$C$14:$F$14"),0),parametros!$B$12:$C$15,2,0)&amp;VLOOKUP($C$8,parametros!$B$6:$D$10,3,0)-1+MATCH($G$8,parametros!$E$6:$E$10,0)),"")</f>
        <v/>
      </c>
      <c r="S70" s="28" t="str">
        <f ca="1">IFERROR(INDIRECT("'"&amp;TEXT($D70,"mmm")&amp;YEAR($D70)&amp;"'!"&amp;VLOOKUP(MATCH(S$9,INDIRECT("'"&amp;TEXT($D70,"mmm")&amp;YEAR($D70)&amp;"'!$C$14:$F$14"),0),parametros!$B$12:$C$15,2,0)&amp;VLOOKUP($C$8,parametros!$B$6:$D$10,3,0)-1+MATCH($G$8,parametros!$E$6:$E$10,0)),"")</f>
        <v/>
      </c>
      <c r="T70" s="28" t="str">
        <f ca="1">IFERROR(INDIRECT("'"&amp;TEXT($D70,"mmm")&amp;YEAR($D70)&amp;"'!"&amp;VLOOKUP(MATCH(T$9,INDIRECT("'"&amp;TEXT($D70,"mmm")&amp;YEAR($D70)&amp;"'!$C$14:$F$14"),0),parametros!$B$12:$C$15,2,0)&amp;VLOOKUP($C$8,parametros!$B$6:$D$10,3,0)-1+MATCH($G$8,parametros!$E$6:$E$10,0)),"")</f>
        <v/>
      </c>
    </row>
    <row r="71" spans="4:20" ht="15.75" thickBot="1" x14ac:dyDescent="0.3">
      <c r="D71" s="26">
        <f t="shared" si="12"/>
        <v>44958</v>
      </c>
      <c r="E71" s="27" t="str">
        <f ca="1">IFERROR(INDIRECT("'"&amp;TEXT($D71,"mmm")&amp;YEAR($D71)&amp;"'!"&amp;VLOOKUP(MATCH(E$9,INDIRECT("'"&amp;TEXT($D71,"mmm")&amp;YEAR($D71)&amp;"'!$C$14:$F$14"),0),parametros!$B$12:$C$15,2,0)&amp;VLOOKUP($C$8,parametros!$B$6:$D$10,3,0)-1+MATCH($G$8,parametros!$E$6:$E$10,0)),"")</f>
        <v/>
      </c>
      <c r="F71" s="28" t="str">
        <f ca="1">IFERROR(INDIRECT("'"&amp;TEXT($D71,"mmm")&amp;YEAR($D71)&amp;"'!"&amp;VLOOKUP(MATCH(F$9,INDIRECT("'"&amp;TEXT($D71,"mmm")&amp;YEAR($D71)&amp;"'!$C$14:$F$14"),0),parametros!$B$12:$C$15,2,0)&amp;VLOOKUP($C$8,parametros!$B$6:$D$10,3,0)-1+MATCH($G$8,parametros!$E$6:$E$10,0)),"")</f>
        <v/>
      </c>
      <c r="G71" s="28" t="str">
        <f ca="1">IFERROR(INDIRECT("'"&amp;TEXT($D71,"mmm")&amp;YEAR($D71)&amp;"'!"&amp;VLOOKUP(MATCH(G$9,INDIRECT("'"&amp;TEXT($D71,"mmm")&amp;YEAR($D71)&amp;"'!$C$14:$F$14"),0),parametros!$B$12:$C$15,2,0)&amp;VLOOKUP($C$8,parametros!$B$6:$D$10,3,0)-1+MATCH($G$8,parametros!$E$6:$E$10,0)),"")</f>
        <v/>
      </c>
      <c r="H71" s="28" t="str">
        <f ca="1">IFERROR(INDIRECT("'"&amp;TEXT($D71,"mmm")&amp;YEAR($D71)&amp;"'!"&amp;VLOOKUP(MATCH(H$9,INDIRECT("'"&amp;TEXT($D71,"mmm")&amp;YEAR($D71)&amp;"'!$C$14:$F$14"),0),parametros!$B$12:$C$15,2,0)&amp;VLOOKUP($C$8,parametros!$B$6:$D$10,3,0)-1+MATCH($G$8,parametros!$E$6:$E$10,0)),"")</f>
        <v/>
      </c>
      <c r="I71" s="28" t="str">
        <f ca="1">IFERROR(INDIRECT("'"&amp;TEXT($D71,"mmm")&amp;YEAR($D71)&amp;"'!"&amp;VLOOKUP(MATCH(I$9,INDIRECT("'"&amp;TEXT($D71,"mmm")&amp;YEAR($D71)&amp;"'!$C$14:$F$14"),0),parametros!$B$12:$C$15,2,0)&amp;VLOOKUP($C$8,parametros!$B$6:$D$10,3,0)-1+MATCH($G$8,parametros!$E$6:$E$10,0)),"")</f>
        <v/>
      </c>
      <c r="J71" s="28" t="str">
        <f ca="1">IFERROR(INDIRECT("'"&amp;TEXT($D71,"mmm")&amp;YEAR($D71)&amp;"'!"&amp;VLOOKUP(MATCH(J$9,INDIRECT("'"&amp;TEXT($D71,"mmm")&amp;YEAR($D71)&amp;"'!$C$14:$F$14"),0),parametros!$B$12:$C$15,2,0)&amp;VLOOKUP($C$8,parametros!$B$6:$D$10,3,0)-1+MATCH($G$8,parametros!$E$6:$E$10,0)),"")</f>
        <v/>
      </c>
      <c r="K71" s="28" t="str">
        <f ca="1">IFERROR(INDIRECT("'"&amp;TEXT($D71,"mmm")&amp;YEAR($D71)&amp;"'!"&amp;VLOOKUP(MATCH(K$9,INDIRECT("'"&amp;TEXT($D71,"mmm")&amp;YEAR($D71)&amp;"'!$C$14:$F$14"),0),parametros!$B$12:$C$15,2,0)&amp;VLOOKUP($C$8,parametros!$B$6:$D$10,3,0)-1+MATCH($G$8,parametros!$E$6:$E$10,0)),"")</f>
        <v/>
      </c>
      <c r="L71" s="28" t="str">
        <f ca="1">IFERROR(INDIRECT("'"&amp;TEXT($D71,"mmm")&amp;YEAR($D71)&amp;"'!"&amp;VLOOKUP(MATCH(L$9,INDIRECT("'"&amp;TEXT($D71,"mmm")&amp;YEAR($D71)&amp;"'!$C$14:$F$14"),0),parametros!$B$12:$C$15,2,0)&amp;VLOOKUP($C$8,parametros!$B$6:$D$10,3,0)-1+MATCH($G$8,parametros!$E$6:$E$10,0)),"")</f>
        <v/>
      </c>
      <c r="M71" s="28" t="str">
        <f ca="1">IFERROR(INDIRECT("'"&amp;TEXT($D71,"mmm")&amp;YEAR($D71)&amp;"'!"&amp;VLOOKUP(MATCH(M$9,INDIRECT("'"&amp;TEXT($D71,"mmm")&amp;YEAR($D71)&amp;"'!$C$14:$F$14"),0),parametros!$B$12:$C$15,2,0)&amp;VLOOKUP($C$8,parametros!$B$6:$D$10,3,0)-1+MATCH($G$8,parametros!$E$6:$E$10,0)),"")</f>
        <v/>
      </c>
      <c r="N71" s="28" t="str">
        <f ca="1">IFERROR(INDIRECT("'"&amp;TEXT($D71,"mmm")&amp;YEAR($D71)&amp;"'!"&amp;VLOOKUP(MATCH(N$9,INDIRECT("'"&amp;TEXT($D71,"mmm")&amp;YEAR($D71)&amp;"'!$C$14:$F$14"),0),parametros!$B$12:$C$15,2,0)&amp;VLOOKUP($C$8,parametros!$B$6:$D$10,3,0)-1+MATCH($G$8,parametros!$E$6:$E$10,0)),"")</f>
        <v/>
      </c>
      <c r="O71" s="28" t="str">
        <f ca="1">IFERROR(INDIRECT("'"&amp;TEXT($D71,"mmm")&amp;YEAR($D71)&amp;"'!"&amp;VLOOKUP(MATCH(O$9,INDIRECT("'"&amp;TEXT($D71,"mmm")&amp;YEAR($D71)&amp;"'!$C$14:$F$14"),0),parametros!$B$12:$C$15,2,0)&amp;VLOOKUP($C$8,parametros!$B$6:$D$10,3,0)-1+MATCH($G$8,parametros!$E$6:$E$10,0)),"")</f>
        <v/>
      </c>
      <c r="P71" s="28" t="str">
        <f ca="1">IFERROR(INDIRECT("'"&amp;TEXT($D71,"mmm")&amp;YEAR($D71)&amp;"'!"&amp;VLOOKUP(MATCH(P$9,INDIRECT("'"&amp;TEXT($D71,"mmm")&amp;YEAR($D71)&amp;"'!$C$14:$F$14"),0),parametros!$B$12:$C$15,2,0)&amp;VLOOKUP($C$8,parametros!$B$6:$D$10,3,0)-1+MATCH($G$8,parametros!$E$6:$E$10,0)),"")</f>
        <v/>
      </c>
      <c r="Q71" s="28" t="str">
        <f ca="1">IFERROR(INDIRECT("'"&amp;TEXT($D71,"mmm")&amp;YEAR($D71)&amp;"'!"&amp;VLOOKUP(MATCH(Q$9,INDIRECT("'"&amp;TEXT($D71,"mmm")&amp;YEAR($D71)&amp;"'!$C$14:$F$14"),0),parametros!$B$12:$C$15,2,0)&amp;VLOOKUP($C$8,parametros!$B$6:$D$10,3,0)-1+MATCH($G$8,parametros!$E$6:$E$10,0)),"")</f>
        <v/>
      </c>
      <c r="R71" s="28" t="str">
        <f ca="1">IFERROR(INDIRECT("'"&amp;TEXT($D71,"mmm")&amp;YEAR($D71)&amp;"'!"&amp;VLOOKUP(MATCH(R$9,INDIRECT("'"&amp;TEXT($D71,"mmm")&amp;YEAR($D71)&amp;"'!$C$14:$F$14"),0),parametros!$B$12:$C$15,2,0)&amp;VLOOKUP($C$8,parametros!$B$6:$D$10,3,0)-1+MATCH($G$8,parametros!$E$6:$E$10,0)),"")</f>
        <v/>
      </c>
      <c r="S71" s="28" t="str">
        <f ca="1">IFERROR(INDIRECT("'"&amp;TEXT($D71,"mmm")&amp;YEAR($D71)&amp;"'!"&amp;VLOOKUP(MATCH(S$9,INDIRECT("'"&amp;TEXT($D71,"mmm")&amp;YEAR($D71)&amp;"'!$C$14:$F$14"),0),parametros!$B$12:$C$15,2,0)&amp;VLOOKUP($C$8,parametros!$B$6:$D$10,3,0)-1+MATCH($G$8,parametros!$E$6:$E$10,0)),"")</f>
        <v/>
      </c>
      <c r="T71" s="28" t="str">
        <f ca="1">IFERROR(INDIRECT("'"&amp;TEXT($D71,"mmm")&amp;YEAR($D71)&amp;"'!"&amp;VLOOKUP(MATCH(T$9,INDIRECT("'"&amp;TEXT($D71,"mmm")&amp;YEAR($D71)&amp;"'!$C$14:$F$14"),0),parametros!$B$12:$C$15,2,0)&amp;VLOOKUP($C$8,parametros!$B$6:$D$10,3,0)-1+MATCH($G$8,parametros!$E$6:$E$10,0)),"")</f>
        <v/>
      </c>
    </row>
    <row r="72" spans="4:20" ht="15.75" thickBot="1" x14ac:dyDescent="0.3">
      <c r="D72" s="26">
        <f t="shared" si="12"/>
        <v>44986</v>
      </c>
      <c r="E72" s="27" t="str">
        <f ca="1">IFERROR(INDIRECT("'"&amp;TEXT($D72,"mmm")&amp;YEAR($D72)&amp;"'!"&amp;VLOOKUP(MATCH(E$9,INDIRECT("'"&amp;TEXT($D72,"mmm")&amp;YEAR($D72)&amp;"'!$C$14:$F$14"),0),parametros!$B$12:$C$15,2,0)&amp;VLOOKUP($C$8,parametros!$B$6:$D$10,3,0)-1+MATCH($G$8,parametros!$E$6:$E$10,0)),"")</f>
        <v/>
      </c>
      <c r="F72" s="28" t="str">
        <f ca="1">IFERROR(INDIRECT("'"&amp;TEXT($D72,"mmm")&amp;YEAR($D72)&amp;"'!"&amp;VLOOKUP(MATCH(F$9,INDIRECT("'"&amp;TEXT($D72,"mmm")&amp;YEAR($D72)&amp;"'!$C$14:$F$14"),0),parametros!$B$12:$C$15,2,0)&amp;VLOOKUP($C$8,parametros!$B$6:$D$10,3,0)-1+MATCH($G$8,parametros!$E$6:$E$10,0)),"")</f>
        <v/>
      </c>
      <c r="G72" s="28" t="str">
        <f ca="1">IFERROR(INDIRECT("'"&amp;TEXT($D72,"mmm")&amp;YEAR($D72)&amp;"'!"&amp;VLOOKUP(MATCH(G$9,INDIRECT("'"&amp;TEXT($D72,"mmm")&amp;YEAR($D72)&amp;"'!$C$14:$F$14"),0),parametros!$B$12:$C$15,2,0)&amp;VLOOKUP($C$8,parametros!$B$6:$D$10,3,0)-1+MATCH($G$8,parametros!$E$6:$E$10,0)),"")</f>
        <v/>
      </c>
      <c r="H72" s="28" t="str">
        <f ca="1">IFERROR(INDIRECT("'"&amp;TEXT($D72,"mmm")&amp;YEAR($D72)&amp;"'!"&amp;VLOOKUP(MATCH(H$9,INDIRECT("'"&amp;TEXT($D72,"mmm")&amp;YEAR($D72)&amp;"'!$C$14:$F$14"),0),parametros!$B$12:$C$15,2,0)&amp;VLOOKUP($C$8,parametros!$B$6:$D$10,3,0)-1+MATCH($G$8,parametros!$E$6:$E$10,0)),"")</f>
        <v/>
      </c>
      <c r="I72" s="28" t="str">
        <f ca="1">IFERROR(INDIRECT("'"&amp;TEXT($D72,"mmm")&amp;YEAR($D72)&amp;"'!"&amp;VLOOKUP(MATCH(I$9,INDIRECT("'"&amp;TEXT($D72,"mmm")&amp;YEAR($D72)&amp;"'!$C$14:$F$14"),0),parametros!$B$12:$C$15,2,0)&amp;VLOOKUP($C$8,parametros!$B$6:$D$10,3,0)-1+MATCH($G$8,parametros!$E$6:$E$10,0)),"")</f>
        <v/>
      </c>
      <c r="J72" s="28" t="str">
        <f ca="1">IFERROR(INDIRECT("'"&amp;TEXT($D72,"mmm")&amp;YEAR($D72)&amp;"'!"&amp;VLOOKUP(MATCH(J$9,INDIRECT("'"&amp;TEXT($D72,"mmm")&amp;YEAR($D72)&amp;"'!$C$14:$F$14"),0),parametros!$B$12:$C$15,2,0)&amp;VLOOKUP($C$8,parametros!$B$6:$D$10,3,0)-1+MATCH($G$8,parametros!$E$6:$E$10,0)),"")</f>
        <v/>
      </c>
      <c r="K72" s="28" t="str">
        <f ca="1">IFERROR(INDIRECT("'"&amp;TEXT($D72,"mmm")&amp;YEAR($D72)&amp;"'!"&amp;VLOOKUP(MATCH(K$9,INDIRECT("'"&amp;TEXT($D72,"mmm")&amp;YEAR($D72)&amp;"'!$C$14:$F$14"),0),parametros!$B$12:$C$15,2,0)&amp;VLOOKUP($C$8,parametros!$B$6:$D$10,3,0)-1+MATCH($G$8,parametros!$E$6:$E$10,0)),"")</f>
        <v/>
      </c>
      <c r="L72" s="28" t="str">
        <f ca="1">IFERROR(INDIRECT("'"&amp;TEXT($D72,"mmm")&amp;YEAR($D72)&amp;"'!"&amp;VLOOKUP(MATCH(L$9,INDIRECT("'"&amp;TEXT($D72,"mmm")&amp;YEAR($D72)&amp;"'!$C$14:$F$14"),0),parametros!$B$12:$C$15,2,0)&amp;VLOOKUP($C$8,parametros!$B$6:$D$10,3,0)-1+MATCH($G$8,parametros!$E$6:$E$10,0)),"")</f>
        <v/>
      </c>
      <c r="M72" s="28" t="str">
        <f ca="1">IFERROR(INDIRECT("'"&amp;TEXT($D72,"mmm")&amp;YEAR($D72)&amp;"'!"&amp;VLOOKUP(MATCH(M$9,INDIRECT("'"&amp;TEXT($D72,"mmm")&amp;YEAR($D72)&amp;"'!$C$14:$F$14"),0),parametros!$B$12:$C$15,2,0)&amp;VLOOKUP($C$8,parametros!$B$6:$D$10,3,0)-1+MATCH($G$8,parametros!$E$6:$E$10,0)),"")</f>
        <v/>
      </c>
      <c r="N72" s="28" t="str">
        <f ca="1">IFERROR(INDIRECT("'"&amp;TEXT($D72,"mmm")&amp;YEAR($D72)&amp;"'!"&amp;VLOOKUP(MATCH(N$9,INDIRECT("'"&amp;TEXT($D72,"mmm")&amp;YEAR($D72)&amp;"'!$C$14:$F$14"),0),parametros!$B$12:$C$15,2,0)&amp;VLOOKUP($C$8,parametros!$B$6:$D$10,3,0)-1+MATCH($G$8,parametros!$E$6:$E$10,0)),"")</f>
        <v/>
      </c>
      <c r="O72" s="28" t="str">
        <f ca="1">IFERROR(INDIRECT("'"&amp;TEXT($D72,"mmm")&amp;YEAR($D72)&amp;"'!"&amp;VLOOKUP(MATCH(O$9,INDIRECT("'"&amp;TEXT($D72,"mmm")&amp;YEAR($D72)&amp;"'!$C$14:$F$14"),0),parametros!$B$12:$C$15,2,0)&amp;VLOOKUP($C$8,parametros!$B$6:$D$10,3,0)-1+MATCH($G$8,parametros!$E$6:$E$10,0)),"")</f>
        <v/>
      </c>
      <c r="P72" s="28" t="str">
        <f ca="1">IFERROR(INDIRECT("'"&amp;TEXT($D72,"mmm")&amp;YEAR($D72)&amp;"'!"&amp;VLOOKUP(MATCH(P$9,INDIRECT("'"&amp;TEXT($D72,"mmm")&amp;YEAR($D72)&amp;"'!$C$14:$F$14"),0),parametros!$B$12:$C$15,2,0)&amp;VLOOKUP($C$8,parametros!$B$6:$D$10,3,0)-1+MATCH($G$8,parametros!$E$6:$E$10,0)),"")</f>
        <v/>
      </c>
      <c r="Q72" s="28" t="str">
        <f ca="1">IFERROR(INDIRECT("'"&amp;TEXT($D72,"mmm")&amp;YEAR($D72)&amp;"'!"&amp;VLOOKUP(MATCH(Q$9,INDIRECT("'"&amp;TEXT($D72,"mmm")&amp;YEAR($D72)&amp;"'!$C$14:$F$14"),0),parametros!$B$12:$C$15,2,0)&amp;VLOOKUP($C$8,parametros!$B$6:$D$10,3,0)-1+MATCH($G$8,parametros!$E$6:$E$10,0)),"")</f>
        <v/>
      </c>
      <c r="R72" s="28" t="str">
        <f ca="1">IFERROR(INDIRECT("'"&amp;TEXT($D72,"mmm")&amp;YEAR($D72)&amp;"'!"&amp;VLOOKUP(MATCH(R$9,INDIRECT("'"&amp;TEXT($D72,"mmm")&amp;YEAR($D72)&amp;"'!$C$14:$F$14"),0),parametros!$B$12:$C$15,2,0)&amp;VLOOKUP($C$8,parametros!$B$6:$D$10,3,0)-1+MATCH($G$8,parametros!$E$6:$E$10,0)),"")</f>
        <v/>
      </c>
      <c r="S72" s="28" t="str">
        <f ca="1">IFERROR(INDIRECT("'"&amp;TEXT($D72,"mmm")&amp;YEAR($D72)&amp;"'!"&amp;VLOOKUP(MATCH(S$9,INDIRECT("'"&amp;TEXT($D72,"mmm")&amp;YEAR($D72)&amp;"'!$C$14:$F$14"),0),parametros!$B$12:$C$15,2,0)&amp;VLOOKUP($C$8,parametros!$B$6:$D$10,3,0)-1+MATCH($G$8,parametros!$E$6:$E$10,0)),"")</f>
        <v/>
      </c>
      <c r="T72" s="28" t="str">
        <f ca="1">IFERROR(INDIRECT("'"&amp;TEXT($D72,"mmm")&amp;YEAR($D72)&amp;"'!"&amp;VLOOKUP(MATCH(T$9,INDIRECT("'"&amp;TEXT($D72,"mmm")&amp;YEAR($D72)&amp;"'!$C$14:$F$14"),0),parametros!$B$12:$C$15,2,0)&amp;VLOOKUP($C$8,parametros!$B$6:$D$10,3,0)-1+MATCH($G$8,parametros!$E$6:$E$10,0)),"")</f>
        <v/>
      </c>
    </row>
    <row r="73" spans="4:20" ht="15.75" thickBot="1" x14ac:dyDescent="0.3">
      <c r="D73" s="26">
        <f t="shared" si="12"/>
        <v>45017</v>
      </c>
      <c r="E73" s="27" t="str">
        <f ca="1">IFERROR(INDIRECT("'"&amp;TEXT($D73,"mmm")&amp;YEAR($D73)&amp;"'!"&amp;VLOOKUP(MATCH(E$9,INDIRECT("'"&amp;TEXT($D73,"mmm")&amp;YEAR($D73)&amp;"'!$C$14:$F$14"),0),parametros!$B$12:$C$15,2,0)&amp;VLOOKUP($C$8,parametros!$B$6:$D$10,3,0)-1+MATCH($G$8,parametros!$E$6:$E$10,0)),"")</f>
        <v/>
      </c>
      <c r="F73" s="28" t="str">
        <f ca="1">IFERROR(INDIRECT("'"&amp;TEXT($D73,"mmm")&amp;YEAR($D73)&amp;"'!"&amp;VLOOKUP(MATCH(F$9,INDIRECT("'"&amp;TEXT($D73,"mmm")&amp;YEAR($D73)&amp;"'!$C$14:$F$14"),0),parametros!$B$12:$C$15,2,0)&amp;VLOOKUP($C$8,parametros!$B$6:$D$10,3,0)-1+MATCH($G$8,parametros!$E$6:$E$10,0)),"")</f>
        <v/>
      </c>
      <c r="G73" s="28" t="str">
        <f ca="1">IFERROR(INDIRECT("'"&amp;TEXT($D73,"mmm")&amp;YEAR($D73)&amp;"'!"&amp;VLOOKUP(MATCH(G$9,INDIRECT("'"&amp;TEXT($D73,"mmm")&amp;YEAR($D73)&amp;"'!$C$14:$F$14"),0),parametros!$B$12:$C$15,2,0)&amp;VLOOKUP($C$8,parametros!$B$6:$D$10,3,0)-1+MATCH($G$8,parametros!$E$6:$E$10,0)),"")</f>
        <v/>
      </c>
      <c r="H73" s="28" t="str">
        <f ca="1">IFERROR(INDIRECT("'"&amp;TEXT($D73,"mmm")&amp;YEAR($D73)&amp;"'!"&amp;VLOOKUP(MATCH(H$9,INDIRECT("'"&amp;TEXT($D73,"mmm")&amp;YEAR($D73)&amp;"'!$C$14:$F$14"),0),parametros!$B$12:$C$15,2,0)&amp;VLOOKUP($C$8,parametros!$B$6:$D$10,3,0)-1+MATCH($G$8,parametros!$E$6:$E$10,0)),"")</f>
        <v/>
      </c>
      <c r="I73" s="28" t="str">
        <f ca="1">IFERROR(INDIRECT("'"&amp;TEXT($D73,"mmm")&amp;YEAR($D73)&amp;"'!"&amp;VLOOKUP(MATCH(I$9,INDIRECT("'"&amp;TEXT($D73,"mmm")&amp;YEAR($D73)&amp;"'!$C$14:$F$14"),0),parametros!$B$12:$C$15,2,0)&amp;VLOOKUP($C$8,parametros!$B$6:$D$10,3,0)-1+MATCH($G$8,parametros!$E$6:$E$10,0)),"")</f>
        <v/>
      </c>
      <c r="J73" s="28" t="str">
        <f ca="1">IFERROR(INDIRECT("'"&amp;TEXT($D73,"mmm")&amp;YEAR($D73)&amp;"'!"&amp;VLOOKUP(MATCH(J$9,INDIRECT("'"&amp;TEXT($D73,"mmm")&amp;YEAR($D73)&amp;"'!$C$14:$F$14"),0),parametros!$B$12:$C$15,2,0)&amp;VLOOKUP($C$8,parametros!$B$6:$D$10,3,0)-1+MATCH($G$8,parametros!$E$6:$E$10,0)),"")</f>
        <v/>
      </c>
      <c r="K73" s="28" t="str">
        <f ca="1">IFERROR(INDIRECT("'"&amp;TEXT($D73,"mmm")&amp;YEAR($D73)&amp;"'!"&amp;VLOOKUP(MATCH(K$9,INDIRECT("'"&amp;TEXT($D73,"mmm")&amp;YEAR($D73)&amp;"'!$C$14:$F$14"),0),parametros!$B$12:$C$15,2,0)&amp;VLOOKUP($C$8,parametros!$B$6:$D$10,3,0)-1+MATCH($G$8,parametros!$E$6:$E$10,0)),"")</f>
        <v/>
      </c>
      <c r="L73" s="28" t="str">
        <f ca="1">IFERROR(INDIRECT("'"&amp;TEXT($D73,"mmm")&amp;YEAR($D73)&amp;"'!"&amp;VLOOKUP(MATCH(L$9,INDIRECT("'"&amp;TEXT($D73,"mmm")&amp;YEAR($D73)&amp;"'!$C$14:$F$14"),0),parametros!$B$12:$C$15,2,0)&amp;VLOOKUP($C$8,parametros!$B$6:$D$10,3,0)-1+MATCH($G$8,parametros!$E$6:$E$10,0)),"")</f>
        <v/>
      </c>
      <c r="M73" s="28" t="str">
        <f ca="1">IFERROR(INDIRECT("'"&amp;TEXT($D73,"mmm")&amp;YEAR($D73)&amp;"'!"&amp;VLOOKUP(MATCH(M$9,INDIRECT("'"&amp;TEXT($D73,"mmm")&amp;YEAR($D73)&amp;"'!$C$14:$F$14"),0),parametros!$B$12:$C$15,2,0)&amp;VLOOKUP($C$8,parametros!$B$6:$D$10,3,0)-1+MATCH($G$8,parametros!$E$6:$E$10,0)),"")</f>
        <v/>
      </c>
      <c r="N73" s="28" t="str">
        <f ca="1">IFERROR(INDIRECT("'"&amp;TEXT($D73,"mmm")&amp;YEAR($D73)&amp;"'!"&amp;VLOOKUP(MATCH(N$9,INDIRECT("'"&amp;TEXT($D73,"mmm")&amp;YEAR($D73)&amp;"'!$C$14:$F$14"),0),parametros!$B$12:$C$15,2,0)&amp;VLOOKUP($C$8,parametros!$B$6:$D$10,3,0)-1+MATCH($G$8,parametros!$E$6:$E$10,0)),"")</f>
        <v/>
      </c>
      <c r="O73" s="28" t="str">
        <f ca="1">IFERROR(INDIRECT("'"&amp;TEXT($D73,"mmm")&amp;YEAR($D73)&amp;"'!"&amp;VLOOKUP(MATCH(O$9,INDIRECT("'"&amp;TEXT($D73,"mmm")&amp;YEAR($D73)&amp;"'!$C$14:$F$14"),0),parametros!$B$12:$C$15,2,0)&amp;VLOOKUP($C$8,parametros!$B$6:$D$10,3,0)-1+MATCH($G$8,parametros!$E$6:$E$10,0)),"")</f>
        <v/>
      </c>
      <c r="P73" s="28" t="str">
        <f ca="1">IFERROR(INDIRECT("'"&amp;TEXT($D73,"mmm")&amp;YEAR($D73)&amp;"'!"&amp;VLOOKUP(MATCH(P$9,INDIRECT("'"&amp;TEXT($D73,"mmm")&amp;YEAR($D73)&amp;"'!$C$14:$F$14"),0),parametros!$B$12:$C$15,2,0)&amp;VLOOKUP($C$8,parametros!$B$6:$D$10,3,0)-1+MATCH($G$8,parametros!$E$6:$E$10,0)),"")</f>
        <v/>
      </c>
      <c r="Q73" s="28" t="str">
        <f ca="1">IFERROR(INDIRECT("'"&amp;TEXT($D73,"mmm")&amp;YEAR($D73)&amp;"'!"&amp;VLOOKUP(MATCH(Q$9,INDIRECT("'"&amp;TEXT($D73,"mmm")&amp;YEAR($D73)&amp;"'!$C$14:$F$14"),0),parametros!$B$12:$C$15,2,0)&amp;VLOOKUP($C$8,parametros!$B$6:$D$10,3,0)-1+MATCH($G$8,parametros!$E$6:$E$10,0)),"")</f>
        <v/>
      </c>
      <c r="R73" s="28" t="str">
        <f ca="1">IFERROR(INDIRECT("'"&amp;TEXT($D73,"mmm")&amp;YEAR($D73)&amp;"'!"&amp;VLOOKUP(MATCH(R$9,INDIRECT("'"&amp;TEXT($D73,"mmm")&amp;YEAR($D73)&amp;"'!$C$14:$F$14"),0),parametros!$B$12:$C$15,2,0)&amp;VLOOKUP($C$8,parametros!$B$6:$D$10,3,0)-1+MATCH($G$8,parametros!$E$6:$E$10,0)),"")</f>
        <v/>
      </c>
      <c r="S73" s="28" t="str">
        <f ca="1">IFERROR(INDIRECT("'"&amp;TEXT($D73,"mmm")&amp;YEAR($D73)&amp;"'!"&amp;VLOOKUP(MATCH(S$9,INDIRECT("'"&amp;TEXT($D73,"mmm")&amp;YEAR($D73)&amp;"'!$C$14:$F$14"),0),parametros!$B$12:$C$15,2,0)&amp;VLOOKUP($C$8,parametros!$B$6:$D$10,3,0)-1+MATCH($G$8,parametros!$E$6:$E$10,0)),"")</f>
        <v/>
      </c>
      <c r="T73" s="28" t="str">
        <f ca="1">IFERROR(INDIRECT("'"&amp;TEXT($D73,"mmm")&amp;YEAR($D73)&amp;"'!"&amp;VLOOKUP(MATCH(T$9,INDIRECT("'"&amp;TEXT($D73,"mmm")&amp;YEAR($D73)&amp;"'!$C$14:$F$14"),0),parametros!$B$12:$C$15,2,0)&amp;VLOOKUP($C$8,parametros!$B$6:$D$10,3,0)-1+MATCH($G$8,parametros!$E$6:$E$10,0)),"")</f>
        <v/>
      </c>
    </row>
    <row r="74" spans="4:20" ht="15.75" thickBot="1" x14ac:dyDescent="0.3">
      <c r="D74" s="26">
        <f t="shared" si="12"/>
        <v>45047</v>
      </c>
      <c r="E74" s="27" t="str">
        <f ca="1">IFERROR(INDIRECT("'"&amp;TEXT($D74,"mmm")&amp;YEAR($D74)&amp;"'!"&amp;VLOOKUP(MATCH(E$9,INDIRECT("'"&amp;TEXT($D74,"mmm")&amp;YEAR($D74)&amp;"'!$C$14:$F$14"),0),parametros!$B$12:$C$15,2,0)&amp;VLOOKUP($C$8,parametros!$B$6:$D$10,3,0)-1+MATCH($G$8,parametros!$E$6:$E$10,0)),"")</f>
        <v/>
      </c>
      <c r="F74" s="28" t="str">
        <f ca="1">IFERROR(INDIRECT("'"&amp;TEXT($D74,"mmm")&amp;YEAR($D74)&amp;"'!"&amp;VLOOKUP(MATCH(F$9,INDIRECT("'"&amp;TEXT($D74,"mmm")&amp;YEAR($D74)&amp;"'!$C$14:$F$14"),0),parametros!$B$12:$C$15,2,0)&amp;VLOOKUP($C$8,parametros!$B$6:$D$10,3,0)-1+MATCH($G$8,parametros!$E$6:$E$10,0)),"")</f>
        <v/>
      </c>
      <c r="G74" s="28" t="str">
        <f ca="1">IFERROR(INDIRECT("'"&amp;TEXT($D74,"mmm")&amp;YEAR($D74)&amp;"'!"&amp;VLOOKUP(MATCH(G$9,INDIRECT("'"&amp;TEXT($D74,"mmm")&amp;YEAR($D74)&amp;"'!$C$14:$F$14"),0),parametros!$B$12:$C$15,2,0)&amp;VLOOKUP($C$8,parametros!$B$6:$D$10,3,0)-1+MATCH($G$8,parametros!$E$6:$E$10,0)),"")</f>
        <v/>
      </c>
      <c r="H74" s="28" t="str">
        <f ca="1">IFERROR(INDIRECT("'"&amp;TEXT($D74,"mmm")&amp;YEAR($D74)&amp;"'!"&amp;VLOOKUP(MATCH(H$9,INDIRECT("'"&amp;TEXT($D74,"mmm")&amp;YEAR($D74)&amp;"'!$C$14:$F$14"),0),parametros!$B$12:$C$15,2,0)&amp;VLOOKUP($C$8,parametros!$B$6:$D$10,3,0)-1+MATCH($G$8,parametros!$E$6:$E$10,0)),"")</f>
        <v/>
      </c>
      <c r="I74" s="28" t="str">
        <f ca="1">IFERROR(INDIRECT("'"&amp;TEXT($D74,"mmm")&amp;YEAR($D74)&amp;"'!"&amp;VLOOKUP(MATCH(I$9,INDIRECT("'"&amp;TEXT($D74,"mmm")&amp;YEAR($D74)&amp;"'!$C$14:$F$14"),0),parametros!$B$12:$C$15,2,0)&amp;VLOOKUP($C$8,parametros!$B$6:$D$10,3,0)-1+MATCH($G$8,parametros!$E$6:$E$10,0)),"")</f>
        <v/>
      </c>
      <c r="J74" s="28" t="str">
        <f ca="1">IFERROR(INDIRECT("'"&amp;TEXT($D74,"mmm")&amp;YEAR($D74)&amp;"'!"&amp;VLOOKUP(MATCH(J$9,INDIRECT("'"&amp;TEXT($D74,"mmm")&amp;YEAR($D74)&amp;"'!$C$14:$F$14"),0),parametros!$B$12:$C$15,2,0)&amp;VLOOKUP($C$8,parametros!$B$6:$D$10,3,0)-1+MATCH($G$8,parametros!$E$6:$E$10,0)),"")</f>
        <v/>
      </c>
      <c r="K74" s="28" t="str">
        <f ca="1">IFERROR(INDIRECT("'"&amp;TEXT($D74,"mmm")&amp;YEAR($D74)&amp;"'!"&amp;VLOOKUP(MATCH(K$9,INDIRECT("'"&amp;TEXT($D74,"mmm")&amp;YEAR($D74)&amp;"'!$C$14:$F$14"),0),parametros!$B$12:$C$15,2,0)&amp;VLOOKUP($C$8,parametros!$B$6:$D$10,3,0)-1+MATCH($G$8,parametros!$E$6:$E$10,0)),"")</f>
        <v/>
      </c>
      <c r="L74" s="28" t="str">
        <f ca="1">IFERROR(INDIRECT("'"&amp;TEXT($D74,"mmm")&amp;YEAR($D74)&amp;"'!"&amp;VLOOKUP(MATCH(L$9,INDIRECT("'"&amp;TEXT($D74,"mmm")&amp;YEAR($D74)&amp;"'!$C$14:$F$14"),0),parametros!$B$12:$C$15,2,0)&amp;VLOOKUP($C$8,parametros!$B$6:$D$10,3,0)-1+MATCH($G$8,parametros!$E$6:$E$10,0)),"")</f>
        <v/>
      </c>
      <c r="M74" s="28" t="str">
        <f ca="1">IFERROR(INDIRECT("'"&amp;TEXT($D74,"mmm")&amp;YEAR($D74)&amp;"'!"&amp;VLOOKUP(MATCH(M$9,INDIRECT("'"&amp;TEXT($D74,"mmm")&amp;YEAR($D74)&amp;"'!$C$14:$F$14"),0),parametros!$B$12:$C$15,2,0)&amp;VLOOKUP($C$8,parametros!$B$6:$D$10,3,0)-1+MATCH($G$8,parametros!$E$6:$E$10,0)),"")</f>
        <v/>
      </c>
      <c r="N74" s="28" t="str">
        <f ca="1">IFERROR(INDIRECT("'"&amp;TEXT($D74,"mmm")&amp;YEAR($D74)&amp;"'!"&amp;VLOOKUP(MATCH(N$9,INDIRECT("'"&amp;TEXT($D74,"mmm")&amp;YEAR($D74)&amp;"'!$C$14:$F$14"),0),parametros!$B$12:$C$15,2,0)&amp;VLOOKUP($C$8,parametros!$B$6:$D$10,3,0)-1+MATCH($G$8,parametros!$E$6:$E$10,0)),"")</f>
        <v/>
      </c>
      <c r="O74" s="28" t="str">
        <f ca="1">IFERROR(INDIRECT("'"&amp;TEXT($D74,"mmm")&amp;YEAR($D74)&amp;"'!"&amp;VLOOKUP(MATCH(O$9,INDIRECT("'"&amp;TEXT($D74,"mmm")&amp;YEAR($D74)&amp;"'!$C$14:$F$14"),0),parametros!$B$12:$C$15,2,0)&amp;VLOOKUP($C$8,parametros!$B$6:$D$10,3,0)-1+MATCH($G$8,parametros!$E$6:$E$10,0)),"")</f>
        <v/>
      </c>
      <c r="P74" s="28" t="str">
        <f ca="1">IFERROR(INDIRECT("'"&amp;TEXT($D74,"mmm")&amp;YEAR($D74)&amp;"'!"&amp;VLOOKUP(MATCH(P$9,INDIRECT("'"&amp;TEXT($D74,"mmm")&amp;YEAR($D74)&amp;"'!$C$14:$F$14"),0),parametros!$B$12:$C$15,2,0)&amp;VLOOKUP($C$8,parametros!$B$6:$D$10,3,0)-1+MATCH($G$8,parametros!$E$6:$E$10,0)),"")</f>
        <v/>
      </c>
      <c r="Q74" s="28" t="str">
        <f ca="1">IFERROR(INDIRECT("'"&amp;TEXT($D74,"mmm")&amp;YEAR($D74)&amp;"'!"&amp;VLOOKUP(MATCH(Q$9,INDIRECT("'"&amp;TEXT($D74,"mmm")&amp;YEAR($D74)&amp;"'!$C$14:$F$14"),0),parametros!$B$12:$C$15,2,0)&amp;VLOOKUP($C$8,parametros!$B$6:$D$10,3,0)-1+MATCH($G$8,parametros!$E$6:$E$10,0)),"")</f>
        <v/>
      </c>
      <c r="R74" s="28" t="str">
        <f ca="1">IFERROR(INDIRECT("'"&amp;TEXT($D74,"mmm")&amp;YEAR($D74)&amp;"'!"&amp;VLOOKUP(MATCH(R$9,INDIRECT("'"&amp;TEXT($D74,"mmm")&amp;YEAR($D74)&amp;"'!$C$14:$F$14"),0),parametros!$B$12:$C$15,2,0)&amp;VLOOKUP($C$8,parametros!$B$6:$D$10,3,0)-1+MATCH($G$8,parametros!$E$6:$E$10,0)),"")</f>
        <v/>
      </c>
      <c r="S74" s="28" t="str">
        <f ca="1">IFERROR(INDIRECT("'"&amp;TEXT($D74,"mmm")&amp;YEAR($D74)&amp;"'!"&amp;VLOOKUP(MATCH(S$9,INDIRECT("'"&amp;TEXT($D74,"mmm")&amp;YEAR($D74)&amp;"'!$C$14:$F$14"),0),parametros!$B$12:$C$15,2,0)&amp;VLOOKUP($C$8,parametros!$B$6:$D$10,3,0)-1+MATCH($G$8,parametros!$E$6:$E$10,0)),"")</f>
        <v/>
      </c>
      <c r="T74" s="28" t="str">
        <f ca="1">IFERROR(INDIRECT("'"&amp;TEXT($D74,"mmm")&amp;YEAR($D74)&amp;"'!"&amp;VLOOKUP(MATCH(T$9,INDIRECT("'"&amp;TEXT($D74,"mmm")&amp;YEAR($D74)&amp;"'!$C$14:$F$14"),0),parametros!$B$12:$C$15,2,0)&amp;VLOOKUP($C$8,parametros!$B$6:$D$10,3,0)-1+MATCH($G$8,parametros!$E$6:$E$10,0)),"")</f>
        <v/>
      </c>
    </row>
    <row r="75" spans="4:20" ht="15.75" thickBot="1" x14ac:dyDescent="0.3">
      <c r="D75" s="26">
        <f t="shared" si="12"/>
        <v>45078</v>
      </c>
      <c r="E75" s="27" t="str">
        <f ca="1">IFERROR(INDIRECT("'"&amp;TEXT($D75,"mmm")&amp;YEAR($D75)&amp;"'!"&amp;VLOOKUP(MATCH(E$9,INDIRECT("'"&amp;TEXT($D75,"mmm")&amp;YEAR($D75)&amp;"'!$C$14:$F$14"),0),parametros!$B$12:$C$15,2,0)&amp;VLOOKUP($C$8,parametros!$B$6:$D$10,3,0)-1+MATCH($G$8,parametros!$E$6:$E$10,0)),"")</f>
        <v/>
      </c>
      <c r="F75" s="28" t="str">
        <f ca="1">IFERROR(INDIRECT("'"&amp;TEXT($D75,"mmm")&amp;YEAR($D75)&amp;"'!"&amp;VLOOKUP(MATCH(F$9,INDIRECT("'"&amp;TEXT($D75,"mmm")&amp;YEAR($D75)&amp;"'!$C$14:$F$14"),0),parametros!$B$12:$C$15,2,0)&amp;VLOOKUP($C$8,parametros!$B$6:$D$10,3,0)-1+MATCH($G$8,parametros!$E$6:$E$10,0)),"")</f>
        <v/>
      </c>
      <c r="G75" s="28" t="str">
        <f ca="1">IFERROR(INDIRECT("'"&amp;TEXT($D75,"mmm")&amp;YEAR($D75)&amp;"'!"&amp;VLOOKUP(MATCH(G$9,INDIRECT("'"&amp;TEXT($D75,"mmm")&amp;YEAR($D75)&amp;"'!$C$14:$F$14"),0),parametros!$B$12:$C$15,2,0)&amp;VLOOKUP($C$8,parametros!$B$6:$D$10,3,0)-1+MATCH($G$8,parametros!$E$6:$E$10,0)),"")</f>
        <v/>
      </c>
      <c r="H75" s="28" t="str">
        <f ca="1">IFERROR(INDIRECT("'"&amp;TEXT($D75,"mmm")&amp;YEAR($D75)&amp;"'!"&amp;VLOOKUP(MATCH(H$9,INDIRECT("'"&amp;TEXT($D75,"mmm")&amp;YEAR($D75)&amp;"'!$C$14:$F$14"),0),parametros!$B$12:$C$15,2,0)&amp;VLOOKUP($C$8,parametros!$B$6:$D$10,3,0)-1+MATCH($G$8,parametros!$E$6:$E$10,0)),"")</f>
        <v/>
      </c>
      <c r="I75" s="28" t="str">
        <f ca="1">IFERROR(INDIRECT("'"&amp;TEXT($D75,"mmm")&amp;YEAR($D75)&amp;"'!"&amp;VLOOKUP(MATCH(I$9,INDIRECT("'"&amp;TEXT($D75,"mmm")&amp;YEAR($D75)&amp;"'!$C$14:$F$14"),0),parametros!$B$12:$C$15,2,0)&amp;VLOOKUP($C$8,parametros!$B$6:$D$10,3,0)-1+MATCH($G$8,parametros!$E$6:$E$10,0)),"")</f>
        <v/>
      </c>
      <c r="J75" s="28" t="str">
        <f ca="1">IFERROR(INDIRECT("'"&amp;TEXT($D75,"mmm")&amp;YEAR($D75)&amp;"'!"&amp;VLOOKUP(MATCH(J$9,INDIRECT("'"&amp;TEXT($D75,"mmm")&amp;YEAR($D75)&amp;"'!$C$14:$F$14"),0),parametros!$B$12:$C$15,2,0)&amp;VLOOKUP($C$8,parametros!$B$6:$D$10,3,0)-1+MATCH($G$8,parametros!$E$6:$E$10,0)),"")</f>
        <v/>
      </c>
      <c r="K75" s="28" t="str">
        <f ca="1">IFERROR(INDIRECT("'"&amp;TEXT($D75,"mmm")&amp;YEAR($D75)&amp;"'!"&amp;VLOOKUP(MATCH(K$9,INDIRECT("'"&amp;TEXT($D75,"mmm")&amp;YEAR($D75)&amp;"'!$C$14:$F$14"),0),parametros!$B$12:$C$15,2,0)&amp;VLOOKUP($C$8,parametros!$B$6:$D$10,3,0)-1+MATCH($G$8,parametros!$E$6:$E$10,0)),"")</f>
        <v/>
      </c>
      <c r="L75" s="28" t="str">
        <f ca="1">IFERROR(INDIRECT("'"&amp;TEXT($D75,"mmm")&amp;YEAR($D75)&amp;"'!"&amp;VLOOKUP(MATCH(L$9,INDIRECT("'"&amp;TEXT($D75,"mmm")&amp;YEAR($D75)&amp;"'!$C$14:$F$14"),0),parametros!$B$12:$C$15,2,0)&amp;VLOOKUP($C$8,parametros!$B$6:$D$10,3,0)-1+MATCH($G$8,parametros!$E$6:$E$10,0)),"")</f>
        <v/>
      </c>
      <c r="M75" s="28" t="str">
        <f ca="1">IFERROR(INDIRECT("'"&amp;TEXT($D75,"mmm")&amp;YEAR($D75)&amp;"'!"&amp;VLOOKUP(MATCH(M$9,INDIRECT("'"&amp;TEXT($D75,"mmm")&amp;YEAR($D75)&amp;"'!$C$14:$F$14"),0),parametros!$B$12:$C$15,2,0)&amp;VLOOKUP($C$8,parametros!$B$6:$D$10,3,0)-1+MATCH($G$8,parametros!$E$6:$E$10,0)),"")</f>
        <v/>
      </c>
      <c r="N75" s="28" t="str">
        <f ca="1">IFERROR(INDIRECT("'"&amp;TEXT($D75,"mmm")&amp;YEAR($D75)&amp;"'!"&amp;VLOOKUP(MATCH(N$9,INDIRECT("'"&amp;TEXT($D75,"mmm")&amp;YEAR($D75)&amp;"'!$C$14:$F$14"),0),parametros!$B$12:$C$15,2,0)&amp;VLOOKUP($C$8,parametros!$B$6:$D$10,3,0)-1+MATCH($G$8,parametros!$E$6:$E$10,0)),"")</f>
        <v/>
      </c>
      <c r="O75" s="28" t="str">
        <f ca="1">IFERROR(INDIRECT("'"&amp;TEXT($D75,"mmm")&amp;YEAR($D75)&amp;"'!"&amp;VLOOKUP(MATCH(O$9,INDIRECT("'"&amp;TEXT($D75,"mmm")&amp;YEAR($D75)&amp;"'!$C$14:$F$14"),0),parametros!$B$12:$C$15,2,0)&amp;VLOOKUP($C$8,parametros!$B$6:$D$10,3,0)-1+MATCH($G$8,parametros!$E$6:$E$10,0)),"")</f>
        <v/>
      </c>
      <c r="P75" s="28" t="str">
        <f ca="1">IFERROR(INDIRECT("'"&amp;TEXT($D75,"mmm")&amp;YEAR($D75)&amp;"'!"&amp;VLOOKUP(MATCH(P$9,INDIRECT("'"&amp;TEXT($D75,"mmm")&amp;YEAR($D75)&amp;"'!$C$14:$F$14"),0),parametros!$B$12:$C$15,2,0)&amp;VLOOKUP($C$8,parametros!$B$6:$D$10,3,0)-1+MATCH($G$8,parametros!$E$6:$E$10,0)),"")</f>
        <v/>
      </c>
      <c r="Q75" s="28" t="str">
        <f ca="1">IFERROR(INDIRECT("'"&amp;TEXT($D75,"mmm")&amp;YEAR($D75)&amp;"'!"&amp;VLOOKUP(MATCH(Q$9,INDIRECT("'"&amp;TEXT($D75,"mmm")&amp;YEAR($D75)&amp;"'!$C$14:$F$14"),0),parametros!$B$12:$C$15,2,0)&amp;VLOOKUP($C$8,parametros!$B$6:$D$10,3,0)-1+MATCH($G$8,parametros!$E$6:$E$10,0)),"")</f>
        <v/>
      </c>
      <c r="R75" s="28" t="str">
        <f ca="1">IFERROR(INDIRECT("'"&amp;TEXT($D75,"mmm")&amp;YEAR($D75)&amp;"'!"&amp;VLOOKUP(MATCH(R$9,INDIRECT("'"&amp;TEXT($D75,"mmm")&amp;YEAR($D75)&amp;"'!$C$14:$F$14"),0),parametros!$B$12:$C$15,2,0)&amp;VLOOKUP($C$8,parametros!$B$6:$D$10,3,0)-1+MATCH($G$8,parametros!$E$6:$E$10,0)),"")</f>
        <v/>
      </c>
      <c r="S75" s="28" t="str">
        <f ca="1">IFERROR(INDIRECT("'"&amp;TEXT($D75,"mmm")&amp;YEAR($D75)&amp;"'!"&amp;VLOOKUP(MATCH(S$9,INDIRECT("'"&amp;TEXT($D75,"mmm")&amp;YEAR($D75)&amp;"'!$C$14:$F$14"),0),parametros!$B$12:$C$15,2,0)&amp;VLOOKUP($C$8,parametros!$B$6:$D$10,3,0)-1+MATCH($G$8,parametros!$E$6:$E$10,0)),"")</f>
        <v/>
      </c>
      <c r="T75" s="28" t="str">
        <f ca="1">IFERROR(INDIRECT("'"&amp;TEXT($D75,"mmm")&amp;YEAR($D75)&amp;"'!"&amp;VLOOKUP(MATCH(T$9,INDIRECT("'"&amp;TEXT($D75,"mmm")&amp;YEAR($D75)&amp;"'!$C$14:$F$14"),0),parametros!$B$12:$C$15,2,0)&amp;VLOOKUP($C$8,parametros!$B$6:$D$10,3,0)-1+MATCH($G$8,parametros!$E$6:$E$10,0)),"")</f>
        <v/>
      </c>
    </row>
    <row r="76" spans="4:20" ht="15.75" thickBot="1" x14ac:dyDescent="0.3">
      <c r="D76" s="26">
        <f t="shared" ref="D76:D83" si="13">EDATE(D75,1)</f>
        <v>45108</v>
      </c>
      <c r="E76" s="27" t="str">
        <f ca="1">IFERROR(INDIRECT("'"&amp;TEXT($D76,"mmm")&amp;YEAR($D76)&amp;"'!"&amp;VLOOKUP(MATCH(E$9,INDIRECT("'"&amp;TEXT($D76,"mmm")&amp;YEAR($D76)&amp;"'!$C$14:$F$14"),0),parametros!$B$12:$C$15,2,0)&amp;VLOOKUP($C$8,parametros!$B$6:$D$10,3,0)-1+MATCH($G$8,parametros!$E$6:$E$10,0)),"")</f>
        <v/>
      </c>
      <c r="F76" s="28" t="str">
        <f ca="1">IFERROR(INDIRECT("'"&amp;TEXT($D76,"mmm")&amp;YEAR($D76)&amp;"'!"&amp;VLOOKUP(MATCH(F$9,INDIRECT("'"&amp;TEXT($D76,"mmm")&amp;YEAR($D76)&amp;"'!$C$14:$F$14"),0),parametros!$B$12:$C$15,2,0)&amp;VLOOKUP($C$8,parametros!$B$6:$D$10,3,0)-1+MATCH($G$8,parametros!$E$6:$E$10,0)),"")</f>
        <v/>
      </c>
      <c r="G76" s="28" t="str">
        <f ca="1">IFERROR(INDIRECT("'"&amp;TEXT($D76,"mmm")&amp;YEAR($D76)&amp;"'!"&amp;VLOOKUP(MATCH(G$9,INDIRECT("'"&amp;TEXT($D76,"mmm")&amp;YEAR($D76)&amp;"'!$C$14:$F$14"),0),parametros!$B$12:$C$15,2,0)&amp;VLOOKUP($C$8,parametros!$B$6:$D$10,3,0)-1+MATCH($G$8,parametros!$E$6:$E$10,0)),"")</f>
        <v/>
      </c>
      <c r="H76" s="28" t="str">
        <f ca="1">IFERROR(INDIRECT("'"&amp;TEXT($D76,"mmm")&amp;YEAR($D76)&amp;"'!"&amp;VLOOKUP(MATCH(H$9,INDIRECT("'"&amp;TEXT($D76,"mmm")&amp;YEAR($D76)&amp;"'!$C$14:$F$14"),0),parametros!$B$12:$C$15,2,0)&amp;VLOOKUP($C$8,parametros!$B$6:$D$10,3,0)-1+MATCH($G$8,parametros!$E$6:$E$10,0)),"")</f>
        <v/>
      </c>
      <c r="I76" s="28" t="str">
        <f ca="1">IFERROR(INDIRECT("'"&amp;TEXT($D76,"mmm")&amp;YEAR($D76)&amp;"'!"&amp;VLOOKUP(MATCH(I$9,INDIRECT("'"&amp;TEXT($D76,"mmm")&amp;YEAR($D76)&amp;"'!$C$14:$F$14"),0),parametros!$B$12:$C$15,2,0)&amp;VLOOKUP($C$8,parametros!$B$6:$D$10,3,0)-1+MATCH($G$8,parametros!$E$6:$E$10,0)),"")</f>
        <v/>
      </c>
      <c r="J76" s="28" t="str">
        <f ca="1">IFERROR(INDIRECT("'"&amp;TEXT($D76,"mmm")&amp;YEAR($D76)&amp;"'!"&amp;VLOOKUP(MATCH(J$9,INDIRECT("'"&amp;TEXT($D76,"mmm")&amp;YEAR($D76)&amp;"'!$C$14:$F$14"),0),parametros!$B$12:$C$15,2,0)&amp;VLOOKUP($C$8,parametros!$B$6:$D$10,3,0)-1+MATCH($G$8,parametros!$E$6:$E$10,0)),"")</f>
        <v/>
      </c>
      <c r="K76" s="28" t="str">
        <f ca="1">IFERROR(INDIRECT("'"&amp;TEXT($D76,"mmm")&amp;YEAR($D76)&amp;"'!"&amp;VLOOKUP(MATCH(K$9,INDIRECT("'"&amp;TEXT($D76,"mmm")&amp;YEAR($D76)&amp;"'!$C$14:$F$14"),0),parametros!$B$12:$C$15,2,0)&amp;VLOOKUP($C$8,parametros!$B$6:$D$10,3,0)-1+MATCH($G$8,parametros!$E$6:$E$10,0)),"")</f>
        <v/>
      </c>
      <c r="L76" s="28" t="str">
        <f ca="1">IFERROR(INDIRECT("'"&amp;TEXT($D76,"mmm")&amp;YEAR($D76)&amp;"'!"&amp;VLOOKUP(MATCH(L$9,INDIRECT("'"&amp;TEXT($D76,"mmm")&amp;YEAR($D76)&amp;"'!$C$14:$F$14"),0),parametros!$B$12:$C$15,2,0)&amp;VLOOKUP($C$8,parametros!$B$6:$D$10,3,0)-1+MATCH($G$8,parametros!$E$6:$E$10,0)),"")</f>
        <v/>
      </c>
      <c r="M76" s="28" t="str">
        <f ca="1">IFERROR(INDIRECT("'"&amp;TEXT($D76,"mmm")&amp;YEAR($D76)&amp;"'!"&amp;VLOOKUP(MATCH(M$9,INDIRECT("'"&amp;TEXT($D76,"mmm")&amp;YEAR($D76)&amp;"'!$C$14:$F$14"),0),parametros!$B$12:$C$15,2,0)&amp;VLOOKUP($C$8,parametros!$B$6:$D$10,3,0)-1+MATCH($G$8,parametros!$E$6:$E$10,0)),"")</f>
        <v/>
      </c>
      <c r="N76" s="28" t="str">
        <f ca="1">IFERROR(INDIRECT("'"&amp;TEXT($D76,"mmm")&amp;YEAR($D76)&amp;"'!"&amp;VLOOKUP(MATCH(N$9,INDIRECT("'"&amp;TEXT($D76,"mmm")&amp;YEAR($D76)&amp;"'!$C$14:$F$14"),0),parametros!$B$12:$C$15,2,0)&amp;VLOOKUP($C$8,parametros!$B$6:$D$10,3,0)-1+MATCH($G$8,parametros!$E$6:$E$10,0)),"")</f>
        <v/>
      </c>
      <c r="O76" s="28" t="str">
        <f ca="1">IFERROR(INDIRECT("'"&amp;TEXT($D76,"mmm")&amp;YEAR($D76)&amp;"'!"&amp;VLOOKUP(MATCH(O$9,INDIRECT("'"&amp;TEXT($D76,"mmm")&amp;YEAR($D76)&amp;"'!$C$14:$F$14"),0),parametros!$B$12:$C$15,2,0)&amp;VLOOKUP($C$8,parametros!$B$6:$D$10,3,0)-1+MATCH($G$8,parametros!$E$6:$E$10,0)),"")</f>
        <v/>
      </c>
      <c r="P76" s="28" t="str">
        <f ca="1">IFERROR(INDIRECT("'"&amp;TEXT($D76,"mmm")&amp;YEAR($D76)&amp;"'!"&amp;VLOOKUP(MATCH(P$9,INDIRECT("'"&amp;TEXT($D76,"mmm")&amp;YEAR($D76)&amp;"'!$C$14:$F$14"),0),parametros!$B$12:$C$15,2,0)&amp;VLOOKUP($C$8,parametros!$B$6:$D$10,3,0)-1+MATCH($G$8,parametros!$E$6:$E$10,0)),"")</f>
        <v/>
      </c>
      <c r="Q76" s="28" t="str">
        <f ca="1">IFERROR(INDIRECT("'"&amp;TEXT($D76,"mmm")&amp;YEAR($D76)&amp;"'!"&amp;VLOOKUP(MATCH(Q$9,INDIRECT("'"&amp;TEXT($D76,"mmm")&amp;YEAR($D76)&amp;"'!$C$14:$F$14"),0),parametros!$B$12:$C$15,2,0)&amp;VLOOKUP($C$8,parametros!$B$6:$D$10,3,0)-1+MATCH($G$8,parametros!$E$6:$E$10,0)),"")</f>
        <v/>
      </c>
      <c r="R76" s="28" t="str">
        <f ca="1">IFERROR(INDIRECT("'"&amp;TEXT($D76,"mmm")&amp;YEAR($D76)&amp;"'!"&amp;VLOOKUP(MATCH(R$9,INDIRECT("'"&amp;TEXT($D76,"mmm")&amp;YEAR($D76)&amp;"'!$C$14:$F$14"),0),parametros!$B$12:$C$15,2,0)&amp;VLOOKUP($C$8,parametros!$B$6:$D$10,3,0)-1+MATCH($G$8,parametros!$E$6:$E$10,0)),"")</f>
        <v/>
      </c>
      <c r="S76" s="28" t="str">
        <f ca="1">IFERROR(INDIRECT("'"&amp;TEXT($D76,"mmm")&amp;YEAR($D76)&amp;"'!"&amp;VLOOKUP(MATCH(S$9,INDIRECT("'"&amp;TEXT($D76,"mmm")&amp;YEAR($D76)&amp;"'!$C$14:$F$14"),0),parametros!$B$12:$C$15,2,0)&amp;VLOOKUP($C$8,parametros!$B$6:$D$10,3,0)-1+MATCH($G$8,parametros!$E$6:$E$10,0)),"")</f>
        <v/>
      </c>
      <c r="T76" s="28" t="str">
        <f ca="1">IFERROR(INDIRECT("'"&amp;TEXT($D76,"mmm")&amp;YEAR($D76)&amp;"'!"&amp;VLOOKUP(MATCH(T$9,INDIRECT("'"&amp;TEXT($D76,"mmm")&amp;YEAR($D76)&amp;"'!$C$14:$F$14"),0),parametros!$B$12:$C$15,2,0)&amp;VLOOKUP($C$8,parametros!$B$6:$D$10,3,0)-1+MATCH($G$8,parametros!$E$6:$E$10,0)),"")</f>
        <v/>
      </c>
    </row>
    <row r="77" spans="4:20" ht="15.75" thickBot="1" x14ac:dyDescent="0.3">
      <c r="D77" s="26">
        <f t="shared" si="13"/>
        <v>45139</v>
      </c>
      <c r="E77" s="27" t="str">
        <f ca="1">IFERROR(INDIRECT("'"&amp;TEXT($D77,"mmm")&amp;YEAR($D77)&amp;"'!"&amp;VLOOKUP(MATCH(E$9,INDIRECT("'"&amp;TEXT($D77,"mmm")&amp;YEAR($D77)&amp;"'!$C$14:$F$14"),0),parametros!$B$12:$C$15,2,0)&amp;VLOOKUP($C$8,parametros!$B$6:$D$10,3,0)-1+MATCH($G$8,parametros!$E$6:$E$10,0)),"")</f>
        <v/>
      </c>
      <c r="F77" s="28" t="str">
        <f ca="1">IFERROR(INDIRECT("'"&amp;TEXT($D77,"mmm")&amp;YEAR($D77)&amp;"'!"&amp;VLOOKUP(MATCH(F$9,INDIRECT("'"&amp;TEXT($D77,"mmm")&amp;YEAR($D77)&amp;"'!$C$14:$F$14"),0),parametros!$B$12:$C$15,2,0)&amp;VLOOKUP($C$8,parametros!$B$6:$D$10,3,0)-1+MATCH($G$8,parametros!$E$6:$E$10,0)),"")</f>
        <v/>
      </c>
      <c r="G77" s="28" t="str">
        <f ca="1">IFERROR(INDIRECT("'"&amp;TEXT($D77,"mmm")&amp;YEAR($D77)&amp;"'!"&amp;VLOOKUP(MATCH(G$9,INDIRECT("'"&amp;TEXT($D77,"mmm")&amp;YEAR($D77)&amp;"'!$C$14:$F$14"),0),parametros!$B$12:$C$15,2,0)&amp;VLOOKUP($C$8,parametros!$B$6:$D$10,3,0)-1+MATCH($G$8,parametros!$E$6:$E$10,0)),"")</f>
        <v/>
      </c>
      <c r="H77" s="28" t="str">
        <f ca="1">IFERROR(INDIRECT("'"&amp;TEXT($D77,"mmm")&amp;YEAR($D77)&amp;"'!"&amp;VLOOKUP(MATCH(H$9,INDIRECT("'"&amp;TEXT($D77,"mmm")&amp;YEAR($D77)&amp;"'!$C$14:$F$14"),0),parametros!$B$12:$C$15,2,0)&amp;VLOOKUP($C$8,parametros!$B$6:$D$10,3,0)-1+MATCH($G$8,parametros!$E$6:$E$10,0)),"")</f>
        <v/>
      </c>
      <c r="I77" s="28" t="str">
        <f ca="1">IFERROR(INDIRECT("'"&amp;TEXT($D77,"mmm")&amp;YEAR($D77)&amp;"'!"&amp;VLOOKUP(MATCH(I$9,INDIRECT("'"&amp;TEXT($D77,"mmm")&amp;YEAR($D77)&amp;"'!$C$14:$F$14"),0),parametros!$B$12:$C$15,2,0)&amp;VLOOKUP($C$8,parametros!$B$6:$D$10,3,0)-1+MATCH($G$8,parametros!$E$6:$E$10,0)),"")</f>
        <v/>
      </c>
      <c r="J77" s="28" t="str">
        <f ca="1">IFERROR(INDIRECT("'"&amp;TEXT($D77,"mmm")&amp;YEAR($D77)&amp;"'!"&amp;VLOOKUP(MATCH(J$9,INDIRECT("'"&amp;TEXT($D77,"mmm")&amp;YEAR($D77)&amp;"'!$C$14:$F$14"),0),parametros!$B$12:$C$15,2,0)&amp;VLOOKUP($C$8,parametros!$B$6:$D$10,3,0)-1+MATCH($G$8,parametros!$E$6:$E$10,0)),"")</f>
        <v/>
      </c>
      <c r="K77" s="28" t="str">
        <f ca="1">IFERROR(INDIRECT("'"&amp;TEXT($D77,"mmm")&amp;YEAR($D77)&amp;"'!"&amp;VLOOKUP(MATCH(K$9,INDIRECT("'"&amp;TEXT($D77,"mmm")&amp;YEAR($D77)&amp;"'!$C$14:$F$14"),0),parametros!$B$12:$C$15,2,0)&amp;VLOOKUP($C$8,parametros!$B$6:$D$10,3,0)-1+MATCH($G$8,parametros!$E$6:$E$10,0)),"")</f>
        <v/>
      </c>
      <c r="L77" s="28" t="str">
        <f ca="1">IFERROR(INDIRECT("'"&amp;TEXT($D77,"mmm")&amp;YEAR($D77)&amp;"'!"&amp;VLOOKUP(MATCH(L$9,INDIRECT("'"&amp;TEXT($D77,"mmm")&amp;YEAR($D77)&amp;"'!$C$14:$F$14"),0),parametros!$B$12:$C$15,2,0)&amp;VLOOKUP($C$8,parametros!$B$6:$D$10,3,0)-1+MATCH($G$8,parametros!$E$6:$E$10,0)),"")</f>
        <v/>
      </c>
      <c r="M77" s="28" t="str">
        <f ca="1">IFERROR(INDIRECT("'"&amp;TEXT($D77,"mmm")&amp;YEAR($D77)&amp;"'!"&amp;VLOOKUP(MATCH(M$9,INDIRECT("'"&amp;TEXT($D77,"mmm")&amp;YEAR($D77)&amp;"'!$C$14:$F$14"),0),parametros!$B$12:$C$15,2,0)&amp;VLOOKUP($C$8,parametros!$B$6:$D$10,3,0)-1+MATCH($G$8,parametros!$E$6:$E$10,0)),"")</f>
        <v/>
      </c>
      <c r="N77" s="28" t="str">
        <f ca="1">IFERROR(INDIRECT("'"&amp;TEXT($D77,"mmm")&amp;YEAR($D77)&amp;"'!"&amp;VLOOKUP(MATCH(N$9,INDIRECT("'"&amp;TEXT($D77,"mmm")&amp;YEAR($D77)&amp;"'!$C$14:$F$14"),0),parametros!$B$12:$C$15,2,0)&amp;VLOOKUP($C$8,parametros!$B$6:$D$10,3,0)-1+MATCH($G$8,parametros!$E$6:$E$10,0)),"")</f>
        <v/>
      </c>
      <c r="O77" s="28" t="str">
        <f ca="1">IFERROR(INDIRECT("'"&amp;TEXT($D77,"mmm")&amp;YEAR($D77)&amp;"'!"&amp;VLOOKUP(MATCH(O$9,INDIRECT("'"&amp;TEXT($D77,"mmm")&amp;YEAR($D77)&amp;"'!$C$14:$F$14"),0),parametros!$B$12:$C$15,2,0)&amp;VLOOKUP($C$8,parametros!$B$6:$D$10,3,0)-1+MATCH($G$8,parametros!$E$6:$E$10,0)),"")</f>
        <v/>
      </c>
      <c r="P77" s="28" t="str">
        <f ca="1">IFERROR(INDIRECT("'"&amp;TEXT($D77,"mmm")&amp;YEAR($D77)&amp;"'!"&amp;VLOOKUP(MATCH(P$9,INDIRECT("'"&amp;TEXT($D77,"mmm")&amp;YEAR($D77)&amp;"'!$C$14:$F$14"),0),parametros!$B$12:$C$15,2,0)&amp;VLOOKUP($C$8,parametros!$B$6:$D$10,3,0)-1+MATCH($G$8,parametros!$E$6:$E$10,0)),"")</f>
        <v/>
      </c>
      <c r="Q77" s="28" t="str">
        <f ca="1">IFERROR(INDIRECT("'"&amp;TEXT($D77,"mmm")&amp;YEAR($D77)&amp;"'!"&amp;VLOOKUP(MATCH(Q$9,INDIRECT("'"&amp;TEXT($D77,"mmm")&amp;YEAR($D77)&amp;"'!$C$14:$F$14"),0),parametros!$B$12:$C$15,2,0)&amp;VLOOKUP($C$8,parametros!$B$6:$D$10,3,0)-1+MATCH($G$8,parametros!$E$6:$E$10,0)),"")</f>
        <v/>
      </c>
      <c r="R77" s="28" t="str">
        <f ca="1">IFERROR(INDIRECT("'"&amp;TEXT($D77,"mmm")&amp;YEAR($D77)&amp;"'!"&amp;VLOOKUP(MATCH(R$9,INDIRECT("'"&amp;TEXT($D77,"mmm")&amp;YEAR($D77)&amp;"'!$C$14:$F$14"),0),parametros!$B$12:$C$15,2,0)&amp;VLOOKUP($C$8,parametros!$B$6:$D$10,3,0)-1+MATCH($G$8,parametros!$E$6:$E$10,0)),"")</f>
        <v/>
      </c>
      <c r="S77" s="28" t="str">
        <f ca="1">IFERROR(INDIRECT("'"&amp;TEXT($D77,"mmm")&amp;YEAR($D77)&amp;"'!"&amp;VLOOKUP(MATCH(S$9,INDIRECT("'"&amp;TEXT($D77,"mmm")&amp;YEAR($D77)&amp;"'!$C$14:$F$14"),0),parametros!$B$12:$C$15,2,0)&amp;VLOOKUP($C$8,parametros!$B$6:$D$10,3,0)-1+MATCH($G$8,parametros!$E$6:$E$10,0)),"")</f>
        <v/>
      </c>
      <c r="T77" s="28" t="str">
        <f ca="1">IFERROR(INDIRECT("'"&amp;TEXT($D77,"mmm")&amp;YEAR($D77)&amp;"'!"&amp;VLOOKUP(MATCH(T$9,INDIRECT("'"&amp;TEXT($D77,"mmm")&amp;YEAR($D77)&amp;"'!$C$14:$F$14"),0),parametros!$B$12:$C$15,2,0)&amp;VLOOKUP($C$8,parametros!$B$6:$D$10,3,0)-1+MATCH($G$8,parametros!$E$6:$E$10,0)),"")</f>
        <v/>
      </c>
    </row>
    <row r="78" spans="4:20" ht="15.75" thickBot="1" x14ac:dyDescent="0.3">
      <c r="D78" s="26">
        <f t="shared" si="13"/>
        <v>45170</v>
      </c>
      <c r="E78" s="27" t="str">
        <f ca="1">IFERROR(INDIRECT("'"&amp;TEXT($D78,"mmm")&amp;YEAR($D78)&amp;"'!"&amp;VLOOKUP(MATCH(E$9,INDIRECT("'"&amp;TEXT($D78,"mmm")&amp;YEAR($D78)&amp;"'!$C$14:$F$14"),0),parametros!$B$12:$C$15,2,0)&amp;VLOOKUP($C$8,parametros!$B$6:$D$10,3,0)-1+MATCH($G$8,parametros!$E$6:$E$10,0)),"")</f>
        <v/>
      </c>
      <c r="F78" s="28" t="str">
        <f ca="1">IFERROR(INDIRECT("'"&amp;TEXT($D78,"mmm")&amp;YEAR($D78)&amp;"'!"&amp;VLOOKUP(MATCH(F$9,INDIRECT("'"&amp;TEXT($D78,"mmm")&amp;YEAR($D78)&amp;"'!$C$14:$F$14"),0),parametros!$B$12:$C$15,2,0)&amp;VLOOKUP($C$8,parametros!$B$6:$D$10,3,0)-1+MATCH($G$8,parametros!$E$6:$E$10,0)),"")</f>
        <v/>
      </c>
      <c r="G78" s="28" t="str">
        <f ca="1">IFERROR(INDIRECT("'"&amp;TEXT($D78,"mmm")&amp;YEAR($D78)&amp;"'!"&amp;VLOOKUP(MATCH(G$9,INDIRECT("'"&amp;TEXT($D78,"mmm")&amp;YEAR($D78)&amp;"'!$C$14:$F$14"),0),parametros!$B$12:$C$15,2,0)&amp;VLOOKUP($C$8,parametros!$B$6:$D$10,3,0)-1+MATCH($G$8,parametros!$E$6:$E$10,0)),"")</f>
        <v/>
      </c>
      <c r="H78" s="28" t="str">
        <f ca="1">IFERROR(INDIRECT("'"&amp;TEXT($D78,"mmm")&amp;YEAR($D78)&amp;"'!"&amp;VLOOKUP(MATCH(H$9,INDIRECT("'"&amp;TEXT($D78,"mmm")&amp;YEAR($D78)&amp;"'!$C$14:$F$14"),0),parametros!$B$12:$C$15,2,0)&amp;VLOOKUP($C$8,parametros!$B$6:$D$10,3,0)-1+MATCH($G$8,parametros!$E$6:$E$10,0)),"")</f>
        <v/>
      </c>
      <c r="I78" s="28" t="str">
        <f ca="1">IFERROR(INDIRECT("'"&amp;TEXT($D78,"mmm")&amp;YEAR($D78)&amp;"'!"&amp;VLOOKUP(MATCH(I$9,INDIRECT("'"&amp;TEXT($D78,"mmm")&amp;YEAR($D78)&amp;"'!$C$14:$F$14"),0),parametros!$B$12:$C$15,2,0)&amp;VLOOKUP($C$8,parametros!$B$6:$D$10,3,0)-1+MATCH($G$8,parametros!$E$6:$E$10,0)),"")</f>
        <v/>
      </c>
      <c r="J78" s="28" t="str">
        <f ca="1">IFERROR(INDIRECT("'"&amp;TEXT($D78,"mmm")&amp;YEAR($D78)&amp;"'!"&amp;VLOOKUP(MATCH(J$9,INDIRECT("'"&amp;TEXT($D78,"mmm")&amp;YEAR($D78)&amp;"'!$C$14:$F$14"),0),parametros!$B$12:$C$15,2,0)&amp;VLOOKUP($C$8,parametros!$B$6:$D$10,3,0)-1+MATCH($G$8,parametros!$E$6:$E$10,0)),"")</f>
        <v/>
      </c>
      <c r="K78" s="28" t="str">
        <f ca="1">IFERROR(INDIRECT("'"&amp;TEXT($D78,"mmm")&amp;YEAR($D78)&amp;"'!"&amp;VLOOKUP(MATCH(K$9,INDIRECT("'"&amp;TEXT($D78,"mmm")&amp;YEAR($D78)&amp;"'!$C$14:$F$14"),0),parametros!$B$12:$C$15,2,0)&amp;VLOOKUP($C$8,parametros!$B$6:$D$10,3,0)-1+MATCH($G$8,parametros!$E$6:$E$10,0)),"")</f>
        <v/>
      </c>
      <c r="L78" s="28" t="str">
        <f ca="1">IFERROR(INDIRECT("'"&amp;TEXT($D78,"mmm")&amp;YEAR($D78)&amp;"'!"&amp;VLOOKUP(MATCH(L$9,INDIRECT("'"&amp;TEXT($D78,"mmm")&amp;YEAR($D78)&amp;"'!$C$14:$F$14"),0),parametros!$B$12:$C$15,2,0)&amp;VLOOKUP($C$8,parametros!$B$6:$D$10,3,0)-1+MATCH($G$8,parametros!$E$6:$E$10,0)),"")</f>
        <v/>
      </c>
      <c r="M78" s="28" t="str">
        <f ca="1">IFERROR(INDIRECT("'"&amp;TEXT($D78,"mmm")&amp;YEAR($D78)&amp;"'!"&amp;VLOOKUP(MATCH(M$9,INDIRECT("'"&amp;TEXT($D78,"mmm")&amp;YEAR($D78)&amp;"'!$C$14:$F$14"),0),parametros!$B$12:$C$15,2,0)&amp;VLOOKUP($C$8,parametros!$B$6:$D$10,3,0)-1+MATCH($G$8,parametros!$E$6:$E$10,0)),"")</f>
        <v/>
      </c>
      <c r="N78" s="28" t="str">
        <f ca="1">IFERROR(INDIRECT("'"&amp;TEXT($D78,"mmm")&amp;YEAR($D78)&amp;"'!"&amp;VLOOKUP(MATCH(N$9,INDIRECT("'"&amp;TEXT($D78,"mmm")&amp;YEAR($D78)&amp;"'!$C$14:$F$14"),0),parametros!$B$12:$C$15,2,0)&amp;VLOOKUP($C$8,parametros!$B$6:$D$10,3,0)-1+MATCH($G$8,parametros!$E$6:$E$10,0)),"")</f>
        <v/>
      </c>
      <c r="O78" s="28" t="str">
        <f ca="1">IFERROR(INDIRECT("'"&amp;TEXT($D78,"mmm")&amp;YEAR($D78)&amp;"'!"&amp;VLOOKUP(MATCH(O$9,INDIRECT("'"&amp;TEXT($D78,"mmm")&amp;YEAR($D78)&amp;"'!$C$14:$F$14"),0),parametros!$B$12:$C$15,2,0)&amp;VLOOKUP($C$8,parametros!$B$6:$D$10,3,0)-1+MATCH($G$8,parametros!$E$6:$E$10,0)),"")</f>
        <v/>
      </c>
      <c r="P78" s="28" t="str">
        <f ca="1">IFERROR(INDIRECT("'"&amp;TEXT($D78,"mmm")&amp;YEAR($D78)&amp;"'!"&amp;VLOOKUP(MATCH(P$9,INDIRECT("'"&amp;TEXT($D78,"mmm")&amp;YEAR($D78)&amp;"'!$C$14:$F$14"),0),parametros!$B$12:$C$15,2,0)&amp;VLOOKUP($C$8,parametros!$B$6:$D$10,3,0)-1+MATCH($G$8,parametros!$E$6:$E$10,0)),"")</f>
        <v/>
      </c>
      <c r="Q78" s="28" t="str">
        <f ca="1">IFERROR(INDIRECT("'"&amp;TEXT($D78,"mmm")&amp;YEAR($D78)&amp;"'!"&amp;VLOOKUP(MATCH(Q$9,INDIRECT("'"&amp;TEXT($D78,"mmm")&amp;YEAR($D78)&amp;"'!$C$14:$F$14"),0),parametros!$B$12:$C$15,2,0)&amp;VLOOKUP($C$8,parametros!$B$6:$D$10,3,0)-1+MATCH($G$8,parametros!$E$6:$E$10,0)),"")</f>
        <v/>
      </c>
      <c r="R78" s="28" t="str">
        <f ca="1">IFERROR(INDIRECT("'"&amp;TEXT($D78,"mmm")&amp;YEAR($D78)&amp;"'!"&amp;VLOOKUP(MATCH(R$9,INDIRECT("'"&amp;TEXT($D78,"mmm")&amp;YEAR($D78)&amp;"'!$C$14:$F$14"),0),parametros!$B$12:$C$15,2,0)&amp;VLOOKUP($C$8,parametros!$B$6:$D$10,3,0)-1+MATCH($G$8,parametros!$E$6:$E$10,0)),"")</f>
        <v/>
      </c>
      <c r="S78" s="28" t="str">
        <f ca="1">IFERROR(INDIRECT("'"&amp;TEXT($D78,"mmm")&amp;YEAR($D78)&amp;"'!"&amp;VLOOKUP(MATCH(S$9,INDIRECT("'"&amp;TEXT($D78,"mmm")&amp;YEAR($D78)&amp;"'!$C$14:$F$14"),0),parametros!$B$12:$C$15,2,0)&amp;VLOOKUP($C$8,parametros!$B$6:$D$10,3,0)-1+MATCH($G$8,parametros!$E$6:$E$10,0)),"")</f>
        <v/>
      </c>
      <c r="T78" s="28" t="str">
        <f ca="1">IFERROR(INDIRECT("'"&amp;TEXT($D78,"mmm")&amp;YEAR($D78)&amp;"'!"&amp;VLOOKUP(MATCH(T$9,INDIRECT("'"&amp;TEXT($D78,"mmm")&amp;YEAR($D78)&amp;"'!$C$14:$F$14"),0),parametros!$B$12:$C$15,2,0)&amp;VLOOKUP($C$8,parametros!$B$6:$D$10,3,0)-1+MATCH($G$8,parametros!$E$6:$E$10,0)),"")</f>
        <v/>
      </c>
    </row>
    <row r="79" spans="4:20" ht="15.75" thickBot="1" x14ac:dyDescent="0.3">
      <c r="D79" s="26">
        <f t="shared" si="13"/>
        <v>45200</v>
      </c>
      <c r="E79" s="27" t="str">
        <f ca="1">IFERROR(INDIRECT("'"&amp;TEXT($D79,"mmm")&amp;YEAR($D79)&amp;"'!"&amp;VLOOKUP(MATCH(E$9,INDIRECT("'"&amp;TEXT($D79,"mmm")&amp;YEAR($D79)&amp;"'!$C$14:$F$14"),0),parametros!$B$12:$C$15,2,0)&amp;VLOOKUP($C$8,parametros!$B$6:$D$10,3,0)-1+MATCH($G$8,parametros!$E$6:$E$10,0)),"")</f>
        <v/>
      </c>
      <c r="F79" s="28" t="str">
        <f ca="1">IFERROR(INDIRECT("'"&amp;TEXT($D79,"mmm")&amp;YEAR($D79)&amp;"'!"&amp;VLOOKUP(MATCH(F$9,INDIRECT("'"&amp;TEXT($D79,"mmm")&amp;YEAR($D79)&amp;"'!$C$14:$F$14"),0),parametros!$B$12:$C$15,2,0)&amp;VLOOKUP($C$8,parametros!$B$6:$D$10,3,0)-1+MATCH($G$8,parametros!$E$6:$E$10,0)),"")</f>
        <v/>
      </c>
      <c r="G79" s="28" t="str">
        <f ca="1">IFERROR(INDIRECT("'"&amp;TEXT($D79,"mmm")&amp;YEAR($D79)&amp;"'!"&amp;VLOOKUP(MATCH(G$9,INDIRECT("'"&amp;TEXT($D79,"mmm")&amp;YEAR($D79)&amp;"'!$C$14:$F$14"),0),parametros!$B$12:$C$15,2,0)&amp;VLOOKUP($C$8,parametros!$B$6:$D$10,3,0)-1+MATCH($G$8,parametros!$E$6:$E$10,0)),"")</f>
        <v/>
      </c>
      <c r="H79" s="28" t="str">
        <f ca="1">IFERROR(INDIRECT("'"&amp;TEXT($D79,"mmm")&amp;YEAR($D79)&amp;"'!"&amp;VLOOKUP(MATCH(H$9,INDIRECT("'"&amp;TEXT($D79,"mmm")&amp;YEAR($D79)&amp;"'!$C$14:$F$14"),0),parametros!$B$12:$C$15,2,0)&amp;VLOOKUP($C$8,parametros!$B$6:$D$10,3,0)-1+MATCH($G$8,parametros!$E$6:$E$10,0)),"")</f>
        <v/>
      </c>
      <c r="I79" s="28" t="str">
        <f ca="1">IFERROR(INDIRECT("'"&amp;TEXT($D79,"mmm")&amp;YEAR($D79)&amp;"'!"&amp;VLOOKUP(MATCH(I$9,INDIRECT("'"&amp;TEXT($D79,"mmm")&amp;YEAR($D79)&amp;"'!$C$14:$F$14"),0),parametros!$B$12:$C$15,2,0)&amp;VLOOKUP($C$8,parametros!$B$6:$D$10,3,0)-1+MATCH($G$8,parametros!$E$6:$E$10,0)),"")</f>
        <v/>
      </c>
      <c r="J79" s="28" t="str">
        <f ca="1">IFERROR(INDIRECT("'"&amp;TEXT($D79,"mmm")&amp;YEAR($D79)&amp;"'!"&amp;VLOOKUP(MATCH(J$9,INDIRECT("'"&amp;TEXT($D79,"mmm")&amp;YEAR($D79)&amp;"'!$C$14:$F$14"),0),parametros!$B$12:$C$15,2,0)&amp;VLOOKUP($C$8,parametros!$B$6:$D$10,3,0)-1+MATCH($G$8,parametros!$E$6:$E$10,0)),"")</f>
        <v/>
      </c>
      <c r="K79" s="28" t="str">
        <f ca="1">IFERROR(INDIRECT("'"&amp;TEXT($D79,"mmm")&amp;YEAR($D79)&amp;"'!"&amp;VLOOKUP(MATCH(K$9,INDIRECT("'"&amp;TEXT($D79,"mmm")&amp;YEAR($D79)&amp;"'!$C$14:$F$14"),0),parametros!$B$12:$C$15,2,0)&amp;VLOOKUP($C$8,parametros!$B$6:$D$10,3,0)-1+MATCH($G$8,parametros!$E$6:$E$10,0)),"")</f>
        <v/>
      </c>
      <c r="L79" s="28" t="str">
        <f ca="1">IFERROR(INDIRECT("'"&amp;TEXT($D79,"mmm")&amp;YEAR($D79)&amp;"'!"&amp;VLOOKUP(MATCH(L$9,INDIRECT("'"&amp;TEXT($D79,"mmm")&amp;YEAR($D79)&amp;"'!$C$14:$F$14"),0),parametros!$B$12:$C$15,2,0)&amp;VLOOKUP($C$8,parametros!$B$6:$D$10,3,0)-1+MATCH($G$8,parametros!$E$6:$E$10,0)),"")</f>
        <v/>
      </c>
      <c r="M79" s="28" t="str">
        <f ca="1">IFERROR(INDIRECT("'"&amp;TEXT($D79,"mmm")&amp;YEAR($D79)&amp;"'!"&amp;VLOOKUP(MATCH(M$9,INDIRECT("'"&amp;TEXT($D79,"mmm")&amp;YEAR($D79)&amp;"'!$C$14:$F$14"),0),parametros!$B$12:$C$15,2,0)&amp;VLOOKUP($C$8,parametros!$B$6:$D$10,3,0)-1+MATCH($G$8,parametros!$E$6:$E$10,0)),"")</f>
        <v/>
      </c>
      <c r="N79" s="28" t="str">
        <f ca="1">IFERROR(INDIRECT("'"&amp;TEXT($D79,"mmm")&amp;YEAR($D79)&amp;"'!"&amp;VLOOKUP(MATCH(N$9,INDIRECT("'"&amp;TEXT($D79,"mmm")&amp;YEAR($D79)&amp;"'!$C$14:$F$14"),0),parametros!$B$12:$C$15,2,0)&amp;VLOOKUP($C$8,parametros!$B$6:$D$10,3,0)-1+MATCH($G$8,parametros!$E$6:$E$10,0)),"")</f>
        <v/>
      </c>
      <c r="O79" s="28" t="str">
        <f ca="1">IFERROR(INDIRECT("'"&amp;TEXT($D79,"mmm")&amp;YEAR($D79)&amp;"'!"&amp;VLOOKUP(MATCH(O$9,INDIRECT("'"&amp;TEXT($D79,"mmm")&amp;YEAR($D79)&amp;"'!$C$14:$F$14"),0),parametros!$B$12:$C$15,2,0)&amp;VLOOKUP($C$8,parametros!$B$6:$D$10,3,0)-1+MATCH($G$8,parametros!$E$6:$E$10,0)),"")</f>
        <v/>
      </c>
      <c r="P79" s="28" t="str">
        <f ca="1">IFERROR(INDIRECT("'"&amp;TEXT($D79,"mmm")&amp;YEAR($D79)&amp;"'!"&amp;VLOOKUP(MATCH(P$9,INDIRECT("'"&amp;TEXT($D79,"mmm")&amp;YEAR($D79)&amp;"'!$C$14:$F$14"),0),parametros!$B$12:$C$15,2,0)&amp;VLOOKUP($C$8,parametros!$B$6:$D$10,3,0)-1+MATCH($G$8,parametros!$E$6:$E$10,0)),"")</f>
        <v/>
      </c>
      <c r="Q79" s="28" t="str">
        <f ca="1">IFERROR(INDIRECT("'"&amp;TEXT($D79,"mmm")&amp;YEAR($D79)&amp;"'!"&amp;VLOOKUP(MATCH(Q$9,INDIRECT("'"&amp;TEXT($D79,"mmm")&amp;YEAR($D79)&amp;"'!$C$14:$F$14"),0),parametros!$B$12:$C$15,2,0)&amp;VLOOKUP($C$8,parametros!$B$6:$D$10,3,0)-1+MATCH($G$8,parametros!$E$6:$E$10,0)),"")</f>
        <v/>
      </c>
      <c r="R79" s="28" t="str">
        <f ca="1">IFERROR(INDIRECT("'"&amp;TEXT($D79,"mmm")&amp;YEAR($D79)&amp;"'!"&amp;VLOOKUP(MATCH(R$9,INDIRECT("'"&amp;TEXT($D79,"mmm")&amp;YEAR($D79)&amp;"'!$C$14:$F$14"),0),parametros!$B$12:$C$15,2,0)&amp;VLOOKUP($C$8,parametros!$B$6:$D$10,3,0)-1+MATCH($G$8,parametros!$E$6:$E$10,0)),"")</f>
        <v/>
      </c>
      <c r="S79" s="28" t="str">
        <f ca="1">IFERROR(INDIRECT("'"&amp;TEXT($D79,"mmm")&amp;YEAR($D79)&amp;"'!"&amp;VLOOKUP(MATCH(S$9,INDIRECT("'"&amp;TEXT($D79,"mmm")&amp;YEAR($D79)&amp;"'!$C$14:$F$14"),0),parametros!$B$12:$C$15,2,0)&amp;VLOOKUP($C$8,parametros!$B$6:$D$10,3,0)-1+MATCH($G$8,parametros!$E$6:$E$10,0)),"")</f>
        <v/>
      </c>
      <c r="T79" s="28" t="str">
        <f ca="1">IFERROR(INDIRECT("'"&amp;TEXT($D79,"mmm")&amp;YEAR($D79)&amp;"'!"&amp;VLOOKUP(MATCH(T$9,INDIRECT("'"&amp;TEXT($D79,"mmm")&amp;YEAR($D79)&amp;"'!$C$14:$F$14"),0),parametros!$B$12:$C$15,2,0)&amp;VLOOKUP($C$8,parametros!$B$6:$D$10,3,0)-1+MATCH($G$8,parametros!$E$6:$E$10,0)),"")</f>
        <v/>
      </c>
    </row>
    <row r="80" spans="4:20" ht="15.75" thickBot="1" x14ac:dyDescent="0.3">
      <c r="D80" s="26">
        <f t="shared" si="13"/>
        <v>45231</v>
      </c>
      <c r="E80" s="27" t="str">
        <f ca="1">IFERROR(INDIRECT("'"&amp;TEXT($D80,"mmm")&amp;YEAR($D80)&amp;"'!"&amp;VLOOKUP(MATCH(E$9,INDIRECT("'"&amp;TEXT($D80,"mmm")&amp;YEAR($D80)&amp;"'!$C$14:$F$14"),0),parametros!$B$12:$C$15,2,0)&amp;VLOOKUP($C$8,parametros!$B$6:$D$10,3,0)-1+MATCH($G$8,parametros!$E$6:$E$10,0)),"")</f>
        <v/>
      </c>
      <c r="F80" s="28" t="str">
        <f ca="1">IFERROR(INDIRECT("'"&amp;TEXT($D80,"mmm")&amp;YEAR($D80)&amp;"'!"&amp;VLOOKUP(MATCH(F$9,INDIRECT("'"&amp;TEXT($D80,"mmm")&amp;YEAR($D80)&amp;"'!$C$14:$F$14"),0),parametros!$B$12:$C$15,2,0)&amp;VLOOKUP($C$8,parametros!$B$6:$D$10,3,0)-1+MATCH($G$8,parametros!$E$6:$E$10,0)),"")</f>
        <v/>
      </c>
      <c r="G80" s="28" t="str">
        <f ca="1">IFERROR(INDIRECT("'"&amp;TEXT($D80,"mmm")&amp;YEAR($D80)&amp;"'!"&amp;VLOOKUP(MATCH(G$9,INDIRECT("'"&amp;TEXT($D80,"mmm")&amp;YEAR($D80)&amp;"'!$C$14:$F$14"),0),parametros!$B$12:$C$15,2,0)&amp;VLOOKUP($C$8,parametros!$B$6:$D$10,3,0)-1+MATCH($G$8,parametros!$E$6:$E$10,0)),"")</f>
        <v/>
      </c>
      <c r="H80" s="28" t="str">
        <f ca="1">IFERROR(INDIRECT("'"&amp;TEXT($D80,"mmm")&amp;YEAR($D80)&amp;"'!"&amp;VLOOKUP(MATCH(H$9,INDIRECT("'"&amp;TEXT($D80,"mmm")&amp;YEAR($D80)&amp;"'!$C$14:$F$14"),0),parametros!$B$12:$C$15,2,0)&amp;VLOOKUP($C$8,parametros!$B$6:$D$10,3,0)-1+MATCH($G$8,parametros!$E$6:$E$10,0)),"")</f>
        <v/>
      </c>
      <c r="I80" s="28" t="str">
        <f ca="1">IFERROR(INDIRECT("'"&amp;TEXT($D80,"mmm")&amp;YEAR($D80)&amp;"'!"&amp;VLOOKUP(MATCH(I$9,INDIRECT("'"&amp;TEXT($D80,"mmm")&amp;YEAR($D80)&amp;"'!$C$14:$F$14"),0),parametros!$B$12:$C$15,2,0)&amp;VLOOKUP($C$8,parametros!$B$6:$D$10,3,0)-1+MATCH($G$8,parametros!$E$6:$E$10,0)),"")</f>
        <v/>
      </c>
      <c r="J80" s="28" t="str">
        <f ca="1">IFERROR(INDIRECT("'"&amp;TEXT($D80,"mmm")&amp;YEAR($D80)&amp;"'!"&amp;VLOOKUP(MATCH(J$9,INDIRECT("'"&amp;TEXT($D80,"mmm")&amp;YEAR($D80)&amp;"'!$C$14:$F$14"),0),parametros!$B$12:$C$15,2,0)&amp;VLOOKUP($C$8,parametros!$B$6:$D$10,3,0)-1+MATCH($G$8,parametros!$E$6:$E$10,0)),"")</f>
        <v/>
      </c>
      <c r="K80" s="28" t="str">
        <f ca="1">IFERROR(INDIRECT("'"&amp;TEXT($D80,"mmm")&amp;YEAR($D80)&amp;"'!"&amp;VLOOKUP(MATCH(K$9,INDIRECT("'"&amp;TEXT($D80,"mmm")&amp;YEAR($D80)&amp;"'!$C$14:$F$14"),0),parametros!$B$12:$C$15,2,0)&amp;VLOOKUP($C$8,parametros!$B$6:$D$10,3,0)-1+MATCH($G$8,parametros!$E$6:$E$10,0)),"")</f>
        <v/>
      </c>
      <c r="L80" s="28" t="str">
        <f ca="1">IFERROR(INDIRECT("'"&amp;TEXT($D80,"mmm")&amp;YEAR($D80)&amp;"'!"&amp;VLOOKUP(MATCH(L$9,INDIRECT("'"&amp;TEXT($D80,"mmm")&amp;YEAR($D80)&amp;"'!$C$14:$F$14"),0),parametros!$B$12:$C$15,2,0)&amp;VLOOKUP($C$8,parametros!$B$6:$D$10,3,0)-1+MATCH($G$8,parametros!$E$6:$E$10,0)),"")</f>
        <v/>
      </c>
      <c r="M80" s="28" t="str">
        <f ca="1">IFERROR(INDIRECT("'"&amp;TEXT($D80,"mmm")&amp;YEAR($D80)&amp;"'!"&amp;VLOOKUP(MATCH(M$9,INDIRECT("'"&amp;TEXT($D80,"mmm")&amp;YEAR($D80)&amp;"'!$C$14:$F$14"),0),parametros!$B$12:$C$15,2,0)&amp;VLOOKUP($C$8,parametros!$B$6:$D$10,3,0)-1+MATCH($G$8,parametros!$E$6:$E$10,0)),"")</f>
        <v/>
      </c>
      <c r="N80" s="28" t="str">
        <f ca="1">IFERROR(INDIRECT("'"&amp;TEXT($D80,"mmm")&amp;YEAR($D80)&amp;"'!"&amp;VLOOKUP(MATCH(N$9,INDIRECT("'"&amp;TEXT($D80,"mmm")&amp;YEAR($D80)&amp;"'!$C$14:$F$14"),0),parametros!$B$12:$C$15,2,0)&amp;VLOOKUP($C$8,parametros!$B$6:$D$10,3,0)-1+MATCH($G$8,parametros!$E$6:$E$10,0)),"")</f>
        <v/>
      </c>
      <c r="O80" s="28" t="str">
        <f ca="1">IFERROR(INDIRECT("'"&amp;TEXT($D80,"mmm")&amp;YEAR($D80)&amp;"'!"&amp;VLOOKUP(MATCH(O$9,INDIRECT("'"&amp;TEXT($D80,"mmm")&amp;YEAR($D80)&amp;"'!$C$14:$F$14"),0),parametros!$B$12:$C$15,2,0)&amp;VLOOKUP($C$8,parametros!$B$6:$D$10,3,0)-1+MATCH($G$8,parametros!$E$6:$E$10,0)),"")</f>
        <v/>
      </c>
      <c r="P80" s="28" t="str">
        <f ca="1">IFERROR(INDIRECT("'"&amp;TEXT($D80,"mmm")&amp;YEAR($D80)&amp;"'!"&amp;VLOOKUP(MATCH(P$9,INDIRECT("'"&amp;TEXT($D80,"mmm")&amp;YEAR($D80)&amp;"'!$C$14:$F$14"),0),parametros!$B$12:$C$15,2,0)&amp;VLOOKUP($C$8,parametros!$B$6:$D$10,3,0)-1+MATCH($G$8,parametros!$E$6:$E$10,0)),"")</f>
        <v/>
      </c>
      <c r="Q80" s="28" t="str">
        <f ca="1">IFERROR(INDIRECT("'"&amp;TEXT($D80,"mmm")&amp;YEAR($D80)&amp;"'!"&amp;VLOOKUP(MATCH(Q$9,INDIRECT("'"&amp;TEXT($D80,"mmm")&amp;YEAR($D80)&amp;"'!$C$14:$F$14"),0),parametros!$B$12:$C$15,2,0)&amp;VLOOKUP($C$8,parametros!$B$6:$D$10,3,0)-1+MATCH($G$8,parametros!$E$6:$E$10,0)),"")</f>
        <v/>
      </c>
      <c r="R80" s="28" t="str">
        <f ca="1">IFERROR(INDIRECT("'"&amp;TEXT($D80,"mmm")&amp;YEAR($D80)&amp;"'!"&amp;VLOOKUP(MATCH(R$9,INDIRECT("'"&amp;TEXT($D80,"mmm")&amp;YEAR($D80)&amp;"'!$C$14:$F$14"),0),parametros!$B$12:$C$15,2,0)&amp;VLOOKUP($C$8,parametros!$B$6:$D$10,3,0)-1+MATCH($G$8,parametros!$E$6:$E$10,0)),"")</f>
        <v/>
      </c>
      <c r="S80" s="28" t="str">
        <f ca="1">IFERROR(INDIRECT("'"&amp;TEXT($D80,"mmm")&amp;YEAR($D80)&amp;"'!"&amp;VLOOKUP(MATCH(S$9,INDIRECT("'"&amp;TEXT($D80,"mmm")&amp;YEAR($D80)&amp;"'!$C$14:$F$14"),0),parametros!$B$12:$C$15,2,0)&amp;VLOOKUP($C$8,parametros!$B$6:$D$10,3,0)-1+MATCH($G$8,parametros!$E$6:$E$10,0)),"")</f>
        <v/>
      </c>
      <c r="T80" s="28" t="str">
        <f ca="1">IFERROR(INDIRECT("'"&amp;TEXT($D80,"mmm")&amp;YEAR($D80)&amp;"'!"&amp;VLOOKUP(MATCH(T$9,INDIRECT("'"&amp;TEXT($D80,"mmm")&amp;YEAR($D80)&amp;"'!$C$14:$F$14"),0),parametros!$B$12:$C$15,2,0)&amp;VLOOKUP($C$8,parametros!$B$6:$D$10,3,0)-1+MATCH($G$8,parametros!$E$6:$E$10,0)),"")</f>
        <v/>
      </c>
    </row>
    <row r="81" spans="4:20" ht="15.75" thickBot="1" x14ac:dyDescent="0.3">
      <c r="D81" s="26">
        <f t="shared" si="13"/>
        <v>45261</v>
      </c>
      <c r="E81" s="27" t="str">
        <f ca="1">IFERROR(INDIRECT("'"&amp;TEXT($D81,"mmm")&amp;YEAR($D81)&amp;"'!"&amp;VLOOKUP(MATCH(E$9,INDIRECT("'"&amp;TEXT($D81,"mmm")&amp;YEAR($D81)&amp;"'!$C$14:$F$14"),0),parametros!$B$12:$C$15,2,0)&amp;VLOOKUP($C$8,parametros!$B$6:$D$10,3,0)-1+MATCH($G$8,parametros!$E$6:$E$10,0)),"")</f>
        <v/>
      </c>
      <c r="F81" s="28" t="str">
        <f ca="1">IFERROR(INDIRECT("'"&amp;TEXT($D81,"mmm")&amp;YEAR($D81)&amp;"'!"&amp;VLOOKUP(MATCH(F$9,INDIRECT("'"&amp;TEXT($D81,"mmm")&amp;YEAR($D81)&amp;"'!$C$14:$F$14"),0),parametros!$B$12:$C$15,2,0)&amp;VLOOKUP($C$8,parametros!$B$6:$D$10,3,0)-1+MATCH($G$8,parametros!$E$6:$E$10,0)),"")</f>
        <v/>
      </c>
      <c r="G81" s="28" t="str">
        <f ca="1">IFERROR(INDIRECT("'"&amp;TEXT($D81,"mmm")&amp;YEAR($D81)&amp;"'!"&amp;VLOOKUP(MATCH(G$9,INDIRECT("'"&amp;TEXT($D81,"mmm")&amp;YEAR($D81)&amp;"'!$C$14:$F$14"),0),parametros!$B$12:$C$15,2,0)&amp;VLOOKUP($C$8,parametros!$B$6:$D$10,3,0)-1+MATCH($G$8,parametros!$E$6:$E$10,0)),"")</f>
        <v/>
      </c>
      <c r="H81" s="28" t="str">
        <f ca="1">IFERROR(INDIRECT("'"&amp;TEXT($D81,"mmm")&amp;YEAR($D81)&amp;"'!"&amp;VLOOKUP(MATCH(H$9,INDIRECT("'"&amp;TEXT($D81,"mmm")&amp;YEAR($D81)&amp;"'!$C$14:$F$14"),0),parametros!$B$12:$C$15,2,0)&amp;VLOOKUP($C$8,parametros!$B$6:$D$10,3,0)-1+MATCH($G$8,parametros!$E$6:$E$10,0)),"")</f>
        <v/>
      </c>
      <c r="I81" s="28" t="str">
        <f ca="1">IFERROR(INDIRECT("'"&amp;TEXT($D81,"mmm")&amp;YEAR($D81)&amp;"'!"&amp;VLOOKUP(MATCH(I$9,INDIRECT("'"&amp;TEXT($D81,"mmm")&amp;YEAR($D81)&amp;"'!$C$14:$F$14"),0),parametros!$B$12:$C$15,2,0)&amp;VLOOKUP($C$8,parametros!$B$6:$D$10,3,0)-1+MATCH($G$8,parametros!$E$6:$E$10,0)),"")</f>
        <v/>
      </c>
      <c r="J81" s="28" t="str">
        <f ca="1">IFERROR(INDIRECT("'"&amp;TEXT($D81,"mmm")&amp;YEAR($D81)&amp;"'!"&amp;VLOOKUP(MATCH(J$9,INDIRECT("'"&amp;TEXT($D81,"mmm")&amp;YEAR($D81)&amp;"'!$C$14:$F$14"),0),parametros!$B$12:$C$15,2,0)&amp;VLOOKUP($C$8,parametros!$B$6:$D$10,3,0)-1+MATCH($G$8,parametros!$E$6:$E$10,0)),"")</f>
        <v/>
      </c>
      <c r="K81" s="28" t="str">
        <f ca="1">IFERROR(INDIRECT("'"&amp;TEXT($D81,"mmm")&amp;YEAR($D81)&amp;"'!"&amp;VLOOKUP(MATCH(K$9,INDIRECT("'"&amp;TEXT($D81,"mmm")&amp;YEAR($D81)&amp;"'!$C$14:$F$14"),0),parametros!$B$12:$C$15,2,0)&amp;VLOOKUP($C$8,parametros!$B$6:$D$10,3,0)-1+MATCH($G$8,parametros!$E$6:$E$10,0)),"")</f>
        <v/>
      </c>
      <c r="L81" s="28" t="str">
        <f ca="1">IFERROR(INDIRECT("'"&amp;TEXT($D81,"mmm")&amp;YEAR($D81)&amp;"'!"&amp;VLOOKUP(MATCH(L$9,INDIRECT("'"&amp;TEXT($D81,"mmm")&amp;YEAR($D81)&amp;"'!$C$14:$F$14"),0),parametros!$B$12:$C$15,2,0)&amp;VLOOKUP($C$8,parametros!$B$6:$D$10,3,0)-1+MATCH($G$8,parametros!$E$6:$E$10,0)),"")</f>
        <v/>
      </c>
      <c r="M81" s="28" t="str">
        <f ca="1">IFERROR(INDIRECT("'"&amp;TEXT($D81,"mmm")&amp;YEAR($D81)&amp;"'!"&amp;VLOOKUP(MATCH(M$9,INDIRECT("'"&amp;TEXT($D81,"mmm")&amp;YEAR($D81)&amp;"'!$C$14:$F$14"),0),parametros!$B$12:$C$15,2,0)&amp;VLOOKUP($C$8,parametros!$B$6:$D$10,3,0)-1+MATCH($G$8,parametros!$E$6:$E$10,0)),"")</f>
        <v/>
      </c>
      <c r="N81" s="28" t="str">
        <f ca="1">IFERROR(INDIRECT("'"&amp;TEXT($D81,"mmm")&amp;YEAR($D81)&amp;"'!"&amp;VLOOKUP(MATCH(N$9,INDIRECT("'"&amp;TEXT($D81,"mmm")&amp;YEAR($D81)&amp;"'!$C$14:$F$14"),0),parametros!$B$12:$C$15,2,0)&amp;VLOOKUP($C$8,parametros!$B$6:$D$10,3,0)-1+MATCH($G$8,parametros!$E$6:$E$10,0)),"")</f>
        <v/>
      </c>
      <c r="O81" s="28" t="str">
        <f ca="1">IFERROR(INDIRECT("'"&amp;TEXT($D81,"mmm")&amp;YEAR($D81)&amp;"'!"&amp;VLOOKUP(MATCH(O$9,INDIRECT("'"&amp;TEXT($D81,"mmm")&amp;YEAR($D81)&amp;"'!$C$14:$F$14"),0),parametros!$B$12:$C$15,2,0)&amp;VLOOKUP($C$8,parametros!$B$6:$D$10,3,0)-1+MATCH($G$8,parametros!$E$6:$E$10,0)),"")</f>
        <v/>
      </c>
      <c r="P81" s="28" t="str">
        <f ca="1">IFERROR(INDIRECT("'"&amp;TEXT($D81,"mmm")&amp;YEAR($D81)&amp;"'!"&amp;VLOOKUP(MATCH(P$9,INDIRECT("'"&amp;TEXT($D81,"mmm")&amp;YEAR($D81)&amp;"'!$C$14:$F$14"),0),parametros!$B$12:$C$15,2,0)&amp;VLOOKUP($C$8,parametros!$B$6:$D$10,3,0)-1+MATCH($G$8,parametros!$E$6:$E$10,0)),"")</f>
        <v/>
      </c>
      <c r="Q81" s="28" t="str">
        <f ca="1">IFERROR(INDIRECT("'"&amp;TEXT($D81,"mmm")&amp;YEAR($D81)&amp;"'!"&amp;VLOOKUP(MATCH(Q$9,INDIRECT("'"&amp;TEXT($D81,"mmm")&amp;YEAR($D81)&amp;"'!$C$14:$F$14"),0),parametros!$B$12:$C$15,2,0)&amp;VLOOKUP($C$8,parametros!$B$6:$D$10,3,0)-1+MATCH($G$8,parametros!$E$6:$E$10,0)),"")</f>
        <v/>
      </c>
      <c r="R81" s="28" t="str">
        <f ca="1">IFERROR(INDIRECT("'"&amp;TEXT($D81,"mmm")&amp;YEAR($D81)&amp;"'!"&amp;VLOOKUP(MATCH(R$9,INDIRECT("'"&amp;TEXT($D81,"mmm")&amp;YEAR($D81)&amp;"'!$C$14:$F$14"),0),parametros!$B$12:$C$15,2,0)&amp;VLOOKUP($C$8,parametros!$B$6:$D$10,3,0)-1+MATCH($G$8,parametros!$E$6:$E$10,0)),"")</f>
        <v/>
      </c>
      <c r="S81" s="28" t="str">
        <f ca="1">IFERROR(INDIRECT("'"&amp;TEXT($D81,"mmm")&amp;YEAR($D81)&amp;"'!"&amp;VLOOKUP(MATCH(S$9,INDIRECT("'"&amp;TEXT($D81,"mmm")&amp;YEAR($D81)&amp;"'!$C$14:$F$14"),0),parametros!$B$12:$C$15,2,0)&amp;VLOOKUP($C$8,parametros!$B$6:$D$10,3,0)-1+MATCH($G$8,parametros!$E$6:$E$10,0)),"")</f>
        <v/>
      </c>
      <c r="T81" s="28" t="str">
        <f ca="1">IFERROR(INDIRECT("'"&amp;TEXT($D81,"mmm")&amp;YEAR($D81)&amp;"'!"&amp;VLOOKUP(MATCH(T$9,INDIRECT("'"&amp;TEXT($D81,"mmm")&amp;YEAR($D81)&amp;"'!$C$14:$F$14"),0),parametros!$B$12:$C$15,2,0)&amp;VLOOKUP($C$8,parametros!$B$6:$D$10,3,0)-1+MATCH($G$8,parametros!$E$6:$E$10,0)),"")</f>
        <v/>
      </c>
    </row>
    <row r="82" spans="4:20" ht="15.75" thickBot="1" x14ac:dyDescent="0.3">
      <c r="D82" s="26">
        <f t="shared" si="13"/>
        <v>45292</v>
      </c>
      <c r="E82" s="27" t="str">
        <f ca="1">IFERROR(INDIRECT("'"&amp;TEXT($D82,"mmm")&amp;YEAR($D82)&amp;"'!"&amp;VLOOKUP(MATCH(E$9,INDIRECT("'"&amp;TEXT($D82,"mmm")&amp;YEAR($D82)&amp;"'!$C$14:$F$14"),0),parametros!$B$12:$C$15,2,0)&amp;VLOOKUP($C$8,parametros!$B$6:$D$10,3,0)-1+MATCH($G$8,parametros!$E$6:$E$10,0)),"")</f>
        <v/>
      </c>
      <c r="F82" s="28" t="str">
        <f ca="1">IFERROR(INDIRECT("'"&amp;TEXT($D82,"mmm")&amp;YEAR($D82)&amp;"'!"&amp;VLOOKUP(MATCH(F$9,INDIRECT("'"&amp;TEXT($D82,"mmm")&amp;YEAR($D82)&amp;"'!$C$14:$F$14"),0),parametros!$B$12:$C$15,2,0)&amp;VLOOKUP($C$8,parametros!$B$6:$D$10,3,0)-1+MATCH($G$8,parametros!$E$6:$E$10,0)),"")</f>
        <v/>
      </c>
      <c r="G82" s="28" t="str">
        <f ca="1">IFERROR(INDIRECT("'"&amp;TEXT($D82,"mmm")&amp;YEAR($D82)&amp;"'!"&amp;VLOOKUP(MATCH(G$9,INDIRECT("'"&amp;TEXT($D82,"mmm")&amp;YEAR($D82)&amp;"'!$C$14:$F$14"),0),parametros!$B$12:$C$15,2,0)&amp;VLOOKUP($C$8,parametros!$B$6:$D$10,3,0)-1+MATCH($G$8,parametros!$E$6:$E$10,0)),"")</f>
        <v/>
      </c>
      <c r="H82" s="28" t="str">
        <f ca="1">IFERROR(INDIRECT("'"&amp;TEXT($D82,"mmm")&amp;YEAR($D82)&amp;"'!"&amp;VLOOKUP(MATCH(H$9,INDIRECT("'"&amp;TEXT($D82,"mmm")&amp;YEAR($D82)&amp;"'!$C$14:$F$14"),0),parametros!$B$12:$C$15,2,0)&amp;VLOOKUP($C$8,parametros!$B$6:$D$10,3,0)-1+MATCH($G$8,parametros!$E$6:$E$10,0)),"")</f>
        <v/>
      </c>
      <c r="I82" s="28" t="str">
        <f ca="1">IFERROR(INDIRECT("'"&amp;TEXT($D82,"mmm")&amp;YEAR($D82)&amp;"'!"&amp;VLOOKUP(MATCH(I$9,INDIRECT("'"&amp;TEXT($D82,"mmm")&amp;YEAR($D82)&amp;"'!$C$14:$F$14"),0),parametros!$B$12:$C$15,2,0)&amp;VLOOKUP($C$8,parametros!$B$6:$D$10,3,0)-1+MATCH($G$8,parametros!$E$6:$E$10,0)),"")</f>
        <v/>
      </c>
      <c r="J82" s="28" t="str">
        <f ca="1">IFERROR(INDIRECT("'"&amp;TEXT($D82,"mmm")&amp;YEAR($D82)&amp;"'!"&amp;VLOOKUP(MATCH(J$9,INDIRECT("'"&amp;TEXT($D82,"mmm")&amp;YEAR($D82)&amp;"'!$C$14:$F$14"),0),parametros!$B$12:$C$15,2,0)&amp;VLOOKUP($C$8,parametros!$B$6:$D$10,3,0)-1+MATCH($G$8,parametros!$E$6:$E$10,0)),"")</f>
        <v/>
      </c>
      <c r="K82" s="28" t="str">
        <f ca="1">IFERROR(INDIRECT("'"&amp;TEXT($D82,"mmm")&amp;YEAR($D82)&amp;"'!"&amp;VLOOKUP(MATCH(K$9,INDIRECT("'"&amp;TEXT($D82,"mmm")&amp;YEAR($D82)&amp;"'!$C$14:$F$14"),0),parametros!$B$12:$C$15,2,0)&amp;VLOOKUP($C$8,parametros!$B$6:$D$10,3,0)-1+MATCH($G$8,parametros!$E$6:$E$10,0)),"")</f>
        <v/>
      </c>
      <c r="L82" s="28" t="str">
        <f ca="1">IFERROR(INDIRECT("'"&amp;TEXT($D82,"mmm")&amp;YEAR($D82)&amp;"'!"&amp;VLOOKUP(MATCH(L$9,INDIRECT("'"&amp;TEXT($D82,"mmm")&amp;YEAR($D82)&amp;"'!$C$14:$F$14"),0),parametros!$B$12:$C$15,2,0)&amp;VLOOKUP($C$8,parametros!$B$6:$D$10,3,0)-1+MATCH($G$8,parametros!$E$6:$E$10,0)),"")</f>
        <v/>
      </c>
      <c r="M82" s="28" t="str">
        <f ca="1">IFERROR(INDIRECT("'"&amp;TEXT($D82,"mmm")&amp;YEAR($D82)&amp;"'!"&amp;VLOOKUP(MATCH(M$9,INDIRECT("'"&amp;TEXT($D82,"mmm")&amp;YEAR($D82)&amp;"'!$C$14:$F$14"),0),parametros!$B$12:$C$15,2,0)&amp;VLOOKUP($C$8,parametros!$B$6:$D$10,3,0)-1+MATCH($G$8,parametros!$E$6:$E$10,0)),"")</f>
        <v/>
      </c>
      <c r="N82" s="28" t="str">
        <f ca="1">IFERROR(INDIRECT("'"&amp;TEXT($D82,"mmm")&amp;YEAR($D82)&amp;"'!"&amp;VLOOKUP(MATCH(N$9,INDIRECT("'"&amp;TEXT($D82,"mmm")&amp;YEAR($D82)&amp;"'!$C$14:$F$14"),0),parametros!$B$12:$C$15,2,0)&amp;VLOOKUP($C$8,parametros!$B$6:$D$10,3,0)-1+MATCH($G$8,parametros!$E$6:$E$10,0)),"")</f>
        <v/>
      </c>
      <c r="O82" s="28" t="str">
        <f ca="1">IFERROR(INDIRECT("'"&amp;TEXT($D82,"mmm")&amp;YEAR($D82)&amp;"'!"&amp;VLOOKUP(MATCH(O$9,INDIRECT("'"&amp;TEXT($D82,"mmm")&amp;YEAR($D82)&amp;"'!$C$14:$F$14"),0),parametros!$B$12:$C$15,2,0)&amp;VLOOKUP($C$8,parametros!$B$6:$D$10,3,0)-1+MATCH($G$8,parametros!$E$6:$E$10,0)),"")</f>
        <v/>
      </c>
      <c r="P82" s="28" t="str">
        <f ca="1">IFERROR(INDIRECT("'"&amp;TEXT($D82,"mmm")&amp;YEAR($D82)&amp;"'!"&amp;VLOOKUP(MATCH(P$9,INDIRECT("'"&amp;TEXT($D82,"mmm")&amp;YEAR($D82)&amp;"'!$C$14:$F$14"),0),parametros!$B$12:$C$15,2,0)&amp;VLOOKUP($C$8,parametros!$B$6:$D$10,3,0)-1+MATCH($G$8,parametros!$E$6:$E$10,0)),"")</f>
        <v/>
      </c>
      <c r="Q82" s="28" t="str">
        <f ca="1">IFERROR(INDIRECT("'"&amp;TEXT($D82,"mmm")&amp;YEAR($D82)&amp;"'!"&amp;VLOOKUP(MATCH(Q$9,INDIRECT("'"&amp;TEXT($D82,"mmm")&amp;YEAR($D82)&amp;"'!$C$14:$F$14"),0),parametros!$B$12:$C$15,2,0)&amp;VLOOKUP($C$8,parametros!$B$6:$D$10,3,0)-1+MATCH($G$8,parametros!$E$6:$E$10,0)),"")</f>
        <v/>
      </c>
      <c r="R82" s="28" t="str">
        <f ca="1">IFERROR(INDIRECT("'"&amp;TEXT($D82,"mmm")&amp;YEAR($D82)&amp;"'!"&amp;VLOOKUP(MATCH(R$9,INDIRECT("'"&amp;TEXT($D82,"mmm")&amp;YEAR($D82)&amp;"'!$C$14:$F$14"),0),parametros!$B$12:$C$15,2,0)&amp;VLOOKUP($C$8,parametros!$B$6:$D$10,3,0)-1+MATCH($G$8,parametros!$E$6:$E$10,0)),"")</f>
        <v/>
      </c>
      <c r="S82" s="28" t="str">
        <f ca="1">IFERROR(INDIRECT("'"&amp;TEXT($D82,"mmm")&amp;YEAR($D82)&amp;"'!"&amp;VLOOKUP(MATCH(S$9,INDIRECT("'"&amp;TEXT($D82,"mmm")&amp;YEAR($D82)&amp;"'!$C$14:$F$14"),0),parametros!$B$12:$C$15,2,0)&amp;VLOOKUP($C$8,parametros!$B$6:$D$10,3,0)-1+MATCH($G$8,parametros!$E$6:$E$10,0)),"")</f>
        <v/>
      </c>
      <c r="T82" s="28" t="str">
        <f ca="1">IFERROR(INDIRECT("'"&amp;TEXT($D82,"mmm")&amp;YEAR($D82)&amp;"'!"&amp;VLOOKUP(MATCH(T$9,INDIRECT("'"&amp;TEXT($D82,"mmm")&amp;YEAR($D82)&amp;"'!$C$14:$F$14"),0),parametros!$B$12:$C$15,2,0)&amp;VLOOKUP($C$8,parametros!$B$6:$D$10,3,0)-1+MATCH($G$8,parametros!$E$6:$E$10,0)),"")</f>
        <v/>
      </c>
    </row>
    <row r="83" spans="4:20" ht="15.75" thickBot="1" x14ac:dyDescent="0.3">
      <c r="D83" s="26">
        <f t="shared" si="13"/>
        <v>45323</v>
      </c>
      <c r="E83" s="27" t="str">
        <f ca="1">IFERROR(INDIRECT("'"&amp;TEXT($D83,"mmm")&amp;YEAR($D83)&amp;"'!"&amp;VLOOKUP(MATCH(E$9,INDIRECT("'"&amp;TEXT($D83,"mmm")&amp;YEAR($D83)&amp;"'!$C$14:$F$14"),0),parametros!$B$12:$C$15,2,0)&amp;VLOOKUP($C$8,parametros!$B$6:$D$10,3,0)-1+MATCH($G$8,parametros!$E$6:$E$10,0)),"")</f>
        <v/>
      </c>
      <c r="F83" s="28" t="str">
        <f ca="1">IFERROR(INDIRECT("'"&amp;TEXT($D83,"mmm")&amp;YEAR($D83)&amp;"'!"&amp;VLOOKUP(MATCH(F$9,INDIRECT("'"&amp;TEXT($D83,"mmm")&amp;YEAR($D83)&amp;"'!$C$14:$F$14"),0),parametros!$B$12:$C$15,2,0)&amp;VLOOKUP($C$8,parametros!$B$6:$D$10,3,0)-1+MATCH($G$8,parametros!$E$6:$E$10,0)),"")</f>
        <v/>
      </c>
      <c r="G83" s="28" t="str">
        <f ca="1">IFERROR(INDIRECT("'"&amp;TEXT($D83,"mmm")&amp;YEAR($D83)&amp;"'!"&amp;VLOOKUP(MATCH(G$9,INDIRECT("'"&amp;TEXT($D83,"mmm")&amp;YEAR($D83)&amp;"'!$C$14:$F$14"),0),parametros!$B$12:$C$15,2,0)&amp;VLOOKUP($C$8,parametros!$B$6:$D$10,3,0)-1+MATCH($G$8,parametros!$E$6:$E$10,0)),"")</f>
        <v/>
      </c>
      <c r="H83" s="28" t="str">
        <f ca="1">IFERROR(INDIRECT("'"&amp;TEXT($D83,"mmm")&amp;YEAR($D83)&amp;"'!"&amp;VLOOKUP(MATCH(H$9,INDIRECT("'"&amp;TEXT($D83,"mmm")&amp;YEAR($D83)&amp;"'!$C$14:$F$14"),0),parametros!$B$12:$C$15,2,0)&amp;VLOOKUP($C$8,parametros!$B$6:$D$10,3,0)-1+MATCH($G$8,parametros!$E$6:$E$10,0)),"")</f>
        <v/>
      </c>
      <c r="I83" s="28" t="str">
        <f ca="1">IFERROR(INDIRECT("'"&amp;TEXT($D83,"mmm")&amp;YEAR($D83)&amp;"'!"&amp;VLOOKUP(MATCH(I$9,INDIRECT("'"&amp;TEXT($D83,"mmm")&amp;YEAR($D83)&amp;"'!$C$14:$F$14"),0),parametros!$B$12:$C$15,2,0)&amp;VLOOKUP($C$8,parametros!$B$6:$D$10,3,0)-1+MATCH($G$8,parametros!$E$6:$E$10,0)),"")</f>
        <v/>
      </c>
      <c r="J83" s="28" t="str">
        <f ca="1">IFERROR(INDIRECT("'"&amp;TEXT($D83,"mmm")&amp;YEAR($D83)&amp;"'!"&amp;VLOOKUP(MATCH(J$9,INDIRECT("'"&amp;TEXT($D83,"mmm")&amp;YEAR($D83)&amp;"'!$C$14:$F$14"),0),parametros!$B$12:$C$15,2,0)&amp;VLOOKUP($C$8,parametros!$B$6:$D$10,3,0)-1+MATCH($G$8,parametros!$E$6:$E$10,0)),"")</f>
        <v/>
      </c>
      <c r="K83" s="28" t="str">
        <f ca="1">IFERROR(INDIRECT("'"&amp;TEXT($D83,"mmm")&amp;YEAR($D83)&amp;"'!"&amp;VLOOKUP(MATCH(K$9,INDIRECT("'"&amp;TEXT($D83,"mmm")&amp;YEAR($D83)&amp;"'!$C$14:$F$14"),0),parametros!$B$12:$C$15,2,0)&amp;VLOOKUP($C$8,parametros!$B$6:$D$10,3,0)-1+MATCH($G$8,parametros!$E$6:$E$10,0)),"")</f>
        <v/>
      </c>
      <c r="L83" s="28" t="str">
        <f ca="1">IFERROR(INDIRECT("'"&amp;TEXT($D83,"mmm")&amp;YEAR($D83)&amp;"'!"&amp;VLOOKUP(MATCH(L$9,INDIRECT("'"&amp;TEXT($D83,"mmm")&amp;YEAR($D83)&amp;"'!$C$14:$F$14"),0),parametros!$B$12:$C$15,2,0)&amp;VLOOKUP($C$8,parametros!$B$6:$D$10,3,0)-1+MATCH($G$8,parametros!$E$6:$E$10,0)),"")</f>
        <v/>
      </c>
      <c r="M83" s="28" t="str">
        <f ca="1">IFERROR(INDIRECT("'"&amp;TEXT($D83,"mmm")&amp;YEAR($D83)&amp;"'!"&amp;VLOOKUP(MATCH(M$9,INDIRECT("'"&amp;TEXT($D83,"mmm")&amp;YEAR($D83)&amp;"'!$C$14:$F$14"),0),parametros!$B$12:$C$15,2,0)&amp;VLOOKUP($C$8,parametros!$B$6:$D$10,3,0)-1+MATCH($G$8,parametros!$E$6:$E$10,0)),"")</f>
        <v/>
      </c>
      <c r="N83" s="28" t="str">
        <f ca="1">IFERROR(INDIRECT("'"&amp;TEXT($D83,"mmm")&amp;YEAR($D83)&amp;"'!"&amp;VLOOKUP(MATCH(N$9,INDIRECT("'"&amp;TEXT($D83,"mmm")&amp;YEAR($D83)&amp;"'!$C$14:$F$14"),0),parametros!$B$12:$C$15,2,0)&amp;VLOOKUP($C$8,parametros!$B$6:$D$10,3,0)-1+MATCH($G$8,parametros!$E$6:$E$10,0)),"")</f>
        <v/>
      </c>
      <c r="O83" s="28" t="str">
        <f ca="1">IFERROR(INDIRECT("'"&amp;TEXT($D83,"mmm")&amp;YEAR($D83)&amp;"'!"&amp;VLOOKUP(MATCH(O$9,INDIRECT("'"&amp;TEXT($D83,"mmm")&amp;YEAR($D83)&amp;"'!$C$14:$F$14"),0),parametros!$B$12:$C$15,2,0)&amp;VLOOKUP($C$8,parametros!$B$6:$D$10,3,0)-1+MATCH($G$8,parametros!$E$6:$E$10,0)),"")</f>
        <v/>
      </c>
      <c r="P83" s="28" t="str">
        <f ca="1">IFERROR(INDIRECT("'"&amp;TEXT($D83,"mmm")&amp;YEAR($D83)&amp;"'!"&amp;VLOOKUP(MATCH(P$9,INDIRECT("'"&amp;TEXT($D83,"mmm")&amp;YEAR($D83)&amp;"'!$C$14:$F$14"),0),parametros!$B$12:$C$15,2,0)&amp;VLOOKUP($C$8,parametros!$B$6:$D$10,3,0)-1+MATCH($G$8,parametros!$E$6:$E$10,0)),"")</f>
        <v/>
      </c>
      <c r="Q83" s="28" t="str">
        <f ca="1">IFERROR(INDIRECT("'"&amp;TEXT($D83,"mmm")&amp;YEAR($D83)&amp;"'!"&amp;VLOOKUP(MATCH(Q$9,INDIRECT("'"&amp;TEXT($D83,"mmm")&amp;YEAR($D83)&amp;"'!$C$14:$F$14"),0),parametros!$B$12:$C$15,2,0)&amp;VLOOKUP($C$8,parametros!$B$6:$D$10,3,0)-1+MATCH($G$8,parametros!$E$6:$E$10,0)),"")</f>
        <v/>
      </c>
      <c r="R83" s="28" t="str">
        <f ca="1">IFERROR(INDIRECT("'"&amp;TEXT($D83,"mmm")&amp;YEAR($D83)&amp;"'!"&amp;VLOOKUP(MATCH(R$9,INDIRECT("'"&amp;TEXT($D83,"mmm")&amp;YEAR($D83)&amp;"'!$C$14:$F$14"),0),parametros!$B$12:$C$15,2,0)&amp;VLOOKUP($C$8,parametros!$B$6:$D$10,3,0)-1+MATCH($G$8,parametros!$E$6:$E$10,0)),"")</f>
        <v/>
      </c>
      <c r="S83" s="28" t="str">
        <f ca="1">IFERROR(INDIRECT("'"&amp;TEXT($D83,"mmm")&amp;YEAR($D83)&amp;"'!"&amp;VLOOKUP(MATCH(S$9,INDIRECT("'"&amp;TEXT($D83,"mmm")&amp;YEAR($D83)&amp;"'!$C$14:$F$14"),0),parametros!$B$12:$C$15,2,0)&amp;VLOOKUP($C$8,parametros!$B$6:$D$10,3,0)-1+MATCH($G$8,parametros!$E$6:$E$10,0)),"")</f>
        <v/>
      </c>
      <c r="T83" s="28" t="str">
        <f ca="1">IFERROR(INDIRECT("'"&amp;TEXT($D83,"mmm")&amp;YEAR($D83)&amp;"'!"&amp;VLOOKUP(MATCH(T$9,INDIRECT("'"&amp;TEXT($D83,"mmm")&amp;YEAR($D83)&amp;"'!$C$14:$F$14"),0),parametros!$B$12:$C$15,2,0)&amp;VLOOKUP($C$8,parametros!$B$6:$D$10,3,0)-1+MATCH($G$8,parametros!$E$6:$E$10,0)),"")</f>
        <v/>
      </c>
    </row>
  </sheetData>
  <sheetProtection algorithmName="SHA-512" hashValue="xI2AKQreldFvDH9Zt+JZmZTRFHAipK/9gLYB5WyHORgZnSDo826YqaTKasgZKUCnQcETN/s+7jPZgbRW9vH6Iw==" saltValue="o5/DkYnHJYyHlqErSakPnA==" spinCount="100000" sheet="1" objects="1" scenarios="1"/>
  <dataConsolidate/>
  <mergeCells count="11">
    <mergeCell ref="C8:F8"/>
    <mergeCell ref="G8:H8"/>
    <mergeCell ref="C9:D9"/>
    <mergeCell ref="C10:C16"/>
    <mergeCell ref="B2:G2"/>
    <mergeCell ref="B3:D3"/>
    <mergeCell ref="E3:G3"/>
    <mergeCell ref="B4:D4"/>
    <mergeCell ref="E4:G4"/>
    <mergeCell ref="B5:D5"/>
    <mergeCell ref="E5:G5"/>
  </mergeCells>
  <dataValidations count="3">
    <dataValidation type="list" allowBlank="1" showInputMessage="1" showErrorMessage="1" sqref="E3:G3" xr:uid="{00000000-0002-0000-0300-000000000000}">
      <formula1>_listaanual</formula1>
    </dataValidation>
    <dataValidation type="list" allowBlank="1" showInputMessage="1" showErrorMessage="1" sqref="E4:G4" xr:uid="{00000000-0002-0000-0300-000001000000}">
      <formula1>_listastat</formula1>
    </dataValidation>
    <dataValidation type="list" allowBlank="1" showInputMessage="1" showErrorMessage="1" sqref="E5:G5" xr:uid="{00000000-0002-0000-0300-000002000000}">
      <formula1>_listames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0:N63"/>
  <sheetViews>
    <sheetView topLeftCell="A13" workbookViewId="0">
      <selection activeCell="C15" sqref="C15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43405</v>
      </c>
      <c r="C10" s="3"/>
    </row>
    <row r="11" spans="1:6" ht="15.75" x14ac:dyDescent="0.25">
      <c r="A11" s="1" t="s">
        <v>0</v>
      </c>
      <c r="B11" s="2">
        <v>43405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1458507</v>
      </c>
      <c r="D15" s="11">
        <v>1561761</v>
      </c>
      <c r="E15" s="11">
        <v>1684419</v>
      </c>
      <c r="F15" s="11">
        <v>1800041.5</v>
      </c>
    </row>
    <row r="16" spans="1:6" x14ac:dyDescent="0.25">
      <c r="A16" s="72"/>
      <c r="B16" s="12" t="s">
        <v>4</v>
      </c>
      <c r="C16" s="13">
        <v>1457566.349384615</v>
      </c>
      <c r="D16" s="13">
        <v>1560030.987049181</v>
      </c>
      <c r="E16" s="13">
        <v>1674649.3034000001</v>
      </c>
      <c r="F16" s="13">
        <v>1795186.987826087</v>
      </c>
    </row>
    <row r="17" spans="1:6" x14ac:dyDescent="0.25">
      <c r="A17" s="72"/>
      <c r="B17" s="12" t="s">
        <v>5</v>
      </c>
      <c r="C17" s="13">
        <v>26515.689062752888</v>
      </c>
      <c r="D17" s="13">
        <v>35762.773167129613</v>
      </c>
      <c r="E17" s="13">
        <v>51646.285715509621</v>
      </c>
      <c r="F17" s="13">
        <v>65818.398449700617</v>
      </c>
    </row>
    <row r="18" spans="1:6" x14ac:dyDescent="0.25">
      <c r="A18" s="72"/>
      <c r="B18" s="12" t="s">
        <v>9</v>
      </c>
      <c r="C18" s="13">
        <v>1320755</v>
      </c>
      <c r="D18" s="13">
        <v>1475222.62</v>
      </c>
      <c r="E18" s="13">
        <v>1519480.35</v>
      </c>
      <c r="F18" s="13">
        <v>1565065.8</v>
      </c>
    </row>
    <row r="19" spans="1:6" x14ac:dyDescent="0.25">
      <c r="A19" s="72"/>
      <c r="B19" s="12" t="s">
        <v>10</v>
      </c>
      <c r="C19" s="13">
        <v>1503481</v>
      </c>
      <c r="D19" s="13">
        <v>1620999</v>
      </c>
      <c r="E19" s="13">
        <v>1780101.7</v>
      </c>
      <c r="F19" s="13">
        <v>1952213</v>
      </c>
    </row>
    <row r="20" spans="1:6" ht="15" customHeight="1" x14ac:dyDescent="0.25">
      <c r="A20" s="63" t="s">
        <v>6</v>
      </c>
      <c r="B20" s="5" t="s">
        <v>3</v>
      </c>
      <c r="C20" s="14">
        <v>1226354.385</v>
      </c>
      <c r="D20" s="14">
        <v>1312747.9099999999</v>
      </c>
      <c r="E20" s="14">
        <v>1407652</v>
      </c>
      <c r="F20" s="14">
        <v>1515465.67</v>
      </c>
    </row>
    <row r="21" spans="1:6" x14ac:dyDescent="0.25">
      <c r="A21" s="63"/>
      <c r="B21" s="5" t="s">
        <v>4</v>
      </c>
      <c r="C21" s="14">
        <v>1228042.445882353</v>
      </c>
      <c r="D21" s="14">
        <v>1314125.915079365</v>
      </c>
      <c r="E21" s="14">
        <v>1407059.449622642</v>
      </c>
      <c r="F21" s="14">
        <v>1514738.8028571431</v>
      </c>
    </row>
    <row r="22" spans="1:6" x14ac:dyDescent="0.25">
      <c r="A22" s="63"/>
      <c r="B22" s="5" t="s">
        <v>5</v>
      </c>
      <c r="C22" s="14">
        <v>9555.9747396105449</v>
      </c>
      <c r="D22" s="14">
        <v>22707.74527249462</v>
      </c>
      <c r="E22" s="14">
        <v>35884.47326508251</v>
      </c>
      <c r="F22" s="14">
        <v>42699.831298740377</v>
      </c>
    </row>
    <row r="23" spans="1:6" x14ac:dyDescent="0.25">
      <c r="A23" s="63"/>
      <c r="B23" s="5" t="s">
        <v>9</v>
      </c>
      <c r="C23" s="14">
        <v>1211390.1599999999</v>
      </c>
      <c r="D23" s="14">
        <v>1258307.54</v>
      </c>
      <c r="E23" s="14">
        <v>1308072</v>
      </c>
      <c r="F23" s="14">
        <v>1394405</v>
      </c>
    </row>
    <row r="24" spans="1:6" x14ac:dyDescent="0.25">
      <c r="A24" s="63"/>
      <c r="B24" s="5" t="s">
        <v>10</v>
      </c>
      <c r="C24" s="14">
        <v>1255157</v>
      </c>
      <c r="D24" s="14">
        <v>1359751</v>
      </c>
      <c r="E24" s="14">
        <v>1483607.11</v>
      </c>
      <c r="F24" s="14">
        <v>1640000</v>
      </c>
    </row>
    <row r="25" spans="1:6" ht="15" customHeight="1" x14ac:dyDescent="0.25">
      <c r="A25" s="72" t="s">
        <v>7</v>
      </c>
      <c r="B25" s="4" t="s">
        <v>3</v>
      </c>
      <c r="C25" s="12">
        <v>1360246</v>
      </c>
      <c r="D25" s="12">
        <v>1426448.5</v>
      </c>
      <c r="E25" s="12">
        <v>1482502.365</v>
      </c>
      <c r="F25" s="12">
        <v>1544895.0249999999</v>
      </c>
    </row>
    <row r="26" spans="1:6" x14ac:dyDescent="0.25">
      <c r="A26" s="72"/>
      <c r="B26" s="4" t="s">
        <v>4</v>
      </c>
      <c r="C26" s="12">
        <v>1359665.8674999999</v>
      </c>
      <c r="D26" s="12">
        <v>1426088.354032258</v>
      </c>
      <c r="E26" s="12">
        <v>1481201.713076923</v>
      </c>
      <c r="F26" s="12">
        <v>1548931.555625</v>
      </c>
    </row>
    <row r="27" spans="1:6" x14ac:dyDescent="0.25">
      <c r="A27" s="72"/>
      <c r="B27" s="4" t="s">
        <v>5</v>
      </c>
      <c r="C27" s="12">
        <v>12328.02017196288</v>
      </c>
      <c r="D27" s="12">
        <v>16499.131118013971</v>
      </c>
      <c r="E27" s="12">
        <v>28826.360999729812</v>
      </c>
      <c r="F27" s="12">
        <v>38813.437242087428</v>
      </c>
    </row>
    <row r="28" spans="1:6" x14ac:dyDescent="0.25">
      <c r="A28" s="72"/>
      <c r="B28" s="4" t="s">
        <v>9</v>
      </c>
      <c r="C28" s="12">
        <v>1318584</v>
      </c>
      <c r="D28" s="12">
        <v>1377920</v>
      </c>
      <c r="E28" s="12">
        <v>1396756</v>
      </c>
      <c r="F28" s="12">
        <v>1481888.78</v>
      </c>
    </row>
    <row r="29" spans="1:6" x14ac:dyDescent="0.25">
      <c r="A29" s="72"/>
      <c r="B29" s="4" t="s">
        <v>10</v>
      </c>
      <c r="C29" s="12">
        <v>1395179</v>
      </c>
      <c r="D29" s="12">
        <v>1465957</v>
      </c>
      <c r="E29" s="12">
        <v>1550000</v>
      </c>
      <c r="F29" s="12">
        <v>1670009.22</v>
      </c>
    </row>
    <row r="30" spans="1:6" ht="15" customHeight="1" x14ac:dyDescent="0.25">
      <c r="A30" s="73" t="s">
        <v>8</v>
      </c>
      <c r="B30" s="5" t="s">
        <v>3</v>
      </c>
      <c r="C30" s="14">
        <v>-131000</v>
      </c>
      <c r="D30" s="14">
        <v>-115503.75</v>
      </c>
      <c r="E30" s="14">
        <v>-75284</v>
      </c>
      <c r="F30" s="14">
        <v>-35000</v>
      </c>
    </row>
    <row r="31" spans="1:6" x14ac:dyDescent="0.25">
      <c r="A31" s="73"/>
      <c r="B31" s="5" t="s">
        <v>4</v>
      </c>
      <c r="C31" s="14">
        <v>-130983.9346376812</v>
      </c>
      <c r="D31" s="14">
        <v>-113413.2986363636</v>
      </c>
      <c r="E31" s="14">
        <v>-75536.639444444445</v>
      </c>
      <c r="F31" s="14">
        <v>-35430.877</v>
      </c>
    </row>
    <row r="32" spans="1:6" x14ac:dyDescent="0.25">
      <c r="A32" s="73"/>
      <c r="B32" s="5" t="s">
        <v>5</v>
      </c>
      <c r="C32" s="14">
        <v>10468.77350362546</v>
      </c>
      <c r="D32" s="14">
        <v>20818.244147742651</v>
      </c>
      <c r="E32" s="14">
        <v>27290.577401182789</v>
      </c>
      <c r="F32" s="14">
        <v>36989.203689299437</v>
      </c>
    </row>
    <row r="33" spans="1:14" ht="15" customHeight="1" x14ac:dyDescent="0.25">
      <c r="A33" s="73"/>
      <c r="B33" s="5" t="s">
        <v>9</v>
      </c>
      <c r="C33" s="14">
        <v>-149205</v>
      </c>
      <c r="D33" s="14">
        <v>-158463</v>
      </c>
      <c r="E33" s="14">
        <v>-151413.17000000001</v>
      </c>
      <c r="F33" s="14">
        <v>-118886.01</v>
      </c>
    </row>
    <row r="34" spans="1:14" x14ac:dyDescent="0.25">
      <c r="A34" s="73"/>
      <c r="B34" s="5" t="s">
        <v>10</v>
      </c>
      <c r="C34" s="14">
        <v>-103767</v>
      </c>
      <c r="D34" s="14">
        <v>-62563</v>
      </c>
      <c r="E34" s="14">
        <v>-20000</v>
      </c>
      <c r="F34" s="14">
        <v>50000</v>
      </c>
    </row>
    <row r="35" spans="1:14" ht="15" customHeight="1" x14ac:dyDescent="0.25">
      <c r="A35" s="74" t="s">
        <v>20</v>
      </c>
      <c r="B35" s="4" t="s">
        <v>3</v>
      </c>
      <c r="C35" s="12">
        <v>76.8</v>
      </c>
      <c r="D35" s="12">
        <v>78.5</v>
      </c>
      <c r="E35" s="12">
        <v>80.45</v>
      </c>
      <c r="F35" s="12">
        <v>81.75</v>
      </c>
    </row>
    <row r="36" spans="1:14" x14ac:dyDescent="0.25">
      <c r="A36" s="74"/>
      <c r="B36" s="4" t="s">
        <v>4</v>
      </c>
      <c r="C36" s="12">
        <v>76.788059701492514</v>
      </c>
      <c r="D36" s="12">
        <v>78.498095238095232</v>
      </c>
      <c r="E36" s="12">
        <v>80.529259259259277</v>
      </c>
      <c r="F36" s="12">
        <v>82.255294117647054</v>
      </c>
    </row>
    <row r="37" spans="1:14" x14ac:dyDescent="0.25">
      <c r="A37" s="74"/>
      <c r="B37" s="4" t="s">
        <v>5</v>
      </c>
      <c r="C37" s="12">
        <v>1.166885570986147</v>
      </c>
      <c r="D37" s="12">
        <v>1.3841613941217099</v>
      </c>
      <c r="E37" s="12">
        <v>2.3665258764630588</v>
      </c>
      <c r="F37" s="12">
        <v>3.156912005705053</v>
      </c>
    </row>
    <row r="38" spans="1:14" x14ac:dyDescent="0.25">
      <c r="A38" s="74"/>
      <c r="B38" s="4" t="s">
        <v>9</v>
      </c>
      <c r="C38" s="12">
        <v>74.2</v>
      </c>
      <c r="D38" s="12">
        <v>75.400000000000006</v>
      </c>
      <c r="E38" s="12">
        <v>73.88</v>
      </c>
      <c r="F38" s="12">
        <v>75.8</v>
      </c>
    </row>
    <row r="39" spans="1:14" ht="15.75" thickBot="1" x14ac:dyDescent="0.3">
      <c r="A39" s="75"/>
      <c r="B39" s="7" t="s">
        <v>10</v>
      </c>
      <c r="C39" s="15">
        <v>81.8</v>
      </c>
      <c r="D39" s="15">
        <v>83</v>
      </c>
      <c r="E39" s="15">
        <v>88</v>
      </c>
      <c r="F39" s="15">
        <v>92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43405</v>
      </c>
      <c r="D43" s="9">
        <v>43435</v>
      </c>
      <c r="E43" s="9">
        <v>43466</v>
      </c>
      <c r="F43" s="9">
        <v>43497</v>
      </c>
      <c r="G43" s="9">
        <v>43525</v>
      </c>
      <c r="H43" s="9">
        <v>43556</v>
      </c>
      <c r="I43" s="9">
        <v>43586</v>
      </c>
      <c r="J43" s="9">
        <v>43617</v>
      </c>
      <c r="K43" s="9">
        <v>43647</v>
      </c>
      <c r="L43" s="9">
        <v>43678</v>
      </c>
      <c r="M43" s="9">
        <v>43709</v>
      </c>
      <c r="N43" s="9">
        <v>43739</v>
      </c>
    </row>
    <row r="44" spans="1:14" ht="15" customHeight="1" x14ac:dyDescent="0.25">
      <c r="A44" s="71" t="s">
        <v>11</v>
      </c>
      <c r="B44" s="4" t="s">
        <v>3</v>
      </c>
      <c r="C44" s="16">
        <v>119073.15</v>
      </c>
      <c r="D44" s="16">
        <v>146099.74</v>
      </c>
      <c r="E44" s="16">
        <v>159846.75</v>
      </c>
      <c r="F44" s="16">
        <v>112316.69500000001</v>
      </c>
      <c r="G44" s="16">
        <v>115307.145</v>
      </c>
      <c r="H44" s="16">
        <v>141210.5</v>
      </c>
      <c r="I44" s="16">
        <v>115862.955</v>
      </c>
      <c r="J44" s="16">
        <v>118895.715</v>
      </c>
      <c r="K44" s="16">
        <v>132555</v>
      </c>
      <c r="L44" s="16">
        <v>119001.60000000001</v>
      </c>
      <c r="M44" s="16">
        <v>119350</v>
      </c>
      <c r="N44" s="16">
        <v>137065</v>
      </c>
    </row>
    <row r="45" spans="1:14" x14ac:dyDescent="0.25">
      <c r="A45" s="72"/>
      <c r="B45" s="4" t="s">
        <v>4</v>
      </c>
      <c r="C45" s="16">
        <v>118720.06034482759</v>
      </c>
      <c r="D45" s="16">
        <v>146141.7078571429</v>
      </c>
      <c r="E45" s="16">
        <v>158945.6606</v>
      </c>
      <c r="F45" s="16">
        <v>112303.47840000001</v>
      </c>
      <c r="G45" s="16">
        <v>116010.28079999999</v>
      </c>
      <c r="H45" s="16">
        <v>141590.31779999999</v>
      </c>
      <c r="I45" s="16">
        <v>116595.76519999999</v>
      </c>
      <c r="J45" s="16">
        <v>118959.64479999999</v>
      </c>
      <c r="K45" s="16">
        <v>132485.3551020408</v>
      </c>
      <c r="L45" s="16">
        <v>119048.13816326531</v>
      </c>
      <c r="M45" s="16">
        <v>119796.03479166669</v>
      </c>
      <c r="N45" s="16">
        <v>135971.16391304351</v>
      </c>
    </row>
    <row r="46" spans="1:14" x14ac:dyDescent="0.25">
      <c r="A46" s="72"/>
      <c r="B46" s="4" t="s">
        <v>5</v>
      </c>
      <c r="C46" s="16">
        <v>4922.4870661161303</v>
      </c>
      <c r="D46" s="16">
        <v>5828.3121235957706</v>
      </c>
      <c r="E46" s="16">
        <v>6555.5760488801216</v>
      </c>
      <c r="F46" s="16">
        <v>4115.2333935043971</v>
      </c>
      <c r="G46" s="16">
        <v>4529.3744375674141</v>
      </c>
      <c r="H46" s="16">
        <v>5134.2960058551334</v>
      </c>
      <c r="I46" s="16">
        <v>4418.9695364760128</v>
      </c>
      <c r="J46" s="16">
        <v>4506.8734683017901</v>
      </c>
      <c r="K46" s="16">
        <v>4991.2237726579951</v>
      </c>
      <c r="L46" s="16">
        <v>4001.2429169950178</v>
      </c>
      <c r="M46" s="16">
        <v>4228.5372756691322</v>
      </c>
      <c r="N46" s="16">
        <v>6624.1945149675739</v>
      </c>
    </row>
    <row r="47" spans="1:14" ht="15" customHeight="1" x14ac:dyDescent="0.25">
      <c r="A47" s="72"/>
      <c r="B47" s="4" t="s">
        <v>9</v>
      </c>
      <c r="C47" s="16">
        <v>104942</v>
      </c>
      <c r="D47" s="16">
        <v>127523</v>
      </c>
      <c r="E47" s="16">
        <v>143508.48000000001</v>
      </c>
      <c r="F47" s="16">
        <v>105552</v>
      </c>
      <c r="G47" s="16">
        <v>106500</v>
      </c>
      <c r="H47" s="16">
        <v>130573.69</v>
      </c>
      <c r="I47" s="16">
        <v>107972.27</v>
      </c>
      <c r="J47" s="16">
        <v>105358.04</v>
      </c>
      <c r="K47" s="16">
        <v>123800.61</v>
      </c>
      <c r="L47" s="16">
        <v>112170</v>
      </c>
      <c r="M47" s="16">
        <v>109118</v>
      </c>
      <c r="N47" s="16">
        <v>111616.8</v>
      </c>
    </row>
    <row r="48" spans="1:14" x14ac:dyDescent="0.25">
      <c r="A48" s="72"/>
      <c r="B48" s="4" t="s">
        <v>10</v>
      </c>
      <c r="C48" s="16">
        <v>132223</v>
      </c>
      <c r="D48" s="16">
        <v>163570.4</v>
      </c>
      <c r="E48" s="16">
        <v>169840.3</v>
      </c>
      <c r="F48" s="16">
        <v>128900</v>
      </c>
      <c r="G48" s="16">
        <v>129950</v>
      </c>
      <c r="H48" s="16">
        <v>152556</v>
      </c>
      <c r="I48" s="16">
        <v>129244</v>
      </c>
      <c r="J48" s="16">
        <v>131298</v>
      </c>
      <c r="K48" s="16">
        <v>142725.29999999999</v>
      </c>
      <c r="L48" s="16">
        <v>129736</v>
      </c>
      <c r="M48" s="16">
        <v>131532.04999999999</v>
      </c>
      <c r="N48" s="16">
        <v>152954.44</v>
      </c>
    </row>
    <row r="49" spans="1:14" ht="15" customHeight="1" x14ac:dyDescent="0.25">
      <c r="A49" s="63" t="s">
        <v>6</v>
      </c>
      <c r="B49" s="5" t="s">
        <v>3</v>
      </c>
      <c r="C49" s="17">
        <v>98610</v>
      </c>
      <c r="D49" s="17">
        <v>123439.285</v>
      </c>
      <c r="E49" s="17">
        <v>138305</v>
      </c>
      <c r="F49" s="17">
        <v>84359.85</v>
      </c>
      <c r="G49" s="17">
        <v>98486.5</v>
      </c>
      <c r="H49" s="17">
        <v>126573.88499999999</v>
      </c>
      <c r="I49" s="17">
        <v>93467</v>
      </c>
      <c r="J49" s="17">
        <v>99220.56</v>
      </c>
      <c r="K49" s="17">
        <v>111906.9</v>
      </c>
      <c r="L49" s="17">
        <v>98051.44</v>
      </c>
      <c r="M49" s="17">
        <v>102627.5</v>
      </c>
      <c r="N49" s="17">
        <v>117081</v>
      </c>
    </row>
    <row r="50" spans="1:14" x14ac:dyDescent="0.25">
      <c r="A50" s="63"/>
      <c r="B50" s="5" t="s">
        <v>4</v>
      </c>
      <c r="C50" s="17">
        <v>99201.325000000012</v>
      </c>
      <c r="D50" s="17">
        <v>123630.4103448276</v>
      </c>
      <c r="E50" s="17">
        <v>138623.64941176469</v>
      </c>
      <c r="F50" s="17">
        <v>85734.19219999999</v>
      </c>
      <c r="G50" s="17">
        <v>99009.532400000026</v>
      </c>
      <c r="H50" s="17">
        <v>126047.68339999999</v>
      </c>
      <c r="I50" s="17">
        <v>93748.156734693854</v>
      </c>
      <c r="J50" s="17">
        <v>98221.5674</v>
      </c>
      <c r="K50" s="17">
        <v>111284.7971428571</v>
      </c>
      <c r="L50" s="17">
        <v>98546.654693877557</v>
      </c>
      <c r="M50" s="17">
        <v>102875.5245833333</v>
      </c>
      <c r="N50" s="17">
        <v>117377.81297872349</v>
      </c>
    </row>
    <row r="51" spans="1:14" x14ac:dyDescent="0.25">
      <c r="A51" s="63"/>
      <c r="B51" s="5" t="s">
        <v>5</v>
      </c>
      <c r="C51" s="17">
        <v>4419.9977614234294</v>
      </c>
      <c r="D51" s="17">
        <v>6117.4771751608423</v>
      </c>
      <c r="E51" s="17">
        <v>6716.3170681484125</v>
      </c>
      <c r="F51" s="17">
        <v>4602.6519475009009</v>
      </c>
      <c r="G51" s="17">
        <v>4213.2669583040879</v>
      </c>
      <c r="H51" s="17">
        <v>4808.1629946045014</v>
      </c>
      <c r="I51" s="17">
        <v>3871.2569739262281</v>
      </c>
      <c r="J51" s="17">
        <v>4805.7765919299754</v>
      </c>
      <c r="K51" s="17">
        <v>4573.7251788335352</v>
      </c>
      <c r="L51" s="17">
        <v>4068.4400812581598</v>
      </c>
      <c r="M51" s="17">
        <v>3700.9910241441498</v>
      </c>
      <c r="N51" s="17">
        <v>7531.4047819201742</v>
      </c>
    </row>
    <row r="52" spans="1:14" ht="15" customHeight="1" x14ac:dyDescent="0.25">
      <c r="A52" s="63"/>
      <c r="B52" s="5" t="s">
        <v>9</v>
      </c>
      <c r="C52" s="17">
        <v>88853</v>
      </c>
      <c r="D52" s="17">
        <v>105571.88</v>
      </c>
      <c r="E52" s="17">
        <v>124228</v>
      </c>
      <c r="F52" s="17">
        <v>77980</v>
      </c>
      <c r="G52" s="17">
        <v>89993</v>
      </c>
      <c r="H52" s="17">
        <v>111870</v>
      </c>
      <c r="I52" s="17">
        <v>82600</v>
      </c>
      <c r="J52" s="17">
        <v>87206</v>
      </c>
      <c r="K52" s="17">
        <v>99000</v>
      </c>
      <c r="L52" s="17">
        <v>90822.49</v>
      </c>
      <c r="M52" s="17">
        <v>91109</v>
      </c>
      <c r="N52" s="17">
        <v>96660.2</v>
      </c>
    </row>
    <row r="53" spans="1:14" x14ac:dyDescent="0.25">
      <c r="A53" s="63"/>
      <c r="B53" s="5" t="s">
        <v>10</v>
      </c>
      <c r="C53" s="17">
        <v>110846</v>
      </c>
      <c r="D53" s="17">
        <v>139167</v>
      </c>
      <c r="E53" s="17">
        <v>150989.1</v>
      </c>
      <c r="F53" s="17">
        <v>102348</v>
      </c>
      <c r="G53" s="17">
        <v>110000</v>
      </c>
      <c r="H53" s="17">
        <v>135488</v>
      </c>
      <c r="I53" s="17">
        <v>102193</v>
      </c>
      <c r="J53" s="17">
        <v>109097</v>
      </c>
      <c r="K53" s="17">
        <v>120469</v>
      </c>
      <c r="L53" s="17">
        <v>107816</v>
      </c>
      <c r="M53" s="17">
        <v>113496.94</v>
      </c>
      <c r="N53" s="17">
        <v>140077</v>
      </c>
    </row>
    <row r="54" spans="1:14" ht="15" customHeight="1" x14ac:dyDescent="0.25">
      <c r="A54" s="72" t="s">
        <v>7</v>
      </c>
      <c r="B54" s="4" t="s">
        <v>3</v>
      </c>
      <c r="C54" s="16">
        <v>114582.85</v>
      </c>
      <c r="D54" s="16">
        <v>156984</v>
      </c>
      <c r="E54" s="16">
        <v>112135.715</v>
      </c>
      <c r="F54" s="16">
        <v>103840</v>
      </c>
      <c r="G54" s="16">
        <v>116200</v>
      </c>
      <c r="H54" s="16">
        <v>116599.355</v>
      </c>
      <c r="I54" s="16">
        <v>109252.85</v>
      </c>
      <c r="J54" s="16">
        <v>110686</v>
      </c>
      <c r="K54" s="16">
        <v>120370</v>
      </c>
      <c r="L54" s="16">
        <v>115851</v>
      </c>
      <c r="M54" s="16">
        <v>124869.5</v>
      </c>
      <c r="N54" s="16">
        <v>111745.1</v>
      </c>
    </row>
    <row r="55" spans="1:14" x14ac:dyDescent="0.25">
      <c r="A55" s="72"/>
      <c r="B55" s="4" t="s">
        <v>4</v>
      </c>
      <c r="C55" s="16">
        <v>115016.519122807</v>
      </c>
      <c r="D55" s="16">
        <v>155868.4774545455</v>
      </c>
      <c r="E55" s="16">
        <v>113162.89720000001</v>
      </c>
      <c r="F55" s="16">
        <v>104060.956122449</v>
      </c>
      <c r="G55" s="16">
        <v>115694.81359999999</v>
      </c>
      <c r="H55" s="16">
        <v>115228.117</v>
      </c>
      <c r="I55" s="16">
        <v>109701.781</v>
      </c>
      <c r="J55" s="16">
        <v>111411.6722</v>
      </c>
      <c r="K55" s="16">
        <v>121132.0995833333</v>
      </c>
      <c r="L55" s="16">
        <v>115719.3644897959</v>
      </c>
      <c r="M55" s="16">
        <v>124714.82399999999</v>
      </c>
      <c r="N55" s="16">
        <v>112127.782173913</v>
      </c>
    </row>
    <row r="56" spans="1:14" x14ac:dyDescent="0.25">
      <c r="A56" s="72"/>
      <c r="B56" s="4" t="s">
        <v>5</v>
      </c>
      <c r="C56" s="16">
        <v>3203.5766100609471</v>
      </c>
      <c r="D56" s="16">
        <v>8210.9870692792592</v>
      </c>
      <c r="E56" s="16">
        <v>4341.2663987141177</v>
      </c>
      <c r="F56" s="16">
        <v>2831.1615076809439</v>
      </c>
      <c r="G56" s="16">
        <v>4472.2688648940903</v>
      </c>
      <c r="H56" s="16">
        <v>5040.7337144989842</v>
      </c>
      <c r="I56" s="16">
        <v>4004.969626755958</v>
      </c>
      <c r="J56" s="16">
        <v>4144.5773636355698</v>
      </c>
      <c r="K56" s="16">
        <v>3706.7461533849132</v>
      </c>
      <c r="L56" s="16">
        <v>2957.941886131201</v>
      </c>
      <c r="M56" s="16">
        <v>2792.284381456258</v>
      </c>
      <c r="N56" s="16">
        <v>3972.2174100508059</v>
      </c>
    </row>
    <row r="57" spans="1:14" ht="15" customHeight="1" x14ac:dyDescent="0.25">
      <c r="A57" s="72"/>
      <c r="B57" s="4" t="s">
        <v>9</v>
      </c>
      <c r="C57" s="16">
        <v>109047</v>
      </c>
      <c r="D57" s="16">
        <v>129089</v>
      </c>
      <c r="E57" s="16">
        <v>105262.14</v>
      </c>
      <c r="F57" s="16">
        <v>97624.6</v>
      </c>
      <c r="G57" s="16">
        <v>103737</v>
      </c>
      <c r="H57" s="16">
        <v>105112.55</v>
      </c>
      <c r="I57" s="16">
        <v>98817</v>
      </c>
      <c r="J57" s="16">
        <v>100907</v>
      </c>
      <c r="K57" s="16">
        <v>113821.94</v>
      </c>
      <c r="L57" s="16">
        <v>110011</v>
      </c>
      <c r="M57" s="16">
        <v>115549</v>
      </c>
      <c r="N57" s="16">
        <v>105143</v>
      </c>
    </row>
    <row r="58" spans="1:14" x14ac:dyDescent="0.25">
      <c r="A58" s="72"/>
      <c r="B58" s="4" t="s">
        <v>10</v>
      </c>
      <c r="C58" s="16">
        <v>122465.61</v>
      </c>
      <c r="D58" s="16">
        <v>174505</v>
      </c>
      <c r="E58" s="16">
        <v>124485</v>
      </c>
      <c r="F58" s="16">
        <v>109740</v>
      </c>
      <c r="G58" s="16">
        <v>122337</v>
      </c>
      <c r="H58" s="16">
        <v>125775</v>
      </c>
      <c r="I58" s="16">
        <v>121152</v>
      </c>
      <c r="J58" s="16">
        <v>123420</v>
      </c>
      <c r="K58" s="16">
        <v>132919</v>
      </c>
      <c r="L58" s="16">
        <v>124143</v>
      </c>
      <c r="M58" s="16">
        <v>129796.32</v>
      </c>
      <c r="N58" s="16">
        <v>123000</v>
      </c>
    </row>
    <row r="59" spans="1:14" ht="15" customHeight="1" x14ac:dyDescent="0.25">
      <c r="A59" s="63" t="s">
        <v>8</v>
      </c>
      <c r="B59" s="5" t="s">
        <v>3</v>
      </c>
      <c r="C59" s="17">
        <v>-15968.5</v>
      </c>
      <c r="D59" s="17">
        <v>-33943</v>
      </c>
      <c r="E59" s="17">
        <v>24827.52</v>
      </c>
      <c r="F59" s="17">
        <v>-18525.27</v>
      </c>
      <c r="G59" s="17">
        <v>-17733.8</v>
      </c>
      <c r="H59" s="17">
        <v>11507</v>
      </c>
      <c r="I59" s="17">
        <v>-14732.27</v>
      </c>
      <c r="J59" s="17">
        <v>-12708.95</v>
      </c>
      <c r="K59" s="17">
        <v>-7843.96</v>
      </c>
      <c r="L59" s="17">
        <v>-17739.5</v>
      </c>
      <c r="M59" s="17">
        <v>-21496.5</v>
      </c>
      <c r="N59" s="17">
        <v>5936.5450000000001</v>
      </c>
    </row>
    <row r="60" spans="1:14" x14ac:dyDescent="0.25">
      <c r="A60" s="63"/>
      <c r="B60" s="5" t="s">
        <v>4</v>
      </c>
      <c r="C60" s="17">
        <v>-15479.652413793099</v>
      </c>
      <c r="D60" s="17">
        <v>-32971.246727272723</v>
      </c>
      <c r="E60" s="17">
        <v>25141.541799999999</v>
      </c>
      <c r="F60" s="17">
        <v>-17828.046399999999</v>
      </c>
      <c r="G60" s="17">
        <v>-16183.663673469389</v>
      </c>
      <c r="H60" s="17">
        <v>10911.61326530612</v>
      </c>
      <c r="I60" s="17">
        <v>-14864.12489795918</v>
      </c>
      <c r="J60" s="17">
        <v>-12723.190399999999</v>
      </c>
      <c r="K60" s="17">
        <v>-9005.2777083333331</v>
      </c>
      <c r="L60" s="17">
        <v>-17011.643749999999</v>
      </c>
      <c r="M60" s="17">
        <v>-20777.77479166667</v>
      </c>
      <c r="N60" s="17">
        <v>4650.8480434782623</v>
      </c>
    </row>
    <row r="61" spans="1:14" x14ac:dyDescent="0.25">
      <c r="A61" s="63"/>
      <c r="B61" s="5" t="s">
        <v>5</v>
      </c>
      <c r="C61" s="17">
        <v>6935.850370784131</v>
      </c>
      <c r="D61" s="17">
        <v>7459.4011672422976</v>
      </c>
      <c r="E61" s="17">
        <v>9739.1789834612118</v>
      </c>
      <c r="F61" s="17">
        <v>5596.8471832046635</v>
      </c>
      <c r="G61" s="17">
        <v>7814.4560647848602</v>
      </c>
      <c r="H61" s="17">
        <v>5244.7864943724453</v>
      </c>
      <c r="I61" s="17">
        <v>5132.0073644664644</v>
      </c>
      <c r="J61" s="17">
        <v>5844.8371632868093</v>
      </c>
      <c r="K61" s="17">
        <v>5140.4102829742487</v>
      </c>
      <c r="L61" s="17">
        <v>4756.9978645018318</v>
      </c>
      <c r="M61" s="17">
        <v>5730.6430090185086</v>
      </c>
      <c r="N61" s="17">
        <v>8856.3306027801664</v>
      </c>
    </row>
    <row r="62" spans="1:14" x14ac:dyDescent="0.25">
      <c r="A62" s="63"/>
      <c r="B62" s="5" t="s">
        <v>9</v>
      </c>
      <c r="C62" s="17">
        <v>-31731</v>
      </c>
      <c r="D62" s="17">
        <v>-50464</v>
      </c>
      <c r="E62" s="17">
        <v>3432</v>
      </c>
      <c r="F62" s="17">
        <v>-29720</v>
      </c>
      <c r="G62" s="17">
        <v>-28200</v>
      </c>
      <c r="H62" s="17">
        <v>-1309.54</v>
      </c>
      <c r="I62" s="17">
        <v>-25700</v>
      </c>
      <c r="J62" s="17">
        <v>-26269</v>
      </c>
      <c r="K62" s="17">
        <v>-23203</v>
      </c>
      <c r="L62" s="17">
        <v>-24976</v>
      </c>
      <c r="M62" s="17">
        <v>-31198</v>
      </c>
      <c r="N62" s="17">
        <v>-22978</v>
      </c>
    </row>
    <row r="63" spans="1:14" ht="15.75" thickBot="1" x14ac:dyDescent="0.3">
      <c r="A63" s="64"/>
      <c r="B63" s="6" t="s">
        <v>10</v>
      </c>
      <c r="C63" s="18">
        <v>-686</v>
      </c>
      <c r="D63" s="18">
        <v>-11449</v>
      </c>
      <c r="E63" s="18">
        <v>41606.76</v>
      </c>
      <c r="F63" s="18">
        <v>-2071</v>
      </c>
      <c r="G63" s="18">
        <v>10812</v>
      </c>
      <c r="H63" s="18">
        <v>19956.88</v>
      </c>
      <c r="I63" s="18">
        <v>-2363</v>
      </c>
      <c r="J63" s="18">
        <v>4493</v>
      </c>
      <c r="K63" s="18">
        <v>2832.71</v>
      </c>
      <c r="L63" s="18">
        <v>-5856.52</v>
      </c>
      <c r="M63" s="18">
        <v>-5726</v>
      </c>
      <c r="N63" s="18">
        <v>29841.68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0:N63"/>
  <sheetViews>
    <sheetView topLeftCell="A34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43435</v>
      </c>
      <c r="C10" s="3"/>
    </row>
    <row r="11" spans="1:6" ht="15.75" x14ac:dyDescent="0.25">
      <c r="A11" s="1" t="s">
        <v>0</v>
      </c>
      <c r="B11" s="2">
        <v>43435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2018</v>
      </c>
      <c r="D14" s="8">
        <v>2019</v>
      </c>
      <c r="E14" s="8">
        <v>2020</v>
      </c>
      <c r="F14" s="8">
        <v>2021</v>
      </c>
    </row>
    <row r="15" spans="1:6" ht="15" customHeight="1" x14ac:dyDescent="0.25">
      <c r="A15" s="71" t="s">
        <v>11</v>
      </c>
      <c r="B15" s="10" t="s">
        <v>3</v>
      </c>
      <c r="C15" s="11">
        <v>1463140.335</v>
      </c>
      <c r="D15" s="11">
        <v>1569176</v>
      </c>
      <c r="E15" s="11">
        <v>1688222.4</v>
      </c>
      <c r="F15" s="11">
        <v>1818318.88</v>
      </c>
    </row>
    <row r="16" spans="1:6" x14ac:dyDescent="0.25">
      <c r="A16" s="72"/>
      <c r="B16" s="12" t="s">
        <v>4</v>
      </c>
      <c r="C16" s="13">
        <v>1473688.838125</v>
      </c>
      <c r="D16" s="13">
        <v>1581228.646557377</v>
      </c>
      <c r="E16" s="13">
        <v>1696033.2217647061</v>
      </c>
      <c r="F16" s="13">
        <v>1819551.4731707319</v>
      </c>
    </row>
    <row r="17" spans="1:6" x14ac:dyDescent="0.25">
      <c r="A17" s="72"/>
      <c r="B17" s="12" t="s">
        <v>5</v>
      </c>
      <c r="C17" s="13">
        <v>27823.717658206271</v>
      </c>
      <c r="D17" s="13">
        <v>55465.691625731139</v>
      </c>
      <c r="E17" s="13">
        <v>62537.71801932808</v>
      </c>
      <c r="F17" s="13">
        <v>52632.739305991847</v>
      </c>
    </row>
    <row r="18" spans="1:6" x14ac:dyDescent="0.25">
      <c r="A18" s="72"/>
      <c r="B18" s="12" t="s">
        <v>9</v>
      </c>
      <c r="C18" s="13">
        <v>1409703</v>
      </c>
      <c r="D18" s="13">
        <v>1475222.62</v>
      </c>
      <c r="E18" s="13">
        <v>1519480.35</v>
      </c>
      <c r="F18" s="13">
        <v>1701410</v>
      </c>
    </row>
    <row r="19" spans="1:6" x14ac:dyDescent="0.25">
      <c r="A19" s="72"/>
      <c r="B19" s="12" t="s">
        <v>10</v>
      </c>
      <c r="C19" s="13">
        <v>1570000</v>
      </c>
      <c r="D19" s="13">
        <v>1736090</v>
      </c>
      <c r="E19" s="13">
        <v>1863641.16</v>
      </c>
      <c r="F19" s="13">
        <v>1960000</v>
      </c>
    </row>
    <row r="20" spans="1:6" ht="15" customHeight="1" x14ac:dyDescent="0.25">
      <c r="A20" s="63" t="s">
        <v>6</v>
      </c>
      <c r="B20" s="5" t="s">
        <v>3</v>
      </c>
      <c r="C20" s="14">
        <v>1233280</v>
      </c>
      <c r="D20" s="14">
        <v>1322087</v>
      </c>
      <c r="E20" s="14">
        <v>1418252</v>
      </c>
      <c r="F20" s="14">
        <v>1518400.4850000001</v>
      </c>
    </row>
    <row r="21" spans="1:6" x14ac:dyDescent="0.25">
      <c r="A21" s="63"/>
      <c r="B21" s="5" t="s">
        <v>4</v>
      </c>
      <c r="C21" s="14">
        <v>1244173.834492754</v>
      </c>
      <c r="D21" s="14">
        <v>1332771.994444445</v>
      </c>
      <c r="E21" s="14">
        <v>1426329.2294339619</v>
      </c>
      <c r="F21" s="14">
        <v>1515077.2420454549</v>
      </c>
    </row>
    <row r="22" spans="1:6" x14ac:dyDescent="0.25">
      <c r="A22" s="63"/>
      <c r="B22" s="5" t="s">
        <v>5</v>
      </c>
      <c r="C22" s="14">
        <v>33003.961985363523</v>
      </c>
      <c r="D22" s="14">
        <v>40373.959871989442</v>
      </c>
      <c r="E22" s="14">
        <v>47266.359681710273</v>
      </c>
      <c r="F22" s="14">
        <v>41621.13263950152</v>
      </c>
    </row>
    <row r="23" spans="1:6" x14ac:dyDescent="0.25">
      <c r="A23" s="63"/>
      <c r="B23" s="5" t="s">
        <v>9</v>
      </c>
      <c r="C23" s="14">
        <v>1205175</v>
      </c>
      <c r="D23" s="14">
        <v>1258307.54</v>
      </c>
      <c r="E23" s="14">
        <v>1308180.3999999999</v>
      </c>
      <c r="F23" s="14">
        <v>1363002.76</v>
      </c>
    </row>
    <row r="24" spans="1:6" x14ac:dyDescent="0.25">
      <c r="A24" s="63"/>
      <c r="B24" s="5" t="s">
        <v>10</v>
      </c>
      <c r="C24" s="14">
        <v>1340000</v>
      </c>
      <c r="D24" s="14">
        <v>1445402</v>
      </c>
      <c r="E24" s="14">
        <v>1559835</v>
      </c>
      <c r="F24" s="14">
        <v>1585000</v>
      </c>
    </row>
    <row r="25" spans="1:6" ht="15" customHeight="1" x14ac:dyDescent="0.25">
      <c r="A25" s="72" t="s">
        <v>7</v>
      </c>
      <c r="B25" s="4" t="s">
        <v>3</v>
      </c>
      <c r="C25" s="12">
        <v>1360451.135</v>
      </c>
      <c r="D25" s="12">
        <v>1426964.155</v>
      </c>
      <c r="E25" s="12">
        <v>1484159</v>
      </c>
      <c r="F25" s="12">
        <v>1543343.5</v>
      </c>
    </row>
    <row r="26" spans="1:6" x14ac:dyDescent="0.25">
      <c r="A26" s="72"/>
      <c r="B26" s="4" t="s">
        <v>4</v>
      </c>
      <c r="C26" s="12">
        <v>1367763.745882353</v>
      </c>
      <c r="D26" s="12">
        <v>1430411.5933870969</v>
      </c>
      <c r="E26" s="12">
        <v>1486598.509056604</v>
      </c>
      <c r="F26" s="12">
        <v>1541297.8377272731</v>
      </c>
    </row>
    <row r="27" spans="1:6" x14ac:dyDescent="0.25">
      <c r="A27" s="72"/>
      <c r="B27" s="4" t="s">
        <v>5</v>
      </c>
      <c r="C27" s="12">
        <v>26699.904096989008</v>
      </c>
      <c r="D27" s="12">
        <v>27604.42879106761</v>
      </c>
      <c r="E27" s="12">
        <v>39528.809704903317</v>
      </c>
      <c r="F27" s="12">
        <v>35670.921193319577</v>
      </c>
    </row>
    <row r="28" spans="1:6" x14ac:dyDescent="0.25">
      <c r="A28" s="72"/>
      <c r="B28" s="4" t="s">
        <v>9</v>
      </c>
      <c r="C28" s="12">
        <v>1321249</v>
      </c>
      <c r="D28" s="12">
        <v>1372000</v>
      </c>
      <c r="E28" s="12">
        <v>1385000</v>
      </c>
      <c r="F28" s="12">
        <v>1450000</v>
      </c>
    </row>
    <row r="29" spans="1:6" x14ac:dyDescent="0.25">
      <c r="A29" s="72"/>
      <c r="B29" s="4" t="s">
        <v>10</v>
      </c>
      <c r="C29" s="12">
        <v>1450252</v>
      </c>
      <c r="D29" s="12">
        <v>1525676</v>
      </c>
      <c r="E29" s="12">
        <v>1610000</v>
      </c>
      <c r="F29" s="12">
        <v>1650000</v>
      </c>
    </row>
    <row r="30" spans="1:6" ht="15" customHeight="1" x14ac:dyDescent="0.25">
      <c r="A30" s="73" t="s">
        <v>8</v>
      </c>
      <c r="B30" s="5" t="s">
        <v>3</v>
      </c>
      <c r="C30" s="14">
        <v>-126062</v>
      </c>
      <c r="D30" s="14">
        <v>-100031</v>
      </c>
      <c r="E30" s="14">
        <v>-63293</v>
      </c>
      <c r="F30" s="14">
        <v>-23500</v>
      </c>
    </row>
    <row r="31" spans="1:6" x14ac:dyDescent="0.25">
      <c r="A31" s="73"/>
      <c r="B31" s="5" t="s">
        <v>4</v>
      </c>
      <c r="C31" s="14">
        <v>-125118.98414285709</v>
      </c>
      <c r="D31" s="14">
        <v>-96282.405076923067</v>
      </c>
      <c r="E31" s="14">
        <v>-57913.124642857118</v>
      </c>
      <c r="F31" s="14">
        <v>-19847.893111111109</v>
      </c>
    </row>
    <row r="32" spans="1:6" x14ac:dyDescent="0.25">
      <c r="A32" s="73"/>
      <c r="B32" s="5" t="s">
        <v>5</v>
      </c>
      <c r="C32" s="14">
        <v>11067.72601205205</v>
      </c>
      <c r="D32" s="14">
        <v>26134.61180114104</v>
      </c>
      <c r="E32" s="14">
        <v>32797.764345637726</v>
      </c>
      <c r="F32" s="14">
        <v>40665.806340570583</v>
      </c>
    </row>
    <row r="33" spans="1:14" ht="15" customHeight="1" x14ac:dyDescent="0.25">
      <c r="A33" s="73"/>
      <c r="B33" s="5" t="s">
        <v>9</v>
      </c>
      <c r="C33" s="14">
        <v>-149205</v>
      </c>
      <c r="D33" s="14">
        <v>-152243</v>
      </c>
      <c r="E33" s="14">
        <v>-130545.55</v>
      </c>
      <c r="F33" s="14">
        <v>-118886.01</v>
      </c>
    </row>
    <row r="34" spans="1:14" x14ac:dyDescent="0.25">
      <c r="A34" s="73"/>
      <c r="B34" s="5" t="s">
        <v>10</v>
      </c>
      <c r="C34" s="14">
        <v>-94861</v>
      </c>
      <c r="D34" s="14">
        <v>-20000</v>
      </c>
      <c r="E34" s="14">
        <v>30000</v>
      </c>
      <c r="F34" s="14">
        <v>110000</v>
      </c>
    </row>
    <row r="35" spans="1:14" ht="15" customHeight="1" x14ac:dyDescent="0.25">
      <c r="A35" s="74" t="s">
        <v>20</v>
      </c>
      <c r="B35" s="4" t="s">
        <v>3</v>
      </c>
      <c r="C35" s="12">
        <v>77</v>
      </c>
      <c r="D35" s="12">
        <v>78.335000000000008</v>
      </c>
      <c r="E35" s="12">
        <v>80</v>
      </c>
      <c r="F35" s="12">
        <v>81.224999999999994</v>
      </c>
    </row>
    <row r="36" spans="1:14" x14ac:dyDescent="0.25">
      <c r="A36" s="74"/>
      <c r="B36" s="4" t="s">
        <v>4</v>
      </c>
      <c r="C36" s="12">
        <v>77.022388059701484</v>
      </c>
      <c r="D36" s="12">
        <v>78.58640625000001</v>
      </c>
      <c r="E36" s="12">
        <v>80.207857142857151</v>
      </c>
      <c r="F36" s="12">
        <v>81.383409090909083</v>
      </c>
    </row>
    <row r="37" spans="1:14" x14ac:dyDescent="0.25">
      <c r="A37" s="74"/>
      <c r="B37" s="4" t="s">
        <v>5</v>
      </c>
      <c r="C37" s="12">
        <v>1.1047447114293041</v>
      </c>
      <c r="D37" s="12">
        <v>1.624502236034459</v>
      </c>
      <c r="E37" s="12">
        <v>2.4576498117922729</v>
      </c>
      <c r="F37" s="12">
        <v>2.89972568324229</v>
      </c>
    </row>
    <row r="38" spans="1:14" x14ac:dyDescent="0.25">
      <c r="A38" s="74"/>
      <c r="B38" s="4" t="s">
        <v>9</v>
      </c>
      <c r="C38" s="12">
        <v>74.400000000000006</v>
      </c>
      <c r="D38" s="12">
        <v>75.3</v>
      </c>
      <c r="E38" s="12">
        <v>73.11</v>
      </c>
      <c r="F38" s="12">
        <v>74.599999999999994</v>
      </c>
    </row>
    <row r="39" spans="1:14" ht="15.75" thickBot="1" x14ac:dyDescent="0.3">
      <c r="A39" s="75"/>
      <c r="B39" s="7" t="s">
        <v>10</v>
      </c>
      <c r="C39" s="15">
        <v>79.7</v>
      </c>
      <c r="D39" s="15">
        <v>82</v>
      </c>
      <c r="E39" s="15">
        <v>88.5</v>
      </c>
      <c r="F39" s="15">
        <v>90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43435</v>
      </c>
      <c r="D43" s="9">
        <v>43466</v>
      </c>
      <c r="E43" s="9">
        <v>43497</v>
      </c>
      <c r="F43" s="9">
        <v>43525</v>
      </c>
      <c r="G43" s="9">
        <v>43556</v>
      </c>
      <c r="H43" s="9">
        <v>43586</v>
      </c>
      <c r="I43" s="9">
        <v>43617</v>
      </c>
      <c r="J43" s="9">
        <v>43647</v>
      </c>
      <c r="K43" s="9">
        <v>43678</v>
      </c>
      <c r="L43" s="9">
        <v>43709</v>
      </c>
      <c r="M43" s="9">
        <v>43739</v>
      </c>
      <c r="N43" s="9">
        <v>43770</v>
      </c>
    </row>
    <row r="44" spans="1:14" ht="15" customHeight="1" x14ac:dyDescent="0.25">
      <c r="A44" s="71" t="s">
        <v>11</v>
      </c>
      <c r="B44" s="4" t="s">
        <v>3</v>
      </c>
      <c r="C44" s="16">
        <v>146372.04999999999</v>
      </c>
      <c r="D44" s="16">
        <v>159772.4</v>
      </c>
      <c r="E44" s="16">
        <v>112454.03</v>
      </c>
      <c r="F44" s="16">
        <v>115461.15</v>
      </c>
      <c r="G44" s="16">
        <v>141800</v>
      </c>
      <c r="H44" s="16">
        <v>116595.53</v>
      </c>
      <c r="I44" s="16">
        <v>118946.45</v>
      </c>
      <c r="J44" s="16">
        <v>132679.56</v>
      </c>
      <c r="K44" s="16">
        <v>119133.3</v>
      </c>
      <c r="L44" s="16">
        <v>118988.5</v>
      </c>
      <c r="M44" s="16">
        <v>139439</v>
      </c>
      <c r="N44" s="16">
        <v>127498</v>
      </c>
    </row>
    <row r="45" spans="1:14" x14ac:dyDescent="0.25">
      <c r="A45" s="72"/>
      <c r="B45" s="4" t="s">
        <v>4</v>
      </c>
      <c r="C45" s="16">
        <v>146880.01931034491</v>
      </c>
      <c r="D45" s="16">
        <v>160238.05089285719</v>
      </c>
      <c r="E45" s="16">
        <v>112466.7677777778</v>
      </c>
      <c r="F45" s="16">
        <v>116056.99400000001</v>
      </c>
      <c r="G45" s="16">
        <v>142465.24290909091</v>
      </c>
      <c r="H45" s="16">
        <v>117501.5141818182</v>
      </c>
      <c r="I45" s="16">
        <v>119275.94759259259</v>
      </c>
      <c r="J45" s="16">
        <v>132841.18909090909</v>
      </c>
      <c r="K45" s="16">
        <v>119811.2774545455</v>
      </c>
      <c r="L45" s="16">
        <v>118922.41980769231</v>
      </c>
      <c r="M45" s="16">
        <v>138828.7341509434</v>
      </c>
      <c r="N45" s="16">
        <v>128125.82137254901</v>
      </c>
    </row>
    <row r="46" spans="1:14" x14ac:dyDescent="0.25">
      <c r="A46" s="72"/>
      <c r="B46" s="4" t="s">
        <v>5</v>
      </c>
      <c r="C46" s="16">
        <v>6275.7892716360357</v>
      </c>
      <c r="D46" s="16">
        <v>7227.3997494407013</v>
      </c>
      <c r="E46" s="16">
        <v>3245.8826298975218</v>
      </c>
      <c r="F46" s="16">
        <v>3747.654742119149</v>
      </c>
      <c r="G46" s="16">
        <v>7057.8632854008956</v>
      </c>
      <c r="H46" s="16">
        <v>4953.1127650146127</v>
      </c>
      <c r="I46" s="16">
        <v>3636.8244372425088</v>
      </c>
      <c r="J46" s="16">
        <v>6111.6487611458697</v>
      </c>
      <c r="K46" s="16">
        <v>4034.6627542525371</v>
      </c>
      <c r="L46" s="16">
        <v>3049.0165846046302</v>
      </c>
      <c r="M46" s="16">
        <v>6864.502529569012</v>
      </c>
      <c r="N46" s="16">
        <v>5478.5613986753933</v>
      </c>
    </row>
    <row r="47" spans="1:14" ht="15" customHeight="1" x14ac:dyDescent="0.25">
      <c r="A47" s="72"/>
      <c r="B47" s="4" t="s">
        <v>9</v>
      </c>
      <c r="C47" s="16">
        <v>127281</v>
      </c>
      <c r="D47" s="16">
        <v>142935</v>
      </c>
      <c r="E47" s="16">
        <v>105305</v>
      </c>
      <c r="F47" s="16">
        <v>106500</v>
      </c>
      <c r="G47" s="16">
        <v>120000</v>
      </c>
      <c r="H47" s="16">
        <v>107972.27</v>
      </c>
      <c r="I47" s="16">
        <v>108800</v>
      </c>
      <c r="J47" s="16">
        <v>115000</v>
      </c>
      <c r="K47" s="16">
        <v>112170</v>
      </c>
      <c r="L47" s="16">
        <v>111876</v>
      </c>
      <c r="M47" s="16">
        <v>116419</v>
      </c>
      <c r="N47" s="16">
        <v>117700</v>
      </c>
    </row>
    <row r="48" spans="1:14" x14ac:dyDescent="0.25">
      <c r="A48" s="72"/>
      <c r="B48" s="4" t="s">
        <v>10</v>
      </c>
      <c r="C48" s="16">
        <v>163756</v>
      </c>
      <c r="D48" s="16">
        <v>177238</v>
      </c>
      <c r="E48" s="16">
        <v>120268</v>
      </c>
      <c r="F48" s="16">
        <v>127950.06</v>
      </c>
      <c r="G48" s="16">
        <v>164900</v>
      </c>
      <c r="H48" s="16">
        <v>131297</v>
      </c>
      <c r="I48" s="16">
        <v>131298</v>
      </c>
      <c r="J48" s="16">
        <v>146951</v>
      </c>
      <c r="K48" s="16">
        <v>129964</v>
      </c>
      <c r="L48" s="16">
        <v>127799</v>
      </c>
      <c r="M48" s="16">
        <v>154509</v>
      </c>
      <c r="N48" s="16">
        <v>141628</v>
      </c>
    </row>
    <row r="49" spans="1:14" ht="15" customHeight="1" x14ac:dyDescent="0.25">
      <c r="A49" s="63" t="s">
        <v>6</v>
      </c>
      <c r="B49" s="5" t="s">
        <v>3</v>
      </c>
      <c r="C49" s="17">
        <v>122422.22</v>
      </c>
      <c r="D49" s="17">
        <v>140565</v>
      </c>
      <c r="E49" s="17">
        <v>84980</v>
      </c>
      <c r="F49" s="17">
        <v>98629.714999999997</v>
      </c>
      <c r="G49" s="17">
        <v>126937.65</v>
      </c>
      <c r="H49" s="17">
        <v>93904.25</v>
      </c>
      <c r="I49" s="17">
        <v>99595.25</v>
      </c>
      <c r="J49" s="17">
        <v>113355.67</v>
      </c>
      <c r="K49" s="17">
        <v>98397</v>
      </c>
      <c r="L49" s="17">
        <v>103095</v>
      </c>
      <c r="M49" s="17">
        <v>120481</v>
      </c>
      <c r="N49" s="17">
        <v>105869.59</v>
      </c>
    </row>
    <row r="50" spans="1:14" x14ac:dyDescent="0.25">
      <c r="A50" s="63"/>
      <c r="B50" s="5" t="s">
        <v>4</v>
      </c>
      <c r="C50" s="17">
        <v>122713.4103278688</v>
      </c>
      <c r="D50" s="17">
        <v>139843.7592857143</v>
      </c>
      <c r="E50" s="17">
        <v>86416.34818181819</v>
      </c>
      <c r="F50" s="17">
        <v>99704.951666666646</v>
      </c>
      <c r="G50" s="17">
        <v>127138.2874545455</v>
      </c>
      <c r="H50" s="17">
        <v>94689.310925925907</v>
      </c>
      <c r="I50" s="17">
        <v>98823.222222222219</v>
      </c>
      <c r="J50" s="17">
        <v>113141.3952727273</v>
      </c>
      <c r="K50" s="17">
        <v>99032.977090909058</v>
      </c>
      <c r="L50" s="17">
        <v>102934.73673076931</v>
      </c>
      <c r="M50" s="17">
        <v>120463.49830188679</v>
      </c>
      <c r="N50" s="17">
        <v>105342.594</v>
      </c>
    </row>
    <row r="51" spans="1:14" x14ac:dyDescent="0.25">
      <c r="A51" s="63"/>
      <c r="B51" s="5" t="s">
        <v>5</v>
      </c>
      <c r="C51" s="17">
        <v>6998.0839968694236</v>
      </c>
      <c r="D51" s="17">
        <v>6680.3195848450896</v>
      </c>
      <c r="E51" s="17">
        <v>5510.4634331260077</v>
      </c>
      <c r="F51" s="17">
        <v>4090.8330818439008</v>
      </c>
      <c r="G51" s="17">
        <v>4785.9911878907042</v>
      </c>
      <c r="H51" s="17">
        <v>4348.2281685203934</v>
      </c>
      <c r="I51" s="17">
        <v>4452.3715752990347</v>
      </c>
      <c r="J51" s="17">
        <v>5566.221746443538</v>
      </c>
      <c r="K51" s="17">
        <v>4081.2189554101101</v>
      </c>
      <c r="L51" s="17">
        <v>3535.007274121655</v>
      </c>
      <c r="M51" s="17">
        <v>6580.133203437138</v>
      </c>
      <c r="N51" s="17">
        <v>5474.3119471784239</v>
      </c>
    </row>
    <row r="52" spans="1:14" ht="15" customHeight="1" x14ac:dyDescent="0.25">
      <c r="A52" s="63"/>
      <c r="B52" s="5" t="s">
        <v>9</v>
      </c>
      <c r="C52" s="17">
        <v>105571.88</v>
      </c>
      <c r="D52" s="17">
        <v>122423</v>
      </c>
      <c r="E52" s="17">
        <v>76211</v>
      </c>
      <c r="F52" s="17">
        <v>90700</v>
      </c>
      <c r="G52" s="17">
        <v>113088.77</v>
      </c>
      <c r="H52" s="17">
        <v>82600</v>
      </c>
      <c r="I52" s="17">
        <v>87761</v>
      </c>
      <c r="J52" s="17">
        <v>99000</v>
      </c>
      <c r="K52" s="17">
        <v>90341</v>
      </c>
      <c r="L52" s="17">
        <v>92353</v>
      </c>
      <c r="M52" s="17">
        <v>100000</v>
      </c>
      <c r="N52" s="17">
        <v>94945</v>
      </c>
    </row>
    <row r="53" spans="1:14" x14ac:dyDescent="0.25">
      <c r="A53" s="63"/>
      <c r="B53" s="5" t="s">
        <v>10</v>
      </c>
      <c r="C53" s="17">
        <v>139714</v>
      </c>
      <c r="D53" s="17">
        <v>156538</v>
      </c>
      <c r="E53" s="17">
        <v>106620</v>
      </c>
      <c r="F53" s="17">
        <v>110000</v>
      </c>
      <c r="G53" s="17">
        <v>143241</v>
      </c>
      <c r="H53" s="17">
        <v>110000</v>
      </c>
      <c r="I53" s="17">
        <v>109097</v>
      </c>
      <c r="J53" s="17">
        <v>131120</v>
      </c>
      <c r="K53" s="17">
        <v>108358</v>
      </c>
      <c r="L53" s="17">
        <v>114672.81</v>
      </c>
      <c r="M53" s="17">
        <v>140077</v>
      </c>
      <c r="N53" s="17">
        <v>118890</v>
      </c>
    </row>
    <row r="54" spans="1:14" ht="15" customHeight="1" x14ac:dyDescent="0.25">
      <c r="A54" s="72" t="s">
        <v>7</v>
      </c>
      <c r="B54" s="4" t="s">
        <v>3</v>
      </c>
      <c r="C54" s="16">
        <v>157125.03</v>
      </c>
      <c r="D54" s="16">
        <v>111700</v>
      </c>
      <c r="E54" s="16">
        <v>103539</v>
      </c>
      <c r="F54" s="16">
        <v>117721.5</v>
      </c>
      <c r="G54" s="16">
        <v>116515.5</v>
      </c>
      <c r="H54" s="16">
        <v>108965.25</v>
      </c>
      <c r="I54" s="16">
        <v>110191.25</v>
      </c>
      <c r="J54" s="16">
        <v>120194.15</v>
      </c>
      <c r="K54" s="16">
        <v>116148.83</v>
      </c>
      <c r="L54" s="16">
        <v>125206.89</v>
      </c>
      <c r="M54" s="16">
        <v>110646.67</v>
      </c>
      <c r="N54" s="16">
        <v>119720.5</v>
      </c>
    </row>
    <row r="55" spans="1:14" x14ac:dyDescent="0.25">
      <c r="A55" s="72"/>
      <c r="B55" s="4" t="s">
        <v>4</v>
      </c>
      <c r="C55" s="16">
        <v>157447.4243859649</v>
      </c>
      <c r="D55" s="16">
        <v>112847.47109090909</v>
      </c>
      <c r="E55" s="16">
        <v>103949.2398113208</v>
      </c>
      <c r="F55" s="16">
        <v>116251.7074074074</v>
      </c>
      <c r="G55" s="16">
        <v>115712.9046296296</v>
      </c>
      <c r="H55" s="16">
        <v>109125.922037037</v>
      </c>
      <c r="I55" s="16">
        <v>110957.07851851849</v>
      </c>
      <c r="J55" s="16">
        <v>120492.91851851851</v>
      </c>
      <c r="K55" s="16">
        <v>116102.8866666667</v>
      </c>
      <c r="L55" s="16">
        <v>124780.5884313726</v>
      </c>
      <c r="M55" s="16">
        <v>110699.41499999999</v>
      </c>
      <c r="N55" s="16">
        <v>120009.901</v>
      </c>
    </row>
    <row r="56" spans="1:14" x14ac:dyDescent="0.25">
      <c r="A56" s="72"/>
      <c r="B56" s="4" t="s">
        <v>5</v>
      </c>
      <c r="C56" s="16">
        <v>7589.8009333597556</v>
      </c>
      <c r="D56" s="16">
        <v>4363.3911975475921</v>
      </c>
      <c r="E56" s="16">
        <v>2716.1876680429909</v>
      </c>
      <c r="F56" s="16">
        <v>4266.8290847239232</v>
      </c>
      <c r="G56" s="16">
        <v>4333.3272526554611</v>
      </c>
      <c r="H56" s="16">
        <v>3804.6199539404961</v>
      </c>
      <c r="I56" s="16">
        <v>4210.2365104956962</v>
      </c>
      <c r="J56" s="16">
        <v>3700.597341147401</v>
      </c>
      <c r="K56" s="16">
        <v>2781.907207111899</v>
      </c>
      <c r="L56" s="16">
        <v>2993.400392080132</v>
      </c>
      <c r="M56" s="16">
        <v>4118.884110280309</v>
      </c>
      <c r="N56" s="16">
        <v>4681.8256701032506</v>
      </c>
    </row>
    <row r="57" spans="1:14" ht="15" customHeight="1" x14ac:dyDescent="0.25">
      <c r="A57" s="72"/>
      <c r="B57" s="4" t="s">
        <v>9</v>
      </c>
      <c r="C57" s="16">
        <v>134419</v>
      </c>
      <c r="D57" s="16">
        <v>105263.11</v>
      </c>
      <c r="E57" s="16">
        <v>97629.81</v>
      </c>
      <c r="F57" s="16">
        <v>104979.19</v>
      </c>
      <c r="G57" s="16">
        <v>105579.36</v>
      </c>
      <c r="H57" s="16">
        <v>97750</v>
      </c>
      <c r="I57" s="16">
        <v>99000</v>
      </c>
      <c r="J57" s="16">
        <v>110250</v>
      </c>
      <c r="K57" s="16">
        <v>110312</v>
      </c>
      <c r="L57" s="16">
        <v>110750</v>
      </c>
      <c r="M57" s="16">
        <v>98000</v>
      </c>
      <c r="N57" s="16">
        <v>108000</v>
      </c>
    </row>
    <row r="58" spans="1:14" x14ac:dyDescent="0.25">
      <c r="A58" s="72"/>
      <c r="B58" s="4" t="s">
        <v>10</v>
      </c>
      <c r="C58" s="16">
        <v>178100</v>
      </c>
      <c r="D58" s="16">
        <v>125021</v>
      </c>
      <c r="E58" s="16">
        <v>108894</v>
      </c>
      <c r="F58" s="16">
        <v>121855</v>
      </c>
      <c r="G58" s="16">
        <v>123307</v>
      </c>
      <c r="H58" s="16">
        <v>119904</v>
      </c>
      <c r="I58" s="16">
        <v>124166</v>
      </c>
      <c r="J58" s="16">
        <v>130798</v>
      </c>
      <c r="K58" s="16">
        <v>124143</v>
      </c>
      <c r="L58" s="16">
        <v>130947</v>
      </c>
      <c r="M58" s="16">
        <v>123000</v>
      </c>
      <c r="N58" s="16">
        <v>135589</v>
      </c>
    </row>
    <row r="59" spans="1:14" ht="15" customHeight="1" x14ac:dyDescent="0.25">
      <c r="A59" s="63" t="s">
        <v>8</v>
      </c>
      <c r="B59" s="5" t="s">
        <v>3</v>
      </c>
      <c r="C59" s="17">
        <v>-35185.675000000003</v>
      </c>
      <c r="D59" s="17">
        <v>27791</v>
      </c>
      <c r="E59" s="17">
        <v>-18096.154999999999</v>
      </c>
      <c r="F59" s="17">
        <v>-17612.12</v>
      </c>
      <c r="G59" s="17">
        <v>10523.1</v>
      </c>
      <c r="H59" s="17">
        <v>-14519</v>
      </c>
      <c r="I59" s="17">
        <v>-11461</v>
      </c>
      <c r="J59" s="17">
        <v>-7533.62</v>
      </c>
      <c r="K59" s="17">
        <v>-17563</v>
      </c>
      <c r="L59" s="17">
        <v>-22649</v>
      </c>
      <c r="M59" s="17">
        <v>9159.6949999999997</v>
      </c>
      <c r="N59" s="17">
        <v>-15510.5</v>
      </c>
    </row>
    <row r="60" spans="1:14" x14ac:dyDescent="0.25">
      <c r="A60" s="63"/>
      <c r="B60" s="5" t="s">
        <v>4</v>
      </c>
      <c r="C60" s="17">
        <v>-34352.160862068973</v>
      </c>
      <c r="D60" s="17">
        <v>26684.691818181818</v>
      </c>
      <c r="E60" s="17">
        <v>-17605.160555555551</v>
      </c>
      <c r="F60" s="17">
        <v>-16691.083018867921</v>
      </c>
      <c r="G60" s="17">
        <v>11296.978679245291</v>
      </c>
      <c r="H60" s="17">
        <v>-14060.27163636363</v>
      </c>
      <c r="I60" s="17">
        <v>-11971.72555555556</v>
      </c>
      <c r="J60" s="17">
        <v>-7260.7588888888868</v>
      </c>
      <c r="K60" s="17">
        <v>-17173.151698113212</v>
      </c>
      <c r="L60" s="17">
        <v>-21900.409607843139</v>
      </c>
      <c r="M60" s="17">
        <v>9235.7851923076923</v>
      </c>
      <c r="N60" s="17">
        <v>-14139.289199999999</v>
      </c>
    </row>
    <row r="61" spans="1:14" x14ac:dyDescent="0.25">
      <c r="A61" s="63"/>
      <c r="B61" s="5" t="s">
        <v>5</v>
      </c>
      <c r="C61" s="17">
        <v>8379.0154209149659</v>
      </c>
      <c r="D61" s="17">
        <v>9717.4020280561981</v>
      </c>
      <c r="E61" s="17">
        <v>5462.4576103616409</v>
      </c>
      <c r="F61" s="17">
        <v>6556.4335720947183</v>
      </c>
      <c r="G61" s="17">
        <v>6013.0177145653788</v>
      </c>
      <c r="H61" s="17">
        <v>6195.6637977650262</v>
      </c>
      <c r="I61" s="17">
        <v>5639.524089697461</v>
      </c>
      <c r="J61" s="17">
        <v>6312.6597391099649</v>
      </c>
      <c r="K61" s="17">
        <v>4570.9077735120454</v>
      </c>
      <c r="L61" s="17">
        <v>3823.9985673626829</v>
      </c>
      <c r="M61" s="17">
        <v>6788.1279896808219</v>
      </c>
      <c r="N61" s="17">
        <v>7735.0718891855659</v>
      </c>
    </row>
    <row r="62" spans="1:14" x14ac:dyDescent="0.25">
      <c r="A62" s="63"/>
      <c r="B62" s="5" t="s">
        <v>9</v>
      </c>
      <c r="C62" s="17">
        <v>-50464</v>
      </c>
      <c r="D62" s="17">
        <v>2413</v>
      </c>
      <c r="E62" s="17">
        <v>-31535</v>
      </c>
      <c r="F62" s="17">
        <v>-28200</v>
      </c>
      <c r="G62" s="17">
        <v>-1309.54</v>
      </c>
      <c r="H62" s="17">
        <v>-29945</v>
      </c>
      <c r="I62" s="17">
        <v>-24368</v>
      </c>
      <c r="J62" s="17">
        <v>-30000</v>
      </c>
      <c r="K62" s="17">
        <v>-25636</v>
      </c>
      <c r="L62" s="17">
        <v>-30730</v>
      </c>
      <c r="M62" s="17">
        <v>-9967</v>
      </c>
      <c r="N62" s="17">
        <v>-27442</v>
      </c>
    </row>
    <row r="63" spans="1:14" ht="15.75" thickBot="1" x14ac:dyDescent="0.3">
      <c r="A63" s="64"/>
      <c r="B63" s="6" t="s">
        <v>10</v>
      </c>
      <c r="C63" s="18">
        <v>-6353</v>
      </c>
      <c r="D63" s="18">
        <v>48558</v>
      </c>
      <c r="E63" s="18">
        <v>-2071</v>
      </c>
      <c r="F63" s="18">
        <v>-3951.49</v>
      </c>
      <c r="G63" s="18">
        <v>33250</v>
      </c>
      <c r="H63" s="18">
        <v>2000</v>
      </c>
      <c r="I63" s="18">
        <v>4493</v>
      </c>
      <c r="J63" s="18">
        <v>8208</v>
      </c>
      <c r="K63" s="18">
        <v>-6488</v>
      </c>
      <c r="L63" s="18">
        <v>-12935</v>
      </c>
      <c r="M63" s="18">
        <v>30500</v>
      </c>
      <c r="N63" s="18">
        <v>10000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0:N63"/>
  <sheetViews>
    <sheetView topLeftCell="A31" workbookViewId="0">
      <selection activeCell="C47" sqref="C47:C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43466</v>
      </c>
      <c r="C10" s="3"/>
    </row>
    <row r="11" spans="1:6" ht="15.75" x14ac:dyDescent="0.25">
      <c r="A11" s="1" t="s">
        <v>0</v>
      </c>
      <c r="B11" s="2">
        <v>43466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1569077.5</v>
      </c>
      <c r="D15" s="11">
        <v>1684197.5</v>
      </c>
      <c r="E15" s="11">
        <v>1809657.365</v>
      </c>
      <c r="F15" s="11">
        <v>1913334.62</v>
      </c>
    </row>
    <row r="16" spans="1:6" x14ac:dyDescent="0.25">
      <c r="A16" s="72"/>
      <c r="B16" s="12" t="s">
        <v>4</v>
      </c>
      <c r="C16" s="13">
        <v>1574088.4137500001</v>
      </c>
      <c r="D16" s="13">
        <v>1682616.383703704</v>
      </c>
      <c r="E16" s="13">
        <v>1810386.3828260871</v>
      </c>
      <c r="F16" s="13">
        <v>1917754.6324324319</v>
      </c>
    </row>
    <row r="17" spans="1:6" x14ac:dyDescent="0.25">
      <c r="A17" s="72"/>
      <c r="B17" s="12" t="s">
        <v>5</v>
      </c>
      <c r="C17" s="13">
        <v>45865.894862612513</v>
      </c>
      <c r="D17" s="13">
        <v>58141.755688991558</v>
      </c>
      <c r="E17" s="13">
        <v>58333.664690158781</v>
      </c>
      <c r="F17" s="13">
        <v>80290.398110951777</v>
      </c>
    </row>
    <row r="18" spans="1:6" x14ac:dyDescent="0.25">
      <c r="A18" s="72"/>
      <c r="B18" s="12" t="s">
        <v>9</v>
      </c>
      <c r="C18" s="13">
        <v>1459000</v>
      </c>
      <c r="D18" s="13">
        <v>1519480.34</v>
      </c>
      <c r="E18" s="13">
        <v>1669885</v>
      </c>
      <c r="F18" s="13">
        <v>1650000</v>
      </c>
    </row>
    <row r="19" spans="1:6" x14ac:dyDescent="0.25">
      <c r="A19" s="72"/>
      <c r="B19" s="12" t="s">
        <v>10</v>
      </c>
      <c r="C19" s="13">
        <v>1709948</v>
      </c>
      <c r="D19" s="13">
        <v>1815228.66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1324564.1000000001</v>
      </c>
      <c r="D20" s="14">
        <v>1419374.98</v>
      </c>
      <c r="E20" s="14">
        <v>1519367</v>
      </c>
      <c r="F20" s="14">
        <v>1619161.97</v>
      </c>
    </row>
    <row r="21" spans="1:6" x14ac:dyDescent="0.25">
      <c r="A21" s="63"/>
      <c r="B21" s="5" t="s">
        <v>4</v>
      </c>
      <c r="C21" s="14">
        <v>1325608.1508955229</v>
      </c>
      <c r="D21" s="14">
        <v>1422513.2720000001</v>
      </c>
      <c r="E21" s="14">
        <v>1519805.8419999999</v>
      </c>
      <c r="F21" s="14">
        <v>1623987.0560000001</v>
      </c>
    </row>
    <row r="22" spans="1:6" x14ac:dyDescent="0.25">
      <c r="A22" s="63"/>
      <c r="B22" s="5" t="s">
        <v>5</v>
      </c>
      <c r="C22" s="14">
        <v>32999.725536492449</v>
      </c>
      <c r="D22" s="14">
        <v>28512.885615327508</v>
      </c>
      <c r="E22" s="14">
        <v>38001.83419026609</v>
      </c>
      <c r="F22" s="14">
        <v>47568.226597597328</v>
      </c>
    </row>
    <row r="23" spans="1:6" x14ac:dyDescent="0.25">
      <c r="A23" s="63"/>
      <c r="B23" s="5" t="s">
        <v>9</v>
      </c>
      <c r="C23" s="14">
        <v>1228922</v>
      </c>
      <c r="D23" s="14">
        <v>1363064.89</v>
      </c>
      <c r="E23" s="14">
        <v>1402916</v>
      </c>
      <c r="F23" s="14">
        <v>1500253.4</v>
      </c>
    </row>
    <row r="24" spans="1:6" x14ac:dyDescent="0.25">
      <c r="A24" s="63"/>
      <c r="B24" s="5" t="s">
        <v>10</v>
      </c>
      <c r="C24" s="14">
        <v>1429316</v>
      </c>
      <c r="D24" s="14">
        <v>1492772</v>
      </c>
      <c r="E24" s="14">
        <v>1585000</v>
      </c>
      <c r="F24" s="14">
        <v>1721334.54</v>
      </c>
    </row>
    <row r="25" spans="1:6" ht="15" customHeight="1" x14ac:dyDescent="0.25">
      <c r="A25" s="72" t="s">
        <v>7</v>
      </c>
      <c r="B25" s="4" t="s">
        <v>3</v>
      </c>
      <c r="C25" s="12">
        <v>1426096.78</v>
      </c>
      <c r="D25" s="12">
        <v>1483730</v>
      </c>
      <c r="E25" s="12">
        <v>1540640</v>
      </c>
      <c r="F25" s="12">
        <v>1599750</v>
      </c>
    </row>
    <row r="26" spans="1:6" x14ac:dyDescent="0.25">
      <c r="A26" s="72"/>
      <c r="B26" s="4" t="s">
        <v>4</v>
      </c>
      <c r="C26" s="12">
        <v>1424743.019253731</v>
      </c>
      <c r="D26" s="12">
        <v>1480017.485438596</v>
      </c>
      <c r="E26" s="12">
        <v>1541048.7598000001</v>
      </c>
      <c r="F26" s="12">
        <v>1608101.5347500001</v>
      </c>
    </row>
    <row r="27" spans="1:6" x14ac:dyDescent="0.25">
      <c r="A27" s="72"/>
      <c r="B27" s="4" t="s">
        <v>5</v>
      </c>
      <c r="C27" s="12">
        <v>23282.155141554249</v>
      </c>
      <c r="D27" s="12">
        <v>34798.513536584673</v>
      </c>
      <c r="E27" s="12">
        <v>41763.698921889852</v>
      </c>
      <c r="F27" s="12">
        <v>52304.634301278988</v>
      </c>
    </row>
    <row r="28" spans="1:6" x14ac:dyDescent="0.25">
      <c r="A28" s="72"/>
      <c r="B28" s="4" t="s">
        <v>9</v>
      </c>
      <c r="C28" s="12">
        <v>1355903.22</v>
      </c>
      <c r="D28" s="12">
        <v>1385000</v>
      </c>
      <c r="E28" s="12">
        <v>1450000</v>
      </c>
      <c r="F28" s="12">
        <v>1482320.06</v>
      </c>
    </row>
    <row r="29" spans="1:6" x14ac:dyDescent="0.25">
      <c r="A29" s="72"/>
      <c r="B29" s="4" t="s">
        <v>10</v>
      </c>
      <c r="C29" s="12">
        <v>1484114</v>
      </c>
      <c r="D29" s="12">
        <v>1541563</v>
      </c>
      <c r="E29" s="12">
        <v>1630414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-102385.55499999999</v>
      </c>
      <c r="D30" s="14">
        <v>-68778.184999999998</v>
      </c>
      <c r="E30" s="14">
        <v>-27027</v>
      </c>
      <c r="F30" s="14">
        <v>19000</v>
      </c>
    </row>
    <row r="31" spans="1:6" x14ac:dyDescent="0.25">
      <c r="A31" s="73"/>
      <c r="B31" s="5" t="s">
        <v>4</v>
      </c>
      <c r="C31" s="14">
        <v>-99095.299411764718</v>
      </c>
      <c r="D31" s="14">
        <v>-64557.293793103461</v>
      </c>
      <c r="E31" s="14">
        <v>-25135.9925</v>
      </c>
      <c r="F31" s="14">
        <v>20157.491395348839</v>
      </c>
    </row>
    <row r="32" spans="1:6" x14ac:dyDescent="0.25">
      <c r="A32" s="73"/>
      <c r="B32" s="5" t="s">
        <v>5</v>
      </c>
      <c r="C32" s="14">
        <v>21083.169359053321</v>
      </c>
      <c r="D32" s="14">
        <v>25877.10759029015</v>
      </c>
      <c r="E32" s="14">
        <v>33173.535789322697</v>
      </c>
      <c r="F32" s="14">
        <v>38649.575383476607</v>
      </c>
    </row>
    <row r="33" spans="1:14" ht="15" customHeight="1" x14ac:dyDescent="0.25">
      <c r="A33" s="73"/>
      <c r="B33" s="5" t="s">
        <v>9</v>
      </c>
      <c r="C33" s="14">
        <v>-138512.76</v>
      </c>
      <c r="D33" s="14">
        <v>-116577.35</v>
      </c>
      <c r="E33" s="14">
        <v>-99992.5</v>
      </c>
      <c r="F33" s="14">
        <v>-57139.18</v>
      </c>
    </row>
    <row r="34" spans="1:14" x14ac:dyDescent="0.25">
      <c r="A34" s="73"/>
      <c r="B34" s="5" t="s">
        <v>10</v>
      </c>
      <c r="C34" s="14">
        <v>-33685</v>
      </c>
      <c r="D34" s="14">
        <v>0</v>
      </c>
      <c r="E34" s="14">
        <v>50104</v>
      </c>
      <c r="F34" s="14">
        <v>109679</v>
      </c>
    </row>
    <row r="35" spans="1:14" ht="15" customHeight="1" x14ac:dyDescent="0.25">
      <c r="A35" s="74" t="s">
        <v>20</v>
      </c>
      <c r="B35" s="4" t="s">
        <v>3</v>
      </c>
      <c r="C35" s="12">
        <v>78.2</v>
      </c>
      <c r="D35" s="12">
        <v>79.8</v>
      </c>
      <c r="E35" s="12">
        <v>81</v>
      </c>
      <c r="F35" s="12">
        <v>81.31</v>
      </c>
    </row>
    <row r="36" spans="1:14" x14ac:dyDescent="0.25">
      <c r="A36" s="74"/>
      <c r="B36" s="4" t="s">
        <v>4</v>
      </c>
      <c r="C36" s="12">
        <v>78.289696969696976</v>
      </c>
      <c r="D36" s="12">
        <v>79.621403508771934</v>
      </c>
      <c r="E36" s="12">
        <v>80.933469387755096</v>
      </c>
      <c r="F36" s="12">
        <v>81.63604651162791</v>
      </c>
    </row>
    <row r="37" spans="1:14" x14ac:dyDescent="0.25">
      <c r="A37" s="74"/>
      <c r="B37" s="4" t="s">
        <v>5</v>
      </c>
      <c r="C37" s="12">
        <v>1.3715583160960449</v>
      </c>
      <c r="D37" s="12">
        <v>2.1644666438017319</v>
      </c>
      <c r="E37" s="12">
        <v>2.8215454918510599</v>
      </c>
      <c r="F37" s="12">
        <v>3.6884634428463219</v>
      </c>
    </row>
    <row r="38" spans="1:14" x14ac:dyDescent="0.25">
      <c r="A38" s="74"/>
      <c r="B38" s="4" t="s">
        <v>9</v>
      </c>
      <c r="C38" s="12">
        <v>75.400000000000006</v>
      </c>
      <c r="D38" s="12">
        <v>73.34</v>
      </c>
      <c r="E38" s="12">
        <v>75.5</v>
      </c>
      <c r="F38" s="12">
        <v>74.8</v>
      </c>
    </row>
    <row r="39" spans="1:14" ht="15.75" thickBot="1" x14ac:dyDescent="0.3">
      <c r="A39" s="75"/>
      <c r="B39" s="7" t="s">
        <v>10</v>
      </c>
      <c r="C39" s="15">
        <v>82</v>
      </c>
      <c r="D39" s="15">
        <v>85</v>
      </c>
      <c r="E39" s="15">
        <v>90</v>
      </c>
      <c r="F39" s="15">
        <v>94.06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43466</v>
      </c>
      <c r="D43" s="9">
        <v>43497</v>
      </c>
      <c r="E43" s="9">
        <v>43525</v>
      </c>
      <c r="F43" s="9">
        <v>43556</v>
      </c>
      <c r="G43" s="9">
        <v>43586</v>
      </c>
      <c r="H43" s="9">
        <v>43617</v>
      </c>
      <c r="I43" s="9">
        <v>43647</v>
      </c>
      <c r="J43" s="9">
        <v>43678</v>
      </c>
      <c r="K43" s="9">
        <v>43709</v>
      </c>
      <c r="L43" s="9">
        <v>43739</v>
      </c>
      <c r="M43" s="9">
        <v>43770</v>
      </c>
      <c r="N43" s="9">
        <v>43800</v>
      </c>
    </row>
    <row r="44" spans="1:14" ht="15" customHeight="1" x14ac:dyDescent="0.25">
      <c r="A44" s="71" t="s">
        <v>11</v>
      </c>
      <c r="B44" s="4" t="s">
        <v>3</v>
      </c>
      <c r="C44" s="16">
        <v>160226.99</v>
      </c>
      <c r="D44" s="16">
        <v>112454.03</v>
      </c>
      <c r="E44" s="16">
        <v>115580.2</v>
      </c>
      <c r="F44" s="16">
        <v>141797</v>
      </c>
      <c r="G44" s="16">
        <v>116878.5</v>
      </c>
      <c r="H44" s="16">
        <v>119432.5</v>
      </c>
      <c r="I44" s="16">
        <v>133962.20000000001</v>
      </c>
      <c r="J44" s="16">
        <v>118948.42</v>
      </c>
      <c r="K44" s="16">
        <v>119587.01</v>
      </c>
      <c r="L44" s="16">
        <v>140074.5</v>
      </c>
      <c r="M44" s="16">
        <v>128909.4</v>
      </c>
      <c r="N44" s="16">
        <v>156920.42000000001</v>
      </c>
    </row>
    <row r="45" spans="1:14" x14ac:dyDescent="0.25">
      <c r="A45" s="72"/>
      <c r="B45" s="4" t="s">
        <v>4</v>
      </c>
      <c r="C45" s="16">
        <v>160457.88</v>
      </c>
      <c r="D45" s="16">
        <v>112592.5123214286</v>
      </c>
      <c r="E45" s="16">
        <v>115743.02</v>
      </c>
      <c r="F45" s="16">
        <v>142517.34210526309</v>
      </c>
      <c r="G45" s="16">
        <v>117728.8482142857</v>
      </c>
      <c r="H45" s="16">
        <v>119357.7255357143</v>
      </c>
      <c r="I45" s="16">
        <v>133570.3324137931</v>
      </c>
      <c r="J45" s="16">
        <v>119904.82267857149</v>
      </c>
      <c r="K45" s="16">
        <v>119648.6430357143</v>
      </c>
      <c r="L45" s="16">
        <v>138963.625</v>
      </c>
      <c r="M45" s="16">
        <v>128220.46716981129</v>
      </c>
      <c r="N45" s="16">
        <v>155309.33627450981</v>
      </c>
    </row>
    <row r="46" spans="1:14" x14ac:dyDescent="0.25">
      <c r="A46" s="72"/>
      <c r="B46" s="4" t="s">
        <v>5</v>
      </c>
      <c r="C46" s="16">
        <v>6743.6382112037181</v>
      </c>
      <c r="D46" s="16">
        <v>3118.647847653906</v>
      </c>
      <c r="E46" s="16">
        <v>4157.4666063507266</v>
      </c>
      <c r="F46" s="16">
        <v>7356.5260984938077</v>
      </c>
      <c r="G46" s="16">
        <v>4756.0089129578992</v>
      </c>
      <c r="H46" s="16">
        <v>3771.5657854896381</v>
      </c>
      <c r="I46" s="16">
        <v>6926.4175710263189</v>
      </c>
      <c r="J46" s="16">
        <v>3922.5361300870291</v>
      </c>
      <c r="K46" s="16">
        <v>4586.1190206415986</v>
      </c>
      <c r="L46" s="16">
        <v>7219.6797907391538</v>
      </c>
      <c r="M46" s="16">
        <v>4671.491735669495</v>
      </c>
      <c r="N46" s="16">
        <v>10470.386342491091</v>
      </c>
    </row>
    <row r="47" spans="1:14" ht="15" customHeight="1" x14ac:dyDescent="0.25">
      <c r="A47" s="72"/>
      <c r="B47" s="4" t="s">
        <v>9</v>
      </c>
      <c r="C47" s="16">
        <v>143582</v>
      </c>
      <c r="D47" s="16">
        <v>105305</v>
      </c>
      <c r="E47" s="16">
        <v>101600</v>
      </c>
      <c r="F47" s="16">
        <v>120000</v>
      </c>
      <c r="G47" s="16">
        <v>107972.27</v>
      </c>
      <c r="H47" s="16">
        <v>108800</v>
      </c>
      <c r="I47" s="16">
        <v>113400</v>
      </c>
      <c r="J47" s="16">
        <v>111930</v>
      </c>
      <c r="K47" s="16">
        <v>103000</v>
      </c>
      <c r="L47" s="16">
        <v>115900</v>
      </c>
      <c r="M47" s="16">
        <v>117700</v>
      </c>
      <c r="N47" s="16">
        <v>127159</v>
      </c>
    </row>
    <row r="48" spans="1:14" x14ac:dyDescent="0.25">
      <c r="A48" s="72"/>
      <c r="B48" s="4" t="s">
        <v>10</v>
      </c>
      <c r="C48" s="16">
        <v>177238</v>
      </c>
      <c r="D48" s="16">
        <v>120604</v>
      </c>
      <c r="E48" s="16">
        <v>128309.75</v>
      </c>
      <c r="F48" s="16">
        <v>164900</v>
      </c>
      <c r="G48" s="16">
        <v>131297</v>
      </c>
      <c r="H48" s="16">
        <v>131298</v>
      </c>
      <c r="I48" s="16">
        <v>151599</v>
      </c>
      <c r="J48" s="16">
        <v>130159.59</v>
      </c>
      <c r="K48" s="16">
        <v>135000</v>
      </c>
      <c r="L48" s="16">
        <v>154509</v>
      </c>
      <c r="M48" s="16">
        <v>140146</v>
      </c>
      <c r="N48" s="16">
        <v>183484.1</v>
      </c>
    </row>
    <row r="49" spans="1:14" ht="15" customHeight="1" x14ac:dyDescent="0.25">
      <c r="A49" s="63" t="s">
        <v>6</v>
      </c>
      <c r="B49" s="5" t="s">
        <v>3</v>
      </c>
      <c r="C49" s="17">
        <v>139862</v>
      </c>
      <c r="D49" s="17">
        <v>84783.4</v>
      </c>
      <c r="E49" s="17">
        <v>98499</v>
      </c>
      <c r="F49" s="17">
        <v>127623.5</v>
      </c>
      <c r="G49" s="17">
        <v>94420</v>
      </c>
      <c r="H49" s="17">
        <v>99627.5</v>
      </c>
      <c r="I49" s="17">
        <v>113489</v>
      </c>
      <c r="J49" s="17">
        <v>98647.17</v>
      </c>
      <c r="K49" s="17">
        <v>103458</v>
      </c>
      <c r="L49" s="17">
        <v>121851</v>
      </c>
      <c r="M49" s="17">
        <v>105957</v>
      </c>
      <c r="N49" s="17">
        <v>132616.5</v>
      </c>
    </row>
    <row r="50" spans="1:14" x14ac:dyDescent="0.25">
      <c r="A50" s="63"/>
      <c r="B50" s="5" t="s">
        <v>4</v>
      </c>
      <c r="C50" s="17">
        <v>139750.27457627119</v>
      </c>
      <c r="D50" s="17">
        <v>86256.755614035064</v>
      </c>
      <c r="E50" s="17">
        <v>99638.340545454572</v>
      </c>
      <c r="F50" s="17">
        <v>127548.25464285719</v>
      </c>
      <c r="G50" s="17">
        <v>94691.862727272717</v>
      </c>
      <c r="H50" s="17">
        <v>98947.318545454531</v>
      </c>
      <c r="I50" s="17">
        <v>113367.7183928571</v>
      </c>
      <c r="J50" s="17">
        <v>99141.575714285704</v>
      </c>
      <c r="K50" s="17">
        <v>104431.7796363636</v>
      </c>
      <c r="L50" s="17">
        <v>120705.4014545455</v>
      </c>
      <c r="M50" s="17">
        <v>105643.11423076921</v>
      </c>
      <c r="N50" s="17">
        <v>132283.49040000001</v>
      </c>
    </row>
    <row r="51" spans="1:14" x14ac:dyDescent="0.25">
      <c r="A51" s="63"/>
      <c r="B51" s="5" t="s">
        <v>5</v>
      </c>
      <c r="C51" s="17">
        <v>6350.9492681836573</v>
      </c>
      <c r="D51" s="17">
        <v>5286.3012912486556</v>
      </c>
      <c r="E51" s="17">
        <v>4349.6750475542876</v>
      </c>
      <c r="F51" s="17">
        <v>4940.0111765975744</v>
      </c>
      <c r="G51" s="17">
        <v>4236.5101404936349</v>
      </c>
      <c r="H51" s="17">
        <v>4698.222741562483</v>
      </c>
      <c r="I51" s="17">
        <v>5366.5808471793189</v>
      </c>
      <c r="J51" s="17">
        <v>4097.7505079347466</v>
      </c>
      <c r="K51" s="17">
        <v>5644.1377008476238</v>
      </c>
      <c r="L51" s="17">
        <v>7125.7602364351869</v>
      </c>
      <c r="M51" s="17">
        <v>5472.1177976335457</v>
      </c>
      <c r="N51" s="17">
        <v>9592.0791379664934</v>
      </c>
    </row>
    <row r="52" spans="1:14" ht="15" customHeight="1" x14ac:dyDescent="0.25">
      <c r="A52" s="63"/>
      <c r="B52" s="5" t="s">
        <v>9</v>
      </c>
      <c r="C52" s="17">
        <v>123020</v>
      </c>
      <c r="D52" s="17">
        <v>76211</v>
      </c>
      <c r="E52" s="17">
        <v>90700</v>
      </c>
      <c r="F52" s="17">
        <v>113088.77</v>
      </c>
      <c r="G52" s="17">
        <v>82600</v>
      </c>
      <c r="H52" s="17">
        <v>87643</v>
      </c>
      <c r="I52" s="17">
        <v>99000</v>
      </c>
      <c r="J52" s="17">
        <v>90225</v>
      </c>
      <c r="K52" s="17">
        <v>92353</v>
      </c>
      <c r="L52" s="17">
        <v>100000</v>
      </c>
      <c r="M52" s="17">
        <v>96384.75</v>
      </c>
      <c r="N52" s="17">
        <v>110150.5</v>
      </c>
    </row>
    <row r="53" spans="1:14" x14ac:dyDescent="0.25">
      <c r="A53" s="63"/>
      <c r="B53" s="5" t="s">
        <v>10</v>
      </c>
      <c r="C53" s="17">
        <v>156538</v>
      </c>
      <c r="D53" s="17">
        <v>106672</v>
      </c>
      <c r="E53" s="17">
        <v>111500</v>
      </c>
      <c r="F53" s="17">
        <v>143311</v>
      </c>
      <c r="G53" s="17">
        <v>110000</v>
      </c>
      <c r="H53" s="17">
        <v>110000</v>
      </c>
      <c r="I53" s="17">
        <v>130042</v>
      </c>
      <c r="J53" s="17">
        <v>111000</v>
      </c>
      <c r="K53" s="17">
        <v>127647</v>
      </c>
      <c r="L53" s="17">
        <v>140146</v>
      </c>
      <c r="M53" s="17">
        <v>118949</v>
      </c>
      <c r="N53" s="17">
        <v>162902</v>
      </c>
    </row>
    <row r="54" spans="1:14" ht="15" customHeight="1" x14ac:dyDescent="0.25">
      <c r="A54" s="72" t="s">
        <v>7</v>
      </c>
      <c r="B54" s="4" t="s">
        <v>3</v>
      </c>
      <c r="C54" s="16">
        <v>111358.51</v>
      </c>
      <c r="D54" s="16">
        <v>103470.94</v>
      </c>
      <c r="E54" s="16">
        <v>118105.925</v>
      </c>
      <c r="F54" s="16">
        <v>116475.5</v>
      </c>
      <c r="G54" s="16">
        <v>108758.1</v>
      </c>
      <c r="H54" s="16">
        <v>110212.985</v>
      </c>
      <c r="I54" s="16">
        <v>119644.99</v>
      </c>
      <c r="J54" s="16">
        <v>116369.405</v>
      </c>
      <c r="K54" s="16">
        <v>125011</v>
      </c>
      <c r="L54" s="16">
        <v>110585</v>
      </c>
      <c r="M54" s="16">
        <v>120110.5</v>
      </c>
      <c r="N54" s="16">
        <v>163869</v>
      </c>
    </row>
    <row r="55" spans="1:14" x14ac:dyDescent="0.25">
      <c r="A55" s="72"/>
      <c r="B55" s="4" t="s">
        <v>4</v>
      </c>
      <c r="C55" s="16">
        <v>112036.9149122807</v>
      </c>
      <c r="D55" s="16">
        <v>103602.69767857149</v>
      </c>
      <c r="E55" s="16">
        <v>116392.87125</v>
      </c>
      <c r="F55" s="16">
        <v>115625.18160714291</v>
      </c>
      <c r="G55" s="16">
        <v>109060.6518181818</v>
      </c>
      <c r="H55" s="16">
        <v>110769.9666666666</v>
      </c>
      <c r="I55" s="16">
        <v>120237.21927272731</v>
      </c>
      <c r="J55" s="16">
        <v>116067.1851785715</v>
      </c>
      <c r="K55" s="16">
        <v>124699.0055769231</v>
      </c>
      <c r="L55" s="16">
        <v>111277.6828301887</v>
      </c>
      <c r="M55" s="16">
        <v>120426.0453846154</v>
      </c>
      <c r="N55" s="16">
        <v>161918.79</v>
      </c>
    </row>
    <row r="56" spans="1:14" x14ac:dyDescent="0.25">
      <c r="A56" s="72"/>
      <c r="B56" s="4" t="s">
        <v>5</v>
      </c>
      <c r="C56" s="16">
        <v>3860.3550239134761</v>
      </c>
      <c r="D56" s="16">
        <v>3071.7209648409789</v>
      </c>
      <c r="E56" s="16">
        <v>4443.3922397940614</v>
      </c>
      <c r="F56" s="16">
        <v>4226.2570534697497</v>
      </c>
      <c r="G56" s="16">
        <v>3300.9644062506468</v>
      </c>
      <c r="H56" s="16">
        <v>3004.1124687133879</v>
      </c>
      <c r="I56" s="16">
        <v>3611.764663809633</v>
      </c>
      <c r="J56" s="16">
        <v>2788.5401082312769</v>
      </c>
      <c r="K56" s="16">
        <v>2666.9379095247818</v>
      </c>
      <c r="L56" s="16">
        <v>3413.7340514295938</v>
      </c>
      <c r="M56" s="16">
        <v>4027.1095019173731</v>
      </c>
      <c r="N56" s="16">
        <v>12150.131350393411</v>
      </c>
    </row>
    <row r="57" spans="1:14" ht="15" customHeight="1" x14ac:dyDescent="0.25">
      <c r="A57" s="72"/>
      <c r="B57" s="4" t="s">
        <v>9</v>
      </c>
      <c r="C57" s="16">
        <v>105248</v>
      </c>
      <c r="D57" s="16">
        <v>95285</v>
      </c>
      <c r="E57" s="16">
        <v>103500</v>
      </c>
      <c r="F57" s="16">
        <v>105579.36</v>
      </c>
      <c r="G57" s="16">
        <v>102297.61</v>
      </c>
      <c r="H57" s="16">
        <v>105097.14</v>
      </c>
      <c r="I57" s="16">
        <v>110489</v>
      </c>
      <c r="J57" s="16">
        <v>109250</v>
      </c>
      <c r="K57" s="16">
        <v>116330</v>
      </c>
      <c r="L57" s="16">
        <v>105138.87</v>
      </c>
      <c r="M57" s="16">
        <v>108733</v>
      </c>
      <c r="N57" s="16">
        <v>121667</v>
      </c>
    </row>
    <row r="58" spans="1:14" x14ac:dyDescent="0.25">
      <c r="A58" s="72"/>
      <c r="B58" s="4" t="s">
        <v>10</v>
      </c>
      <c r="C58" s="16">
        <v>122099</v>
      </c>
      <c r="D58" s="16">
        <v>109373</v>
      </c>
      <c r="E58" s="16">
        <v>123477</v>
      </c>
      <c r="F58" s="16">
        <v>123719</v>
      </c>
      <c r="G58" s="16">
        <v>119963</v>
      </c>
      <c r="H58" s="16">
        <v>122370</v>
      </c>
      <c r="I58" s="16">
        <v>130000</v>
      </c>
      <c r="J58" s="16">
        <v>124204</v>
      </c>
      <c r="K58" s="16">
        <v>131328</v>
      </c>
      <c r="L58" s="16">
        <v>124436</v>
      </c>
      <c r="M58" s="16">
        <v>132826</v>
      </c>
      <c r="N58" s="16">
        <v>202563</v>
      </c>
    </row>
    <row r="59" spans="1:14" ht="15" customHeight="1" x14ac:dyDescent="0.25">
      <c r="A59" s="63" t="s">
        <v>8</v>
      </c>
      <c r="B59" s="5" t="s">
        <v>3</v>
      </c>
      <c r="C59" s="17">
        <v>28402.79</v>
      </c>
      <c r="D59" s="17">
        <v>-17634</v>
      </c>
      <c r="E59" s="17">
        <v>-18614</v>
      </c>
      <c r="F59" s="17">
        <v>11480.66</v>
      </c>
      <c r="G59" s="17">
        <v>-13692</v>
      </c>
      <c r="H59" s="17">
        <v>-11487.36</v>
      </c>
      <c r="I59" s="17">
        <v>-6455</v>
      </c>
      <c r="J59" s="17">
        <v>-17335</v>
      </c>
      <c r="K59" s="17">
        <v>-21508.5</v>
      </c>
      <c r="L59" s="17">
        <v>9609.4249999999993</v>
      </c>
      <c r="M59" s="17">
        <v>-14206</v>
      </c>
      <c r="N59" s="17">
        <v>-29172</v>
      </c>
    </row>
    <row r="60" spans="1:14" x14ac:dyDescent="0.25">
      <c r="A60" s="63"/>
      <c r="B60" s="5" t="s">
        <v>4</v>
      </c>
      <c r="C60" s="17">
        <v>27296.440689655181</v>
      </c>
      <c r="D60" s="17">
        <v>-17313.239122807019</v>
      </c>
      <c r="E60" s="17">
        <v>-16244.50945454545</v>
      </c>
      <c r="F60" s="17">
        <v>11508.87018518518</v>
      </c>
      <c r="G60" s="17">
        <v>-13988.1075</v>
      </c>
      <c r="H60" s="17">
        <v>-11553.028035714289</v>
      </c>
      <c r="I60" s="17">
        <v>-6051.6289090909086</v>
      </c>
      <c r="J60" s="17">
        <v>-17131.400925925929</v>
      </c>
      <c r="K60" s="17">
        <v>-20838.820740740739</v>
      </c>
      <c r="L60" s="17">
        <v>9779.0857407407402</v>
      </c>
      <c r="M60" s="17">
        <v>-14422.777307692309</v>
      </c>
      <c r="N60" s="17">
        <v>-27301.36795918367</v>
      </c>
    </row>
    <row r="61" spans="1:14" x14ac:dyDescent="0.25">
      <c r="A61" s="63"/>
      <c r="B61" s="5" t="s">
        <v>5</v>
      </c>
      <c r="C61" s="17">
        <v>9103.958459599995</v>
      </c>
      <c r="D61" s="17">
        <v>5691.6711560854683</v>
      </c>
      <c r="E61" s="17">
        <v>8224.4516372567759</v>
      </c>
      <c r="F61" s="17">
        <v>5520.9078631259899</v>
      </c>
      <c r="G61" s="17">
        <v>5815.4700585475211</v>
      </c>
      <c r="H61" s="17">
        <v>5840.8736471902494</v>
      </c>
      <c r="I61" s="17">
        <v>5542.2306870758684</v>
      </c>
      <c r="J61" s="17">
        <v>4222.8060704350264</v>
      </c>
      <c r="K61" s="17">
        <v>6478.9215087872344</v>
      </c>
      <c r="L61" s="17">
        <v>6055.0707243105162</v>
      </c>
      <c r="M61" s="17">
        <v>7062.3507961257292</v>
      </c>
      <c r="N61" s="17">
        <v>10628.472916906379</v>
      </c>
    </row>
    <row r="62" spans="1:14" x14ac:dyDescent="0.25">
      <c r="A62" s="63"/>
      <c r="B62" s="5" t="s">
        <v>9</v>
      </c>
      <c r="C62" s="17">
        <v>6422</v>
      </c>
      <c r="D62" s="17">
        <v>-31535</v>
      </c>
      <c r="E62" s="17">
        <v>-28200</v>
      </c>
      <c r="F62" s="17">
        <v>-1309.54</v>
      </c>
      <c r="G62" s="17">
        <v>-30261</v>
      </c>
      <c r="H62" s="17">
        <v>-24270</v>
      </c>
      <c r="I62" s="17">
        <v>-20632</v>
      </c>
      <c r="J62" s="17">
        <v>-26325</v>
      </c>
      <c r="K62" s="17">
        <v>-45542</v>
      </c>
      <c r="L62" s="17">
        <v>-2706.65</v>
      </c>
      <c r="M62" s="17">
        <v>-25185</v>
      </c>
      <c r="N62" s="17">
        <v>-42327</v>
      </c>
    </row>
    <row r="63" spans="1:14" ht="15.75" thickBot="1" x14ac:dyDescent="0.3">
      <c r="A63" s="64"/>
      <c r="B63" s="6" t="s">
        <v>10</v>
      </c>
      <c r="C63" s="18">
        <v>48558</v>
      </c>
      <c r="D63" s="18">
        <v>-1750</v>
      </c>
      <c r="E63" s="18">
        <v>10818</v>
      </c>
      <c r="F63" s="18">
        <v>29500</v>
      </c>
      <c r="G63" s="18">
        <v>0</v>
      </c>
      <c r="H63" s="18">
        <v>4495</v>
      </c>
      <c r="I63" s="18">
        <v>10383</v>
      </c>
      <c r="J63" s="18">
        <v>-7486.1</v>
      </c>
      <c r="K63" s="18">
        <v>5000</v>
      </c>
      <c r="L63" s="18">
        <v>26750</v>
      </c>
      <c r="M63" s="18">
        <v>10000</v>
      </c>
      <c r="N63" s="18">
        <v>5000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0:N63"/>
  <sheetViews>
    <sheetView topLeftCell="A25" workbookViewId="0">
      <selection activeCell="C47" sqref="C47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43497</v>
      </c>
      <c r="C10" s="3"/>
    </row>
    <row r="11" spans="1:6" ht="15.75" x14ac:dyDescent="0.25">
      <c r="A11" s="1" t="s">
        <v>0</v>
      </c>
      <c r="B11" s="2">
        <v>43497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1569513.9</v>
      </c>
      <c r="D15" s="11">
        <v>1689843.29</v>
      </c>
      <c r="E15" s="11">
        <v>1807239.11</v>
      </c>
      <c r="F15" s="11">
        <v>1913334.62</v>
      </c>
    </row>
    <row r="16" spans="1:6" x14ac:dyDescent="0.25">
      <c r="A16" s="72"/>
      <c r="B16" s="12" t="s">
        <v>4</v>
      </c>
      <c r="C16" s="13">
        <v>1574292.1752542369</v>
      </c>
      <c r="D16" s="13">
        <v>1691631.4432075471</v>
      </c>
      <c r="E16" s="13">
        <v>1809323.1715909089</v>
      </c>
      <c r="F16" s="13">
        <v>1910489.868918919</v>
      </c>
    </row>
    <row r="17" spans="1:6" x14ac:dyDescent="0.25">
      <c r="A17" s="72"/>
      <c r="B17" s="12" t="s">
        <v>5</v>
      </c>
      <c r="C17" s="13">
        <v>39757.255566467917</v>
      </c>
      <c r="D17" s="13">
        <v>57115.34552870514</v>
      </c>
      <c r="E17" s="13">
        <v>66889.652762424506</v>
      </c>
      <c r="F17" s="13">
        <v>101307.2957939804</v>
      </c>
    </row>
    <row r="18" spans="1:6" x14ac:dyDescent="0.25">
      <c r="A18" s="72"/>
      <c r="B18" s="12" t="s">
        <v>9</v>
      </c>
      <c r="C18" s="13">
        <v>1479000</v>
      </c>
      <c r="D18" s="13">
        <v>1525000</v>
      </c>
      <c r="E18" s="13">
        <v>1638234</v>
      </c>
      <c r="F18" s="13">
        <v>1650000</v>
      </c>
    </row>
    <row r="19" spans="1:6" x14ac:dyDescent="0.25">
      <c r="A19" s="72"/>
      <c r="B19" s="12" t="s">
        <v>10</v>
      </c>
      <c r="C19" s="13">
        <v>1667296</v>
      </c>
      <c r="D19" s="13">
        <v>1833806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1322971.8</v>
      </c>
      <c r="D20" s="14">
        <v>1417437.41</v>
      </c>
      <c r="E20" s="14">
        <v>1521981</v>
      </c>
      <c r="F20" s="14">
        <v>1624037.05</v>
      </c>
    </row>
    <row r="21" spans="1:6" x14ac:dyDescent="0.25">
      <c r="A21" s="63"/>
      <c r="B21" s="5" t="s">
        <v>4</v>
      </c>
      <c r="C21" s="14">
        <v>1323303.256833334</v>
      </c>
      <c r="D21" s="14">
        <v>1422875.268518518</v>
      </c>
      <c r="E21" s="14">
        <v>1524270.1757446809</v>
      </c>
      <c r="F21" s="14">
        <v>1626830.5630769229</v>
      </c>
    </row>
    <row r="22" spans="1:6" x14ac:dyDescent="0.25">
      <c r="A22" s="63"/>
      <c r="B22" s="5" t="s">
        <v>5</v>
      </c>
      <c r="C22" s="14">
        <v>23560.818907066099</v>
      </c>
      <c r="D22" s="14">
        <v>27522.118481533231</v>
      </c>
      <c r="E22" s="14">
        <v>37958.202822663603</v>
      </c>
      <c r="F22" s="14">
        <v>50415.036224066302</v>
      </c>
    </row>
    <row r="23" spans="1:6" x14ac:dyDescent="0.25">
      <c r="A23" s="63"/>
      <c r="B23" s="5" t="s">
        <v>9</v>
      </c>
      <c r="C23" s="14">
        <v>1271000</v>
      </c>
      <c r="D23" s="14">
        <v>1365000</v>
      </c>
      <c r="E23" s="14">
        <v>1449662</v>
      </c>
      <c r="F23" s="14">
        <v>1500253.4</v>
      </c>
    </row>
    <row r="24" spans="1:6" x14ac:dyDescent="0.25">
      <c r="A24" s="63"/>
      <c r="B24" s="5" t="s">
        <v>10</v>
      </c>
      <c r="C24" s="14">
        <v>1385761</v>
      </c>
      <c r="D24" s="14">
        <v>1492772</v>
      </c>
      <c r="E24" s="14">
        <v>1631460</v>
      </c>
      <c r="F24" s="14">
        <v>1745282</v>
      </c>
    </row>
    <row r="25" spans="1:6" ht="15" customHeight="1" x14ac:dyDescent="0.25">
      <c r="A25" s="72" t="s">
        <v>7</v>
      </c>
      <c r="B25" s="4" t="s">
        <v>3</v>
      </c>
      <c r="C25" s="12">
        <v>1423971.4</v>
      </c>
      <c r="D25" s="12">
        <v>1482000</v>
      </c>
      <c r="E25" s="12">
        <v>1541360</v>
      </c>
      <c r="F25" s="12">
        <v>1602401</v>
      </c>
    </row>
    <row r="26" spans="1:6" x14ac:dyDescent="0.25">
      <c r="A26" s="72"/>
      <c r="B26" s="4" t="s">
        <v>4</v>
      </c>
      <c r="C26" s="12">
        <v>1423191.5019672129</v>
      </c>
      <c r="D26" s="12">
        <v>1484259.8398113211</v>
      </c>
      <c r="E26" s="12">
        <v>1548861.762173913</v>
      </c>
      <c r="F26" s="12">
        <v>1606946.2543589741</v>
      </c>
    </row>
    <row r="27" spans="1:6" x14ac:dyDescent="0.25">
      <c r="A27" s="72"/>
      <c r="B27" s="4" t="s">
        <v>5</v>
      </c>
      <c r="C27" s="12">
        <v>18437.32615037783</v>
      </c>
      <c r="D27" s="12">
        <v>25557.703492619439</v>
      </c>
      <c r="E27" s="12">
        <v>40321.000444407742</v>
      </c>
      <c r="F27" s="12">
        <v>63189.092911029067</v>
      </c>
    </row>
    <row r="28" spans="1:6" x14ac:dyDescent="0.25">
      <c r="A28" s="72"/>
      <c r="B28" s="4" t="s">
        <v>9</v>
      </c>
      <c r="C28" s="12">
        <v>1372000</v>
      </c>
      <c r="D28" s="12">
        <v>1402483</v>
      </c>
      <c r="E28" s="12">
        <v>1450000</v>
      </c>
      <c r="F28" s="12">
        <v>1425360.3</v>
      </c>
    </row>
    <row r="29" spans="1:6" x14ac:dyDescent="0.25">
      <c r="A29" s="72"/>
      <c r="B29" s="4" t="s">
        <v>10</v>
      </c>
      <c r="C29" s="12">
        <v>1487750</v>
      </c>
      <c r="D29" s="12">
        <v>1536879.09</v>
      </c>
      <c r="E29" s="12">
        <v>1655176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-99560</v>
      </c>
      <c r="D30" s="14">
        <v>-65462.400000000001</v>
      </c>
      <c r="E30" s="14">
        <v>-22192.5</v>
      </c>
      <c r="F30" s="14">
        <v>19568</v>
      </c>
    </row>
    <row r="31" spans="1:6" x14ac:dyDescent="0.25">
      <c r="A31" s="73"/>
      <c r="B31" s="5" t="s">
        <v>4</v>
      </c>
      <c r="C31" s="14">
        <v>-94795.420645161284</v>
      </c>
      <c r="D31" s="14">
        <v>-60008.686666666661</v>
      </c>
      <c r="E31" s="14">
        <v>-23307.245833333331</v>
      </c>
      <c r="F31" s="14">
        <v>21253.095853658531</v>
      </c>
    </row>
    <row r="32" spans="1:6" x14ac:dyDescent="0.25">
      <c r="A32" s="73"/>
      <c r="B32" s="5" t="s">
        <v>5</v>
      </c>
      <c r="C32" s="14">
        <v>24200.109697335371</v>
      </c>
      <c r="D32" s="14">
        <v>26330.487590746219</v>
      </c>
      <c r="E32" s="14">
        <v>33766.64070748278</v>
      </c>
      <c r="F32" s="14">
        <v>48144.510613327911</v>
      </c>
    </row>
    <row r="33" spans="1:14" ht="15" customHeight="1" x14ac:dyDescent="0.25">
      <c r="A33" s="73"/>
      <c r="B33" s="5" t="s">
        <v>9</v>
      </c>
      <c r="C33" s="14">
        <v>-132195</v>
      </c>
      <c r="D33" s="14">
        <v>-106326</v>
      </c>
      <c r="E33" s="14">
        <v>-99992.5</v>
      </c>
      <c r="F33" s="14">
        <v>-85018.6</v>
      </c>
    </row>
    <row r="34" spans="1:14" x14ac:dyDescent="0.25">
      <c r="A34" s="73"/>
      <c r="B34" s="5" t="s">
        <v>10</v>
      </c>
      <c r="C34" s="14">
        <v>-20000</v>
      </c>
      <c r="D34" s="14">
        <v>3548</v>
      </c>
      <c r="E34" s="14">
        <v>52908.77</v>
      </c>
      <c r="F34" s="14">
        <v>122224</v>
      </c>
    </row>
    <row r="35" spans="1:14" ht="15" customHeight="1" x14ac:dyDescent="0.25">
      <c r="A35" s="74" t="s">
        <v>20</v>
      </c>
      <c r="B35" s="4" t="s">
        <v>3</v>
      </c>
      <c r="C35" s="12">
        <v>78</v>
      </c>
      <c r="D35" s="12">
        <v>79.300000000000011</v>
      </c>
      <c r="E35" s="12">
        <v>81</v>
      </c>
      <c r="F35" s="12">
        <v>81.25</v>
      </c>
    </row>
    <row r="36" spans="1:14" x14ac:dyDescent="0.25">
      <c r="A36" s="74"/>
      <c r="B36" s="4" t="s">
        <v>4</v>
      </c>
      <c r="C36" s="12">
        <v>78.050655737704929</v>
      </c>
      <c r="D36" s="12">
        <v>79.420178571428565</v>
      </c>
      <c r="E36" s="12">
        <v>80.586521739130418</v>
      </c>
      <c r="F36" s="12">
        <v>81.171707317073171</v>
      </c>
    </row>
    <row r="37" spans="1:14" x14ac:dyDescent="0.25">
      <c r="A37" s="74"/>
      <c r="B37" s="4" t="s">
        <v>5</v>
      </c>
      <c r="C37" s="12">
        <v>1.3555415508846871</v>
      </c>
      <c r="D37" s="12">
        <v>1.7721106994679641</v>
      </c>
      <c r="E37" s="12">
        <v>2.062972200374233</v>
      </c>
      <c r="F37" s="12">
        <v>2.9176907841981961</v>
      </c>
    </row>
    <row r="38" spans="1:14" x14ac:dyDescent="0.25">
      <c r="A38" s="74"/>
      <c r="B38" s="4" t="s">
        <v>9</v>
      </c>
      <c r="C38" s="12">
        <v>74.33</v>
      </c>
      <c r="D38" s="12">
        <v>75.790000000000006</v>
      </c>
      <c r="E38" s="12">
        <v>75.5</v>
      </c>
      <c r="F38" s="12">
        <v>74.8</v>
      </c>
    </row>
    <row r="39" spans="1:14" ht="15.75" thickBot="1" x14ac:dyDescent="0.3">
      <c r="A39" s="75"/>
      <c r="B39" s="7" t="s">
        <v>10</v>
      </c>
      <c r="C39" s="15">
        <v>82</v>
      </c>
      <c r="D39" s="15">
        <v>85</v>
      </c>
      <c r="E39" s="15">
        <v>85</v>
      </c>
      <c r="F39" s="15">
        <v>88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43497</v>
      </c>
      <c r="D43" s="9">
        <v>43525</v>
      </c>
      <c r="E43" s="9">
        <v>43556</v>
      </c>
      <c r="F43" s="9">
        <v>43586</v>
      </c>
      <c r="G43" s="9">
        <v>43617</v>
      </c>
      <c r="H43" s="9">
        <v>43647</v>
      </c>
      <c r="I43" s="9">
        <v>43678</v>
      </c>
      <c r="J43" s="9">
        <v>43709</v>
      </c>
      <c r="K43" s="9">
        <v>43739</v>
      </c>
      <c r="L43" s="9">
        <v>43770</v>
      </c>
      <c r="M43" s="9">
        <v>43800</v>
      </c>
      <c r="N43" s="9">
        <v>43831</v>
      </c>
    </row>
    <row r="44" spans="1:14" ht="15" customHeight="1" x14ac:dyDescent="0.25">
      <c r="A44" s="71" t="s">
        <v>11</v>
      </c>
      <c r="B44" s="4" t="s">
        <v>3</v>
      </c>
      <c r="C44" s="16">
        <v>112639.19</v>
      </c>
      <c r="D44" s="16">
        <v>114883</v>
      </c>
      <c r="E44" s="16">
        <v>141875.14000000001</v>
      </c>
      <c r="F44" s="16">
        <v>116963.5</v>
      </c>
      <c r="G44" s="16">
        <v>119082.58</v>
      </c>
      <c r="H44" s="16">
        <v>133864.935</v>
      </c>
      <c r="I44" s="16">
        <v>118880.21</v>
      </c>
      <c r="J44" s="16">
        <v>119410</v>
      </c>
      <c r="K44" s="16">
        <v>139252.5</v>
      </c>
      <c r="L44" s="16">
        <v>128552.83500000001</v>
      </c>
      <c r="M44" s="16">
        <v>155271.29999999999</v>
      </c>
      <c r="N44" s="16">
        <v>169462.88500000001</v>
      </c>
    </row>
    <row r="45" spans="1:14" x14ac:dyDescent="0.25">
      <c r="A45" s="72"/>
      <c r="B45" s="4" t="s">
        <v>4</v>
      </c>
      <c r="C45" s="16">
        <v>112591.56886792451</v>
      </c>
      <c r="D45" s="16">
        <v>115436.4251851852</v>
      </c>
      <c r="E45" s="16">
        <v>142180.53320754721</v>
      </c>
      <c r="F45" s="16">
        <v>118038.80384615379</v>
      </c>
      <c r="G45" s="16">
        <v>119043.8190384616</v>
      </c>
      <c r="H45" s="16">
        <v>133440.85925925919</v>
      </c>
      <c r="I45" s="16">
        <v>119946.9963461538</v>
      </c>
      <c r="J45" s="16">
        <v>119438.99576923079</v>
      </c>
      <c r="K45" s="16">
        <v>137721.6818518519</v>
      </c>
      <c r="L45" s="16">
        <v>128863.47719999999</v>
      </c>
      <c r="M45" s="16">
        <v>153841.38490196079</v>
      </c>
      <c r="N45" s="16">
        <v>164588.6507142857</v>
      </c>
    </row>
    <row r="46" spans="1:14" x14ac:dyDescent="0.25">
      <c r="A46" s="72"/>
      <c r="B46" s="4" t="s">
        <v>5</v>
      </c>
      <c r="C46" s="16">
        <v>7565.6019210082704</v>
      </c>
      <c r="D46" s="16">
        <v>4373.5653600090018</v>
      </c>
      <c r="E46" s="16">
        <v>8439.233643798827</v>
      </c>
      <c r="F46" s="16">
        <v>6014.6420301989656</v>
      </c>
      <c r="G46" s="16">
        <v>4103.5403161819231</v>
      </c>
      <c r="H46" s="16">
        <v>7288.7377124957566</v>
      </c>
      <c r="I46" s="16">
        <v>4152.1963419489484</v>
      </c>
      <c r="J46" s="16">
        <v>4720.6014319581454</v>
      </c>
      <c r="K46" s="16">
        <v>7979.2885645478927</v>
      </c>
      <c r="L46" s="16">
        <v>4658.6292232736196</v>
      </c>
      <c r="M46" s="16">
        <v>10758.17243570754</v>
      </c>
      <c r="N46" s="16">
        <v>16417.463699736421</v>
      </c>
    </row>
    <row r="47" spans="1:14" ht="15" customHeight="1" x14ac:dyDescent="0.25">
      <c r="A47" s="72"/>
      <c r="B47" s="4" t="s">
        <v>9</v>
      </c>
      <c r="C47" s="16">
        <v>82500</v>
      </c>
      <c r="D47" s="16">
        <v>101600</v>
      </c>
      <c r="E47" s="16">
        <v>116799</v>
      </c>
      <c r="F47" s="16">
        <v>107972.27</v>
      </c>
      <c r="G47" s="16">
        <v>108800</v>
      </c>
      <c r="H47" s="16">
        <v>113400</v>
      </c>
      <c r="I47" s="16">
        <v>111930</v>
      </c>
      <c r="J47" s="16">
        <v>103000</v>
      </c>
      <c r="K47" s="16">
        <v>114050.9</v>
      </c>
      <c r="L47" s="16">
        <v>120000</v>
      </c>
      <c r="M47" s="16">
        <v>127501</v>
      </c>
      <c r="N47" s="16">
        <v>116648</v>
      </c>
    </row>
    <row r="48" spans="1:14" x14ac:dyDescent="0.25">
      <c r="A48" s="72"/>
      <c r="B48" s="4" t="s">
        <v>10</v>
      </c>
      <c r="C48" s="16">
        <v>148900</v>
      </c>
      <c r="D48" s="16">
        <v>126951.26</v>
      </c>
      <c r="E48" s="16">
        <v>164900</v>
      </c>
      <c r="F48" s="16">
        <v>140444</v>
      </c>
      <c r="G48" s="16">
        <v>131298</v>
      </c>
      <c r="H48" s="16">
        <v>151599</v>
      </c>
      <c r="I48" s="16">
        <v>129964</v>
      </c>
      <c r="J48" s="16">
        <v>135000</v>
      </c>
      <c r="K48" s="16">
        <v>154509</v>
      </c>
      <c r="L48" s="16">
        <v>140540</v>
      </c>
      <c r="M48" s="16">
        <v>179498</v>
      </c>
      <c r="N48" s="16">
        <v>183759</v>
      </c>
    </row>
    <row r="49" spans="1:14" ht="15" customHeight="1" x14ac:dyDescent="0.25">
      <c r="A49" s="63" t="s">
        <v>6</v>
      </c>
      <c r="B49" s="5" t="s">
        <v>3</v>
      </c>
      <c r="C49" s="17">
        <v>84887.14</v>
      </c>
      <c r="D49" s="17">
        <v>98147.625</v>
      </c>
      <c r="E49" s="17">
        <v>127345</v>
      </c>
      <c r="F49" s="17">
        <v>93560</v>
      </c>
      <c r="G49" s="17">
        <v>98909.33</v>
      </c>
      <c r="H49" s="17">
        <v>114151</v>
      </c>
      <c r="I49" s="17">
        <v>98511</v>
      </c>
      <c r="J49" s="17">
        <v>103235.96</v>
      </c>
      <c r="K49" s="17">
        <v>122000</v>
      </c>
      <c r="L49" s="17">
        <v>105674.41</v>
      </c>
      <c r="M49" s="17">
        <v>129296.36500000001</v>
      </c>
      <c r="N49" s="17">
        <v>144132.815</v>
      </c>
    </row>
    <row r="50" spans="1:14" x14ac:dyDescent="0.25">
      <c r="A50" s="63"/>
      <c r="B50" s="5" t="s">
        <v>4</v>
      </c>
      <c r="C50" s="17">
        <v>86135.171346153846</v>
      </c>
      <c r="D50" s="17">
        <v>98645.44634615384</v>
      </c>
      <c r="E50" s="17">
        <v>127563.01627450981</v>
      </c>
      <c r="F50" s="17">
        <v>94507.910588235289</v>
      </c>
      <c r="G50" s="17">
        <v>98180.28803921568</v>
      </c>
      <c r="H50" s="17">
        <v>113997.32811320751</v>
      </c>
      <c r="I50" s="17">
        <v>98930.893921568611</v>
      </c>
      <c r="J50" s="17">
        <v>103981.26431372551</v>
      </c>
      <c r="K50" s="17">
        <v>121605.3296078431</v>
      </c>
      <c r="L50" s="17">
        <v>106536.4447058823</v>
      </c>
      <c r="M50" s="17">
        <v>131147.33600000001</v>
      </c>
      <c r="N50" s="17">
        <v>140428.18738095241</v>
      </c>
    </row>
    <row r="51" spans="1:14" x14ac:dyDescent="0.25">
      <c r="A51" s="63"/>
      <c r="B51" s="5" t="s">
        <v>5</v>
      </c>
      <c r="C51" s="17">
        <v>5340.322460612806</v>
      </c>
      <c r="D51" s="17">
        <v>4599.5478284918854</v>
      </c>
      <c r="E51" s="17">
        <v>4589.1948551753449</v>
      </c>
      <c r="F51" s="17">
        <v>5075.7099979444929</v>
      </c>
      <c r="G51" s="17">
        <v>4368.0143861310789</v>
      </c>
      <c r="H51" s="17">
        <v>6625.1771086724284</v>
      </c>
      <c r="I51" s="17">
        <v>3441.3359743350138</v>
      </c>
      <c r="J51" s="17">
        <v>5408.659100390505</v>
      </c>
      <c r="K51" s="17">
        <v>5363.1644683619261</v>
      </c>
      <c r="L51" s="17">
        <v>5498.4889548829105</v>
      </c>
      <c r="M51" s="17">
        <v>11983.32094465386</v>
      </c>
      <c r="N51" s="17">
        <v>19416.6231853223</v>
      </c>
    </row>
    <row r="52" spans="1:14" ht="15" customHeight="1" x14ac:dyDescent="0.25">
      <c r="A52" s="63"/>
      <c r="B52" s="5" t="s">
        <v>9</v>
      </c>
      <c r="C52" s="17">
        <v>76908</v>
      </c>
      <c r="D52" s="17">
        <v>82116</v>
      </c>
      <c r="E52" s="17">
        <v>119518.19</v>
      </c>
      <c r="F52" s="17">
        <v>82600</v>
      </c>
      <c r="G52" s="17">
        <v>87551</v>
      </c>
      <c r="H52" s="17">
        <v>95397</v>
      </c>
      <c r="I52" s="17">
        <v>90666</v>
      </c>
      <c r="J52" s="17">
        <v>92353</v>
      </c>
      <c r="K52" s="17">
        <v>111837.98</v>
      </c>
      <c r="L52" s="17">
        <v>97607</v>
      </c>
      <c r="M52" s="17">
        <v>104340</v>
      </c>
      <c r="N52" s="17">
        <v>90900</v>
      </c>
    </row>
    <row r="53" spans="1:14" x14ac:dyDescent="0.25">
      <c r="A53" s="63"/>
      <c r="B53" s="5" t="s">
        <v>10</v>
      </c>
      <c r="C53" s="17">
        <v>105953</v>
      </c>
      <c r="D53" s="17">
        <v>110000</v>
      </c>
      <c r="E53" s="17">
        <v>142345</v>
      </c>
      <c r="F53" s="17">
        <v>113001.9</v>
      </c>
      <c r="G53" s="17">
        <v>109097</v>
      </c>
      <c r="H53" s="17">
        <v>130300</v>
      </c>
      <c r="I53" s="17">
        <v>106876</v>
      </c>
      <c r="J53" s="17">
        <v>126786</v>
      </c>
      <c r="K53" s="17">
        <v>139201</v>
      </c>
      <c r="L53" s="17">
        <v>127380</v>
      </c>
      <c r="M53" s="17">
        <v>168409</v>
      </c>
      <c r="N53" s="17">
        <v>173511</v>
      </c>
    </row>
    <row r="54" spans="1:14" ht="15" customHeight="1" x14ac:dyDescent="0.25">
      <c r="A54" s="72" t="s">
        <v>7</v>
      </c>
      <c r="B54" s="4" t="s">
        <v>3</v>
      </c>
      <c r="C54" s="16">
        <v>103503.61500000001</v>
      </c>
      <c r="D54" s="16">
        <v>118101</v>
      </c>
      <c r="E54" s="16">
        <v>116455.55499999999</v>
      </c>
      <c r="F54" s="16">
        <v>108300.9</v>
      </c>
      <c r="G54" s="16">
        <v>110360.7</v>
      </c>
      <c r="H54" s="16">
        <v>119740.9</v>
      </c>
      <c r="I54" s="16">
        <v>116122.5</v>
      </c>
      <c r="J54" s="16">
        <v>125011</v>
      </c>
      <c r="K54" s="16">
        <v>110872.2</v>
      </c>
      <c r="L54" s="16">
        <v>120332</v>
      </c>
      <c r="M54" s="16">
        <v>157136</v>
      </c>
      <c r="N54" s="16">
        <v>116494.33500000001</v>
      </c>
    </row>
    <row r="55" spans="1:14" x14ac:dyDescent="0.25">
      <c r="A55" s="72"/>
      <c r="B55" s="4" t="s">
        <v>4</v>
      </c>
      <c r="C55" s="16">
        <v>103701.4573076923</v>
      </c>
      <c r="D55" s="16">
        <v>116364.8786792453</v>
      </c>
      <c r="E55" s="16">
        <v>115551.0384615385</v>
      </c>
      <c r="F55" s="16">
        <v>108797.23686274511</v>
      </c>
      <c r="G55" s="16">
        <v>110805.583</v>
      </c>
      <c r="H55" s="16">
        <v>120553.9251923077</v>
      </c>
      <c r="I55" s="16">
        <v>116391.6415384615</v>
      </c>
      <c r="J55" s="16">
        <v>124819.59080000001</v>
      </c>
      <c r="K55" s="16">
        <v>111873.4803921569</v>
      </c>
      <c r="L55" s="16">
        <v>120854.6687755102</v>
      </c>
      <c r="M55" s="16">
        <v>156631.33285714281</v>
      </c>
      <c r="N55" s="16">
        <v>116604.21875</v>
      </c>
    </row>
    <row r="56" spans="1:14" x14ac:dyDescent="0.25">
      <c r="A56" s="72"/>
      <c r="B56" s="4" t="s">
        <v>5</v>
      </c>
      <c r="C56" s="16">
        <v>3370.409407618195</v>
      </c>
      <c r="D56" s="16">
        <v>4472.1793089865123</v>
      </c>
      <c r="E56" s="16">
        <v>4067.8765378527969</v>
      </c>
      <c r="F56" s="16">
        <v>3201.7725914883399</v>
      </c>
      <c r="G56" s="16">
        <v>2722.2479964201029</v>
      </c>
      <c r="H56" s="16">
        <v>4017.7878707062259</v>
      </c>
      <c r="I56" s="16">
        <v>2503.8995866012469</v>
      </c>
      <c r="J56" s="16">
        <v>4135.7133334915497</v>
      </c>
      <c r="K56" s="16">
        <v>4406.7261543894283</v>
      </c>
      <c r="L56" s="16">
        <v>3962.188336430298</v>
      </c>
      <c r="M56" s="16">
        <v>14615.40368137316</v>
      </c>
      <c r="N56" s="16">
        <v>6826.8981388442307</v>
      </c>
    </row>
    <row r="57" spans="1:14" ht="15" customHeight="1" x14ac:dyDescent="0.25">
      <c r="A57" s="72"/>
      <c r="B57" s="4" t="s">
        <v>9</v>
      </c>
      <c r="C57" s="16">
        <v>93948</v>
      </c>
      <c r="D57" s="16">
        <v>104739</v>
      </c>
      <c r="E57" s="16">
        <v>105410.41</v>
      </c>
      <c r="F57" s="16">
        <v>102297.61</v>
      </c>
      <c r="G57" s="16">
        <v>105097.14</v>
      </c>
      <c r="H57" s="16">
        <v>110285</v>
      </c>
      <c r="I57" s="16">
        <v>111000</v>
      </c>
      <c r="J57" s="16">
        <v>113581</v>
      </c>
      <c r="K57" s="16">
        <v>98000</v>
      </c>
      <c r="L57" s="16">
        <v>107489</v>
      </c>
      <c r="M57" s="16">
        <v>110000</v>
      </c>
      <c r="N57" s="16">
        <v>95000</v>
      </c>
    </row>
    <row r="58" spans="1:14" x14ac:dyDescent="0.25">
      <c r="A58" s="72"/>
      <c r="B58" s="4" t="s">
        <v>10</v>
      </c>
      <c r="C58" s="16">
        <v>115000</v>
      </c>
      <c r="D58" s="16">
        <v>124601</v>
      </c>
      <c r="E58" s="16">
        <v>123719</v>
      </c>
      <c r="F58" s="16">
        <v>119154</v>
      </c>
      <c r="G58" s="16">
        <v>121545</v>
      </c>
      <c r="H58" s="16">
        <v>132088</v>
      </c>
      <c r="I58" s="16">
        <v>123367</v>
      </c>
      <c r="J58" s="16">
        <v>143263</v>
      </c>
      <c r="K58" s="16">
        <v>123447</v>
      </c>
      <c r="L58" s="16">
        <v>131930</v>
      </c>
      <c r="M58" s="16">
        <v>201197</v>
      </c>
      <c r="N58" s="16">
        <v>129490</v>
      </c>
    </row>
    <row r="59" spans="1:14" ht="15" customHeight="1" x14ac:dyDescent="0.25">
      <c r="A59" s="63" t="s">
        <v>8</v>
      </c>
      <c r="B59" s="5" t="s">
        <v>3</v>
      </c>
      <c r="C59" s="17">
        <v>-18483.099999999999</v>
      </c>
      <c r="D59" s="17">
        <v>-19393.5</v>
      </c>
      <c r="E59" s="17">
        <v>10976.9</v>
      </c>
      <c r="F59" s="17">
        <v>-13481.5</v>
      </c>
      <c r="G59" s="17">
        <v>-12238</v>
      </c>
      <c r="H59" s="17">
        <v>-5782</v>
      </c>
      <c r="I59" s="17">
        <v>-17646</v>
      </c>
      <c r="J59" s="17">
        <v>-21285.174999999999</v>
      </c>
      <c r="K59" s="17">
        <v>9492.32</v>
      </c>
      <c r="L59" s="17">
        <v>-15543.8</v>
      </c>
      <c r="M59" s="17">
        <v>-27749</v>
      </c>
      <c r="N59" s="17">
        <v>30582</v>
      </c>
    </row>
    <row r="60" spans="1:14" x14ac:dyDescent="0.25">
      <c r="A60" s="63"/>
      <c r="B60" s="5" t="s">
        <v>4</v>
      </c>
      <c r="C60" s="17">
        <v>-17488.697254901959</v>
      </c>
      <c r="D60" s="17">
        <v>-17563.70196078431</v>
      </c>
      <c r="E60" s="17">
        <v>11662.45673469388</v>
      </c>
      <c r="F60" s="17">
        <v>-13880.122499999999</v>
      </c>
      <c r="G60" s="17">
        <v>-12545.99</v>
      </c>
      <c r="H60" s="17">
        <v>-5708.5382352941187</v>
      </c>
      <c r="I60" s="17">
        <v>-17321.841372549021</v>
      </c>
      <c r="J60" s="17">
        <v>-20906.624800000001</v>
      </c>
      <c r="K60" s="17">
        <v>8843.6876470588231</v>
      </c>
      <c r="L60" s="17">
        <v>-15646.094285714291</v>
      </c>
      <c r="M60" s="17">
        <v>-25518.834897959179</v>
      </c>
      <c r="N60" s="17">
        <v>25337.759268292681</v>
      </c>
    </row>
    <row r="61" spans="1:14" x14ac:dyDescent="0.25">
      <c r="A61" s="63"/>
      <c r="B61" s="5" t="s">
        <v>5</v>
      </c>
      <c r="C61" s="17">
        <v>5587.4583736418399</v>
      </c>
      <c r="D61" s="17">
        <v>6405.4512604390402</v>
      </c>
      <c r="E61" s="17">
        <v>4569.4783542117739</v>
      </c>
      <c r="F61" s="17">
        <v>6079.6164827135171</v>
      </c>
      <c r="G61" s="17">
        <v>4696.6340312334332</v>
      </c>
      <c r="H61" s="17">
        <v>5907.4884271543706</v>
      </c>
      <c r="I61" s="17">
        <v>3967.4372504749299</v>
      </c>
      <c r="J61" s="17">
        <v>6677.2675014881324</v>
      </c>
      <c r="K61" s="17">
        <v>6477.3246803110269</v>
      </c>
      <c r="L61" s="17">
        <v>5859.9406882482626</v>
      </c>
      <c r="M61" s="17">
        <v>12403.21413544592</v>
      </c>
      <c r="N61" s="17">
        <v>17015.419198509091</v>
      </c>
    </row>
    <row r="62" spans="1:14" x14ac:dyDescent="0.25">
      <c r="A62" s="63"/>
      <c r="B62" s="5" t="s">
        <v>9</v>
      </c>
      <c r="C62" s="17">
        <v>-30335</v>
      </c>
      <c r="D62" s="17">
        <v>-28200</v>
      </c>
      <c r="E62" s="17">
        <v>3288.1</v>
      </c>
      <c r="F62" s="17">
        <v>-30681</v>
      </c>
      <c r="G62" s="17">
        <v>-24239</v>
      </c>
      <c r="H62" s="17">
        <v>-20000</v>
      </c>
      <c r="I62" s="17">
        <v>-25996</v>
      </c>
      <c r="J62" s="17">
        <v>-47012</v>
      </c>
      <c r="K62" s="17">
        <v>-11562</v>
      </c>
      <c r="L62" s="17">
        <v>-26239</v>
      </c>
      <c r="M62" s="17">
        <v>-46750</v>
      </c>
      <c r="N62" s="17">
        <v>-20865</v>
      </c>
    </row>
    <row r="63" spans="1:14" ht="15.75" thickBot="1" x14ac:dyDescent="0.3">
      <c r="A63" s="64"/>
      <c r="B63" s="6" t="s">
        <v>10</v>
      </c>
      <c r="C63" s="18">
        <v>-2058</v>
      </c>
      <c r="D63" s="18">
        <v>-2505.8200000000002</v>
      </c>
      <c r="E63" s="18">
        <v>23903</v>
      </c>
      <c r="F63" s="18">
        <v>384</v>
      </c>
      <c r="G63" s="18">
        <v>-2069.48</v>
      </c>
      <c r="H63" s="18">
        <v>10383</v>
      </c>
      <c r="I63" s="18">
        <v>-6966</v>
      </c>
      <c r="J63" s="18">
        <v>5000</v>
      </c>
      <c r="K63" s="18">
        <v>22384.720000000001</v>
      </c>
      <c r="L63" s="18">
        <v>-4080</v>
      </c>
      <c r="M63" s="18">
        <v>10100</v>
      </c>
      <c r="N63" s="18">
        <v>48374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0:N63"/>
  <sheetViews>
    <sheetView topLeftCell="A22" workbookViewId="0">
      <selection activeCell="K38" sqref="K3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43525</v>
      </c>
      <c r="C10" s="3"/>
    </row>
    <row r="11" spans="1:6" ht="15.75" x14ac:dyDescent="0.25">
      <c r="A11" s="1" t="s">
        <v>0</v>
      </c>
      <c r="B11" s="2">
        <v>43525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1570585.8049999999</v>
      </c>
      <c r="D15" s="11">
        <v>1689619</v>
      </c>
      <c r="E15" s="11">
        <v>1807250</v>
      </c>
      <c r="F15" s="11">
        <v>1917550</v>
      </c>
    </row>
    <row r="16" spans="1:6" x14ac:dyDescent="0.25">
      <c r="A16" s="72"/>
      <c r="B16" s="12" t="s">
        <v>4</v>
      </c>
      <c r="C16" s="13">
        <v>1572842.8683333329</v>
      </c>
      <c r="D16" s="13">
        <v>1691670.685000001</v>
      </c>
      <c r="E16" s="13">
        <v>1805416.4917777779</v>
      </c>
      <c r="F16" s="13">
        <v>1922374.50425</v>
      </c>
    </row>
    <row r="17" spans="1:6" x14ac:dyDescent="0.25">
      <c r="A17" s="72"/>
      <c r="B17" s="12" t="s">
        <v>5</v>
      </c>
      <c r="C17" s="13">
        <v>31598.619899439189</v>
      </c>
      <c r="D17" s="13">
        <v>50470.332111781478</v>
      </c>
      <c r="E17" s="13">
        <v>60463.68149197592</v>
      </c>
      <c r="F17" s="13">
        <v>78488.636230255637</v>
      </c>
    </row>
    <row r="18" spans="1:6" x14ac:dyDescent="0.25">
      <c r="A18" s="72"/>
      <c r="B18" s="12" t="s">
        <v>9</v>
      </c>
      <c r="C18" s="13">
        <v>1504204</v>
      </c>
      <c r="D18" s="13">
        <v>1544338</v>
      </c>
      <c r="E18" s="13">
        <v>1638234</v>
      </c>
      <c r="F18" s="13">
        <v>1703660.23</v>
      </c>
    </row>
    <row r="19" spans="1:6" x14ac:dyDescent="0.25">
      <c r="A19" s="72"/>
      <c r="B19" s="12" t="s">
        <v>10</v>
      </c>
      <c r="C19" s="13">
        <v>1667296</v>
      </c>
      <c r="D19" s="13">
        <v>1823190.27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1322194.405</v>
      </c>
      <c r="D20" s="14">
        <v>1420000</v>
      </c>
      <c r="E20" s="14">
        <v>1518800</v>
      </c>
      <c r="F20" s="14">
        <v>1621039.58</v>
      </c>
    </row>
    <row r="21" spans="1:6" x14ac:dyDescent="0.25">
      <c r="A21" s="63"/>
      <c r="B21" s="5" t="s">
        <v>4</v>
      </c>
      <c r="C21" s="14">
        <v>1322028.3856451609</v>
      </c>
      <c r="D21" s="14">
        <v>1425702.361754386</v>
      </c>
      <c r="E21" s="14">
        <v>1524364.61122449</v>
      </c>
      <c r="F21" s="14">
        <v>1627155.0825581399</v>
      </c>
    </row>
    <row r="22" spans="1:6" x14ac:dyDescent="0.25">
      <c r="A22" s="63"/>
      <c r="B22" s="5" t="s">
        <v>5</v>
      </c>
      <c r="C22" s="14">
        <v>24050.716865411108</v>
      </c>
      <c r="D22" s="14">
        <v>33060.285204774089</v>
      </c>
      <c r="E22" s="14">
        <v>38700.635779937023</v>
      </c>
      <c r="F22" s="14">
        <v>43863.381873399623</v>
      </c>
    </row>
    <row r="23" spans="1:6" x14ac:dyDescent="0.25">
      <c r="A23" s="63"/>
      <c r="B23" s="5" t="s">
        <v>9</v>
      </c>
      <c r="C23" s="14">
        <v>1271000</v>
      </c>
      <c r="D23" s="14">
        <v>1365000</v>
      </c>
      <c r="E23" s="14">
        <v>1456499.5</v>
      </c>
      <c r="F23" s="14">
        <v>1554921</v>
      </c>
    </row>
    <row r="24" spans="1:6" x14ac:dyDescent="0.25">
      <c r="A24" s="63"/>
      <c r="B24" s="5" t="s">
        <v>10</v>
      </c>
      <c r="C24" s="14">
        <v>1404196</v>
      </c>
      <c r="D24" s="14">
        <v>1508530</v>
      </c>
      <c r="E24" s="14">
        <v>1615424</v>
      </c>
      <c r="F24" s="14">
        <v>1734570</v>
      </c>
    </row>
    <row r="25" spans="1:6" ht="15" customHeight="1" x14ac:dyDescent="0.25">
      <c r="A25" s="72" t="s">
        <v>7</v>
      </c>
      <c r="B25" s="4" t="s">
        <v>3</v>
      </c>
      <c r="C25" s="12">
        <v>1419662.5</v>
      </c>
      <c r="D25" s="12">
        <v>1483420.53</v>
      </c>
      <c r="E25" s="12">
        <v>1541686.3</v>
      </c>
      <c r="F25" s="12">
        <v>1602782</v>
      </c>
    </row>
    <row r="26" spans="1:6" x14ac:dyDescent="0.25">
      <c r="A26" s="72"/>
      <c r="B26" s="4" t="s">
        <v>4</v>
      </c>
      <c r="C26" s="12">
        <v>1419972.844516129</v>
      </c>
      <c r="D26" s="12">
        <v>1485023.240701755</v>
      </c>
      <c r="E26" s="12">
        <v>1548992.6932653061</v>
      </c>
      <c r="F26" s="12">
        <v>1616378.779069768</v>
      </c>
    </row>
    <row r="27" spans="1:6" x14ac:dyDescent="0.25">
      <c r="A27" s="72"/>
      <c r="B27" s="4" t="s">
        <v>5</v>
      </c>
      <c r="C27" s="12">
        <v>16953.910642128791</v>
      </c>
      <c r="D27" s="12">
        <v>26173.029973258941</v>
      </c>
      <c r="E27" s="12">
        <v>34368.04821015471</v>
      </c>
      <c r="F27" s="12">
        <v>46323.764563531149</v>
      </c>
    </row>
    <row r="28" spans="1:6" x14ac:dyDescent="0.25">
      <c r="A28" s="72"/>
      <c r="B28" s="4" t="s">
        <v>9</v>
      </c>
      <c r="C28" s="12">
        <v>1383000</v>
      </c>
      <c r="D28" s="12">
        <v>1422380.4</v>
      </c>
      <c r="E28" s="12">
        <v>1486516.56</v>
      </c>
      <c r="F28" s="12">
        <v>1536529.99</v>
      </c>
    </row>
    <row r="29" spans="1:6" x14ac:dyDescent="0.25">
      <c r="A29" s="72"/>
      <c r="B29" s="4" t="s">
        <v>10</v>
      </c>
      <c r="C29" s="12">
        <v>1457648</v>
      </c>
      <c r="D29" s="12">
        <v>1543855</v>
      </c>
      <c r="E29" s="12">
        <v>1634515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-98175</v>
      </c>
      <c r="D30" s="14">
        <v>-68405.89</v>
      </c>
      <c r="E30" s="14">
        <v>-24300.584999999999</v>
      </c>
      <c r="F30" s="14">
        <v>18672.73</v>
      </c>
    </row>
    <row r="31" spans="1:6" x14ac:dyDescent="0.25">
      <c r="A31" s="73"/>
      <c r="B31" s="5" t="s">
        <v>4</v>
      </c>
      <c r="C31" s="14">
        <v>-94892.794769230764</v>
      </c>
      <c r="D31" s="14">
        <v>-62947.191206896547</v>
      </c>
      <c r="E31" s="14">
        <v>-24121.583461538459</v>
      </c>
      <c r="F31" s="14">
        <v>12348.30282608696</v>
      </c>
    </row>
    <row r="32" spans="1:6" x14ac:dyDescent="0.25">
      <c r="A32" s="73"/>
      <c r="B32" s="5" t="s">
        <v>5</v>
      </c>
      <c r="C32" s="14">
        <v>24705.296397444901</v>
      </c>
      <c r="D32" s="14">
        <v>23428.2573500539</v>
      </c>
      <c r="E32" s="14">
        <v>34763.284448360391</v>
      </c>
      <c r="F32" s="14">
        <v>41570.423068157063</v>
      </c>
    </row>
    <row r="33" spans="1:14" ht="15" customHeight="1" x14ac:dyDescent="0.25">
      <c r="A33" s="73"/>
      <c r="B33" s="5" t="s">
        <v>9</v>
      </c>
      <c r="C33" s="14">
        <v>-136189.22</v>
      </c>
      <c r="D33" s="14">
        <v>-109176.9</v>
      </c>
      <c r="E33" s="14">
        <v>-100792</v>
      </c>
      <c r="F33" s="14">
        <v>-90025</v>
      </c>
    </row>
    <row r="34" spans="1:14" x14ac:dyDescent="0.25">
      <c r="A34" s="73"/>
      <c r="B34" s="5" t="s">
        <v>10</v>
      </c>
      <c r="C34" s="14">
        <v>4570</v>
      </c>
      <c r="D34" s="14">
        <v>-19</v>
      </c>
      <c r="E34" s="14">
        <v>73870</v>
      </c>
      <c r="F34" s="14">
        <v>109679</v>
      </c>
    </row>
    <row r="35" spans="1:14" ht="15" customHeight="1" x14ac:dyDescent="0.25">
      <c r="A35" s="74" t="s">
        <v>20</v>
      </c>
      <c r="B35" s="4" t="s">
        <v>3</v>
      </c>
      <c r="C35" s="12">
        <v>78</v>
      </c>
      <c r="D35" s="12">
        <v>79.234999999999999</v>
      </c>
      <c r="E35" s="12">
        <v>80.7</v>
      </c>
      <c r="F35" s="12">
        <v>80.875</v>
      </c>
    </row>
    <row r="36" spans="1:14" x14ac:dyDescent="0.25">
      <c r="A36" s="74"/>
      <c r="B36" s="4" t="s">
        <v>4</v>
      </c>
      <c r="C36" s="12">
        <v>78.178153846153847</v>
      </c>
      <c r="D36" s="12">
        <v>79.350833333333355</v>
      </c>
      <c r="E36" s="12">
        <v>80.505098039215667</v>
      </c>
      <c r="F36" s="12">
        <v>81.075416666666683</v>
      </c>
    </row>
    <row r="37" spans="1:14" x14ac:dyDescent="0.25">
      <c r="A37" s="74"/>
      <c r="B37" s="4" t="s">
        <v>5</v>
      </c>
      <c r="C37" s="12">
        <v>1.275543869673456</v>
      </c>
      <c r="D37" s="12">
        <v>1.816334819118228</v>
      </c>
      <c r="E37" s="12">
        <v>2.4510049959549409</v>
      </c>
      <c r="F37" s="12">
        <v>3.0841081736784699</v>
      </c>
    </row>
    <row r="38" spans="1:14" x14ac:dyDescent="0.25">
      <c r="A38" s="74"/>
      <c r="B38" s="4" t="s">
        <v>9</v>
      </c>
      <c r="C38" s="12">
        <v>75</v>
      </c>
      <c r="D38" s="12">
        <v>75.099999999999994</v>
      </c>
      <c r="E38" s="12">
        <v>75</v>
      </c>
      <c r="F38" s="12">
        <v>73.5</v>
      </c>
    </row>
    <row r="39" spans="1:14" ht="15.75" thickBot="1" x14ac:dyDescent="0.3">
      <c r="A39" s="75"/>
      <c r="B39" s="7" t="s">
        <v>10</v>
      </c>
      <c r="C39" s="15">
        <v>81.5</v>
      </c>
      <c r="D39" s="15">
        <v>84.4</v>
      </c>
      <c r="E39" s="15">
        <v>87.26</v>
      </c>
      <c r="F39" s="15">
        <v>89.23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43525</v>
      </c>
      <c r="D43" s="9">
        <v>43556</v>
      </c>
      <c r="E43" s="9">
        <v>43586</v>
      </c>
      <c r="F43" s="9">
        <v>43617</v>
      </c>
      <c r="G43" s="9">
        <v>43647</v>
      </c>
      <c r="H43" s="9">
        <v>43678</v>
      </c>
      <c r="I43" s="9">
        <v>43709</v>
      </c>
      <c r="J43" s="9">
        <v>43739</v>
      </c>
      <c r="K43" s="9">
        <v>43770</v>
      </c>
      <c r="L43" s="9">
        <v>43800</v>
      </c>
      <c r="M43" s="9">
        <v>43831</v>
      </c>
      <c r="N43" s="9">
        <v>43862</v>
      </c>
    </row>
    <row r="44" spans="1:14" ht="15" customHeight="1" x14ac:dyDescent="0.25">
      <c r="A44" s="71" t="s">
        <v>11</v>
      </c>
      <c r="B44" s="4" t="s">
        <v>3</v>
      </c>
      <c r="C44" s="16">
        <v>115086.035</v>
      </c>
      <c r="D44" s="16">
        <v>141734.32999999999</v>
      </c>
      <c r="E44" s="16">
        <v>116523.86500000001</v>
      </c>
      <c r="F44" s="16">
        <v>119083.76</v>
      </c>
      <c r="G44" s="16">
        <v>134567</v>
      </c>
      <c r="H44" s="16">
        <v>118710.49</v>
      </c>
      <c r="I44" s="16">
        <v>119335.09</v>
      </c>
      <c r="J44" s="16">
        <v>140495.70000000001</v>
      </c>
      <c r="K44" s="16">
        <v>128049.3</v>
      </c>
      <c r="L44" s="16">
        <v>155676</v>
      </c>
      <c r="M44" s="16">
        <v>171103.42</v>
      </c>
      <c r="N44" s="16">
        <v>119642</v>
      </c>
    </row>
    <row r="45" spans="1:14" x14ac:dyDescent="0.25">
      <c r="A45" s="72"/>
      <c r="B45" s="4" t="s">
        <v>4</v>
      </c>
      <c r="C45" s="16">
        <v>115312.6660714286</v>
      </c>
      <c r="D45" s="16">
        <v>141996.9178181818</v>
      </c>
      <c r="E45" s="16">
        <v>116961.7883333333</v>
      </c>
      <c r="F45" s="16">
        <v>119068.0525454545</v>
      </c>
      <c r="G45" s="16">
        <v>134561.51296296291</v>
      </c>
      <c r="H45" s="16">
        <v>119455.6751851852</v>
      </c>
      <c r="I45" s="16">
        <v>119833.1427777778</v>
      </c>
      <c r="J45" s="16">
        <v>139696.65890909091</v>
      </c>
      <c r="K45" s="16">
        <v>128653.7029629629</v>
      </c>
      <c r="L45" s="16">
        <v>156182.89264150939</v>
      </c>
      <c r="M45" s="16">
        <v>169310.62386363631</v>
      </c>
      <c r="N45" s="16">
        <v>119495.3352380952</v>
      </c>
    </row>
    <row r="46" spans="1:14" x14ac:dyDescent="0.25">
      <c r="A46" s="72"/>
      <c r="B46" s="4" t="s">
        <v>5</v>
      </c>
      <c r="C46" s="16">
        <v>4056.706979507876</v>
      </c>
      <c r="D46" s="16">
        <v>5027.4696009883373</v>
      </c>
      <c r="E46" s="16">
        <v>4087.599362890272</v>
      </c>
      <c r="F46" s="16">
        <v>3845.007208685734</v>
      </c>
      <c r="G46" s="16">
        <v>4853.3093375297321</v>
      </c>
      <c r="H46" s="16">
        <v>3366.2648931339618</v>
      </c>
      <c r="I46" s="16">
        <v>3436.100505450921</v>
      </c>
      <c r="J46" s="16">
        <v>6120.1394668167304</v>
      </c>
      <c r="K46" s="16">
        <v>6621.1410428539166</v>
      </c>
      <c r="L46" s="16">
        <v>6795.5166155627139</v>
      </c>
      <c r="M46" s="16">
        <v>7250.0855156984553</v>
      </c>
      <c r="N46" s="16">
        <v>5007.2558776893784</v>
      </c>
    </row>
    <row r="47" spans="1:14" ht="15" customHeight="1" x14ac:dyDescent="0.25">
      <c r="A47" s="72"/>
      <c r="B47" s="4" t="s">
        <v>9</v>
      </c>
      <c r="C47" s="16">
        <v>101600</v>
      </c>
      <c r="D47" s="16">
        <v>123300</v>
      </c>
      <c r="E47" s="16">
        <v>107972.27</v>
      </c>
      <c r="F47" s="16">
        <v>109100</v>
      </c>
      <c r="G47" s="16">
        <v>118572</v>
      </c>
      <c r="H47" s="16">
        <v>112954.69</v>
      </c>
      <c r="I47" s="16">
        <v>113347</v>
      </c>
      <c r="J47" s="16">
        <v>115900</v>
      </c>
      <c r="K47" s="16">
        <v>102000</v>
      </c>
      <c r="L47" s="16">
        <v>138307.34</v>
      </c>
      <c r="M47" s="16">
        <v>152592</v>
      </c>
      <c r="N47" s="16">
        <v>106000</v>
      </c>
    </row>
    <row r="48" spans="1:14" x14ac:dyDescent="0.25">
      <c r="A48" s="72"/>
      <c r="B48" s="4" t="s">
        <v>10</v>
      </c>
      <c r="C48" s="16">
        <v>125276.84</v>
      </c>
      <c r="D48" s="16">
        <v>151826</v>
      </c>
      <c r="E48" s="16">
        <v>128342</v>
      </c>
      <c r="F48" s="16">
        <v>131298</v>
      </c>
      <c r="G48" s="16">
        <v>143946.75</v>
      </c>
      <c r="H48" s="16">
        <v>128000</v>
      </c>
      <c r="I48" s="16">
        <v>130906</v>
      </c>
      <c r="J48" s="16">
        <v>152450</v>
      </c>
      <c r="K48" s="16">
        <v>158450</v>
      </c>
      <c r="L48" s="16">
        <v>179498</v>
      </c>
      <c r="M48" s="16">
        <v>182455</v>
      </c>
      <c r="N48" s="16">
        <v>135009</v>
      </c>
    </row>
    <row r="49" spans="1:14" ht="15" customHeight="1" x14ac:dyDescent="0.25">
      <c r="A49" s="63" t="s">
        <v>6</v>
      </c>
      <c r="B49" s="5" t="s">
        <v>3</v>
      </c>
      <c r="C49" s="17">
        <v>98000</v>
      </c>
      <c r="D49" s="17">
        <v>126983</v>
      </c>
      <c r="E49" s="17">
        <v>93491.635000000009</v>
      </c>
      <c r="F49" s="17">
        <v>98219.25</v>
      </c>
      <c r="G49" s="17">
        <v>114147</v>
      </c>
      <c r="H49" s="17">
        <v>98603.1</v>
      </c>
      <c r="I49" s="17">
        <v>103250</v>
      </c>
      <c r="J49" s="17">
        <v>122268</v>
      </c>
      <c r="K49" s="17">
        <v>105733</v>
      </c>
      <c r="L49" s="17">
        <v>129963</v>
      </c>
      <c r="M49" s="17">
        <v>148100</v>
      </c>
      <c r="N49" s="17">
        <v>90654.62</v>
      </c>
    </row>
    <row r="50" spans="1:14" x14ac:dyDescent="0.25">
      <c r="A50" s="63"/>
      <c r="B50" s="5" t="s">
        <v>4</v>
      </c>
      <c r="C50" s="17">
        <v>98379.60690909093</v>
      </c>
      <c r="D50" s="17">
        <v>126444.1525</v>
      </c>
      <c r="E50" s="17">
        <v>93671.18833333331</v>
      </c>
      <c r="F50" s="17">
        <v>97963.940181818194</v>
      </c>
      <c r="G50" s="17">
        <v>114204.9875925926</v>
      </c>
      <c r="H50" s="17">
        <v>98397.894181818177</v>
      </c>
      <c r="I50" s="17">
        <v>103921.0912727273</v>
      </c>
      <c r="J50" s="17">
        <v>121820.5194545454</v>
      </c>
      <c r="K50" s="17">
        <v>106036.7769811321</v>
      </c>
      <c r="L50" s="17">
        <v>131471.77796296301</v>
      </c>
      <c r="M50" s="17">
        <v>146029.4902272727</v>
      </c>
      <c r="N50" s="17">
        <v>91602.849761904756</v>
      </c>
    </row>
    <row r="51" spans="1:14" x14ac:dyDescent="0.25">
      <c r="A51" s="63"/>
      <c r="B51" s="5" t="s">
        <v>5</v>
      </c>
      <c r="C51" s="17">
        <v>3401.8464679390158</v>
      </c>
      <c r="D51" s="17">
        <v>3555.998413491443</v>
      </c>
      <c r="E51" s="17">
        <v>3518.885034049767</v>
      </c>
      <c r="F51" s="17">
        <v>4548.8987360953624</v>
      </c>
      <c r="G51" s="17">
        <v>5187.7633346893263</v>
      </c>
      <c r="H51" s="17">
        <v>4178.1520814544128</v>
      </c>
      <c r="I51" s="17">
        <v>4241.5978582928255</v>
      </c>
      <c r="J51" s="17">
        <v>5454.5503839656703</v>
      </c>
      <c r="K51" s="17">
        <v>5677.7981446140757</v>
      </c>
      <c r="L51" s="17">
        <v>8956.1618848750259</v>
      </c>
      <c r="M51" s="17">
        <v>8451.2578213061479</v>
      </c>
      <c r="N51" s="17">
        <v>5726.3434878976441</v>
      </c>
    </row>
    <row r="52" spans="1:14" ht="15" customHeight="1" x14ac:dyDescent="0.25">
      <c r="A52" s="63"/>
      <c r="B52" s="5" t="s">
        <v>9</v>
      </c>
      <c r="C52" s="17">
        <v>90900</v>
      </c>
      <c r="D52" s="17">
        <v>118782</v>
      </c>
      <c r="E52" s="17">
        <v>82900</v>
      </c>
      <c r="F52" s="17">
        <v>85582</v>
      </c>
      <c r="G52" s="17">
        <v>99000</v>
      </c>
      <c r="H52" s="17">
        <v>84377</v>
      </c>
      <c r="I52" s="17">
        <v>92952</v>
      </c>
      <c r="J52" s="17">
        <v>108852</v>
      </c>
      <c r="K52" s="17">
        <v>92457</v>
      </c>
      <c r="L52" s="17">
        <v>115069</v>
      </c>
      <c r="M52" s="17">
        <v>116157</v>
      </c>
      <c r="N52" s="17">
        <v>83156.11</v>
      </c>
    </row>
    <row r="53" spans="1:14" x14ac:dyDescent="0.25">
      <c r="A53" s="63"/>
      <c r="B53" s="5" t="s">
        <v>10</v>
      </c>
      <c r="C53" s="17">
        <v>108354</v>
      </c>
      <c r="D53" s="17">
        <v>137248</v>
      </c>
      <c r="E53" s="17">
        <v>103550</v>
      </c>
      <c r="F53" s="17">
        <v>109097</v>
      </c>
      <c r="G53" s="17">
        <v>130206</v>
      </c>
      <c r="H53" s="17">
        <v>107020</v>
      </c>
      <c r="I53" s="17">
        <v>119750</v>
      </c>
      <c r="J53" s="17">
        <v>139100</v>
      </c>
      <c r="K53" s="17">
        <v>126242.28</v>
      </c>
      <c r="L53" s="17">
        <v>158979</v>
      </c>
      <c r="M53" s="17">
        <v>162249.43</v>
      </c>
      <c r="N53" s="17">
        <v>113984</v>
      </c>
    </row>
    <row r="54" spans="1:14" ht="15" customHeight="1" x14ac:dyDescent="0.25">
      <c r="A54" s="72" t="s">
        <v>7</v>
      </c>
      <c r="B54" s="4" t="s">
        <v>3</v>
      </c>
      <c r="C54" s="16">
        <v>118457</v>
      </c>
      <c r="D54" s="16">
        <v>116619.2</v>
      </c>
      <c r="E54" s="16">
        <v>108058</v>
      </c>
      <c r="F54" s="16">
        <v>110732.78</v>
      </c>
      <c r="G54" s="16">
        <v>120156.71</v>
      </c>
      <c r="H54" s="16">
        <v>116524.31</v>
      </c>
      <c r="I54" s="16">
        <v>125011</v>
      </c>
      <c r="J54" s="16">
        <v>111018</v>
      </c>
      <c r="K54" s="16">
        <v>120781.97500000001</v>
      </c>
      <c r="L54" s="16">
        <v>157654.97500000001</v>
      </c>
      <c r="M54" s="16">
        <v>113426</v>
      </c>
      <c r="N54" s="16">
        <v>107917</v>
      </c>
    </row>
    <row r="55" spans="1:14" x14ac:dyDescent="0.25">
      <c r="A55" s="72"/>
      <c r="B55" s="4" t="s">
        <v>4</v>
      </c>
      <c r="C55" s="16">
        <v>116964.2710909091</v>
      </c>
      <c r="D55" s="16">
        <v>116195.9466666667</v>
      </c>
      <c r="E55" s="16">
        <v>108127.5415384615</v>
      </c>
      <c r="F55" s="16">
        <v>110802.61</v>
      </c>
      <c r="G55" s="16">
        <v>120401.4684615385</v>
      </c>
      <c r="H55" s="16">
        <v>116678.541509434</v>
      </c>
      <c r="I55" s="16">
        <v>125325.7967307692</v>
      </c>
      <c r="J55" s="16">
        <v>111717.5356603774</v>
      </c>
      <c r="K55" s="16">
        <v>121391.4086538461</v>
      </c>
      <c r="L55" s="16">
        <v>158093.7261538461</v>
      </c>
      <c r="M55" s="16">
        <v>114693.72279069771</v>
      </c>
      <c r="N55" s="16">
        <v>108274.74951219511</v>
      </c>
    </row>
    <row r="56" spans="1:14" x14ac:dyDescent="0.25">
      <c r="A56" s="72"/>
      <c r="B56" s="4" t="s">
        <v>5</v>
      </c>
      <c r="C56" s="16">
        <v>3940.9194585681398</v>
      </c>
      <c r="D56" s="16">
        <v>3935.7270357153011</v>
      </c>
      <c r="E56" s="16">
        <v>2271.0403947050149</v>
      </c>
      <c r="F56" s="16">
        <v>2019.181590703347</v>
      </c>
      <c r="G56" s="16">
        <v>2413.545979055149</v>
      </c>
      <c r="H56" s="16">
        <v>2297.9242136272892</v>
      </c>
      <c r="I56" s="16">
        <v>3079.9742340262501</v>
      </c>
      <c r="J56" s="16">
        <v>3338.7911761021128</v>
      </c>
      <c r="K56" s="16">
        <v>3572.8488567802851</v>
      </c>
      <c r="L56" s="16">
        <v>6564.324320057226</v>
      </c>
      <c r="M56" s="16">
        <v>5809.8541884745109</v>
      </c>
      <c r="N56" s="16">
        <v>3784.2627134238119</v>
      </c>
    </row>
    <row r="57" spans="1:14" ht="15" customHeight="1" x14ac:dyDescent="0.25">
      <c r="A57" s="72"/>
      <c r="B57" s="4" t="s">
        <v>9</v>
      </c>
      <c r="C57" s="16">
        <v>107643</v>
      </c>
      <c r="D57" s="16">
        <v>104079</v>
      </c>
      <c r="E57" s="16">
        <v>101548</v>
      </c>
      <c r="F57" s="16">
        <v>105831</v>
      </c>
      <c r="G57" s="16">
        <v>114134</v>
      </c>
      <c r="H57" s="16">
        <v>112054</v>
      </c>
      <c r="I57" s="16">
        <v>115256</v>
      </c>
      <c r="J57" s="16">
        <v>105143</v>
      </c>
      <c r="K57" s="16">
        <v>113193</v>
      </c>
      <c r="L57" s="16">
        <v>137385</v>
      </c>
      <c r="M57" s="16">
        <v>99187</v>
      </c>
      <c r="N57" s="16">
        <v>98332</v>
      </c>
    </row>
    <row r="58" spans="1:14" x14ac:dyDescent="0.25">
      <c r="A58" s="72"/>
      <c r="B58" s="4" t="s">
        <v>10</v>
      </c>
      <c r="C58" s="16">
        <v>124410</v>
      </c>
      <c r="D58" s="16">
        <v>122677</v>
      </c>
      <c r="E58" s="16">
        <v>114087</v>
      </c>
      <c r="F58" s="16">
        <v>116256</v>
      </c>
      <c r="G58" s="16">
        <v>126138</v>
      </c>
      <c r="H58" s="16">
        <v>123277</v>
      </c>
      <c r="I58" s="16">
        <v>136696.97</v>
      </c>
      <c r="J58" s="16">
        <v>121562.03</v>
      </c>
      <c r="K58" s="16">
        <v>132422.24</v>
      </c>
      <c r="L58" s="16">
        <v>174363</v>
      </c>
      <c r="M58" s="16">
        <v>129660</v>
      </c>
      <c r="N58" s="16">
        <v>117730</v>
      </c>
    </row>
    <row r="59" spans="1:14" ht="15" customHeight="1" x14ac:dyDescent="0.25">
      <c r="A59" s="63" t="s">
        <v>8</v>
      </c>
      <c r="B59" s="5" t="s">
        <v>3</v>
      </c>
      <c r="C59" s="17">
        <v>-20193.349999999999</v>
      </c>
      <c r="D59" s="17">
        <v>10243.764999999999</v>
      </c>
      <c r="E59" s="17">
        <v>-14397</v>
      </c>
      <c r="F59" s="17">
        <v>-13229</v>
      </c>
      <c r="G59" s="17">
        <v>-5757.5</v>
      </c>
      <c r="H59" s="17">
        <v>-17680.349999999999</v>
      </c>
      <c r="I59" s="17">
        <v>-21434.98</v>
      </c>
      <c r="J59" s="17">
        <v>10163.61</v>
      </c>
      <c r="K59" s="17">
        <v>-15337.955</v>
      </c>
      <c r="L59" s="17">
        <v>-27821.49</v>
      </c>
      <c r="M59" s="17">
        <v>34253</v>
      </c>
      <c r="N59" s="17">
        <v>-17690.8</v>
      </c>
    </row>
    <row r="60" spans="1:14" x14ac:dyDescent="0.25">
      <c r="A60" s="63"/>
      <c r="B60" s="5" t="s">
        <v>4</v>
      </c>
      <c r="C60" s="17">
        <v>-18791.760740740741</v>
      </c>
      <c r="D60" s="17">
        <v>10438.21481481481</v>
      </c>
      <c r="E60" s="17">
        <v>-13943.16018867925</v>
      </c>
      <c r="F60" s="17">
        <v>-13229.516603773591</v>
      </c>
      <c r="G60" s="17">
        <v>-5906.376153846154</v>
      </c>
      <c r="H60" s="17">
        <v>-18340.010377358489</v>
      </c>
      <c r="I60" s="17">
        <v>-21344.049811320761</v>
      </c>
      <c r="J60" s="17">
        <v>9980.7730188679234</v>
      </c>
      <c r="K60" s="17">
        <v>-14948.01230769231</v>
      </c>
      <c r="L60" s="17">
        <v>-27032.073076923069</v>
      </c>
      <c r="M60" s="17">
        <v>31589.640465116281</v>
      </c>
      <c r="N60" s="17">
        <v>-16699.676190476181</v>
      </c>
    </row>
    <row r="61" spans="1:14" x14ac:dyDescent="0.25">
      <c r="A61" s="63"/>
      <c r="B61" s="5" t="s">
        <v>5</v>
      </c>
      <c r="C61" s="17">
        <v>5441.4495562775046</v>
      </c>
      <c r="D61" s="17">
        <v>4206.675065323011</v>
      </c>
      <c r="E61" s="17">
        <v>4363.0757155027204</v>
      </c>
      <c r="F61" s="17">
        <v>4650.3088792780309</v>
      </c>
      <c r="G61" s="17">
        <v>5167.125212370066</v>
      </c>
      <c r="H61" s="17">
        <v>4622.9274912985265</v>
      </c>
      <c r="I61" s="17">
        <v>4650.0975025582038</v>
      </c>
      <c r="J61" s="17">
        <v>5794.157271916115</v>
      </c>
      <c r="K61" s="17">
        <v>6433.0238247946027</v>
      </c>
      <c r="L61" s="17">
        <v>8858.6740183097736</v>
      </c>
      <c r="M61" s="17">
        <v>8776.0526204425169</v>
      </c>
      <c r="N61" s="17">
        <v>5203.183789473871</v>
      </c>
    </row>
    <row r="62" spans="1:14" x14ac:dyDescent="0.25">
      <c r="A62" s="63"/>
      <c r="B62" s="5" t="s">
        <v>9</v>
      </c>
      <c r="C62" s="17">
        <v>-27118</v>
      </c>
      <c r="D62" s="17">
        <v>-92</v>
      </c>
      <c r="E62" s="17">
        <v>-23733</v>
      </c>
      <c r="F62" s="17">
        <v>-24239</v>
      </c>
      <c r="G62" s="17">
        <v>-19603</v>
      </c>
      <c r="H62" s="17">
        <v>-31743</v>
      </c>
      <c r="I62" s="17">
        <v>-33234</v>
      </c>
      <c r="J62" s="17">
        <v>-8218</v>
      </c>
      <c r="K62" s="17">
        <v>-28534</v>
      </c>
      <c r="L62" s="17">
        <v>-44982</v>
      </c>
      <c r="M62" s="17">
        <v>8524</v>
      </c>
      <c r="N62" s="17">
        <v>-27650</v>
      </c>
    </row>
    <row r="63" spans="1:14" ht="15.75" thickBot="1" x14ac:dyDescent="0.3">
      <c r="A63" s="64"/>
      <c r="B63" s="6" t="s">
        <v>10</v>
      </c>
      <c r="C63" s="18">
        <v>-4438.8999999999996</v>
      </c>
      <c r="D63" s="18">
        <v>21107</v>
      </c>
      <c r="E63" s="18">
        <v>-1000</v>
      </c>
      <c r="F63" s="18">
        <v>700</v>
      </c>
      <c r="G63" s="18">
        <v>10150</v>
      </c>
      <c r="H63" s="18">
        <v>-7445</v>
      </c>
      <c r="I63" s="18">
        <v>-7548</v>
      </c>
      <c r="J63" s="18">
        <v>21175</v>
      </c>
      <c r="K63" s="18">
        <v>4460.3</v>
      </c>
      <c r="L63" s="18">
        <v>-5293.2</v>
      </c>
      <c r="M63" s="18">
        <v>46590.87</v>
      </c>
      <c r="N63" s="18">
        <v>-2214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0:N63"/>
  <sheetViews>
    <sheetView topLeftCell="A28" workbookViewId="0">
      <selection activeCell="I11" sqref="I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43556</v>
      </c>
      <c r="C10" s="3"/>
    </row>
    <row r="11" spans="1:6" ht="15.75" x14ac:dyDescent="0.25">
      <c r="A11" s="1" t="s">
        <v>0</v>
      </c>
      <c r="B11" s="2">
        <v>43556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1570285.28</v>
      </c>
      <c r="D15" s="11">
        <v>1685945</v>
      </c>
      <c r="E15" s="11">
        <v>1800234</v>
      </c>
      <c r="F15" s="11">
        <v>1922073</v>
      </c>
    </row>
    <row r="16" spans="1:6" x14ac:dyDescent="0.25">
      <c r="A16" s="72"/>
      <c r="B16" s="12" t="s">
        <v>4</v>
      </c>
      <c r="C16" s="13">
        <v>1572746.497741936</v>
      </c>
      <c r="D16" s="13">
        <v>1690723.5471428579</v>
      </c>
      <c r="E16" s="13">
        <v>1804696.7150000001</v>
      </c>
      <c r="F16" s="13">
        <v>1921956.344390244</v>
      </c>
    </row>
    <row r="17" spans="1:6" x14ac:dyDescent="0.25">
      <c r="A17" s="72"/>
      <c r="B17" s="12" t="s">
        <v>5</v>
      </c>
      <c r="C17" s="13">
        <v>30983.3809217948</v>
      </c>
      <c r="D17" s="13">
        <v>49441.489947325201</v>
      </c>
      <c r="E17" s="13">
        <v>56162.946355065687</v>
      </c>
      <c r="F17" s="13">
        <v>72773.50990578084</v>
      </c>
    </row>
    <row r="18" spans="1:6" x14ac:dyDescent="0.25">
      <c r="A18" s="72"/>
      <c r="B18" s="12" t="s">
        <v>9</v>
      </c>
      <c r="C18" s="13">
        <v>1488000</v>
      </c>
      <c r="D18" s="13">
        <v>1544338</v>
      </c>
      <c r="E18" s="13">
        <v>1638234</v>
      </c>
      <c r="F18" s="13">
        <v>1722001.16</v>
      </c>
    </row>
    <row r="19" spans="1:6" x14ac:dyDescent="0.25">
      <c r="A19" s="72"/>
      <c r="B19" s="12" t="s">
        <v>10</v>
      </c>
      <c r="C19" s="13">
        <v>1658466</v>
      </c>
      <c r="D19" s="13">
        <v>1825030.19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1317502.1100000001</v>
      </c>
      <c r="D20" s="14">
        <v>1410000</v>
      </c>
      <c r="E20" s="14">
        <v>1509275.92</v>
      </c>
      <c r="F20" s="14">
        <v>1619346.5</v>
      </c>
    </row>
    <row r="21" spans="1:6" x14ac:dyDescent="0.25">
      <c r="A21" s="63"/>
      <c r="B21" s="5" t="s">
        <v>4</v>
      </c>
      <c r="C21" s="14">
        <v>1319041.6759375001</v>
      </c>
      <c r="D21" s="14">
        <v>1417674.193220339</v>
      </c>
      <c r="E21" s="14">
        <v>1513847.479056604</v>
      </c>
      <c r="F21" s="14">
        <v>1616485.676</v>
      </c>
    </row>
    <row r="22" spans="1:6" x14ac:dyDescent="0.25">
      <c r="A22" s="63"/>
      <c r="B22" s="5" t="s">
        <v>5</v>
      </c>
      <c r="C22" s="14">
        <v>21778.143662400271</v>
      </c>
      <c r="D22" s="14">
        <v>30377.635552691048</v>
      </c>
      <c r="E22" s="14">
        <v>33952.152089863877</v>
      </c>
      <c r="F22" s="14">
        <v>38760.311513240747</v>
      </c>
    </row>
    <row r="23" spans="1:6" x14ac:dyDescent="0.25">
      <c r="A23" s="63"/>
      <c r="B23" s="5" t="s">
        <v>9</v>
      </c>
      <c r="C23" s="14">
        <v>1271000</v>
      </c>
      <c r="D23" s="14">
        <v>1361322</v>
      </c>
      <c r="E23" s="14">
        <v>1447105</v>
      </c>
      <c r="F23" s="14">
        <v>1541855.56</v>
      </c>
    </row>
    <row r="24" spans="1:6" x14ac:dyDescent="0.25">
      <c r="A24" s="63"/>
      <c r="B24" s="5" t="s">
        <v>10</v>
      </c>
      <c r="C24" s="14">
        <v>1385221</v>
      </c>
      <c r="D24" s="14">
        <v>1492772</v>
      </c>
      <c r="E24" s="14">
        <v>1603000</v>
      </c>
      <c r="F24" s="14">
        <v>1703108</v>
      </c>
    </row>
    <row r="25" spans="1:6" ht="15" customHeight="1" x14ac:dyDescent="0.25">
      <c r="A25" s="72" t="s">
        <v>7</v>
      </c>
      <c r="B25" s="4" t="s">
        <v>3</v>
      </c>
      <c r="C25" s="12">
        <v>1419694</v>
      </c>
      <c r="D25" s="12">
        <v>1482000</v>
      </c>
      <c r="E25" s="12">
        <v>1539549.665</v>
      </c>
      <c r="F25" s="12">
        <v>1598000</v>
      </c>
    </row>
    <row r="26" spans="1:6" x14ac:dyDescent="0.25">
      <c r="A26" s="72"/>
      <c r="B26" s="4" t="s">
        <v>4</v>
      </c>
      <c r="C26" s="12">
        <v>1418430.640923077</v>
      </c>
      <c r="D26" s="12">
        <v>1481700.636440678</v>
      </c>
      <c r="E26" s="12">
        <v>1540283.5173076929</v>
      </c>
      <c r="F26" s="12">
        <v>1602047.6471111111</v>
      </c>
    </row>
    <row r="27" spans="1:6" x14ac:dyDescent="0.25">
      <c r="A27" s="72"/>
      <c r="B27" s="4" t="s">
        <v>5</v>
      </c>
      <c r="C27" s="12">
        <v>18643.908203362949</v>
      </c>
      <c r="D27" s="12">
        <v>26057.23096741916</v>
      </c>
      <c r="E27" s="12">
        <v>36836.813611166282</v>
      </c>
      <c r="F27" s="12">
        <v>49140.375358757054</v>
      </c>
    </row>
    <row r="28" spans="1:6" x14ac:dyDescent="0.25">
      <c r="A28" s="72"/>
      <c r="B28" s="4" t="s">
        <v>9</v>
      </c>
      <c r="C28" s="12">
        <v>1372000</v>
      </c>
      <c r="D28" s="12">
        <v>1404776</v>
      </c>
      <c r="E28" s="12">
        <v>1450000</v>
      </c>
      <c r="F28" s="12">
        <v>1500000</v>
      </c>
    </row>
    <row r="29" spans="1:6" x14ac:dyDescent="0.25">
      <c r="A29" s="72"/>
      <c r="B29" s="4" t="s">
        <v>10</v>
      </c>
      <c r="C29" s="12">
        <v>1462617.62</v>
      </c>
      <c r="D29" s="12">
        <v>1543855</v>
      </c>
      <c r="E29" s="12">
        <v>1634515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-100455.98</v>
      </c>
      <c r="D30" s="14">
        <v>-68974.184999999998</v>
      </c>
      <c r="E30" s="14">
        <v>-25318.880000000001</v>
      </c>
      <c r="F30" s="14">
        <v>19507.035</v>
      </c>
    </row>
    <row r="31" spans="1:6" x14ac:dyDescent="0.25">
      <c r="A31" s="73"/>
      <c r="B31" s="5" t="s">
        <v>4</v>
      </c>
      <c r="C31" s="14">
        <v>-98437.300303030308</v>
      </c>
      <c r="D31" s="14">
        <v>-64518.062903225808</v>
      </c>
      <c r="E31" s="14">
        <v>-24648.163571428569</v>
      </c>
      <c r="F31" s="14">
        <v>15976.86645833333</v>
      </c>
    </row>
    <row r="32" spans="1:6" x14ac:dyDescent="0.25">
      <c r="A32" s="73"/>
      <c r="B32" s="5" t="s">
        <v>5</v>
      </c>
      <c r="C32" s="14">
        <v>19629.324214932181</v>
      </c>
      <c r="D32" s="14">
        <v>26575.335521962901</v>
      </c>
      <c r="E32" s="14">
        <v>35150.877886904382</v>
      </c>
      <c r="F32" s="14">
        <v>46458.477966522732</v>
      </c>
    </row>
    <row r="33" spans="1:14" ht="15" customHeight="1" x14ac:dyDescent="0.25">
      <c r="A33" s="73"/>
      <c r="B33" s="5" t="s">
        <v>9</v>
      </c>
      <c r="C33" s="14">
        <v>-132397</v>
      </c>
      <c r="D33" s="14">
        <v>-114316</v>
      </c>
      <c r="E33" s="14">
        <v>-100792</v>
      </c>
      <c r="F33" s="14">
        <v>-90025</v>
      </c>
    </row>
    <row r="34" spans="1:14" x14ac:dyDescent="0.25">
      <c r="A34" s="73"/>
      <c r="B34" s="5" t="s">
        <v>10</v>
      </c>
      <c r="C34" s="14">
        <v>-26685</v>
      </c>
      <c r="D34" s="14">
        <v>0</v>
      </c>
      <c r="E34" s="14">
        <v>55000</v>
      </c>
      <c r="F34" s="14">
        <v>109679</v>
      </c>
    </row>
    <row r="35" spans="1:14" ht="15" customHeight="1" x14ac:dyDescent="0.25">
      <c r="A35" s="74" t="s">
        <v>20</v>
      </c>
      <c r="B35" s="4" t="s">
        <v>3</v>
      </c>
      <c r="C35" s="12">
        <v>78.2</v>
      </c>
      <c r="D35" s="12">
        <v>79.36</v>
      </c>
      <c r="E35" s="12">
        <v>80.7</v>
      </c>
      <c r="F35" s="12">
        <v>80.900000000000006</v>
      </c>
    </row>
    <row r="36" spans="1:14" x14ac:dyDescent="0.25">
      <c r="A36" s="74"/>
      <c r="B36" s="4" t="s">
        <v>4</v>
      </c>
      <c r="C36" s="12">
        <v>78.274545454545432</v>
      </c>
      <c r="D36" s="12">
        <v>79.461129032258071</v>
      </c>
      <c r="E36" s="12">
        <v>80.307169811320762</v>
      </c>
      <c r="F36" s="12">
        <v>80.893541666666678</v>
      </c>
    </row>
    <row r="37" spans="1:14" x14ac:dyDescent="0.25">
      <c r="A37" s="74"/>
      <c r="B37" s="4" t="s">
        <v>5</v>
      </c>
      <c r="C37" s="12">
        <v>1.3181702724355699</v>
      </c>
      <c r="D37" s="12">
        <v>1.8854873743452769</v>
      </c>
      <c r="E37" s="12">
        <v>2.4671210077260959</v>
      </c>
      <c r="F37" s="12">
        <v>3.2277866005441709</v>
      </c>
    </row>
    <row r="38" spans="1:14" x14ac:dyDescent="0.25">
      <c r="A38" s="74"/>
      <c r="B38" s="4" t="s">
        <v>9</v>
      </c>
      <c r="C38" s="12">
        <v>75</v>
      </c>
      <c r="D38" s="12">
        <v>75.099999999999994</v>
      </c>
      <c r="E38" s="12">
        <v>75.2</v>
      </c>
      <c r="F38" s="12">
        <v>74.8</v>
      </c>
    </row>
    <row r="39" spans="1:14" ht="15.75" thickBot="1" x14ac:dyDescent="0.3">
      <c r="A39" s="75"/>
      <c r="B39" s="7" t="s">
        <v>10</v>
      </c>
      <c r="C39" s="15">
        <v>82</v>
      </c>
      <c r="D39" s="15">
        <v>85</v>
      </c>
      <c r="E39" s="15">
        <v>87.26</v>
      </c>
      <c r="F39" s="15">
        <v>89.23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43556</v>
      </c>
      <c r="D43" s="9">
        <v>43586</v>
      </c>
      <c r="E43" s="9">
        <v>43617</v>
      </c>
      <c r="F43" s="9">
        <v>43647</v>
      </c>
      <c r="G43" s="9">
        <v>43678</v>
      </c>
      <c r="H43" s="9">
        <v>43709</v>
      </c>
      <c r="I43" s="9">
        <v>43739</v>
      </c>
      <c r="J43" s="9">
        <v>43770</v>
      </c>
      <c r="K43" s="9">
        <v>43800</v>
      </c>
      <c r="L43" s="9">
        <v>43831</v>
      </c>
      <c r="M43" s="9">
        <v>43862</v>
      </c>
      <c r="N43" s="9">
        <v>43891</v>
      </c>
    </row>
    <row r="44" spans="1:14" ht="15" customHeight="1" x14ac:dyDescent="0.25">
      <c r="A44" s="71" t="s">
        <v>11</v>
      </c>
      <c r="B44" s="4" t="s">
        <v>3</v>
      </c>
      <c r="C44" s="16">
        <v>141070.82</v>
      </c>
      <c r="D44" s="16">
        <v>116535</v>
      </c>
      <c r="E44" s="16">
        <v>119084</v>
      </c>
      <c r="F44" s="16">
        <v>134082.17000000001</v>
      </c>
      <c r="G44" s="16">
        <v>118912.86</v>
      </c>
      <c r="H44" s="16">
        <v>119461</v>
      </c>
      <c r="I44" s="16">
        <v>140405.04999999999</v>
      </c>
      <c r="J44" s="16">
        <v>128020</v>
      </c>
      <c r="K44" s="16">
        <v>154510.5</v>
      </c>
      <c r="L44" s="16">
        <v>170779</v>
      </c>
      <c r="M44" s="16">
        <v>120990.795</v>
      </c>
      <c r="N44" s="16">
        <v>122836.4</v>
      </c>
    </row>
    <row r="45" spans="1:14" x14ac:dyDescent="0.25">
      <c r="A45" s="72"/>
      <c r="B45" s="4" t="s">
        <v>4</v>
      </c>
      <c r="C45" s="16">
        <v>141579.23732142861</v>
      </c>
      <c r="D45" s="16">
        <v>117159.3671428572</v>
      </c>
      <c r="E45" s="16">
        <v>119192.2058181818</v>
      </c>
      <c r="F45" s="16">
        <v>134412.81200000001</v>
      </c>
      <c r="G45" s="16">
        <v>119731.8472727273</v>
      </c>
      <c r="H45" s="16">
        <v>120083.658</v>
      </c>
      <c r="I45" s="16">
        <v>140379.34454545451</v>
      </c>
      <c r="J45" s="16">
        <v>128616.74814814809</v>
      </c>
      <c r="K45" s="16">
        <v>153844.33203703701</v>
      </c>
      <c r="L45" s="16">
        <v>169236.35534883721</v>
      </c>
      <c r="M45" s="16">
        <v>120840.5828571429</v>
      </c>
      <c r="N45" s="16">
        <v>124673.02833333331</v>
      </c>
    </row>
    <row r="46" spans="1:14" x14ac:dyDescent="0.25">
      <c r="A46" s="72"/>
      <c r="B46" s="4" t="s">
        <v>5</v>
      </c>
      <c r="C46" s="16">
        <v>6047.6543099159862</v>
      </c>
      <c r="D46" s="16">
        <v>4486.5161250815918</v>
      </c>
      <c r="E46" s="16">
        <v>3681.3958932210448</v>
      </c>
      <c r="F46" s="16">
        <v>5478.0360532572849</v>
      </c>
      <c r="G46" s="16">
        <v>3586.5516718644308</v>
      </c>
      <c r="H46" s="16">
        <v>3424.9200868970829</v>
      </c>
      <c r="I46" s="16">
        <v>5322.7064036873999</v>
      </c>
      <c r="J46" s="16">
        <v>6919.583673520895</v>
      </c>
      <c r="K46" s="16">
        <v>8452.5835189387763</v>
      </c>
      <c r="L46" s="16">
        <v>7520.6097921107521</v>
      </c>
      <c r="M46" s="16">
        <v>4563.1866916102854</v>
      </c>
      <c r="N46" s="16">
        <v>8664.6047988851169</v>
      </c>
    </row>
    <row r="47" spans="1:14" ht="15" customHeight="1" x14ac:dyDescent="0.25">
      <c r="A47" s="72"/>
      <c r="B47" s="4" t="s">
        <v>9</v>
      </c>
      <c r="C47" s="16">
        <v>120000</v>
      </c>
      <c r="D47" s="16">
        <v>108400</v>
      </c>
      <c r="E47" s="16">
        <v>109100</v>
      </c>
      <c r="F47" s="16">
        <v>115000</v>
      </c>
      <c r="G47" s="16">
        <v>113973.6</v>
      </c>
      <c r="H47" s="16">
        <v>114020</v>
      </c>
      <c r="I47" s="16">
        <v>120000</v>
      </c>
      <c r="J47" s="16">
        <v>102000</v>
      </c>
      <c r="K47" s="16">
        <v>128665</v>
      </c>
      <c r="L47" s="16">
        <v>152592</v>
      </c>
      <c r="M47" s="16">
        <v>108708</v>
      </c>
      <c r="N47" s="16">
        <v>105062</v>
      </c>
    </row>
    <row r="48" spans="1:14" x14ac:dyDescent="0.25">
      <c r="A48" s="72"/>
      <c r="B48" s="4" t="s">
        <v>10</v>
      </c>
      <c r="C48" s="16">
        <v>158518</v>
      </c>
      <c r="D48" s="16">
        <v>131297</v>
      </c>
      <c r="E48" s="16">
        <v>131298</v>
      </c>
      <c r="F48" s="16">
        <v>146951</v>
      </c>
      <c r="G48" s="16">
        <v>129964</v>
      </c>
      <c r="H48" s="16">
        <v>133561</v>
      </c>
      <c r="I48" s="16">
        <v>154509</v>
      </c>
      <c r="J48" s="16">
        <v>158450</v>
      </c>
      <c r="K48" s="16">
        <v>178743.49</v>
      </c>
      <c r="L48" s="16">
        <v>184071</v>
      </c>
      <c r="M48" s="16">
        <v>131477.56</v>
      </c>
      <c r="N48" s="16">
        <v>151295</v>
      </c>
    </row>
    <row r="49" spans="1:14" ht="15" customHeight="1" x14ac:dyDescent="0.25">
      <c r="A49" s="63" t="s">
        <v>6</v>
      </c>
      <c r="B49" s="5" t="s">
        <v>3</v>
      </c>
      <c r="C49" s="17">
        <v>126721</v>
      </c>
      <c r="D49" s="17">
        <v>93145.73000000001</v>
      </c>
      <c r="E49" s="17">
        <v>98219</v>
      </c>
      <c r="F49" s="17">
        <v>113900.46</v>
      </c>
      <c r="G49" s="17">
        <v>98735.17</v>
      </c>
      <c r="H49" s="17">
        <v>103048.67</v>
      </c>
      <c r="I49" s="17">
        <v>121392</v>
      </c>
      <c r="J49" s="17">
        <v>105334.91499999999</v>
      </c>
      <c r="K49" s="17">
        <v>129846</v>
      </c>
      <c r="L49" s="17">
        <v>146970</v>
      </c>
      <c r="M49" s="17">
        <v>91000</v>
      </c>
      <c r="N49" s="17">
        <v>104372.22</v>
      </c>
    </row>
    <row r="50" spans="1:14" x14ac:dyDescent="0.25">
      <c r="A50" s="63"/>
      <c r="B50" s="5" t="s">
        <v>4</v>
      </c>
      <c r="C50" s="17">
        <v>126477.1829824562</v>
      </c>
      <c r="D50" s="17">
        <v>93743.42624999999</v>
      </c>
      <c r="E50" s="17">
        <v>98043.190909090888</v>
      </c>
      <c r="F50" s="17">
        <v>113754.7135714286</v>
      </c>
      <c r="G50" s="17">
        <v>98527.461964285729</v>
      </c>
      <c r="H50" s="17">
        <v>103701.3987272727</v>
      </c>
      <c r="I50" s="17">
        <v>121225.42472727269</v>
      </c>
      <c r="J50" s="17">
        <v>105713.2767307692</v>
      </c>
      <c r="K50" s="17">
        <v>130853.57018518521</v>
      </c>
      <c r="L50" s="17">
        <v>146296.71581395349</v>
      </c>
      <c r="M50" s="17">
        <v>91515.199767441867</v>
      </c>
      <c r="N50" s="17">
        <v>106268.3802380952</v>
      </c>
    </row>
    <row r="51" spans="1:14" x14ac:dyDescent="0.25">
      <c r="A51" s="63"/>
      <c r="B51" s="5" t="s">
        <v>5</v>
      </c>
      <c r="C51" s="17">
        <v>4332.8638671062427</v>
      </c>
      <c r="D51" s="17">
        <v>4073.776681332607</v>
      </c>
      <c r="E51" s="17">
        <v>4118.5348084452417</v>
      </c>
      <c r="F51" s="17">
        <v>5816.5288771820324</v>
      </c>
      <c r="G51" s="17">
        <v>3870.0094571749241</v>
      </c>
      <c r="H51" s="17">
        <v>3550.0418654772152</v>
      </c>
      <c r="I51" s="17">
        <v>4705.6371383444057</v>
      </c>
      <c r="J51" s="17">
        <v>4852.8062346544239</v>
      </c>
      <c r="K51" s="17">
        <v>9591.1351021743158</v>
      </c>
      <c r="L51" s="17">
        <v>7237.2175875000576</v>
      </c>
      <c r="M51" s="17">
        <v>5324.6966064397393</v>
      </c>
      <c r="N51" s="17">
        <v>9447.4868459207846</v>
      </c>
    </row>
    <row r="52" spans="1:14" ht="15" customHeight="1" x14ac:dyDescent="0.25">
      <c r="A52" s="63"/>
      <c r="B52" s="5" t="s">
        <v>9</v>
      </c>
      <c r="C52" s="17">
        <v>118092</v>
      </c>
      <c r="D52" s="17">
        <v>82900</v>
      </c>
      <c r="E52" s="17">
        <v>89166</v>
      </c>
      <c r="F52" s="17">
        <v>98370</v>
      </c>
      <c r="G52" s="17">
        <v>87573</v>
      </c>
      <c r="H52" s="17">
        <v>92952</v>
      </c>
      <c r="I52" s="17">
        <v>108852</v>
      </c>
      <c r="J52" s="17">
        <v>92457</v>
      </c>
      <c r="K52" s="17">
        <v>115000</v>
      </c>
      <c r="L52" s="17">
        <v>130486</v>
      </c>
      <c r="M52" s="17">
        <v>83265.81</v>
      </c>
      <c r="N52" s="17">
        <v>83010</v>
      </c>
    </row>
    <row r="53" spans="1:14" x14ac:dyDescent="0.25">
      <c r="A53" s="63"/>
      <c r="B53" s="5" t="s">
        <v>10</v>
      </c>
      <c r="C53" s="17">
        <v>142242</v>
      </c>
      <c r="D53" s="17">
        <v>110000</v>
      </c>
      <c r="E53" s="17">
        <v>109097</v>
      </c>
      <c r="F53" s="17">
        <v>130206</v>
      </c>
      <c r="G53" s="17">
        <v>107020</v>
      </c>
      <c r="H53" s="17">
        <v>115299</v>
      </c>
      <c r="I53" s="17">
        <v>133368</v>
      </c>
      <c r="J53" s="17">
        <v>118061</v>
      </c>
      <c r="K53" s="17">
        <v>161686</v>
      </c>
      <c r="L53" s="17">
        <v>160676</v>
      </c>
      <c r="M53" s="17">
        <v>113984</v>
      </c>
      <c r="N53" s="17">
        <v>139144.65</v>
      </c>
    </row>
    <row r="54" spans="1:14" ht="15" customHeight="1" x14ac:dyDescent="0.25">
      <c r="A54" s="72" t="s">
        <v>7</v>
      </c>
      <c r="B54" s="4" t="s">
        <v>3</v>
      </c>
      <c r="C54" s="16">
        <v>116518.5</v>
      </c>
      <c r="D54" s="16">
        <v>108058</v>
      </c>
      <c r="E54" s="16">
        <v>110529.5</v>
      </c>
      <c r="F54" s="16">
        <v>119797.16499999999</v>
      </c>
      <c r="G54" s="16">
        <v>116504.61500000001</v>
      </c>
      <c r="H54" s="16">
        <v>125022</v>
      </c>
      <c r="I54" s="16">
        <v>111245.71</v>
      </c>
      <c r="J54" s="16">
        <v>120786.5</v>
      </c>
      <c r="K54" s="16">
        <v>157187.17000000001</v>
      </c>
      <c r="L54" s="16">
        <v>113233.35</v>
      </c>
      <c r="M54" s="16">
        <v>107878.5</v>
      </c>
      <c r="N54" s="16">
        <v>119897</v>
      </c>
    </row>
    <row r="55" spans="1:14" x14ac:dyDescent="0.25">
      <c r="A55" s="72"/>
      <c r="B55" s="4" t="s">
        <v>4</v>
      </c>
      <c r="C55" s="16">
        <v>115707.45053571431</v>
      </c>
      <c r="D55" s="16">
        <v>108543.69672727271</v>
      </c>
      <c r="E55" s="16">
        <v>110810.04207547171</v>
      </c>
      <c r="F55" s="16">
        <v>120052.4134615385</v>
      </c>
      <c r="G55" s="16">
        <v>116402.6422222222</v>
      </c>
      <c r="H55" s="16">
        <v>125235.5790566038</v>
      </c>
      <c r="I55" s="16">
        <v>111816.4767924528</v>
      </c>
      <c r="J55" s="16">
        <v>121298.3011538462</v>
      </c>
      <c r="K55" s="16">
        <v>157820.1045098039</v>
      </c>
      <c r="L55" s="16">
        <v>114000.6981818182</v>
      </c>
      <c r="M55" s="16">
        <v>108530.7430952381</v>
      </c>
      <c r="N55" s="16">
        <v>119558.2134146342</v>
      </c>
    </row>
    <row r="56" spans="1:14" x14ac:dyDescent="0.25">
      <c r="A56" s="72"/>
      <c r="B56" s="4" t="s">
        <v>5</v>
      </c>
      <c r="C56" s="16">
        <v>4394.6606491474549</v>
      </c>
      <c r="D56" s="16">
        <v>3230.426279030115</v>
      </c>
      <c r="E56" s="16">
        <v>2356.1182783988638</v>
      </c>
      <c r="F56" s="16">
        <v>2074.8297278344148</v>
      </c>
      <c r="G56" s="16">
        <v>2392.6616225227208</v>
      </c>
      <c r="H56" s="16">
        <v>3430.6349199210608</v>
      </c>
      <c r="I56" s="16">
        <v>3211.220921430026</v>
      </c>
      <c r="J56" s="16">
        <v>3578.7301791254081</v>
      </c>
      <c r="K56" s="16">
        <v>6556.9723698198786</v>
      </c>
      <c r="L56" s="16">
        <v>6353.5188605316607</v>
      </c>
      <c r="M56" s="16">
        <v>3356.7868440232028</v>
      </c>
      <c r="N56" s="16">
        <v>6676.0246721797721</v>
      </c>
    </row>
    <row r="57" spans="1:14" ht="15" customHeight="1" x14ac:dyDescent="0.25">
      <c r="A57" s="72"/>
      <c r="B57" s="4" t="s">
        <v>9</v>
      </c>
      <c r="C57" s="16">
        <v>104065.8</v>
      </c>
      <c r="D57" s="16">
        <v>101548</v>
      </c>
      <c r="E57" s="16">
        <v>106900</v>
      </c>
      <c r="F57" s="16">
        <v>116226.57</v>
      </c>
      <c r="G57" s="16">
        <v>111000</v>
      </c>
      <c r="H57" s="16">
        <v>120266</v>
      </c>
      <c r="I57" s="16">
        <v>105143</v>
      </c>
      <c r="J57" s="16">
        <v>114928</v>
      </c>
      <c r="K57" s="16">
        <v>137385</v>
      </c>
      <c r="L57" s="16">
        <v>95000</v>
      </c>
      <c r="M57" s="16">
        <v>98332</v>
      </c>
      <c r="N57" s="16">
        <v>100000</v>
      </c>
    </row>
    <row r="58" spans="1:14" x14ac:dyDescent="0.25">
      <c r="A58" s="72"/>
      <c r="B58" s="4" t="s">
        <v>10</v>
      </c>
      <c r="C58" s="16">
        <v>123428.2</v>
      </c>
      <c r="D58" s="16">
        <v>121327</v>
      </c>
      <c r="E58" s="16">
        <v>121457</v>
      </c>
      <c r="F58" s="16">
        <v>126490</v>
      </c>
      <c r="G58" s="16">
        <v>123277</v>
      </c>
      <c r="H58" s="16">
        <v>143159</v>
      </c>
      <c r="I58" s="16">
        <v>121455.02</v>
      </c>
      <c r="J58" s="16">
        <v>132304.79999999999</v>
      </c>
      <c r="K58" s="16">
        <v>174363</v>
      </c>
      <c r="L58" s="16">
        <v>129660</v>
      </c>
      <c r="M58" s="16">
        <v>116389.16</v>
      </c>
      <c r="N58" s="16">
        <v>132356</v>
      </c>
    </row>
    <row r="59" spans="1:14" ht="15" customHeight="1" x14ac:dyDescent="0.25">
      <c r="A59" s="63" t="s">
        <v>8</v>
      </c>
      <c r="B59" s="5" t="s">
        <v>3</v>
      </c>
      <c r="C59" s="17">
        <v>10516.594999999999</v>
      </c>
      <c r="D59" s="17">
        <v>-14404.74</v>
      </c>
      <c r="E59" s="17">
        <v>-13608.525</v>
      </c>
      <c r="F59" s="17">
        <v>-5765</v>
      </c>
      <c r="G59" s="17">
        <v>-17665.5</v>
      </c>
      <c r="H59" s="17">
        <v>-21396.639999999999</v>
      </c>
      <c r="I59" s="17">
        <v>10117</v>
      </c>
      <c r="J59" s="17">
        <v>-14839.32</v>
      </c>
      <c r="K59" s="17">
        <v>-28432.240000000002</v>
      </c>
      <c r="L59" s="17">
        <v>34066</v>
      </c>
      <c r="M59" s="17">
        <v>-17143.5</v>
      </c>
      <c r="N59" s="17">
        <v>-15402.325000000001</v>
      </c>
    </row>
    <row r="60" spans="1:14" x14ac:dyDescent="0.25">
      <c r="A60" s="63"/>
      <c r="B60" s="5" t="s">
        <v>4</v>
      </c>
      <c r="C60" s="17">
        <v>10380.279444444441</v>
      </c>
      <c r="D60" s="17">
        <v>-14715.490535714291</v>
      </c>
      <c r="E60" s="17">
        <v>-12841.245925925919</v>
      </c>
      <c r="F60" s="17">
        <v>-5824.3281132075472</v>
      </c>
      <c r="G60" s="17">
        <v>-17945.266851851851</v>
      </c>
      <c r="H60" s="17">
        <v>-20839.03075471698</v>
      </c>
      <c r="I60" s="17">
        <v>9879.5642592592594</v>
      </c>
      <c r="J60" s="17">
        <v>-14311.521153846161</v>
      </c>
      <c r="K60" s="17">
        <v>-25504.217547169821</v>
      </c>
      <c r="L60" s="17">
        <v>30088.415813953488</v>
      </c>
      <c r="M60" s="17">
        <v>-16891.015476190481</v>
      </c>
      <c r="N60" s="17">
        <v>-13314.771190476191</v>
      </c>
    </row>
    <row r="61" spans="1:14" x14ac:dyDescent="0.25">
      <c r="A61" s="63"/>
      <c r="B61" s="5" t="s">
        <v>5</v>
      </c>
      <c r="C61" s="17">
        <v>4503.9195354844596</v>
      </c>
      <c r="D61" s="17">
        <v>5719.3570581136364</v>
      </c>
      <c r="E61" s="17">
        <v>4370.5842681704826</v>
      </c>
      <c r="F61" s="17">
        <v>5760.4836820818246</v>
      </c>
      <c r="G61" s="17">
        <v>4641.236205553726</v>
      </c>
      <c r="H61" s="17">
        <v>4406.5734036143922</v>
      </c>
      <c r="I61" s="17">
        <v>5512.4423888329466</v>
      </c>
      <c r="J61" s="17">
        <v>7850.3265123504489</v>
      </c>
      <c r="K61" s="17">
        <v>11052.15435179737</v>
      </c>
      <c r="L61" s="17">
        <v>11183.36454361593</v>
      </c>
      <c r="M61" s="17">
        <v>4842.9992734361858</v>
      </c>
      <c r="N61" s="17">
        <v>13176.683042737161</v>
      </c>
    </row>
    <row r="62" spans="1:14" x14ac:dyDescent="0.25">
      <c r="A62" s="63"/>
      <c r="B62" s="5" t="s">
        <v>9</v>
      </c>
      <c r="C62" s="17">
        <v>-92</v>
      </c>
      <c r="D62" s="17">
        <v>-31414</v>
      </c>
      <c r="E62" s="17">
        <v>-24012</v>
      </c>
      <c r="F62" s="17">
        <v>-20681</v>
      </c>
      <c r="G62" s="17">
        <v>-30685</v>
      </c>
      <c r="H62" s="17">
        <v>-33234</v>
      </c>
      <c r="I62" s="17">
        <v>-3699</v>
      </c>
      <c r="J62" s="17">
        <v>-29838.3</v>
      </c>
      <c r="K62" s="17">
        <v>-45075</v>
      </c>
      <c r="L62" s="17">
        <v>-6107</v>
      </c>
      <c r="M62" s="17">
        <v>-26162</v>
      </c>
      <c r="N62" s="17">
        <v>-44646</v>
      </c>
    </row>
    <row r="63" spans="1:14" ht="15.75" thickBot="1" x14ac:dyDescent="0.3">
      <c r="A63" s="64"/>
      <c r="B63" s="6" t="s">
        <v>10</v>
      </c>
      <c r="C63" s="18">
        <v>23903</v>
      </c>
      <c r="D63" s="18">
        <v>0</v>
      </c>
      <c r="E63" s="18">
        <v>700</v>
      </c>
      <c r="F63" s="18">
        <v>10150</v>
      </c>
      <c r="G63" s="18">
        <v>-7445</v>
      </c>
      <c r="H63" s="18">
        <v>-5255</v>
      </c>
      <c r="I63" s="18">
        <v>21175</v>
      </c>
      <c r="J63" s="18">
        <v>15675</v>
      </c>
      <c r="K63" s="18">
        <v>5000</v>
      </c>
      <c r="L63" s="18">
        <v>43508</v>
      </c>
      <c r="M63" s="18">
        <v>-2214</v>
      </c>
      <c r="N63" s="18">
        <v>22138.18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0:N63"/>
  <sheetViews>
    <sheetView workbookViewId="0">
      <selection activeCell="T51" sqref="T5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43586</v>
      </c>
      <c r="C10" s="3"/>
    </row>
    <row r="11" spans="1:6" ht="15.75" x14ac:dyDescent="0.25">
      <c r="A11" s="1" t="s">
        <v>0</v>
      </c>
      <c r="B11" s="2">
        <v>43586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1562139.0049999999</v>
      </c>
      <c r="D15" s="11">
        <v>1679573</v>
      </c>
      <c r="E15" s="11">
        <v>1795027</v>
      </c>
      <c r="F15" s="11">
        <v>1909521.65</v>
      </c>
    </row>
    <row r="16" spans="1:6" x14ac:dyDescent="0.25">
      <c r="A16" s="72"/>
      <c r="B16" s="12" t="s">
        <v>4</v>
      </c>
      <c r="C16" s="13">
        <v>1565515.5834999999</v>
      </c>
      <c r="D16" s="13">
        <v>1683305.3818518519</v>
      </c>
      <c r="E16" s="13">
        <v>1793081.5544680851</v>
      </c>
      <c r="F16" s="13">
        <v>1898642.260238095</v>
      </c>
    </row>
    <row r="17" spans="1:6" x14ac:dyDescent="0.25">
      <c r="A17" s="72"/>
      <c r="B17" s="12" t="s">
        <v>5</v>
      </c>
      <c r="C17" s="13">
        <v>31754.529584538999</v>
      </c>
      <c r="D17" s="13">
        <v>45758.452854292693</v>
      </c>
      <c r="E17" s="13">
        <v>54657.65934218558</v>
      </c>
      <c r="F17" s="13">
        <v>84151.938745910607</v>
      </c>
    </row>
    <row r="18" spans="1:6" x14ac:dyDescent="0.25">
      <c r="A18" s="72"/>
      <c r="B18" s="12" t="s">
        <v>9</v>
      </c>
      <c r="C18" s="13">
        <v>1488000</v>
      </c>
      <c r="D18" s="13">
        <v>1605861.17</v>
      </c>
      <c r="E18" s="13">
        <v>1654038.05</v>
      </c>
      <c r="F18" s="13">
        <v>1650000</v>
      </c>
    </row>
    <row r="19" spans="1:6" x14ac:dyDescent="0.25">
      <c r="A19" s="72"/>
      <c r="B19" s="12" t="s">
        <v>10</v>
      </c>
      <c r="C19" s="13">
        <v>1658466</v>
      </c>
      <c r="D19" s="13">
        <v>1825030.19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1312541.8500000001</v>
      </c>
      <c r="D20" s="14">
        <v>1404085</v>
      </c>
      <c r="E20" s="14">
        <v>1502716.82</v>
      </c>
      <c r="F20" s="14">
        <v>1605498</v>
      </c>
    </row>
    <row r="21" spans="1:6" x14ac:dyDescent="0.25">
      <c r="A21" s="63"/>
      <c r="B21" s="5" t="s">
        <v>4</v>
      </c>
      <c r="C21" s="14">
        <v>1316860.4375409831</v>
      </c>
      <c r="D21" s="14">
        <v>1411474.4817543861</v>
      </c>
      <c r="E21" s="14">
        <v>1506375.3719607841</v>
      </c>
      <c r="F21" s="14">
        <v>1609457.708139535</v>
      </c>
    </row>
    <row r="22" spans="1:6" x14ac:dyDescent="0.25">
      <c r="A22" s="63"/>
      <c r="B22" s="5" t="s">
        <v>5</v>
      </c>
      <c r="C22" s="14">
        <v>26435.080003848791</v>
      </c>
      <c r="D22" s="14">
        <v>30894.840422042849</v>
      </c>
      <c r="E22" s="14">
        <v>37785.10224148821</v>
      </c>
      <c r="F22" s="14">
        <v>37978.226774764888</v>
      </c>
    </row>
    <row r="23" spans="1:6" x14ac:dyDescent="0.25">
      <c r="A23" s="63"/>
      <c r="B23" s="5" t="s">
        <v>9</v>
      </c>
      <c r="C23" s="14">
        <v>1270759</v>
      </c>
      <c r="D23" s="14">
        <v>1360895</v>
      </c>
      <c r="E23" s="14">
        <v>1410000</v>
      </c>
      <c r="F23" s="14">
        <v>1541855.56</v>
      </c>
    </row>
    <row r="24" spans="1:6" x14ac:dyDescent="0.25">
      <c r="A24" s="63"/>
      <c r="B24" s="5" t="s">
        <v>10</v>
      </c>
      <c r="C24" s="14">
        <v>1385221</v>
      </c>
      <c r="D24" s="14">
        <v>1492772</v>
      </c>
      <c r="E24" s="14">
        <v>1603000</v>
      </c>
      <c r="F24" s="14">
        <v>1687383</v>
      </c>
    </row>
    <row r="25" spans="1:6" ht="15" customHeight="1" x14ac:dyDescent="0.25">
      <c r="A25" s="72" t="s">
        <v>7</v>
      </c>
      <c r="B25" s="4" t="s">
        <v>3</v>
      </c>
      <c r="C25" s="12">
        <v>1418515</v>
      </c>
      <c r="D25" s="12">
        <v>1481651</v>
      </c>
      <c r="E25" s="12">
        <v>1539223</v>
      </c>
      <c r="F25" s="12">
        <v>1597217.6</v>
      </c>
    </row>
    <row r="26" spans="1:6" x14ac:dyDescent="0.25">
      <c r="A26" s="72"/>
      <c r="B26" s="4" t="s">
        <v>4</v>
      </c>
      <c r="C26" s="12">
        <v>1418023.636393443</v>
      </c>
      <c r="D26" s="12">
        <v>1482040.0194642851</v>
      </c>
      <c r="E26" s="12">
        <v>1541009.4909803921</v>
      </c>
      <c r="F26" s="12">
        <v>1604411.624545455</v>
      </c>
    </row>
    <row r="27" spans="1:6" x14ac:dyDescent="0.25">
      <c r="A27" s="72"/>
      <c r="B27" s="4" t="s">
        <v>5</v>
      </c>
      <c r="C27" s="12">
        <v>18974.957043678249</v>
      </c>
      <c r="D27" s="12">
        <v>22934.073410299148</v>
      </c>
      <c r="E27" s="12">
        <v>36329.882143765557</v>
      </c>
      <c r="F27" s="12">
        <v>49435.700529007452</v>
      </c>
    </row>
    <row r="28" spans="1:6" x14ac:dyDescent="0.25">
      <c r="A28" s="72"/>
      <c r="B28" s="4" t="s">
        <v>9</v>
      </c>
      <c r="C28" s="12">
        <v>1372000</v>
      </c>
      <c r="D28" s="12">
        <v>1423816</v>
      </c>
      <c r="E28" s="12">
        <v>1450000</v>
      </c>
      <c r="F28" s="12">
        <v>1500000</v>
      </c>
    </row>
    <row r="29" spans="1:6" x14ac:dyDescent="0.25">
      <c r="A29" s="72"/>
      <c r="B29" s="4" t="s">
        <v>10</v>
      </c>
      <c r="C29" s="12">
        <v>1462617.62</v>
      </c>
      <c r="D29" s="12">
        <v>1536879.09</v>
      </c>
      <c r="E29" s="12">
        <v>1630414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-104334</v>
      </c>
      <c r="D30" s="14">
        <v>-73850.66</v>
      </c>
      <c r="E30" s="14">
        <v>-33000</v>
      </c>
      <c r="F30" s="14">
        <v>15900</v>
      </c>
    </row>
    <row r="31" spans="1:6" x14ac:dyDescent="0.25">
      <c r="A31" s="73"/>
      <c r="B31" s="5" t="s">
        <v>4</v>
      </c>
      <c r="C31" s="14">
        <v>-101369.97301587299</v>
      </c>
      <c r="D31" s="14">
        <v>-69356.739655172409</v>
      </c>
      <c r="E31" s="14">
        <v>-33483.18</v>
      </c>
      <c r="F31" s="14">
        <v>4255.7684782608694</v>
      </c>
    </row>
    <row r="32" spans="1:6" x14ac:dyDescent="0.25">
      <c r="A32" s="73"/>
      <c r="B32" s="5" t="s">
        <v>5</v>
      </c>
      <c r="C32" s="14">
        <v>20878.953269702601</v>
      </c>
      <c r="D32" s="14">
        <v>28726.21768548523</v>
      </c>
      <c r="E32" s="14">
        <v>37711.595231686209</v>
      </c>
      <c r="F32" s="14">
        <v>49082.800251765257</v>
      </c>
    </row>
    <row r="33" spans="1:14" ht="15" customHeight="1" x14ac:dyDescent="0.25">
      <c r="A33" s="73"/>
      <c r="B33" s="5" t="s">
        <v>9</v>
      </c>
      <c r="C33" s="14">
        <v>-139559</v>
      </c>
      <c r="D33" s="14">
        <v>-131836</v>
      </c>
      <c r="E33" s="14">
        <v>-125000</v>
      </c>
      <c r="F33" s="14">
        <v>-125000</v>
      </c>
    </row>
    <row r="34" spans="1:14" x14ac:dyDescent="0.25">
      <c r="A34" s="73"/>
      <c r="B34" s="5" t="s">
        <v>10</v>
      </c>
      <c r="C34" s="14">
        <v>-26685</v>
      </c>
      <c r="D34" s="14">
        <v>0</v>
      </c>
      <c r="E34" s="14">
        <v>55000</v>
      </c>
      <c r="F34" s="14">
        <v>90001.58</v>
      </c>
    </row>
    <row r="35" spans="1:14" ht="15" customHeight="1" x14ac:dyDescent="0.25">
      <c r="A35" s="74" t="s">
        <v>20</v>
      </c>
      <c r="B35" s="4" t="s">
        <v>3</v>
      </c>
      <c r="C35" s="12">
        <v>78.2</v>
      </c>
      <c r="D35" s="12">
        <v>79.45</v>
      </c>
      <c r="E35" s="12">
        <v>80.7</v>
      </c>
      <c r="F35" s="12">
        <v>81</v>
      </c>
    </row>
    <row r="36" spans="1:14" x14ac:dyDescent="0.25">
      <c r="A36" s="74"/>
      <c r="B36" s="4" t="s">
        <v>4</v>
      </c>
      <c r="C36" s="12">
        <v>78.466451612903228</v>
      </c>
      <c r="D36" s="12">
        <v>79.759137931034488</v>
      </c>
      <c r="E36" s="12">
        <v>80.709411764705891</v>
      </c>
      <c r="F36" s="12">
        <v>81.434893617021274</v>
      </c>
    </row>
    <row r="37" spans="1:14" x14ac:dyDescent="0.25">
      <c r="A37" s="74"/>
      <c r="B37" s="4" t="s">
        <v>5</v>
      </c>
      <c r="C37" s="12">
        <v>1.309808015933601</v>
      </c>
      <c r="D37" s="12">
        <v>2.0514661291103171</v>
      </c>
      <c r="E37" s="12">
        <v>2.5342260449807612</v>
      </c>
      <c r="F37" s="12">
        <v>3.4380308268975002</v>
      </c>
    </row>
    <row r="38" spans="1:14" x14ac:dyDescent="0.25">
      <c r="A38" s="74"/>
      <c r="B38" s="4" t="s">
        <v>9</v>
      </c>
      <c r="C38" s="12">
        <v>75</v>
      </c>
      <c r="D38" s="12">
        <v>76</v>
      </c>
      <c r="E38" s="12">
        <v>75</v>
      </c>
      <c r="F38" s="12">
        <v>73.5</v>
      </c>
    </row>
    <row r="39" spans="1:14" ht="15.75" thickBot="1" x14ac:dyDescent="0.3">
      <c r="A39" s="75"/>
      <c r="B39" s="7" t="s">
        <v>10</v>
      </c>
      <c r="C39" s="15">
        <v>82</v>
      </c>
      <c r="D39" s="15">
        <v>85.57</v>
      </c>
      <c r="E39" s="15">
        <v>87.26</v>
      </c>
      <c r="F39" s="15">
        <v>89.23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43586</v>
      </c>
      <c r="D43" s="9">
        <v>43617</v>
      </c>
      <c r="E43" s="9">
        <v>43647</v>
      </c>
      <c r="F43" s="9">
        <v>43678</v>
      </c>
      <c r="G43" s="9">
        <v>43709</v>
      </c>
      <c r="H43" s="9">
        <v>43739</v>
      </c>
      <c r="I43" s="9">
        <v>43770</v>
      </c>
      <c r="J43" s="9">
        <v>43800</v>
      </c>
      <c r="K43" s="9">
        <v>43831</v>
      </c>
      <c r="L43" s="9">
        <v>43862</v>
      </c>
      <c r="M43" s="9">
        <v>43891</v>
      </c>
      <c r="N43" s="9">
        <v>43922</v>
      </c>
    </row>
    <row r="44" spans="1:14" ht="15" customHeight="1" x14ac:dyDescent="0.25">
      <c r="A44" s="71" t="s">
        <v>11</v>
      </c>
      <c r="B44" s="4" t="s">
        <v>3</v>
      </c>
      <c r="C44" s="16">
        <v>115976.42</v>
      </c>
      <c r="D44" s="16">
        <v>119275.83</v>
      </c>
      <c r="E44" s="16">
        <v>134008.35</v>
      </c>
      <c r="F44" s="16">
        <v>119051.44</v>
      </c>
      <c r="G44" s="16">
        <v>118996</v>
      </c>
      <c r="H44" s="16">
        <v>139793.23000000001</v>
      </c>
      <c r="I44" s="16">
        <v>128721.2</v>
      </c>
      <c r="J44" s="16">
        <v>153244.79999999999</v>
      </c>
      <c r="K44" s="16">
        <v>169724.65</v>
      </c>
      <c r="L44" s="16">
        <v>121652</v>
      </c>
      <c r="M44" s="16">
        <v>121896</v>
      </c>
      <c r="N44" s="16">
        <v>148500.435</v>
      </c>
    </row>
    <row r="45" spans="1:14" x14ac:dyDescent="0.25">
      <c r="A45" s="72"/>
      <c r="B45" s="4" t="s">
        <v>4</v>
      </c>
      <c r="C45" s="16">
        <v>116327.70125</v>
      </c>
      <c r="D45" s="16">
        <v>119117.0178181818</v>
      </c>
      <c r="E45" s="16">
        <v>133154.93124999999</v>
      </c>
      <c r="F45" s="16">
        <v>119288.8450909091</v>
      </c>
      <c r="G45" s="16">
        <v>119197.65309090909</v>
      </c>
      <c r="H45" s="16">
        <v>139842.1250909091</v>
      </c>
      <c r="I45" s="16">
        <v>129603.8250909091</v>
      </c>
      <c r="J45" s="16">
        <v>152275.17777777769</v>
      </c>
      <c r="K45" s="16">
        <v>167454.62204545451</v>
      </c>
      <c r="L45" s="16">
        <v>121237.4923809524</v>
      </c>
      <c r="M45" s="16">
        <v>123003.1858139535</v>
      </c>
      <c r="N45" s="16">
        <v>147314.26500000001</v>
      </c>
    </row>
    <row r="46" spans="1:14" x14ac:dyDescent="0.25">
      <c r="A46" s="72"/>
      <c r="B46" s="4" t="s">
        <v>5</v>
      </c>
      <c r="C46" s="16">
        <v>4721.113740610198</v>
      </c>
      <c r="D46" s="16">
        <v>4023.8480409749709</v>
      </c>
      <c r="E46" s="16">
        <v>5671.6611227550593</v>
      </c>
      <c r="F46" s="16">
        <v>3800.459436878496</v>
      </c>
      <c r="G46" s="16">
        <v>3515.6256236570948</v>
      </c>
      <c r="H46" s="16">
        <v>4997.2223808853814</v>
      </c>
      <c r="I46" s="16">
        <v>8658.5045460684723</v>
      </c>
      <c r="J46" s="16">
        <v>8711.5641040032133</v>
      </c>
      <c r="K46" s="16">
        <v>9272.1463469914015</v>
      </c>
      <c r="L46" s="16">
        <v>4517.7871109431389</v>
      </c>
      <c r="M46" s="16">
        <v>8622.3027418763122</v>
      </c>
      <c r="N46" s="16">
        <v>11566.3779070116</v>
      </c>
    </row>
    <row r="47" spans="1:14" ht="15" customHeight="1" x14ac:dyDescent="0.25">
      <c r="A47" s="72"/>
      <c r="B47" s="4" t="s">
        <v>9</v>
      </c>
      <c r="C47" s="16">
        <v>108500</v>
      </c>
      <c r="D47" s="16">
        <v>109100</v>
      </c>
      <c r="E47" s="16">
        <v>113400</v>
      </c>
      <c r="F47" s="16">
        <v>112806</v>
      </c>
      <c r="G47" s="16">
        <v>110869</v>
      </c>
      <c r="H47" s="16">
        <v>120000</v>
      </c>
      <c r="I47" s="16">
        <v>102000</v>
      </c>
      <c r="J47" s="16">
        <v>128665</v>
      </c>
      <c r="K47" s="16">
        <v>133900</v>
      </c>
      <c r="L47" s="16">
        <v>111585</v>
      </c>
      <c r="M47" s="16">
        <v>95742.58</v>
      </c>
      <c r="N47" s="16">
        <v>118200.24</v>
      </c>
    </row>
    <row r="48" spans="1:14" x14ac:dyDescent="0.25">
      <c r="A48" s="72"/>
      <c r="B48" s="4" t="s">
        <v>10</v>
      </c>
      <c r="C48" s="16">
        <v>130000</v>
      </c>
      <c r="D48" s="16">
        <v>131298</v>
      </c>
      <c r="E48" s="16">
        <v>143912.32000000001</v>
      </c>
      <c r="F48" s="16">
        <v>130980</v>
      </c>
      <c r="G48" s="16">
        <v>131470</v>
      </c>
      <c r="H48" s="16">
        <v>153258.4</v>
      </c>
      <c r="I48" s="16">
        <v>161795</v>
      </c>
      <c r="J48" s="16">
        <v>178743.49</v>
      </c>
      <c r="K48" s="16">
        <v>183358</v>
      </c>
      <c r="L48" s="16">
        <v>134600</v>
      </c>
      <c r="M48" s="16">
        <v>151295</v>
      </c>
      <c r="N48" s="16">
        <v>164496.26999999999</v>
      </c>
    </row>
    <row r="49" spans="1:14" ht="15" customHeight="1" x14ac:dyDescent="0.25">
      <c r="A49" s="63" t="s">
        <v>6</v>
      </c>
      <c r="B49" s="5" t="s">
        <v>3</v>
      </c>
      <c r="C49" s="17">
        <v>92816</v>
      </c>
      <c r="D49" s="17">
        <v>97723</v>
      </c>
      <c r="E49" s="17">
        <v>113100</v>
      </c>
      <c r="F49" s="17">
        <v>98647</v>
      </c>
      <c r="G49" s="17">
        <v>102803.63499999999</v>
      </c>
      <c r="H49" s="17">
        <v>120920.5</v>
      </c>
      <c r="I49" s="17">
        <v>105645.57</v>
      </c>
      <c r="J49" s="17">
        <v>129065</v>
      </c>
      <c r="K49" s="17">
        <v>145692.6</v>
      </c>
      <c r="L49" s="17">
        <v>90810.82</v>
      </c>
      <c r="M49" s="17">
        <v>103546</v>
      </c>
      <c r="N49" s="17">
        <v>131982</v>
      </c>
    </row>
    <row r="50" spans="1:14" x14ac:dyDescent="0.25">
      <c r="A50" s="63"/>
      <c r="B50" s="5" t="s">
        <v>4</v>
      </c>
      <c r="C50" s="17">
        <v>93230.785000000003</v>
      </c>
      <c r="D50" s="17">
        <v>98068.476607142831</v>
      </c>
      <c r="E50" s="17">
        <v>112825.2447368421</v>
      </c>
      <c r="F50" s="17">
        <v>98719.380877192962</v>
      </c>
      <c r="G50" s="17">
        <v>103086.20982142859</v>
      </c>
      <c r="H50" s="17">
        <v>121053.3576785714</v>
      </c>
      <c r="I50" s="17">
        <v>106991.7031481482</v>
      </c>
      <c r="J50" s="17">
        <v>130945.318</v>
      </c>
      <c r="K50" s="17">
        <v>144852.02255813949</v>
      </c>
      <c r="L50" s="17">
        <v>91228.273863636365</v>
      </c>
      <c r="M50" s="17">
        <v>104001.01627906979</v>
      </c>
      <c r="N50" s="17">
        <v>131158.50707317071</v>
      </c>
    </row>
    <row r="51" spans="1:14" x14ac:dyDescent="0.25">
      <c r="A51" s="63"/>
      <c r="B51" s="5" t="s">
        <v>5</v>
      </c>
      <c r="C51" s="17">
        <v>3724.7071872867332</v>
      </c>
      <c r="D51" s="17">
        <v>4230.0902676305641</v>
      </c>
      <c r="E51" s="17">
        <v>5098.8572893703022</v>
      </c>
      <c r="F51" s="17">
        <v>4069.6495847423871</v>
      </c>
      <c r="G51" s="17">
        <v>3371.7870070882382</v>
      </c>
      <c r="H51" s="17">
        <v>5522.8091668316729</v>
      </c>
      <c r="I51" s="17">
        <v>7205.2494108903156</v>
      </c>
      <c r="J51" s="17">
        <v>11829.66949184336</v>
      </c>
      <c r="K51" s="17">
        <v>7395.7023849997486</v>
      </c>
      <c r="L51" s="17">
        <v>4987.7461726740112</v>
      </c>
      <c r="M51" s="17">
        <v>5422.8625715299222</v>
      </c>
      <c r="N51" s="17">
        <v>8435.4009282600891</v>
      </c>
    </row>
    <row r="52" spans="1:14" ht="15" customHeight="1" x14ac:dyDescent="0.25">
      <c r="A52" s="63"/>
      <c r="B52" s="5" t="s">
        <v>9</v>
      </c>
      <c r="C52" s="17">
        <v>82900</v>
      </c>
      <c r="D52" s="17">
        <v>89922</v>
      </c>
      <c r="E52" s="17">
        <v>98697</v>
      </c>
      <c r="F52" s="17">
        <v>88787</v>
      </c>
      <c r="G52" s="17">
        <v>93767</v>
      </c>
      <c r="H52" s="17">
        <v>108500</v>
      </c>
      <c r="I52" s="17">
        <v>94083</v>
      </c>
      <c r="J52" s="17">
        <v>109300</v>
      </c>
      <c r="K52" s="17">
        <v>119873</v>
      </c>
      <c r="L52" s="17">
        <v>83156.11</v>
      </c>
      <c r="M52" s="17">
        <v>84819.23</v>
      </c>
      <c r="N52" s="17">
        <v>105192.22</v>
      </c>
    </row>
    <row r="53" spans="1:14" x14ac:dyDescent="0.25">
      <c r="A53" s="63"/>
      <c r="B53" s="5" t="s">
        <v>10</v>
      </c>
      <c r="C53" s="17">
        <v>106300</v>
      </c>
      <c r="D53" s="17">
        <v>109097</v>
      </c>
      <c r="E53" s="17">
        <v>126390</v>
      </c>
      <c r="F53" s="17">
        <v>107600</v>
      </c>
      <c r="G53" s="17">
        <v>112361.66</v>
      </c>
      <c r="H53" s="17">
        <v>137063.16</v>
      </c>
      <c r="I53" s="17">
        <v>137621</v>
      </c>
      <c r="J53" s="17">
        <v>168409</v>
      </c>
      <c r="K53" s="17">
        <v>157389</v>
      </c>
      <c r="L53" s="17">
        <v>110200</v>
      </c>
      <c r="M53" s="17">
        <v>116441.44</v>
      </c>
      <c r="N53" s="17">
        <v>150000</v>
      </c>
    </row>
    <row r="54" spans="1:14" ht="15" customHeight="1" x14ac:dyDescent="0.25">
      <c r="A54" s="72" t="s">
        <v>7</v>
      </c>
      <c r="B54" s="4" t="s">
        <v>3</v>
      </c>
      <c r="C54" s="16">
        <v>108000</v>
      </c>
      <c r="D54" s="16">
        <v>110410.05499999999</v>
      </c>
      <c r="E54" s="16">
        <v>119754</v>
      </c>
      <c r="F54" s="16">
        <v>116708</v>
      </c>
      <c r="G54" s="16">
        <v>125248</v>
      </c>
      <c r="H54" s="16">
        <v>111371.2</v>
      </c>
      <c r="I54" s="16">
        <v>121093</v>
      </c>
      <c r="J54" s="16">
        <v>157396.5</v>
      </c>
      <c r="K54" s="16">
        <v>112789.6</v>
      </c>
      <c r="L54" s="16">
        <v>107675.395</v>
      </c>
      <c r="M54" s="16">
        <v>119461.5</v>
      </c>
      <c r="N54" s="16">
        <v>120257.5</v>
      </c>
    </row>
    <row r="55" spans="1:14" x14ac:dyDescent="0.25">
      <c r="A55" s="72"/>
      <c r="B55" s="4" t="s">
        <v>4</v>
      </c>
      <c r="C55" s="16">
        <v>108370.76218181819</v>
      </c>
      <c r="D55" s="16">
        <v>110770.97166666669</v>
      </c>
      <c r="E55" s="16">
        <v>120101.83283018869</v>
      </c>
      <c r="F55" s="16">
        <v>116519.36727272729</v>
      </c>
      <c r="G55" s="16">
        <v>124945.96566037741</v>
      </c>
      <c r="H55" s="16">
        <v>111584.8412962963</v>
      </c>
      <c r="I55" s="16">
        <v>121328.86264150951</v>
      </c>
      <c r="J55" s="16">
        <v>158428.94865384619</v>
      </c>
      <c r="K55" s="16">
        <v>114291.9509302325</v>
      </c>
      <c r="L55" s="16">
        <v>107543.7945238095</v>
      </c>
      <c r="M55" s="16">
        <v>118242.29523809531</v>
      </c>
      <c r="N55" s="16">
        <v>119741.00575</v>
      </c>
    </row>
    <row r="56" spans="1:14" x14ac:dyDescent="0.25">
      <c r="A56" s="72"/>
      <c r="B56" s="4" t="s">
        <v>5</v>
      </c>
      <c r="C56" s="16">
        <v>3172.7995859193461</v>
      </c>
      <c r="D56" s="16">
        <v>2766.3098917243319</v>
      </c>
      <c r="E56" s="16">
        <v>2076.3729471895672</v>
      </c>
      <c r="F56" s="16">
        <v>2490.4916214135951</v>
      </c>
      <c r="G56" s="16">
        <v>2250.3361940979771</v>
      </c>
      <c r="H56" s="16">
        <v>2978.4697462674299</v>
      </c>
      <c r="I56" s="16">
        <v>3303.6096405186099</v>
      </c>
      <c r="J56" s="16">
        <v>7004.1694291483127</v>
      </c>
      <c r="K56" s="16">
        <v>4932.1378637365642</v>
      </c>
      <c r="L56" s="16">
        <v>3381.51593233207</v>
      </c>
      <c r="M56" s="16">
        <v>5826.0892087713664</v>
      </c>
      <c r="N56" s="16">
        <v>6467.6729953729373</v>
      </c>
    </row>
    <row r="57" spans="1:14" ht="15" customHeight="1" x14ac:dyDescent="0.25">
      <c r="A57" s="72"/>
      <c r="B57" s="4" t="s">
        <v>9</v>
      </c>
      <c r="C57" s="16">
        <v>102603.14</v>
      </c>
      <c r="D57" s="16">
        <v>104764.8</v>
      </c>
      <c r="E57" s="16">
        <v>115493.55</v>
      </c>
      <c r="F57" s="16">
        <v>109930</v>
      </c>
      <c r="G57" s="16">
        <v>120071</v>
      </c>
      <c r="H57" s="16">
        <v>105143</v>
      </c>
      <c r="I57" s="16">
        <v>114448</v>
      </c>
      <c r="J57" s="16">
        <v>137385</v>
      </c>
      <c r="K57" s="16">
        <v>107125</v>
      </c>
      <c r="L57" s="16">
        <v>95000</v>
      </c>
      <c r="M57" s="16">
        <v>100000</v>
      </c>
      <c r="N57" s="16">
        <v>101748</v>
      </c>
    </row>
    <row r="58" spans="1:14" x14ac:dyDescent="0.25">
      <c r="A58" s="72"/>
      <c r="B58" s="4" t="s">
        <v>10</v>
      </c>
      <c r="C58" s="16">
        <v>120262</v>
      </c>
      <c r="D58" s="16">
        <v>120470</v>
      </c>
      <c r="E58" s="16">
        <v>125696</v>
      </c>
      <c r="F58" s="16">
        <v>122178.97</v>
      </c>
      <c r="G58" s="16">
        <v>129886</v>
      </c>
      <c r="H58" s="16">
        <v>121000</v>
      </c>
      <c r="I58" s="16">
        <v>132313.15</v>
      </c>
      <c r="J58" s="16">
        <v>182411</v>
      </c>
      <c r="K58" s="16">
        <v>129490</v>
      </c>
      <c r="L58" s="16">
        <v>114597</v>
      </c>
      <c r="M58" s="16">
        <v>132356</v>
      </c>
      <c r="N58" s="16">
        <v>130036</v>
      </c>
    </row>
    <row r="59" spans="1:14" ht="15" customHeight="1" x14ac:dyDescent="0.25">
      <c r="A59" s="63" t="s">
        <v>8</v>
      </c>
      <c r="B59" s="5" t="s">
        <v>3</v>
      </c>
      <c r="C59" s="17">
        <v>-15008.235000000001</v>
      </c>
      <c r="D59" s="17">
        <v>-12994</v>
      </c>
      <c r="E59" s="17">
        <v>-6231.7</v>
      </c>
      <c r="F59" s="17">
        <v>-18067</v>
      </c>
      <c r="G59" s="17">
        <v>-21560</v>
      </c>
      <c r="H59" s="17">
        <v>9446.5</v>
      </c>
      <c r="I59" s="17">
        <v>-15477</v>
      </c>
      <c r="J59" s="17">
        <v>-26678</v>
      </c>
      <c r="K59" s="17">
        <v>32644.63</v>
      </c>
      <c r="L59" s="17">
        <v>-16875</v>
      </c>
      <c r="M59" s="17">
        <v>-16315.3</v>
      </c>
      <c r="N59" s="17">
        <v>11736</v>
      </c>
    </row>
    <row r="60" spans="1:14" x14ac:dyDescent="0.25">
      <c r="A60" s="63"/>
      <c r="B60" s="5" t="s">
        <v>4</v>
      </c>
      <c r="C60" s="17">
        <v>-15112.25196428571</v>
      </c>
      <c r="D60" s="17">
        <v>-12661.088363636371</v>
      </c>
      <c r="E60" s="17">
        <v>-6391.0742592592587</v>
      </c>
      <c r="F60" s="17">
        <v>-17701.729818181819</v>
      </c>
      <c r="G60" s="17">
        <v>-21428.30849056604</v>
      </c>
      <c r="H60" s="17">
        <v>9472.7264814814807</v>
      </c>
      <c r="I60" s="17">
        <v>-13938.91037735849</v>
      </c>
      <c r="J60" s="17">
        <v>-24921.802830188681</v>
      </c>
      <c r="K60" s="17">
        <v>28702.683488372091</v>
      </c>
      <c r="L60" s="17">
        <v>-16759.906744186039</v>
      </c>
      <c r="M60" s="17">
        <v>-14417.580232558141</v>
      </c>
      <c r="N60" s="17">
        <v>11104.33525</v>
      </c>
    </row>
    <row r="61" spans="1:14" x14ac:dyDescent="0.25">
      <c r="A61" s="63"/>
      <c r="B61" s="5" t="s">
        <v>5</v>
      </c>
      <c r="C61" s="17">
        <v>5496.5538832784432</v>
      </c>
      <c r="D61" s="17">
        <v>4511.7689741841004</v>
      </c>
      <c r="E61" s="17">
        <v>5326.2573912615526</v>
      </c>
      <c r="F61" s="17">
        <v>5285.3216846923897</v>
      </c>
      <c r="G61" s="17">
        <v>4314.4408968238449</v>
      </c>
      <c r="H61" s="17">
        <v>6041.4338018263225</v>
      </c>
      <c r="I61" s="17">
        <v>8330.1461666562318</v>
      </c>
      <c r="J61" s="17">
        <v>12237.0114928109</v>
      </c>
      <c r="K61" s="17">
        <v>11629.84494029598</v>
      </c>
      <c r="L61" s="17">
        <v>4945.583565562848</v>
      </c>
      <c r="M61" s="17">
        <v>10436.914936550131</v>
      </c>
      <c r="N61" s="17">
        <v>7906.78419984431</v>
      </c>
    </row>
    <row r="62" spans="1:14" x14ac:dyDescent="0.25">
      <c r="A62" s="63"/>
      <c r="B62" s="5" t="s">
        <v>9</v>
      </c>
      <c r="C62" s="17">
        <v>-31414</v>
      </c>
      <c r="D62" s="17">
        <v>-24497</v>
      </c>
      <c r="E62" s="17">
        <v>-19679</v>
      </c>
      <c r="F62" s="17">
        <v>-28538.1</v>
      </c>
      <c r="G62" s="17">
        <v>-32049</v>
      </c>
      <c r="H62" s="17">
        <v>-8562</v>
      </c>
      <c r="I62" s="17">
        <v>-26130</v>
      </c>
      <c r="J62" s="17">
        <v>-46205</v>
      </c>
      <c r="K62" s="17">
        <v>-12630</v>
      </c>
      <c r="L62" s="17">
        <v>-28059</v>
      </c>
      <c r="M62" s="17">
        <v>-44646</v>
      </c>
      <c r="N62" s="17">
        <v>-12950</v>
      </c>
    </row>
    <row r="63" spans="1:14" ht="15.75" thickBot="1" x14ac:dyDescent="0.3">
      <c r="A63" s="64"/>
      <c r="B63" s="6" t="s">
        <v>10</v>
      </c>
      <c r="C63" s="18">
        <v>0</v>
      </c>
      <c r="D63" s="18">
        <v>700</v>
      </c>
      <c r="E63" s="18">
        <v>10150</v>
      </c>
      <c r="F63" s="18">
        <v>-5869.84</v>
      </c>
      <c r="G63" s="18">
        <v>-9305.65</v>
      </c>
      <c r="H63" s="18">
        <v>25217.24</v>
      </c>
      <c r="I63" s="18">
        <v>16004</v>
      </c>
      <c r="J63" s="18">
        <v>5302</v>
      </c>
      <c r="K63" s="18">
        <v>41412.46</v>
      </c>
      <c r="L63" s="18">
        <v>-4792.83</v>
      </c>
      <c r="M63" s="18">
        <v>14771.7</v>
      </c>
      <c r="N63" s="18">
        <v>27253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0:N63"/>
  <sheetViews>
    <sheetView topLeftCell="A28" workbookViewId="0">
      <selection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43617</v>
      </c>
      <c r="C10" s="3"/>
    </row>
    <row r="11" spans="1:6" ht="15.75" x14ac:dyDescent="0.25">
      <c r="A11" s="1" t="s">
        <v>0</v>
      </c>
      <c r="B11" s="2">
        <v>43617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1560000</v>
      </c>
      <c r="D15" s="11">
        <v>1674150</v>
      </c>
      <c r="E15" s="11">
        <v>1784000</v>
      </c>
      <c r="F15" s="11">
        <v>1904679.24</v>
      </c>
    </row>
    <row r="16" spans="1:6" x14ac:dyDescent="0.25">
      <c r="A16" s="72"/>
      <c r="B16" s="12" t="s">
        <v>4</v>
      </c>
      <c r="C16" s="13">
        <v>1562900.0559322031</v>
      </c>
      <c r="D16" s="13">
        <v>1677049.1330909091</v>
      </c>
      <c r="E16" s="13">
        <v>1791901.8470212759</v>
      </c>
      <c r="F16" s="13">
        <v>1913940.314</v>
      </c>
    </row>
    <row r="17" spans="1:6" x14ac:dyDescent="0.25">
      <c r="A17" s="72"/>
      <c r="B17" s="12" t="s">
        <v>5</v>
      </c>
      <c r="C17" s="13">
        <v>28448.878652739601</v>
      </c>
      <c r="D17" s="13">
        <v>42571.749559683944</v>
      </c>
      <c r="E17" s="13">
        <v>52239.502711273562</v>
      </c>
      <c r="F17" s="13">
        <v>54381.60808356131</v>
      </c>
    </row>
    <row r="18" spans="1:6" x14ac:dyDescent="0.25">
      <c r="A18" s="72"/>
      <c r="B18" s="12" t="s">
        <v>9</v>
      </c>
      <c r="C18" s="13">
        <v>1504204</v>
      </c>
      <c r="D18" s="13">
        <v>1612000</v>
      </c>
      <c r="E18" s="13">
        <v>1693199.74</v>
      </c>
      <c r="F18" s="13">
        <v>1821337</v>
      </c>
    </row>
    <row r="19" spans="1:6" x14ac:dyDescent="0.25">
      <c r="A19" s="72"/>
      <c r="B19" s="12" t="s">
        <v>10</v>
      </c>
      <c r="C19" s="13">
        <v>1647383</v>
      </c>
      <c r="D19" s="13">
        <v>1815228.66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1308000</v>
      </c>
      <c r="D20" s="14">
        <v>1401571.01</v>
      </c>
      <c r="E20" s="14">
        <v>1496349</v>
      </c>
      <c r="F20" s="14">
        <v>1597601.5</v>
      </c>
    </row>
    <row r="21" spans="1:6" x14ac:dyDescent="0.25">
      <c r="A21" s="63"/>
      <c r="B21" s="5" t="s">
        <v>4</v>
      </c>
      <c r="C21" s="14">
        <v>1313848.093650793</v>
      </c>
      <c r="D21" s="14">
        <v>1406921.380847458</v>
      </c>
      <c r="E21" s="14">
        <v>1501294.3848076919</v>
      </c>
      <c r="F21" s="14">
        <v>1603844.179090909</v>
      </c>
    </row>
    <row r="22" spans="1:6" x14ac:dyDescent="0.25">
      <c r="A22" s="63"/>
      <c r="B22" s="5" t="s">
        <v>5</v>
      </c>
      <c r="C22" s="14">
        <v>28849.1507965606</v>
      </c>
      <c r="D22" s="14">
        <v>34655.442088499098</v>
      </c>
      <c r="E22" s="14">
        <v>42102.994455828331</v>
      </c>
      <c r="F22" s="14">
        <v>46231.60608866746</v>
      </c>
    </row>
    <row r="23" spans="1:6" x14ac:dyDescent="0.25">
      <c r="A23" s="63"/>
      <c r="B23" s="5" t="s">
        <v>9</v>
      </c>
      <c r="C23" s="14">
        <v>1261640</v>
      </c>
      <c r="D23" s="14">
        <v>1328306</v>
      </c>
      <c r="E23" s="14">
        <v>1409806</v>
      </c>
      <c r="F23" s="14">
        <v>1506554</v>
      </c>
    </row>
    <row r="24" spans="1:6" x14ac:dyDescent="0.25">
      <c r="A24" s="63"/>
      <c r="B24" s="5" t="s">
        <v>10</v>
      </c>
      <c r="C24" s="14">
        <v>1388184.14</v>
      </c>
      <c r="D24" s="14">
        <v>1508530</v>
      </c>
      <c r="E24" s="14">
        <v>1612850</v>
      </c>
      <c r="F24" s="14">
        <v>1717700</v>
      </c>
    </row>
    <row r="25" spans="1:6" ht="15" customHeight="1" x14ac:dyDescent="0.25">
      <c r="A25" s="72" t="s">
        <v>7</v>
      </c>
      <c r="B25" s="4" t="s">
        <v>3</v>
      </c>
      <c r="C25" s="12">
        <v>1415623.05</v>
      </c>
      <c r="D25" s="12">
        <v>1478491</v>
      </c>
      <c r="E25" s="12">
        <v>1537259.7549999999</v>
      </c>
      <c r="F25" s="12">
        <v>1597281.68</v>
      </c>
    </row>
    <row r="26" spans="1:6" x14ac:dyDescent="0.25">
      <c r="A26" s="72"/>
      <c r="B26" s="4" t="s">
        <v>4</v>
      </c>
      <c r="C26" s="12">
        <v>1416377.044032258</v>
      </c>
      <c r="D26" s="12">
        <v>1479452.2940677961</v>
      </c>
      <c r="E26" s="12">
        <v>1540725.051346153</v>
      </c>
      <c r="F26" s="12">
        <v>1605876.260454545</v>
      </c>
    </row>
    <row r="27" spans="1:6" x14ac:dyDescent="0.25">
      <c r="A27" s="72"/>
      <c r="B27" s="4" t="s">
        <v>5</v>
      </c>
      <c r="C27" s="12">
        <v>17077.760522297602</v>
      </c>
      <c r="D27" s="12">
        <v>23950.893541167701</v>
      </c>
      <c r="E27" s="12">
        <v>35462.551261545123</v>
      </c>
      <c r="F27" s="12">
        <v>48978.740174139377</v>
      </c>
    </row>
    <row r="28" spans="1:6" x14ac:dyDescent="0.25">
      <c r="A28" s="72"/>
      <c r="B28" s="4" t="s">
        <v>9</v>
      </c>
      <c r="C28" s="12">
        <v>1378372.78</v>
      </c>
      <c r="D28" s="12">
        <v>1425905</v>
      </c>
      <c r="E28" s="12">
        <v>1452000</v>
      </c>
      <c r="F28" s="12">
        <v>1466000</v>
      </c>
    </row>
    <row r="29" spans="1:6" x14ac:dyDescent="0.25">
      <c r="A29" s="72"/>
      <c r="B29" s="4" t="s">
        <v>10</v>
      </c>
      <c r="C29" s="12">
        <v>1471321.34</v>
      </c>
      <c r="D29" s="12">
        <v>1536879.09</v>
      </c>
      <c r="E29" s="12">
        <v>1630414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-105947.5</v>
      </c>
      <c r="D30" s="14">
        <v>-75838</v>
      </c>
      <c r="E30" s="14">
        <v>-41860.730000000003</v>
      </c>
      <c r="F30" s="14">
        <v>5714</v>
      </c>
    </row>
    <row r="31" spans="1:6" x14ac:dyDescent="0.25">
      <c r="A31" s="73"/>
      <c r="B31" s="5" t="s">
        <v>4</v>
      </c>
      <c r="C31" s="14">
        <v>-102345.35390625001</v>
      </c>
      <c r="D31" s="14">
        <v>-72502.016101694913</v>
      </c>
      <c r="E31" s="14">
        <v>-37094.630377358488</v>
      </c>
      <c r="F31" s="14">
        <v>1500.320444444445</v>
      </c>
    </row>
    <row r="32" spans="1:6" x14ac:dyDescent="0.25">
      <c r="A32" s="73"/>
      <c r="B32" s="5" t="s">
        <v>5</v>
      </c>
      <c r="C32" s="14">
        <v>20125.844280145189</v>
      </c>
      <c r="D32" s="14">
        <v>27389.337075613239</v>
      </c>
      <c r="E32" s="14">
        <v>39264.623413758898</v>
      </c>
      <c r="F32" s="14">
        <v>50818.361060350471</v>
      </c>
    </row>
    <row r="33" spans="1:14" ht="15" customHeight="1" x14ac:dyDescent="0.25">
      <c r="A33" s="73"/>
      <c r="B33" s="5" t="s">
        <v>9</v>
      </c>
      <c r="C33" s="14">
        <v>-137226</v>
      </c>
      <c r="D33" s="14">
        <v>-138333.76000000001</v>
      </c>
      <c r="E33" s="14">
        <v>-122265.24</v>
      </c>
      <c r="F33" s="14">
        <v>-103568.23</v>
      </c>
    </row>
    <row r="34" spans="1:14" x14ac:dyDescent="0.25">
      <c r="A34" s="73"/>
      <c r="B34" s="5" t="s">
        <v>10</v>
      </c>
      <c r="C34" s="14">
        <v>-56973</v>
      </c>
      <c r="D34" s="14">
        <v>-19</v>
      </c>
      <c r="E34" s="14">
        <v>73870</v>
      </c>
      <c r="F34" s="14">
        <v>108000</v>
      </c>
    </row>
    <row r="35" spans="1:14" ht="15" customHeight="1" x14ac:dyDescent="0.25">
      <c r="A35" s="74" t="s">
        <v>20</v>
      </c>
      <c r="B35" s="4" t="s">
        <v>3</v>
      </c>
      <c r="C35" s="12">
        <v>78.5</v>
      </c>
      <c r="D35" s="12">
        <v>80</v>
      </c>
      <c r="E35" s="12">
        <v>81.05</v>
      </c>
      <c r="F35" s="12">
        <v>81.8</v>
      </c>
    </row>
    <row r="36" spans="1:14" x14ac:dyDescent="0.25">
      <c r="A36" s="74"/>
      <c r="B36" s="4" t="s">
        <v>4</v>
      </c>
      <c r="C36" s="12">
        <v>78.749516129032259</v>
      </c>
      <c r="D36" s="12">
        <v>80.124736842105264</v>
      </c>
      <c r="E36" s="12">
        <v>81.166600000000003</v>
      </c>
      <c r="F36" s="12">
        <v>81.914666666666648</v>
      </c>
    </row>
    <row r="37" spans="1:14" x14ac:dyDescent="0.25">
      <c r="A37" s="74"/>
      <c r="B37" s="4" t="s">
        <v>5</v>
      </c>
      <c r="C37" s="12">
        <v>1.432718872838648</v>
      </c>
      <c r="D37" s="12">
        <v>1.6143597860443</v>
      </c>
      <c r="E37" s="12">
        <v>1.965501037020998</v>
      </c>
      <c r="F37" s="12">
        <v>2.744611746015019</v>
      </c>
    </row>
    <row r="38" spans="1:14" x14ac:dyDescent="0.25">
      <c r="A38" s="74"/>
      <c r="B38" s="4" t="s">
        <v>9</v>
      </c>
      <c r="C38" s="12">
        <v>75</v>
      </c>
      <c r="D38" s="12">
        <v>76</v>
      </c>
      <c r="E38" s="12">
        <v>77</v>
      </c>
      <c r="F38" s="12">
        <v>76.900000000000006</v>
      </c>
    </row>
    <row r="39" spans="1:14" ht="15.75" thickBot="1" x14ac:dyDescent="0.3">
      <c r="A39" s="75"/>
      <c r="B39" s="7" t="s">
        <v>10</v>
      </c>
      <c r="C39" s="15">
        <v>82.9</v>
      </c>
      <c r="D39" s="15">
        <v>85</v>
      </c>
      <c r="E39" s="15">
        <v>85.57</v>
      </c>
      <c r="F39" s="15">
        <v>89.8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43617</v>
      </c>
      <c r="D43" s="9">
        <v>43647</v>
      </c>
      <c r="E43" s="9">
        <v>43678</v>
      </c>
      <c r="F43" s="9">
        <v>43709</v>
      </c>
      <c r="G43" s="9">
        <v>43739</v>
      </c>
      <c r="H43" s="9">
        <v>43770</v>
      </c>
      <c r="I43" s="9">
        <v>43800</v>
      </c>
      <c r="J43" s="9">
        <v>43831</v>
      </c>
      <c r="K43" s="9">
        <v>43862</v>
      </c>
      <c r="L43" s="9">
        <v>43891</v>
      </c>
      <c r="M43" s="9">
        <v>43922</v>
      </c>
      <c r="N43" s="9">
        <v>43952</v>
      </c>
    </row>
    <row r="44" spans="1:14" ht="15" customHeight="1" x14ac:dyDescent="0.25">
      <c r="A44" s="71" t="s">
        <v>11</v>
      </c>
      <c r="B44" s="4" t="s">
        <v>3</v>
      </c>
      <c r="C44" s="16">
        <v>117595</v>
      </c>
      <c r="D44" s="16">
        <v>133903.15</v>
      </c>
      <c r="E44" s="16">
        <v>118390.66499999999</v>
      </c>
      <c r="F44" s="16">
        <v>118313.76</v>
      </c>
      <c r="G44" s="16">
        <v>139358.62</v>
      </c>
      <c r="H44" s="16">
        <v>128819.65</v>
      </c>
      <c r="I44" s="16">
        <v>154100</v>
      </c>
      <c r="J44" s="16">
        <v>170066.59</v>
      </c>
      <c r="K44" s="16">
        <v>121417</v>
      </c>
      <c r="L44" s="16">
        <v>122000</v>
      </c>
      <c r="M44" s="16">
        <v>149887</v>
      </c>
      <c r="N44" s="16">
        <v>123621</v>
      </c>
    </row>
    <row r="45" spans="1:14" x14ac:dyDescent="0.25">
      <c r="A45" s="72"/>
      <c r="B45" s="4" t="s">
        <v>4</v>
      </c>
      <c r="C45" s="16">
        <v>118128.7432727273</v>
      </c>
      <c r="D45" s="16">
        <v>133240.55407407411</v>
      </c>
      <c r="E45" s="16">
        <v>118756.4580769231</v>
      </c>
      <c r="F45" s="16">
        <v>118746.2820754717</v>
      </c>
      <c r="G45" s="16">
        <v>139488.23113207551</v>
      </c>
      <c r="H45" s="16">
        <v>129681.6126415094</v>
      </c>
      <c r="I45" s="16">
        <v>154199.74711538461</v>
      </c>
      <c r="J45" s="16">
        <v>168598.9490909091</v>
      </c>
      <c r="K45" s="16">
        <v>121886.5809756097</v>
      </c>
      <c r="L45" s="16">
        <v>122873.1514634146</v>
      </c>
      <c r="M45" s="16">
        <v>150176.75743589739</v>
      </c>
      <c r="N45" s="16">
        <v>125749.09184210531</v>
      </c>
    </row>
    <row r="46" spans="1:14" x14ac:dyDescent="0.25">
      <c r="A46" s="72"/>
      <c r="B46" s="4" t="s">
        <v>5</v>
      </c>
      <c r="C46" s="16">
        <v>3604.1495092175069</v>
      </c>
      <c r="D46" s="16">
        <v>5142.2274385693563</v>
      </c>
      <c r="E46" s="16">
        <v>3716.8924527489512</v>
      </c>
      <c r="F46" s="16">
        <v>3437.1093357754039</v>
      </c>
      <c r="G46" s="16">
        <v>5908.0277547720061</v>
      </c>
      <c r="H46" s="16">
        <v>8701.7131679130489</v>
      </c>
      <c r="I46" s="16">
        <v>9368.4366442556875</v>
      </c>
      <c r="J46" s="16">
        <v>10446.93145607812</v>
      </c>
      <c r="K46" s="16">
        <v>7083.2609066883133</v>
      </c>
      <c r="L46" s="16">
        <v>7997.4669154569092</v>
      </c>
      <c r="M46" s="16">
        <v>7373.3461741035098</v>
      </c>
      <c r="N46" s="16">
        <v>9890.3540454036138</v>
      </c>
    </row>
    <row r="47" spans="1:14" ht="15" customHeight="1" x14ac:dyDescent="0.25">
      <c r="A47" s="72"/>
      <c r="B47" s="4" t="s">
        <v>9</v>
      </c>
      <c r="C47" s="16">
        <v>109100</v>
      </c>
      <c r="D47" s="16">
        <v>118572</v>
      </c>
      <c r="E47" s="16">
        <v>112343</v>
      </c>
      <c r="F47" s="16">
        <v>109096</v>
      </c>
      <c r="G47" s="16">
        <v>117556</v>
      </c>
      <c r="H47" s="16">
        <v>102000</v>
      </c>
      <c r="I47" s="16">
        <v>128665</v>
      </c>
      <c r="J47" s="16">
        <v>140011.69</v>
      </c>
      <c r="K47" s="16">
        <v>111585</v>
      </c>
      <c r="L47" s="16">
        <v>95742.58</v>
      </c>
      <c r="M47" s="16">
        <v>124574.41</v>
      </c>
      <c r="N47" s="16">
        <v>114828</v>
      </c>
    </row>
    <row r="48" spans="1:14" x14ac:dyDescent="0.25">
      <c r="A48" s="72"/>
      <c r="B48" s="4" t="s">
        <v>10</v>
      </c>
      <c r="C48" s="16">
        <v>127500</v>
      </c>
      <c r="D48" s="16">
        <v>146951</v>
      </c>
      <c r="E48" s="16">
        <v>129964</v>
      </c>
      <c r="F48" s="16">
        <v>131307.53</v>
      </c>
      <c r="G48" s="16">
        <v>155600</v>
      </c>
      <c r="H48" s="16">
        <v>161099</v>
      </c>
      <c r="I48" s="16">
        <v>183252</v>
      </c>
      <c r="J48" s="16">
        <v>196500</v>
      </c>
      <c r="K48" s="16">
        <v>152000</v>
      </c>
      <c r="L48" s="16">
        <v>145450</v>
      </c>
      <c r="M48" s="16">
        <v>164496.26999999999</v>
      </c>
      <c r="N48" s="16">
        <v>159189</v>
      </c>
    </row>
    <row r="49" spans="1:14" ht="15" customHeight="1" x14ac:dyDescent="0.25">
      <c r="A49" s="63" t="s">
        <v>6</v>
      </c>
      <c r="B49" s="5" t="s">
        <v>3</v>
      </c>
      <c r="C49" s="17">
        <v>96823.5</v>
      </c>
      <c r="D49" s="17">
        <v>112321.5</v>
      </c>
      <c r="E49" s="17">
        <v>98305.5</v>
      </c>
      <c r="F49" s="17">
        <v>102570.16499999999</v>
      </c>
      <c r="G49" s="17">
        <v>120694</v>
      </c>
      <c r="H49" s="17">
        <v>104346.505</v>
      </c>
      <c r="I49" s="17">
        <v>128558.5</v>
      </c>
      <c r="J49" s="17">
        <v>145610</v>
      </c>
      <c r="K49" s="17">
        <v>90501</v>
      </c>
      <c r="L49" s="17">
        <v>103533.5</v>
      </c>
      <c r="M49" s="17">
        <v>132066.38500000001</v>
      </c>
      <c r="N49" s="17">
        <v>100235</v>
      </c>
    </row>
    <row r="50" spans="1:14" x14ac:dyDescent="0.25">
      <c r="A50" s="63"/>
      <c r="B50" s="5" t="s">
        <v>4</v>
      </c>
      <c r="C50" s="17">
        <v>96859.344464285692</v>
      </c>
      <c r="D50" s="17">
        <v>111936.32000000001</v>
      </c>
      <c r="E50" s="17">
        <v>97501.757777777777</v>
      </c>
      <c r="F50" s="17">
        <v>102758.9351851852</v>
      </c>
      <c r="G50" s="17">
        <v>120754.1887272727</v>
      </c>
      <c r="H50" s="17">
        <v>105819.44461538459</v>
      </c>
      <c r="I50" s="17">
        <v>131664.86769230769</v>
      </c>
      <c r="J50" s="17">
        <v>145654.88418604649</v>
      </c>
      <c r="K50" s="17">
        <v>91282.676904761902</v>
      </c>
      <c r="L50" s="17">
        <v>104832.39825</v>
      </c>
      <c r="M50" s="17">
        <v>132851.98324999999</v>
      </c>
      <c r="N50" s="17">
        <v>103214.151025641</v>
      </c>
    </row>
    <row r="51" spans="1:14" x14ac:dyDescent="0.25">
      <c r="A51" s="63"/>
      <c r="B51" s="5" t="s">
        <v>5</v>
      </c>
      <c r="C51" s="17">
        <v>3846.8308418569072</v>
      </c>
      <c r="D51" s="17">
        <v>4592.5744742943016</v>
      </c>
      <c r="E51" s="17">
        <v>3681.2982140424251</v>
      </c>
      <c r="F51" s="17">
        <v>3560.8545736025512</v>
      </c>
      <c r="G51" s="17">
        <v>5843.4162624482487</v>
      </c>
      <c r="H51" s="17">
        <v>6796.5332299603087</v>
      </c>
      <c r="I51" s="17">
        <v>14392.72474644015</v>
      </c>
      <c r="J51" s="17">
        <v>10770.42961294515</v>
      </c>
      <c r="K51" s="17">
        <v>5738.2994585438246</v>
      </c>
      <c r="L51" s="17">
        <v>6014.8332235748612</v>
      </c>
      <c r="M51" s="17">
        <v>6084.3853163842941</v>
      </c>
      <c r="N51" s="17">
        <v>13088.226169407049</v>
      </c>
    </row>
    <row r="52" spans="1:14" ht="15" customHeight="1" x14ac:dyDescent="0.25">
      <c r="A52" s="63"/>
      <c r="B52" s="5" t="s">
        <v>9</v>
      </c>
      <c r="C52" s="17">
        <v>88902</v>
      </c>
      <c r="D52" s="17">
        <v>97483</v>
      </c>
      <c r="E52" s="17">
        <v>88123.8</v>
      </c>
      <c r="F52" s="17">
        <v>92268</v>
      </c>
      <c r="G52" s="17">
        <v>111214</v>
      </c>
      <c r="H52" s="17">
        <v>96911</v>
      </c>
      <c r="I52" s="17">
        <v>114394</v>
      </c>
      <c r="J52" s="17">
        <v>119705</v>
      </c>
      <c r="K52" s="17">
        <v>83399.25</v>
      </c>
      <c r="L52" s="17">
        <v>95742.58</v>
      </c>
      <c r="M52" s="17">
        <v>117777.55</v>
      </c>
      <c r="N52" s="17">
        <v>89387.47</v>
      </c>
    </row>
    <row r="53" spans="1:14" x14ac:dyDescent="0.25">
      <c r="A53" s="63"/>
      <c r="B53" s="5" t="s">
        <v>10</v>
      </c>
      <c r="C53" s="17">
        <v>105250</v>
      </c>
      <c r="D53" s="17">
        <v>124971</v>
      </c>
      <c r="E53" s="17">
        <v>105611.71</v>
      </c>
      <c r="F53" s="17">
        <v>114750</v>
      </c>
      <c r="G53" s="17">
        <v>137793</v>
      </c>
      <c r="H53" s="17">
        <v>131060</v>
      </c>
      <c r="I53" s="17">
        <v>201110</v>
      </c>
      <c r="J53" s="17">
        <v>175247</v>
      </c>
      <c r="K53" s="17">
        <v>117495</v>
      </c>
      <c r="L53" s="17">
        <v>125338</v>
      </c>
      <c r="M53" s="17">
        <v>150000</v>
      </c>
      <c r="N53" s="17">
        <v>142200</v>
      </c>
    </row>
    <row r="54" spans="1:14" ht="15" customHeight="1" x14ac:dyDescent="0.25">
      <c r="A54" s="72" t="s">
        <v>7</v>
      </c>
      <c r="B54" s="4" t="s">
        <v>3</v>
      </c>
      <c r="C54" s="16">
        <v>110106</v>
      </c>
      <c r="D54" s="16">
        <v>119735</v>
      </c>
      <c r="E54" s="16">
        <v>116648</v>
      </c>
      <c r="F54" s="16">
        <v>125000</v>
      </c>
      <c r="G54" s="16">
        <v>110947.5</v>
      </c>
      <c r="H54" s="16">
        <v>120675.5</v>
      </c>
      <c r="I54" s="16">
        <v>156743.54999999999</v>
      </c>
      <c r="J54" s="16">
        <v>112933.33</v>
      </c>
      <c r="K54" s="16">
        <v>108132.15</v>
      </c>
      <c r="L54" s="16">
        <v>119629</v>
      </c>
      <c r="M54" s="16">
        <v>122563</v>
      </c>
      <c r="N54" s="16">
        <v>113413</v>
      </c>
    </row>
    <row r="55" spans="1:14" x14ac:dyDescent="0.25">
      <c r="A55" s="72"/>
      <c r="B55" s="4" t="s">
        <v>4</v>
      </c>
      <c r="C55" s="16">
        <v>109943.2475925926</v>
      </c>
      <c r="D55" s="16">
        <v>119796.9905660377</v>
      </c>
      <c r="E55" s="16">
        <v>116098.3922641509</v>
      </c>
      <c r="F55" s="16">
        <v>124858.5096226415</v>
      </c>
      <c r="G55" s="16">
        <v>111019.3467307692</v>
      </c>
      <c r="H55" s="16">
        <v>120789.76403846149</v>
      </c>
      <c r="I55" s="16">
        <v>158051.86079999999</v>
      </c>
      <c r="J55" s="16">
        <v>113987.1966666667</v>
      </c>
      <c r="K55" s="16">
        <v>108281.65414634151</v>
      </c>
      <c r="L55" s="16">
        <v>119758.89775</v>
      </c>
      <c r="M55" s="16">
        <v>120736.38924999999</v>
      </c>
      <c r="N55" s="16">
        <v>113541.5067567568</v>
      </c>
    </row>
    <row r="56" spans="1:14" x14ac:dyDescent="0.25">
      <c r="A56" s="72"/>
      <c r="B56" s="4" t="s">
        <v>5</v>
      </c>
      <c r="C56" s="16">
        <v>2377.811781738274</v>
      </c>
      <c r="D56" s="16">
        <v>2468.8295922035718</v>
      </c>
      <c r="E56" s="16">
        <v>2326.8485120434029</v>
      </c>
      <c r="F56" s="16">
        <v>2319.4168888595182</v>
      </c>
      <c r="G56" s="16">
        <v>2635.293231320195</v>
      </c>
      <c r="H56" s="16">
        <v>2968.954099704803</v>
      </c>
      <c r="I56" s="16">
        <v>7337.4996263771691</v>
      </c>
      <c r="J56" s="16">
        <v>4489.9931699011913</v>
      </c>
      <c r="K56" s="16">
        <v>2842.0685924093891</v>
      </c>
      <c r="L56" s="16">
        <v>5002.6420685635167</v>
      </c>
      <c r="M56" s="16">
        <v>6366.0879951007664</v>
      </c>
      <c r="N56" s="16">
        <v>4062.0902357851942</v>
      </c>
    </row>
    <row r="57" spans="1:14" ht="15" customHeight="1" x14ac:dyDescent="0.25">
      <c r="A57" s="72"/>
      <c r="B57" s="4" t="s">
        <v>9</v>
      </c>
      <c r="C57" s="16">
        <v>104173</v>
      </c>
      <c r="D57" s="16">
        <v>112901</v>
      </c>
      <c r="E57" s="16">
        <v>109930</v>
      </c>
      <c r="F57" s="16">
        <v>119395</v>
      </c>
      <c r="G57" s="16">
        <v>105143</v>
      </c>
      <c r="H57" s="16">
        <v>113813</v>
      </c>
      <c r="I57" s="16">
        <v>137385</v>
      </c>
      <c r="J57" s="16">
        <v>107125</v>
      </c>
      <c r="K57" s="16">
        <v>101794</v>
      </c>
      <c r="L57" s="16">
        <v>106042</v>
      </c>
      <c r="M57" s="16">
        <v>101699</v>
      </c>
      <c r="N57" s="16">
        <v>106738</v>
      </c>
    </row>
    <row r="58" spans="1:14" x14ac:dyDescent="0.25">
      <c r="A58" s="72"/>
      <c r="B58" s="4" t="s">
        <v>10</v>
      </c>
      <c r="C58" s="16">
        <v>114558</v>
      </c>
      <c r="D58" s="16">
        <v>127203</v>
      </c>
      <c r="E58" s="16">
        <v>121857</v>
      </c>
      <c r="F58" s="16">
        <v>131668</v>
      </c>
      <c r="G58" s="16">
        <v>117054</v>
      </c>
      <c r="H58" s="16">
        <v>128873</v>
      </c>
      <c r="I58" s="16">
        <v>182323</v>
      </c>
      <c r="J58" s="16">
        <v>129490</v>
      </c>
      <c r="K58" s="16">
        <v>117798</v>
      </c>
      <c r="L58" s="16">
        <v>134789</v>
      </c>
      <c r="M58" s="16">
        <v>131723</v>
      </c>
      <c r="N58" s="16">
        <v>124936</v>
      </c>
    </row>
    <row r="59" spans="1:14" ht="15" customHeight="1" x14ac:dyDescent="0.25">
      <c r="A59" s="63" t="s">
        <v>8</v>
      </c>
      <c r="B59" s="5" t="s">
        <v>3</v>
      </c>
      <c r="C59" s="17">
        <v>-12423.9</v>
      </c>
      <c r="D59" s="17">
        <v>-7084.5</v>
      </c>
      <c r="E59" s="17">
        <v>-18067</v>
      </c>
      <c r="F59" s="17">
        <v>-22215.5</v>
      </c>
      <c r="G59" s="17">
        <v>9302</v>
      </c>
      <c r="H59" s="17">
        <v>-15989.5</v>
      </c>
      <c r="I59" s="17">
        <v>-27855.27</v>
      </c>
      <c r="J59" s="17">
        <v>33780.740000000013</v>
      </c>
      <c r="K59" s="17">
        <v>-16803.785</v>
      </c>
      <c r="L59" s="17">
        <v>-16098</v>
      </c>
      <c r="M59" s="17">
        <v>10702</v>
      </c>
      <c r="N59" s="17">
        <v>-12555.75</v>
      </c>
    </row>
    <row r="60" spans="1:14" x14ac:dyDescent="0.25">
      <c r="A60" s="63"/>
      <c r="B60" s="5" t="s">
        <v>4</v>
      </c>
      <c r="C60" s="17">
        <v>-12920.060943396231</v>
      </c>
      <c r="D60" s="17">
        <v>-7981.1584615384618</v>
      </c>
      <c r="E60" s="17">
        <v>-17972.303018867929</v>
      </c>
      <c r="F60" s="17">
        <v>-21947.678076923079</v>
      </c>
      <c r="G60" s="17">
        <v>9224.9596226415088</v>
      </c>
      <c r="H60" s="17">
        <v>-14876.915199999999</v>
      </c>
      <c r="I60" s="17">
        <v>-24611.665294117651</v>
      </c>
      <c r="J60" s="17">
        <v>31944.987619047621</v>
      </c>
      <c r="K60" s="17">
        <v>-16480.59952380952</v>
      </c>
      <c r="L60" s="17">
        <v>-14856.99048780488</v>
      </c>
      <c r="M60" s="17">
        <v>11072.76076923077</v>
      </c>
      <c r="N60" s="17">
        <v>-11668.77611111111</v>
      </c>
    </row>
    <row r="61" spans="1:14" x14ac:dyDescent="0.25">
      <c r="A61" s="63"/>
      <c r="B61" s="5" t="s">
        <v>5</v>
      </c>
      <c r="C61" s="17">
        <v>4092.0122553477772</v>
      </c>
      <c r="D61" s="17">
        <v>4744.1932974438687</v>
      </c>
      <c r="E61" s="17">
        <v>5267.7367489020389</v>
      </c>
      <c r="F61" s="17">
        <v>3869.082030145682</v>
      </c>
      <c r="G61" s="17">
        <v>5952.99416362374</v>
      </c>
      <c r="H61" s="17">
        <v>6633.5858650805822</v>
      </c>
      <c r="I61" s="17">
        <v>14264.858932440289</v>
      </c>
      <c r="J61" s="17">
        <v>12862.96143206984</v>
      </c>
      <c r="K61" s="17">
        <v>5799.4534259241354</v>
      </c>
      <c r="L61" s="17">
        <v>10631.102695608281</v>
      </c>
      <c r="M61" s="17">
        <v>7097.7951048467312</v>
      </c>
      <c r="N61" s="17">
        <v>9252.6376866007486</v>
      </c>
    </row>
    <row r="62" spans="1:14" x14ac:dyDescent="0.25">
      <c r="A62" s="63"/>
      <c r="B62" s="5" t="s">
        <v>9</v>
      </c>
      <c r="C62" s="17">
        <v>-24012</v>
      </c>
      <c r="D62" s="17">
        <v>-20453</v>
      </c>
      <c r="E62" s="17">
        <v>-29764.400000000001</v>
      </c>
      <c r="F62" s="17">
        <v>-32236</v>
      </c>
      <c r="G62" s="17">
        <v>-8186</v>
      </c>
      <c r="H62" s="17">
        <v>-25185</v>
      </c>
      <c r="I62" s="17">
        <v>-47298</v>
      </c>
      <c r="J62" s="17">
        <v>6317</v>
      </c>
      <c r="K62" s="17">
        <v>-27986</v>
      </c>
      <c r="L62" s="17">
        <v>-44646</v>
      </c>
      <c r="M62" s="17">
        <v>-7040.61</v>
      </c>
      <c r="N62" s="17">
        <v>-29695</v>
      </c>
    </row>
    <row r="63" spans="1:14" ht="15.75" thickBot="1" x14ac:dyDescent="0.3">
      <c r="A63" s="64"/>
      <c r="B63" s="6" t="s">
        <v>10</v>
      </c>
      <c r="C63" s="18">
        <v>-4952.3100000000004</v>
      </c>
      <c r="D63" s="18">
        <v>4891.97</v>
      </c>
      <c r="E63" s="18">
        <v>-4937.8999999999996</v>
      </c>
      <c r="F63" s="18">
        <v>-11074</v>
      </c>
      <c r="G63" s="18">
        <v>25217.24</v>
      </c>
      <c r="H63" s="18">
        <v>14458</v>
      </c>
      <c r="I63" s="18">
        <v>24402.6</v>
      </c>
      <c r="J63" s="18">
        <v>77663</v>
      </c>
      <c r="K63" s="18">
        <v>-303</v>
      </c>
      <c r="L63" s="18">
        <v>16461</v>
      </c>
      <c r="M63" s="18">
        <v>27335</v>
      </c>
      <c r="N63" s="18">
        <v>15000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0:N63"/>
  <sheetViews>
    <sheetView topLeftCell="A25" zoomScale="85" zoomScaleNormal="85" workbookViewId="0">
      <selection activeCell="K67" sqref="K67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43647</v>
      </c>
      <c r="C10" s="3"/>
    </row>
    <row r="11" spans="1:6" ht="15.75" x14ac:dyDescent="0.25">
      <c r="A11" s="1" t="s">
        <v>0</v>
      </c>
      <c r="B11" s="2">
        <v>43647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1559230.865</v>
      </c>
      <c r="D15" s="11">
        <v>1673507</v>
      </c>
      <c r="E15" s="11">
        <v>1781291</v>
      </c>
      <c r="F15" s="11">
        <v>1903944.77</v>
      </c>
    </row>
    <row r="16" spans="1:6" x14ac:dyDescent="0.25">
      <c r="A16" s="72"/>
      <c r="B16" s="12" t="s">
        <v>4</v>
      </c>
      <c r="C16" s="13">
        <v>1560599.2372222219</v>
      </c>
      <c r="D16" s="13">
        <v>1669950.4793750001</v>
      </c>
      <c r="E16" s="13">
        <v>1785740.7295121951</v>
      </c>
      <c r="F16" s="13">
        <v>1905864.3172972971</v>
      </c>
    </row>
    <row r="17" spans="1:6" x14ac:dyDescent="0.25">
      <c r="A17" s="72"/>
      <c r="B17" s="12" t="s">
        <v>5</v>
      </c>
      <c r="C17" s="13">
        <v>29505.394942500439</v>
      </c>
      <c r="D17" s="13">
        <v>31132.21123033647</v>
      </c>
      <c r="E17" s="13">
        <v>41455.733556280393</v>
      </c>
      <c r="F17" s="13">
        <v>46268.762736359007</v>
      </c>
    </row>
    <row r="18" spans="1:6" x14ac:dyDescent="0.25">
      <c r="A18" s="72"/>
      <c r="B18" s="12" t="s">
        <v>9</v>
      </c>
      <c r="C18" s="13">
        <v>1462500</v>
      </c>
      <c r="D18" s="13">
        <v>1610608</v>
      </c>
      <c r="E18" s="13">
        <v>1716676</v>
      </c>
      <c r="F18" s="13">
        <v>1810078.98</v>
      </c>
    </row>
    <row r="19" spans="1:6" x14ac:dyDescent="0.25">
      <c r="A19" s="72"/>
      <c r="B19" s="12" t="s">
        <v>10</v>
      </c>
      <c r="C19" s="13">
        <v>1641129.49</v>
      </c>
      <c r="D19" s="13">
        <v>1752475</v>
      </c>
      <c r="E19" s="13">
        <v>1942294.67</v>
      </c>
      <c r="F19" s="13">
        <v>2000886</v>
      </c>
    </row>
    <row r="20" spans="1:6" ht="15" customHeight="1" x14ac:dyDescent="0.25">
      <c r="A20" s="63" t="s">
        <v>6</v>
      </c>
      <c r="B20" s="5" t="s">
        <v>3</v>
      </c>
      <c r="C20" s="14">
        <v>1308000</v>
      </c>
      <c r="D20" s="14">
        <v>1399623.38</v>
      </c>
      <c r="E20" s="14">
        <v>1490314.07</v>
      </c>
      <c r="F20" s="14">
        <v>1595055</v>
      </c>
    </row>
    <row r="21" spans="1:6" x14ac:dyDescent="0.25">
      <c r="A21" s="63"/>
      <c r="B21" s="5" t="s">
        <v>4</v>
      </c>
      <c r="C21" s="14">
        <v>1312978.279322034</v>
      </c>
      <c r="D21" s="14">
        <v>1401066.9662962961</v>
      </c>
      <c r="E21" s="14">
        <v>1492959.3176595741</v>
      </c>
      <c r="F21" s="14">
        <v>1598625.587209302</v>
      </c>
    </row>
    <row r="22" spans="1:6" x14ac:dyDescent="0.25">
      <c r="A22" s="63"/>
      <c r="B22" s="5" t="s">
        <v>5</v>
      </c>
      <c r="C22" s="14">
        <v>28552.599788002379</v>
      </c>
      <c r="D22" s="14">
        <v>28919.547239225751</v>
      </c>
      <c r="E22" s="14">
        <v>33880.174204469171</v>
      </c>
      <c r="F22" s="14">
        <v>43330.113384113589</v>
      </c>
    </row>
    <row r="23" spans="1:6" x14ac:dyDescent="0.25">
      <c r="A23" s="63"/>
      <c r="B23" s="5" t="s">
        <v>9</v>
      </c>
      <c r="C23" s="14">
        <v>1265101</v>
      </c>
      <c r="D23" s="14">
        <v>1338286</v>
      </c>
      <c r="E23" s="14">
        <v>1420526</v>
      </c>
      <c r="F23" s="14">
        <v>1518009</v>
      </c>
    </row>
    <row r="24" spans="1:6" x14ac:dyDescent="0.25">
      <c r="A24" s="63"/>
      <c r="B24" s="5" t="s">
        <v>10</v>
      </c>
      <c r="C24" s="14">
        <v>1388184.14</v>
      </c>
      <c r="D24" s="14">
        <v>1471772</v>
      </c>
      <c r="E24" s="14">
        <v>1572000</v>
      </c>
      <c r="F24" s="14">
        <v>1717700</v>
      </c>
    </row>
    <row r="25" spans="1:6" ht="15" customHeight="1" x14ac:dyDescent="0.25">
      <c r="A25" s="72" t="s">
        <v>7</v>
      </c>
      <c r="B25" s="4" t="s">
        <v>3</v>
      </c>
      <c r="C25" s="12">
        <v>1415907.825</v>
      </c>
      <c r="D25" s="12">
        <v>1478826.5</v>
      </c>
      <c r="E25" s="12">
        <v>1535910.54</v>
      </c>
      <c r="F25" s="12">
        <v>1597345.76</v>
      </c>
    </row>
    <row r="26" spans="1:6" x14ac:dyDescent="0.25">
      <c r="A26" s="72"/>
      <c r="B26" s="4" t="s">
        <v>4</v>
      </c>
      <c r="C26" s="12">
        <v>1417597.3172413791</v>
      </c>
      <c r="D26" s="12">
        <v>1478951.1151851851</v>
      </c>
      <c r="E26" s="12">
        <v>1537806.245208333</v>
      </c>
      <c r="F26" s="12">
        <v>1601600.6416279071</v>
      </c>
    </row>
    <row r="27" spans="1:6" x14ac:dyDescent="0.25">
      <c r="A27" s="72"/>
      <c r="B27" s="4" t="s">
        <v>5</v>
      </c>
      <c r="C27" s="12">
        <v>17185.220282687729</v>
      </c>
      <c r="D27" s="12">
        <v>22066.499101139441</v>
      </c>
      <c r="E27" s="12">
        <v>28192.95750593788</v>
      </c>
      <c r="F27" s="12">
        <v>37841.734512448253</v>
      </c>
    </row>
    <row r="28" spans="1:6" x14ac:dyDescent="0.25">
      <c r="A28" s="72"/>
      <c r="B28" s="4" t="s">
        <v>9</v>
      </c>
      <c r="C28" s="12">
        <v>1378372.78</v>
      </c>
      <c r="D28" s="12">
        <v>1425840</v>
      </c>
      <c r="E28" s="12">
        <v>1475745</v>
      </c>
      <c r="F28" s="12">
        <v>1528226.54</v>
      </c>
    </row>
    <row r="29" spans="1:6" x14ac:dyDescent="0.25">
      <c r="A29" s="72"/>
      <c r="B29" s="4" t="s">
        <v>10</v>
      </c>
      <c r="C29" s="12">
        <v>1471321.34</v>
      </c>
      <c r="D29" s="12">
        <v>1536879.09</v>
      </c>
      <c r="E29" s="12">
        <v>1616194</v>
      </c>
      <c r="F29" s="12">
        <v>1702755</v>
      </c>
    </row>
    <row r="30" spans="1:6" ht="15" customHeight="1" x14ac:dyDescent="0.25">
      <c r="A30" s="73" t="s">
        <v>8</v>
      </c>
      <c r="B30" s="5" t="s">
        <v>3</v>
      </c>
      <c r="C30" s="14">
        <v>-105918.61</v>
      </c>
      <c r="D30" s="14">
        <v>-76153.3</v>
      </c>
      <c r="E30" s="14">
        <v>-43024.7</v>
      </c>
      <c r="F30" s="14">
        <v>1443.67</v>
      </c>
    </row>
    <row r="31" spans="1:6" x14ac:dyDescent="0.25">
      <c r="A31" s="73"/>
      <c r="B31" s="5" t="s">
        <v>4</v>
      </c>
      <c r="C31" s="14">
        <v>-104043.1087931034</v>
      </c>
      <c r="D31" s="14">
        <v>-75213.468181818171</v>
      </c>
      <c r="E31" s="14">
        <v>-42222.987500000003</v>
      </c>
      <c r="F31" s="14">
        <v>2182.2570454545448</v>
      </c>
    </row>
    <row r="32" spans="1:6" x14ac:dyDescent="0.25">
      <c r="A32" s="73"/>
      <c r="B32" s="5" t="s">
        <v>5</v>
      </c>
      <c r="C32" s="14">
        <v>19256.832549905372</v>
      </c>
      <c r="D32" s="14">
        <v>22515.814708515609</v>
      </c>
      <c r="E32" s="14">
        <v>28819.034766195651</v>
      </c>
      <c r="F32" s="14">
        <v>39798.483741502168</v>
      </c>
    </row>
    <row r="33" spans="1:14" ht="15" customHeight="1" x14ac:dyDescent="0.25">
      <c r="A33" s="73"/>
      <c r="B33" s="5" t="s">
        <v>9</v>
      </c>
      <c r="C33" s="14">
        <v>-135067</v>
      </c>
      <c r="D33" s="14">
        <v>-125000</v>
      </c>
      <c r="E33" s="14">
        <v>-99202</v>
      </c>
      <c r="F33" s="14">
        <v>-76231</v>
      </c>
    </row>
    <row r="34" spans="1:14" x14ac:dyDescent="0.25">
      <c r="A34" s="73"/>
      <c r="B34" s="5" t="s">
        <v>10</v>
      </c>
      <c r="C34" s="14">
        <v>-56973</v>
      </c>
      <c r="D34" s="14">
        <v>-29640</v>
      </c>
      <c r="E34" s="14">
        <v>24453</v>
      </c>
      <c r="F34" s="14">
        <v>89000</v>
      </c>
    </row>
    <row r="35" spans="1:14" ht="15" customHeight="1" x14ac:dyDescent="0.25">
      <c r="A35" s="74" t="s">
        <v>20</v>
      </c>
      <c r="B35" s="4" t="s">
        <v>3</v>
      </c>
      <c r="C35" s="12">
        <v>78.75</v>
      </c>
      <c r="D35" s="12">
        <v>80.199999999999989</v>
      </c>
      <c r="E35" s="12">
        <v>81.14</v>
      </c>
      <c r="F35" s="12">
        <v>81.150000000000006</v>
      </c>
    </row>
    <row r="36" spans="1:14" x14ac:dyDescent="0.25">
      <c r="A36" s="74"/>
      <c r="B36" s="4" t="s">
        <v>4</v>
      </c>
      <c r="C36" s="12">
        <v>78.863103448275851</v>
      </c>
      <c r="D36" s="12">
        <v>80.308703703703728</v>
      </c>
      <c r="E36" s="12">
        <v>81.209361702127637</v>
      </c>
      <c r="F36" s="12">
        <v>81.576888888888874</v>
      </c>
    </row>
    <row r="37" spans="1:14" x14ac:dyDescent="0.25">
      <c r="A37" s="74"/>
      <c r="B37" s="4" t="s">
        <v>5</v>
      </c>
      <c r="C37" s="12">
        <v>1.0467245601877211</v>
      </c>
      <c r="D37" s="12">
        <v>1.5745392213624481</v>
      </c>
      <c r="E37" s="12">
        <v>2.1941883755040359</v>
      </c>
      <c r="F37" s="12">
        <v>2.9288570701510368</v>
      </c>
    </row>
    <row r="38" spans="1:14" x14ac:dyDescent="0.25">
      <c r="A38" s="74"/>
      <c r="B38" s="4" t="s">
        <v>9</v>
      </c>
      <c r="C38" s="12">
        <v>76.5</v>
      </c>
      <c r="D38" s="12">
        <v>77</v>
      </c>
      <c r="E38" s="12">
        <v>76.3</v>
      </c>
      <c r="F38" s="12">
        <v>75.13</v>
      </c>
    </row>
    <row r="39" spans="1:14" ht="15.75" thickBot="1" x14ac:dyDescent="0.3">
      <c r="A39" s="75"/>
      <c r="B39" s="7" t="s">
        <v>10</v>
      </c>
      <c r="C39" s="15">
        <v>81.7</v>
      </c>
      <c r="D39" s="15">
        <v>84.96</v>
      </c>
      <c r="E39" s="15">
        <v>87.82</v>
      </c>
      <c r="F39" s="15">
        <v>89.8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43647</v>
      </c>
      <c r="D43" s="9">
        <v>43678</v>
      </c>
      <c r="E43" s="9">
        <v>43709</v>
      </c>
      <c r="F43" s="9">
        <v>43739</v>
      </c>
      <c r="G43" s="9">
        <v>43770</v>
      </c>
      <c r="H43" s="9">
        <v>43800</v>
      </c>
      <c r="I43" s="9">
        <v>43831</v>
      </c>
      <c r="J43" s="9">
        <v>43862</v>
      </c>
      <c r="K43" s="9">
        <v>43891</v>
      </c>
      <c r="L43" s="9">
        <v>43922</v>
      </c>
      <c r="M43" s="9">
        <v>43952</v>
      </c>
      <c r="N43" s="9">
        <v>43983</v>
      </c>
    </row>
    <row r="44" spans="1:14" ht="15" customHeight="1" x14ac:dyDescent="0.25">
      <c r="A44" s="71" t="s">
        <v>11</v>
      </c>
      <c r="B44" s="4" t="s">
        <v>3</v>
      </c>
      <c r="C44" s="16">
        <v>133376.54999999999</v>
      </c>
      <c r="D44" s="16">
        <v>117732.34</v>
      </c>
      <c r="E44" s="16">
        <v>118007</v>
      </c>
      <c r="F44" s="16">
        <v>138835.68</v>
      </c>
      <c r="G44" s="16">
        <v>127420.49</v>
      </c>
      <c r="H44" s="16">
        <v>153241</v>
      </c>
      <c r="I44" s="16">
        <v>170415.85500000001</v>
      </c>
      <c r="J44" s="16">
        <v>121101.9</v>
      </c>
      <c r="K44" s="16">
        <v>120998.59</v>
      </c>
      <c r="L44" s="16">
        <v>149887</v>
      </c>
      <c r="M44" s="16">
        <v>122367.5</v>
      </c>
      <c r="N44" s="16">
        <v>125875.35</v>
      </c>
    </row>
    <row r="45" spans="1:14" x14ac:dyDescent="0.25">
      <c r="A45" s="72"/>
      <c r="B45" s="4" t="s">
        <v>4</v>
      </c>
      <c r="C45" s="16">
        <v>132436.635882353</v>
      </c>
      <c r="D45" s="16">
        <v>118006.7567346938</v>
      </c>
      <c r="E45" s="16">
        <v>118083.722244898</v>
      </c>
      <c r="F45" s="16">
        <v>137939.30780000001</v>
      </c>
      <c r="G45" s="16">
        <v>128925.5108333333</v>
      </c>
      <c r="H45" s="16">
        <v>153265.37808510641</v>
      </c>
      <c r="I45" s="16">
        <v>168726.59666666659</v>
      </c>
      <c r="J45" s="16">
        <v>121017.844047619</v>
      </c>
      <c r="K45" s="16">
        <v>122181.34761904761</v>
      </c>
      <c r="L45" s="16">
        <v>150989.20390243901</v>
      </c>
      <c r="M45" s="16">
        <v>124055.58349999999</v>
      </c>
      <c r="N45" s="16">
        <v>127093.422631579</v>
      </c>
    </row>
    <row r="46" spans="1:14" x14ac:dyDescent="0.25">
      <c r="A46" s="72"/>
      <c r="B46" s="4" t="s">
        <v>5</v>
      </c>
      <c r="C46" s="16">
        <v>4375.019120028699</v>
      </c>
      <c r="D46" s="16">
        <v>3385.8743067937121</v>
      </c>
      <c r="E46" s="16">
        <v>2876.557080254729</v>
      </c>
      <c r="F46" s="16">
        <v>6139.5087954993151</v>
      </c>
      <c r="G46" s="16">
        <v>5568.8218435977233</v>
      </c>
      <c r="H46" s="16">
        <v>9016.9913311863456</v>
      </c>
      <c r="I46" s="16">
        <v>6168.64050870351</v>
      </c>
      <c r="J46" s="16">
        <v>6426.6327114199539</v>
      </c>
      <c r="K46" s="16">
        <v>6118.7134476978126</v>
      </c>
      <c r="L46" s="16">
        <v>6188.1879834766114</v>
      </c>
      <c r="M46" s="16">
        <v>7900.6240982000427</v>
      </c>
      <c r="N46" s="16">
        <v>5939.9949986732436</v>
      </c>
    </row>
    <row r="47" spans="1:14" ht="15" customHeight="1" x14ac:dyDescent="0.25">
      <c r="A47" s="72"/>
      <c r="B47" s="4" t="s">
        <v>9</v>
      </c>
      <c r="C47" s="16">
        <v>117900</v>
      </c>
      <c r="D47" s="16">
        <v>110116</v>
      </c>
      <c r="E47" s="16">
        <v>108941</v>
      </c>
      <c r="F47" s="16">
        <v>115900</v>
      </c>
      <c r="G47" s="16">
        <v>121057.59</v>
      </c>
      <c r="H47" s="16">
        <v>128665</v>
      </c>
      <c r="I47" s="16">
        <v>151000</v>
      </c>
      <c r="J47" s="16">
        <v>111585</v>
      </c>
      <c r="K47" s="16">
        <v>113041</v>
      </c>
      <c r="L47" s="16">
        <v>137004.35</v>
      </c>
      <c r="M47" s="16">
        <v>114828</v>
      </c>
      <c r="N47" s="16">
        <v>120058</v>
      </c>
    </row>
    <row r="48" spans="1:14" x14ac:dyDescent="0.25">
      <c r="A48" s="72"/>
      <c r="B48" s="4" t="s">
        <v>10</v>
      </c>
      <c r="C48" s="16">
        <v>139055</v>
      </c>
      <c r="D48" s="16">
        <v>125809</v>
      </c>
      <c r="E48" s="16">
        <v>125700</v>
      </c>
      <c r="F48" s="16">
        <v>153535.20000000001</v>
      </c>
      <c r="G48" s="16">
        <v>151814</v>
      </c>
      <c r="H48" s="16">
        <v>183252</v>
      </c>
      <c r="I48" s="16">
        <v>182511</v>
      </c>
      <c r="J48" s="16">
        <v>152000</v>
      </c>
      <c r="K48" s="16">
        <v>143293.75</v>
      </c>
      <c r="L48" s="16">
        <v>164496.26999999999</v>
      </c>
      <c r="M48" s="16">
        <v>153165</v>
      </c>
      <c r="N48" s="16">
        <v>143795</v>
      </c>
    </row>
    <row r="49" spans="1:14" ht="15" customHeight="1" x14ac:dyDescent="0.25">
      <c r="A49" s="63" t="s">
        <v>6</v>
      </c>
      <c r="B49" s="5" t="s">
        <v>3</v>
      </c>
      <c r="C49" s="17">
        <v>111756.92</v>
      </c>
      <c r="D49" s="17">
        <v>97965.18</v>
      </c>
      <c r="E49" s="17">
        <v>102343.61</v>
      </c>
      <c r="F49" s="17">
        <v>120242.97500000001</v>
      </c>
      <c r="G49" s="17">
        <v>105171.1</v>
      </c>
      <c r="H49" s="17">
        <v>128764</v>
      </c>
      <c r="I49" s="17">
        <v>145491.22</v>
      </c>
      <c r="J49" s="17">
        <v>90534.739999999991</v>
      </c>
      <c r="K49" s="17">
        <v>103255.63</v>
      </c>
      <c r="L49" s="17">
        <v>132068.91</v>
      </c>
      <c r="M49" s="17">
        <v>97950</v>
      </c>
      <c r="N49" s="17">
        <v>103888</v>
      </c>
    </row>
    <row r="50" spans="1:14" x14ac:dyDescent="0.25">
      <c r="A50" s="63"/>
      <c r="B50" s="5" t="s">
        <v>4</v>
      </c>
      <c r="C50" s="17">
        <v>111146.8708</v>
      </c>
      <c r="D50" s="17">
        <v>97226.937450980389</v>
      </c>
      <c r="E50" s="17">
        <v>102331.299</v>
      </c>
      <c r="F50" s="17">
        <v>119498.56080000001</v>
      </c>
      <c r="G50" s="17">
        <v>105069.0241666667</v>
      </c>
      <c r="H50" s="17">
        <v>132858.0789361702</v>
      </c>
      <c r="I50" s="17">
        <v>144319.16642857139</v>
      </c>
      <c r="J50" s="17">
        <v>90370.087857142847</v>
      </c>
      <c r="K50" s="17">
        <v>103829.7017073171</v>
      </c>
      <c r="L50" s="17">
        <v>133397.2930952381</v>
      </c>
      <c r="M50" s="17">
        <v>98774.970256410263</v>
      </c>
      <c r="N50" s="17">
        <v>105139.4281081081</v>
      </c>
    </row>
    <row r="51" spans="1:14" x14ac:dyDescent="0.25">
      <c r="A51" s="63"/>
      <c r="B51" s="5" t="s">
        <v>5</v>
      </c>
      <c r="C51" s="17">
        <v>3857.924350090841</v>
      </c>
      <c r="D51" s="17">
        <v>3879.7271804021698</v>
      </c>
      <c r="E51" s="17">
        <v>3440.1630310603709</v>
      </c>
      <c r="F51" s="17">
        <v>6140.4841383378671</v>
      </c>
      <c r="G51" s="17">
        <v>4503.2598888464008</v>
      </c>
      <c r="H51" s="17">
        <v>15306.86908748831</v>
      </c>
      <c r="I51" s="17">
        <v>9030.7171108937637</v>
      </c>
      <c r="J51" s="17">
        <v>4697.492969228786</v>
      </c>
      <c r="K51" s="17">
        <v>6630.4141910848602</v>
      </c>
      <c r="L51" s="17">
        <v>5560.5088769694503</v>
      </c>
      <c r="M51" s="17">
        <v>7018.9538602552457</v>
      </c>
      <c r="N51" s="17">
        <v>7523.9879137930966</v>
      </c>
    </row>
    <row r="52" spans="1:14" ht="15" customHeight="1" x14ac:dyDescent="0.25">
      <c r="A52" s="63"/>
      <c r="B52" s="5" t="s">
        <v>9</v>
      </c>
      <c r="C52" s="17">
        <v>98634</v>
      </c>
      <c r="D52" s="17">
        <v>87506.6</v>
      </c>
      <c r="E52" s="17">
        <v>92328</v>
      </c>
      <c r="F52" s="17">
        <v>100565</v>
      </c>
      <c r="G52" s="17">
        <v>96899.14</v>
      </c>
      <c r="H52" s="17">
        <v>108674.28</v>
      </c>
      <c r="I52" s="17">
        <v>119905</v>
      </c>
      <c r="J52" s="17">
        <v>74633.42</v>
      </c>
      <c r="K52" s="17">
        <v>76126.09</v>
      </c>
      <c r="L52" s="17">
        <v>117777.63</v>
      </c>
      <c r="M52" s="17">
        <v>78736.3</v>
      </c>
      <c r="N52" s="17">
        <v>87639.85</v>
      </c>
    </row>
    <row r="53" spans="1:14" x14ac:dyDescent="0.25">
      <c r="A53" s="63"/>
      <c r="B53" s="5" t="s">
        <v>10</v>
      </c>
      <c r="C53" s="17">
        <v>120584.3</v>
      </c>
      <c r="D53" s="17">
        <v>104720</v>
      </c>
      <c r="E53" s="17">
        <v>112750</v>
      </c>
      <c r="F53" s="17">
        <v>137111.79999999999</v>
      </c>
      <c r="G53" s="17">
        <v>115900</v>
      </c>
      <c r="H53" s="17">
        <v>200734</v>
      </c>
      <c r="I53" s="17">
        <v>161882</v>
      </c>
      <c r="J53" s="17">
        <v>100883.08</v>
      </c>
      <c r="K53" s="17">
        <v>116441.44</v>
      </c>
      <c r="L53" s="17">
        <v>150000</v>
      </c>
      <c r="M53" s="17">
        <v>114977</v>
      </c>
      <c r="N53" s="17">
        <v>129000</v>
      </c>
    </row>
    <row r="54" spans="1:14" ht="15" customHeight="1" x14ac:dyDescent="0.25">
      <c r="A54" s="72" t="s">
        <v>7</v>
      </c>
      <c r="B54" s="4" t="s">
        <v>3</v>
      </c>
      <c r="C54" s="16">
        <v>119765.43</v>
      </c>
      <c r="D54" s="16">
        <v>116619.69</v>
      </c>
      <c r="E54" s="16">
        <v>125032.6</v>
      </c>
      <c r="F54" s="16">
        <v>111029.11</v>
      </c>
      <c r="G54" s="16">
        <v>120509.24</v>
      </c>
      <c r="H54" s="16">
        <v>156505</v>
      </c>
      <c r="I54" s="16">
        <v>113000</v>
      </c>
      <c r="J54" s="16">
        <v>108276</v>
      </c>
      <c r="K54" s="16">
        <v>119698</v>
      </c>
      <c r="L54" s="16">
        <v>123157.29</v>
      </c>
      <c r="M54" s="16">
        <v>112368</v>
      </c>
      <c r="N54" s="16">
        <v>115606.9</v>
      </c>
    </row>
    <row r="55" spans="1:14" x14ac:dyDescent="0.25">
      <c r="A55" s="72"/>
      <c r="B55" s="4" t="s">
        <v>4</v>
      </c>
      <c r="C55" s="16">
        <v>119900.67354166661</v>
      </c>
      <c r="D55" s="16">
        <v>116297.13367346941</v>
      </c>
      <c r="E55" s="16">
        <v>124711.51145833331</v>
      </c>
      <c r="F55" s="16">
        <v>111173.00229166669</v>
      </c>
      <c r="G55" s="16">
        <v>120416.76729166661</v>
      </c>
      <c r="H55" s="16">
        <v>157532.1988888889</v>
      </c>
      <c r="I55" s="16">
        <v>113739.6495121951</v>
      </c>
      <c r="J55" s="16">
        <v>108433.5831707317</v>
      </c>
      <c r="K55" s="16">
        <v>119020.7846341464</v>
      </c>
      <c r="L55" s="16">
        <v>122094.30475</v>
      </c>
      <c r="M55" s="16">
        <v>112817.0055</v>
      </c>
      <c r="N55" s="16">
        <v>115404.8483333333</v>
      </c>
    </row>
    <row r="56" spans="1:14" x14ac:dyDescent="0.25">
      <c r="A56" s="72"/>
      <c r="B56" s="4" t="s">
        <v>5</v>
      </c>
      <c r="C56" s="16">
        <v>2660.305104231858</v>
      </c>
      <c r="D56" s="16">
        <v>2275.192025263741</v>
      </c>
      <c r="E56" s="16">
        <v>2566.5128323723411</v>
      </c>
      <c r="F56" s="16">
        <v>3269.8692782103699</v>
      </c>
      <c r="G56" s="16">
        <v>3276.3995290086718</v>
      </c>
      <c r="H56" s="16">
        <v>8369.3298753102172</v>
      </c>
      <c r="I56" s="16">
        <v>4905.3202694411102</v>
      </c>
      <c r="J56" s="16">
        <v>2904.0032997841472</v>
      </c>
      <c r="K56" s="16">
        <v>6005.9150177758511</v>
      </c>
      <c r="L56" s="16">
        <v>4545.3136864196485</v>
      </c>
      <c r="M56" s="16">
        <v>4403.63062533222</v>
      </c>
      <c r="N56" s="16">
        <v>2831.055073845389</v>
      </c>
    </row>
    <row r="57" spans="1:14" ht="15" customHeight="1" x14ac:dyDescent="0.25">
      <c r="A57" s="72"/>
      <c r="B57" s="4" t="s">
        <v>9</v>
      </c>
      <c r="C57" s="16">
        <v>111104</v>
      </c>
      <c r="D57" s="16">
        <v>109704</v>
      </c>
      <c r="E57" s="16">
        <v>117269.4</v>
      </c>
      <c r="F57" s="16">
        <v>103354.67</v>
      </c>
      <c r="G57" s="16">
        <v>111796.4</v>
      </c>
      <c r="H57" s="16">
        <v>127114</v>
      </c>
      <c r="I57" s="16">
        <v>103531.17</v>
      </c>
      <c r="J57" s="16">
        <v>101794</v>
      </c>
      <c r="K57" s="16">
        <v>97823.15</v>
      </c>
      <c r="L57" s="16">
        <v>110191</v>
      </c>
      <c r="M57" s="16">
        <v>101177.3</v>
      </c>
      <c r="N57" s="16">
        <v>107203.3</v>
      </c>
    </row>
    <row r="58" spans="1:14" x14ac:dyDescent="0.25">
      <c r="A58" s="72"/>
      <c r="B58" s="4" t="s">
        <v>10</v>
      </c>
      <c r="C58" s="16">
        <v>127554</v>
      </c>
      <c r="D58" s="16">
        <v>121378</v>
      </c>
      <c r="E58" s="16">
        <v>131451</v>
      </c>
      <c r="F58" s="16">
        <v>121419</v>
      </c>
      <c r="G58" s="16">
        <v>128632</v>
      </c>
      <c r="H58" s="16">
        <v>182323</v>
      </c>
      <c r="I58" s="16">
        <v>131722</v>
      </c>
      <c r="J58" s="16">
        <v>117665</v>
      </c>
      <c r="K58" s="16">
        <v>132356</v>
      </c>
      <c r="L58" s="16">
        <v>131593</v>
      </c>
      <c r="M58" s="16">
        <v>124396</v>
      </c>
      <c r="N58" s="16">
        <v>122521</v>
      </c>
    </row>
    <row r="59" spans="1:14" ht="15" customHeight="1" x14ac:dyDescent="0.25">
      <c r="A59" s="63" t="s">
        <v>8</v>
      </c>
      <c r="B59" s="5" t="s">
        <v>3</v>
      </c>
      <c r="C59" s="17">
        <v>-7926.74</v>
      </c>
      <c r="D59" s="17">
        <v>-18507.27</v>
      </c>
      <c r="E59" s="17">
        <v>-22916.46</v>
      </c>
      <c r="F59" s="17">
        <v>8828.4700000000012</v>
      </c>
      <c r="G59" s="17">
        <v>-15974</v>
      </c>
      <c r="H59" s="17">
        <v>-28637.244999999999</v>
      </c>
      <c r="I59" s="17">
        <v>32705.845000000001</v>
      </c>
      <c r="J59" s="17">
        <v>-17773</v>
      </c>
      <c r="K59" s="17">
        <v>-16144.35</v>
      </c>
      <c r="L59" s="17">
        <v>10683.4</v>
      </c>
      <c r="M59" s="17">
        <v>-12170.77</v>
      </c>
      <c r="N59" s="17">
        <v>-12012.895</v>
      </c>
    </row>
    <row r="60" spans="1:14" x14ac:dyDescent="0.25">
      <c r="A60" s="63"/>
      <c r="B60" s="5" t="s">
        <v>4</v>
      </c>
      <c r="C60" s="17">
        <v>-8469.7842857142859</v>
      </c>
      <c r="D60" s="17">
        <v>-18748.453877551019</v>
      </c>
      <c r="E60" s="17">
        <v>-22345.270208333332</v>
      </c>
      <c r="F60" s="17">
        <v>7252.2295833333328</v>
      </c>
      <c r="G60" s="17">
        <v>-15606.78195652174</v>
      </c>
      <c r="H60" s="17">
        <v>-23914.625217391309</v>
      </c>
      <c r="I60" s="17">
        <v>30655.709500000012</v>
      </c>
      <c r="J60" s="17">
        <v>-17233.389285714289</v>
      </c>
      <c r="K60" s="17">
        <v>-15880.222682926829</v>
      </c>
      <c r="L60" s="17">
        <v>11039.37707317073</v>
      </c>
      <c r="M60" s="17">
        <v>-13262.113333333329</v>
      </c>
      <c r="N60" s="17">
        <v>-11215.408888888889</v>
      </c>
    </row>
    <row r="61" spans="1:14" x14ac:dyDescent="0.25">
      <c r="A61" s="63"/>
      <c r="B61" s="5" t="s">
        <v>5</v>
      </c>
      <c r="C61" s="17">
        <v>3754.6601797666071</v>
      </c>
      <c r="D61" s="17">
        <v>4889.2371517978227</v>
      </c>
      <c r="E61" s="17">
        <v>4001.2205160508088</v>
      </c>
      <c r="F61" s="17">
        <v>6459.3466356985718</v>
      </c>
      <c r="G61" s="17">
        <v>4192.9703589251594</v>
      </c>
      <c r="H61" s="17">
        <v>14932.19953305023</v>
      </c>
      <c r="I61" s="17">
        <v>8314.833316016824</v>
      </c>
      <c r="J61" s="17">
        <v>4999.6114031823699</v>
      </c>
      <c r="K61" s="17">
        <v>9235.2936290131092</v>
      </c>
      <c r="L61" s="17">
        <v>5786.4772883716732</v>
      </c>
      <c r="M61" s="17">
        <v>6263.4895651546958</v>
      </c>
      <c r="N61" s="17">
        <v>4760.0885105965208</v>
      </c>
    </row>
    <row r="62" spans="1:14" x14ac:dyDescent="0.25">
      <c r="A62" s="63"/>
      <c r="B62" s="5" t="s">
        <v>9</v>
      </c>
      <c r="C62" s="17">
        <v>-19302</v>
      </c>
      <c r="D62" s="17">
        <v>-30243.7</v>
      </c>
      <c r="E62" s="17">
        <v>-34043</v>
      </c>
      <c r="F62" s="17">
        <v>-15089</v>
      </c>
      <c r="G62" s="17">
        <v>-21829.8</v>
      </c>
      <c r="H62" s="17">
        <v>-47298</v>
      </c>
      <c r="I62" s="17">
        <v>6317</v>
      </c>
      <c r="J62" s="17">
        <v>-27986</v>
      </c>
      <c r="K62" s="17">
        <v>-44646</v>
      </c>
      <c r="L62" s="17">
        <v>-7046.72</v>
      </c>
      <c r="M62" s="17">
        <v>-29695</v>
      </c>
      <c r="N62" s="17">
        <v>-19478</v>
      </c>
    </row>
    <row r="63" spans="1:14" ht="15.75" thickBot="1" x14ac:dyDescent="0.3">
      <c r="A63" s="64"/>
      <c r="B63" s="6" t="s">
        <v>10</v>
      </c>
      <c r="C63" s="18">
        <v>-554</v>
      </c>
      <c r="D63" s="18">
        <v>-7074</v>
      </c>
      <c r="E63" s="18">
        <v>-12331</v>
      </c>
      <c r="F63" s="18">
        <v>17751</v>
      </c>
      <c r="G63" s="18">
        <v>-6143.04</v>
      </c>
      <c r="H63" s="18">
        <v>24061.79</v>
      </c>
      <c r="I63" s="18">
        <v>41298.49</v>
      </c>
      <c r="J63" s="18">
        <v>-4792.83</v>
      </c>
      <c r="K63" s="18">
        <v>5695</v>
      </c>
      <c r="L63" s="18">
        <v>27335</v>
      </c>
      <c r="M63" s="18">
        <v>2733.64</v>
      </c>
      <c r="N63" s="18">
        <v>-322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0:N63"/>
  <sheetViews>
    <sheetView topLeftCell="A22" zoomScale="85" zoomScaleNormal="85" workbookViewId="0">
      <selection activeCell="P58" sqref="P5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43678</v>
      </c>
      <c r="C10" s="3"/>
    </row>
    <row r="11" spans="1:6" ht="15.75" x14ac:dyDescent="0.25">
      <c r="A11" s="1" t="s">
        <v>0</v>
      </c>
      <c r="B11" s="2">
        <v>43678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1558379.9</v>
      </c>
      <c r="D15" s="11">
        <v>1673569</v>
      </c>
      <c r="E15" s="11">
        <v>1781250</v>
      </c>
      <c r="F15" s="11">
        <v>1902545.5</v>
      </c>
    </row>
    <row r="16" spans="1:6" x14ac:dyDescent="0.25">
      <c r="A16" s="72"/>
      <c r="B16" s="12" t="s">
        <v>4</v>
      </c>
      <c r="C16" s="13">
        <v>1562839.887333333</v>
      </c>
      <c r="D16" s="13">
        <v>1675536.473396227</v>
      </c>
      <c r="E16" s="13">
        <v>1784906.637209302</v>
      </c>
      <c r="F16" s="13">
        <v>1902127.59</v>
      </c>
    </row>
    <row r="17" spans="1:6" x14ac:dyDescent="0.25">
      <c r="A17" s="72"/>
      <c r="B17" s="12" t="s">
        <v>5</v>
      </c>
      <c r="C17" s="13">
        <v>25788.432871130939</v>
      </c>
      <c r="D17" s="13">
        <v>38679.417821618903</v>
      </c>
      <c r="E17" s="13">
        <v>44772.291321452452</v>
      </c>
      <c r="F17" s="13">
        <v>57957.560620025994</v>
      </c>
    </row>
    <row r="18" spans="1:6" x14ac:dyDescent="0.25">
      <c r="A18" s="72"/>
      <c r="B18" s="12" t="s">
        <v>9</v>
      </c>
      <c r="C18" s="13">
        <v>1531022.3</v>
      </c>
      <c r="D18" s="13">
        <v>1613654</v>
      </c>
      <c r="E18" s="13">
        <v>1693199.74</v>
      </c>
      <c r="F18" s="13">
        <v>1722001.16</v>
      </c>
    </row>
    <row r="19" spans="1:6" x14ac:dyDescent="0.25">
      <c r="A19" s="72"/>
      <c r="B19" s="12" t="s">
        <v>10</v>
      </c>
      <c r="C19" s="13">
        <v>1641785.52</v>
      </c>
      <c r="D19" s="13">
        <v>1815228.66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1307783.3799999999</v>
      </c>
      <c r="D20" s="14">
        <v>1398530.76</v>
      </c>
      <c r="E20" s="14">
        <v>1485192.5</v>
      </c>
      <c r="F20" s="14">
        <v>1590475.9650000001</v>
      </c>
    </row>
    <row r="21" spans="1:6" x14ac:dyDescent="0.25">
      <c r="A21" s="63"/>
      <c r="B21" s="5" t="s">
        <v>4</v>
      </c>
      <c r="C21" s="14">
        <v>1313563.968412698</v>
      </c>
      <c r="D21" s="14">
        <v>1400167.1530357141</v>
      </c>
      <c r="E21" s="14">
        <v>1494438.643333334</v>
      </c>
      <c r="F21" s="14">
        <v>1598537.2897619051</v>
      </c>
    </row>
    <row r="22" spans="1:6" x14ac:dyDescent="0.25">
      <c r="A22" s="63"/>
      <c r="B22" s="5" t="s">
        <v>5</v>
      </c>
      <c r="C22" s="14">
        <v>29892.563182157221</v>
      </c>
      <c r="D22" s="14">
        <v>29650.52007614317</v>
      </c>
      <c r="E22" s="14">
        <v>38420.423950357763</v>
      </c>
      <c r="F22" s="14">
        <v>45979.725454182502</v>
      </c>
    </row>
    <row r="23" spans="1:6" x14ac:dyDescent="0.25">
      <c r="A23" s="63"/>
      <c r="B23" s="5" t="s">
        <v>9</v>
      </c>
      <c r="C23" s="14">
        <v>1272107.02</v>
      </c>
      <c r="D23" s="14">
        <v>1332227</v>
      </c>
      <c r="E23" s="14">
        <v>1431272</v>
      </c>
      <c r="F23" s="14">
        <v>1525038</v>
      </c>
    </row>
    <row r="24" spans="1:6" x14ac:dyDescent="0.25">
      <c r="A24" s="63"/>
      <c r="B24" s="5" t="s">
        <v>10</v>
      </c>
      <c r="C24" s="14">
        <v>1388184.14</v>
      </c>
      <c r="D24" s="14">
        <v>1483000</v>
      </c>
      <c r="E24" s="14">
        <v>1596000</v>
      </c>
      <c r="F24" s="14">
        <v>1717700</v>
      </c>
    </row>
    <row r="25" spans="1:6" ht="15" customHeight="1" x14ac:dyDescent="0.25">
      <c r="A25" s="72" t="s">
        <v>7</v>
      </c>
      <c r="B25" s="4" t="s">
        <v>3</v>
      </c>
      <c r="C25" s="12">
        <v>1412736.99</v>
      </c>
      <c r="D25" s="12">
        <v>1473177.52</v>
      </c>
      <c r="E25" s="12">
        <v>1534588</v>
      </c>
      <c r="F25" s="12">
        <v>1596147.2050000001</v>
      </c>
    </row>
    <row r="26" spans="1:6" x14ac:dyDescent="0.25">
      <c r="A26" s="72"/>
      <c r="B26" s="4" t="s">
        <v>4</v>
      </c>
      <c r="C26" s="12">
        <v>1413277.1477777781</v>
      </c>
      <c r="D26" s="12">
        <v>1471985.1739285721</v>
      </c>
      <c r="E26" s="12">
        <v>1535972.2154166671</v>
      </c>
      <c r="F26" s="12">
        <v>1601732.902142857</v>
      </c>
    </row>
    <row r="27" spans="1:6" x14ac:dyDescent="0.25">
      <c r="A27" s="72"/>
      <c r="B27" s="4" t="s">
        <v>5</v>
      </c>
      <c r="C27" s="12">
        <v>23372.75371668566</v>
      </c>
      <c r="D27" s="12">
        <v>26742.619600453079</v>
      </c>
      <c r="E27" s="12">
        <v>36298.422379973781</v>
      </c>
      <c r="F27" s="12">
        <v>46980.023852033533</v>
      </c>
    </row>
    <row r="28" spans="1:6" x14ac:dyDescent="0.25">
      <c r="A28" s="72"/>
      <c r="B28" s="4" t="s">
        <v>9</v>
      </c>
      <c r="C28" s="12">
        <v>1351740.8</v>
      </c>
      <c r="D28" s="12">
        <v>1404776</v>
      </c>
      <c r="E28" s="12">
        <v>1453946</v>
      </c>
      <c r="F28" s="12">
        <v>1493930</v>
      </c>
    </row>
    <row r="29" spans="1:6" x14ac:dyDescent="0.25">
      <c r="A29" s="72"/>
      <c r="B29" s="4" t="s">
        <v>10</v>
      </c>
      <c r="C29" s="12">
        <v>1471321.34</v>
      </c>
      <c r="D29" s="12">
        <v>1536879.09</v>
      </c>
      <c r="E29" s="12">
        <v>1630414</v>
      </c>
      <c r="F29" s="12">
        <v>1734270</v>
      </c>
    </row>
    <row r="30" spans="1:6" ht="15" customHeight="1" x14ac:dyDescent="0.25">
      <c r="A30" s="73" t="s">
        <v>8</v>
      </c>
      <c r="B30" s="5" t="s">
        <v>3</v>
      </c>
      <c r="C30" s="14">
        <v>-103217.88499999999</v>
      </c>
      <c r="D30" s="14">
        <v>-70000</v>
      </c>
      <c r="E30" s="14">
        <v>-44516.5</v>
      </c>
      <c r="F30" s="14">
        <v>-2472.5</v>
      </c>
    </row>
    <row r="31" spans="1:6" x14ac:dyDescent="0.25">
      <c r="A31" s="73"/>
      <c r="B31" s="5" t="s">
        <v>4</v>
      </c>
      <c r="C31" s="14">
        <v>-99866.494218749998</v>
      </c>
      <c r="D31" s="14">
        <v>-70411.820000000007</v>
      </c>
      <c r="E31" s="14">
        <v>-41019.669599999987</v>
      </c>
      <c r="F31" s="14">
        <v>-3376.6918181818191</v>
      </c>
    </row>
    <row r="32" spans="1:6" x14ac:dyDescent="0.25">
      <c r="A32" s="73"/>
      <c r="B32" s="5" t="s">
        <v>5</v>
      </c>
      <c r="C32" s="14">
        <v>18377.662874684102</v>
      </c>
      <c r="D32" s="14">
        <v>26339.277623941569</v>
      </c>
      <c r="E32" s="14">
        <v>32774.624573283167</v>
      </c>
      <c r="F32" s="14">
        <v>45008.781886230347</v>
      </c>
    </row>
    <row r="33" spans="1:14" ht="15" customHeight="1" x14ac:dyDescent="0.25">
      <c r="A33" s="73"/>
      <c r="B33" s="5" t="s">
        <v>9</v>
      </c>
      <c r="C33" s="14">
        <v>-131013</v>
      </c>
      <c r="D33" s="14">
        <v>-132273</v>
      </c>
      <c r="E33" s="14">
        <v>-99992.5</v>
      </c>
      <c r="F33" s="14">
        <v>-85018.6</v>
      </c>
    </row>
    <row r="34" spans="1:14" x14ac:dyDescent="0.25">
      <c r="A34" s="73"/>
      <c r="B34" s="5" t="s">
        <v>10</v>
      </c>
      <c r="C34" s="14">
        <v>-56985</v>
      </c>
      <c r="D34" s="14">
        <v>-0.5</v>
      </c>
      <c r="E34" s="14">
        <v>37280</v>
      </c>
      <c r="F34" s="14">
        <v>93458</v>
      </c>
    </row>
    <row r="35" spans="1:14" ht="15" customHeight="1" x14ac:dyDescent="0.25">
      <c r="A35" s="74" t="s">
        <v>20</v>
      </c>
      <c r="B35" s="4" t="s">
        <v>3</v>
      </c>
      <c r="C35" s="12">
        <v>78.5</v>
      </c>
      <c r="D35" s="12">
        <v>80</v>
      </c>
      <c r="E35" s="12">
        <v>80.900000000000006</v>
      </c>
      <c r="F35" s="12">
        <v>81.03</v>
      </c>
    </row>
    <row r="36" spans="1:14" x14ac:dyDescent="0.25">
      <c r="A36" s="74"/>
      <c r="B36" s="4" t="s">
        <v>4</v>
      </c>
      <c r="C36" s="12">
        <v>78.556774193548364</v>
      </c>
      <c r="D36" s="12">
        <v>79.646842105263161</v>
      </c>
      <c r="E36" s="12">
        <v>80.409591836734691</v>
      </c>
      <c r="F36" s="12">
        <v>80.894666666666637</v>
      </c>
    </row>
    <row r="37" spans="1:14" x14ac:dyDescent="0.25">
      <c r="A37" s="74"/>
      <c r="B37" s="4" t="s">
        <v>5</v>
      </c>
      <c r="C37" s="12">
        <v>1.0497880725917479</v>
      </c>
      <c r="D37" s="12">
        <v>1.36415221958383</v>
      </c>
      <c r="E37" s="12">
        <v>1.83202183300272</v>
      </c>
      <c r="F37" s="12">
        <v>2.3398694602283041</v>
      </c>
    </row>
    <row r="38" spans="1:14" x14ac:dyDescent="0.25">
      <c r="A38" s="74"/>
      <c r="B38" s="4" t="s">
        <v>9</v>
      </c>
      <c r="C38" s="12">
        <v>75</v>
      </c>
      <c r="D38" s="12">
        <v>76</v>
      </c>
      <c r="E38" s="12">
        <v>75.8</v>
      </c>
      <c r="F38" s="12">
        <v>74.8</v>
      </c>
    </row>
    <row r="39" spans="1:14" ht="15.75" thickBot="1" x14ac:dyDescent="0.3">
      <c r="A39" s="75"/>
      <c r="B39" s="7" t="s">
        <v>10</v>
      </c>
      <c r="C39" s="15">
        <v>81.7</v>
      </c>
      <c r="D39" s="15">
        <v>82.5</v>
      </c>
      <c r="E39" s="15">
        <v>84.9</v>
      </c>
      <c r="F39" s="15">
        <v>87.1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43678</v>
      </c>
      <c r="D43" s="9">
        <v>43709</v>
      </c>
      <c r="E43" s="9">
        <v>43739</v>
      </c>
      <c r="F43" s="9">
        <v>43770</v>
      </c>
      <c r="G43" s="9">
        <v>43800</v>
      </c>
      <c r="H43" s="9">
        <v>43831</v>
      </c>
      <c r="I43" s="9">
        <v>43862</v>
      </c>
      <c r="J43" s="9">
        <v>43891</v>
      </c>
      <c r="K43" s="9">
        <v>43922</v>
      </c>
      <c r="L43" s="9">
        <v>43952</v>
      </c>
      <c r="M43" s="9">
        <v>43983</v>
      </c>
      <c r="N43" s="9">
        <v>44013</v>
      </c>
    </row>
    <row r="44" spans="1:14" ht="15" customHeight="1" x14ac:dyDescent="0.25">
      <c r="A44" s="71" t="s">
        <v>11</v>
      </c>
      <c r="B44" s="4" t="s">
        <v>3</v>
      </c>
      <c r="C44" s="16">
        <v>117733.55</v>
      </c>
      <c r="D44" s="16">
        <v>117924.97</v>
      </c>
      <c r="E44" s="16">
        <v>138855.59</v>
      </c>
      <c r="F44" s="16">
        <v>127723.845</v>
      </c>
      <c r="G44" s="16">
        <v>152776.41500000001</v>
      </c>
      <c r="H44" s="16">
        <v>169735.10500000001</v>
      </c>
      <c r="I44" s="16">
        <v>121102</v>
      </c>
      <c r="J44" s="16">
        <v>120334.8</v>
      </c>
      <c r="K44" s="16">
        <v>151000</v>
      </c>
      <c r="L44" s="16">
        <v>122979</v>
      </c>
      <c r="M44" s="16">
        <v>126459.5</v>
      </c>
      <c r="N44" s="16">
        <v>143776.17000000001</v>
      </c>
    </row>
    <row r="45" spans="1:14" x14ac:dyDescent="0.25">
      <c r="A45" s="72"/>
      <c r="B45" s="4" t="s">
        <v>4</v>
      </c>
      <c r="C45" s="16">
        <v>117864.21181818179</v>
      </c>
      <c r="D45" s="16">
        <v>118136.9892727273</v>
      </c>
      <c r="E45" s="16">
        <v>138040.19145454539</v>
      </c>
      <c r="F45" s="16">
        <v>127996.5122222222</v>
      </c>
      <c r="G45" s="16">
        <v>152903.84018518511</v>
      </c>
      <c r="H45" s="16">
        <v>168939.81478260871</v>
      </c>
      <c r="I45" s="16">
        <v>120391.19288888889</v>
      </c>
      <c r="J45" s="16">
        <v>121327.9704347826</v>
      </c>
      <c r="K45" s="16">
        <v>149902.36555555559</v>
      </c>
      <c r="L45" s="16">
        <v>124179.6255555556</v>
      </c>
      <c r="M45" s="16">
        <v>126791.9540909091</v>
      </c>
      <c r="N45" s="16">
        <v>141743.59948717951</v>
      </c>
    </row>
    <row r="46" spans="1:14" x14ac:dyDescent="0.25">
      <c r="A46" s="72"/>
      <c r="B46" s="4" t="s">
        <v>5</v>
      </c>
      <c r="C46" s="16">
        <v>3583.111554214925</v>
      </c>
      <c r="D46" s="16">
        <v>3059.3085179974978</v>
      </c>
      <c r="E46" s="16">
        <v>7039.7271692046816</v>
      </c>
      <c r="F46" s="16">
        <v>4055.8232005108998</v>
      </c>
      <c r="G46" s="16">
        <v>8857.710600473978</v>
      </c>
      <c r="H46" s="16">
        <v>7200.4731629194494</v>
      </c>
      <c r="I46" s="16">
        <v>8562.3453488660616</v>
      </c>
      <c r="J46" s="16">
        <v>6710.6411866633161</v>
      </c>
      <c r="K46" s="16">
        <v>8880.7543475101629</v>
      </c>
      <c r="L46" s="16">
        <v>8044.0690455485592</v>
      </c>
      <c r="M46" s="16">
        <v>5838.5813260925661</v>
      </c>
      <c r="N46" s="16">
        <v>9121.3154166790573</v>
      </c>
    </row>
    <row r="47" spans="1:14" ht="15" customHeight="1" x14ac:dyDescent="0.25">
      <c r="A47" s="72"/>
      <c r="B47" s="4" t="s">
        <v>9</v>
      </c>
      <c r="C47" s="16">
        <v>104616</v>
      </c>
      <c r="D47" s="16">
        <v>109034</v>
      </c>
      <c r="E47" s="16">
        <v>115900</v>
      </c>
      <c r="F47" s="16">
        <v>114088</v>
      </c>
      <c r="G47" s="16">
        <v>127250</v>
      </c>
      <c r="H47" s="16">
        <v>150944</v>
      </c>
      <c r="I47" s="16">
        <v>84885.49</v>
      </c>
      <c r="J47" s="16">
        <v>95742.58</v>
      </c>
      <c r="K47" s="16">
        <v>121000</v>
      </c>
      <c r="L47" s="16">
        <v>107050</v>
      </c>
      <c r="M47" s="16">
        <v>111387</v>
      </c>
      <c r="N47" s="16">
        <v>117670</v>
      </c>
    </row>
    <row r="48" spans="1:14" x14ac:dyDescent="0.25">
      <c r="A48" s="72"/>
      <c r="B48" s="4" t="s">
        <v>10</v>
      </c>
      <c r="C48" s="16">
        <v>123863</v>
      </c>
      <c r="D48" s="16">
        <v>128897.65</v>
      </c>
      <c r="E48" s="16">
        <v>154749.79999999999</v>
      </c>
      <c r="F48" s="16">
        <v>138750</v>
      </c>
      <c r="G48" s="16">
        <v>183252</v>
      </c>
      <c r="H48" s="16">
        <v>184636</v>
      </c>
      <c r="I48" s="16">
        <v>152000</v>
      </c>
      <c r="J48" s="16">
        <v>143293.75</v>
      </c>
      <c r="K48" s="16">
        <v>164496.26999999999</v>
      </c>
      <c r="L48" s="16">
        <v>153165</v>
      </c>
      <c r="M48" s="16">
        <v>141513.88</v>
      </c>
      <c r="N48" s="16">
        <v>158604</v>
      </c>
    </row>
    <row r="49" spans="1:14" ht="15" customHeight="1" x14ac:dyDescent="0.25">
      <c r="A49" s="63" t="s">
        <v>6</v>
      </c>
      <c r="B49" s="5" t="s">
        <v>3</v>
      </c>
      <c r="C49" s="17">
        <v>97605.825000000012</v>
      </c>
      <c r="D49" s="17">
        <v>102326.245</v>
      </c>
      <c r="E49" s="17">
        <v>119952.7</v>
      </c>
      <c r="F49" s="17">
        <v>104984.19</v>
      </c>
      <c r="G49" s="17">
        <v>128639.4</v>
      </c>
      <c r="H49" s="17">
        <v>145890.535</v>
      </c>
      <c r="I49" s="17">
        <v>90804.934999999998</v>
      </c>
      <c r="J49" s="17">
        <v>103033.85</v>
      </c>
      <c r="K49" s="17">
        <v>132935.22</v>
      </c>
      <c r="L49" s="17">
        <v>98433</v>
      </c>
      <c r="M49" s="17">
        <v>102488.765</v>
      </c>
      <c r="N49" s="17">
        <v>118364.58</v>
      </c>
    </row>
    <row r="50" spans="1:14" x14ac:dyDescent="0.25">
      <c r="A50" s="63"/>
      <c r="B50" s="5" t="s">
        <v>4</v>
      </c>
      <c r="C50" s="17">
        <v>96926.837857142833</v>
      </c>
      <c r="D50" s="17">
        <v>102553.82678571429</v>
      </c>
      <c r="E50" s="17">
        <v>120004.304</v>
      </c>
      <c r="F50" s="17">
        <v>105717.4407407407</v>
      </c>
      <c r="G50" s="17">
        <v>132550.67132075471</v>
      </c>
      <c r="H50" s="17">
        <v>145131.8363043479</v>
      </c>
      <c r="I50" s="17">
        <v>90890.804318181836</v>
      </c>
      <c r="J50" s="17">
        <v>105279.217173913</v>
      </c>
      <c r="K50" s="17">
        <v>133303.35954545459</v>
      </c>
      <c r="L50" s="17">
        <v>98310.282325581386</v>
      </c>
      <c r="M50" s="17">
        <v>103646.2533333333</v>
      </c>
      <c r="N50" s="17">
        <v>117952.81666666669</v>
      </c>
    </row>
    <row r="51" spans="1:14" x14ac:dyDescent="0.25">
      <c r="A51" s="63"/>
      <c r="B51" s="5" t="s">
        <v>5</v>
      </c>
      <c r="C51" s="17">
        <v>3962.3330959656068</v>
      </c>
      <c r="D51" s="17">
        <v>3848.1400306831151</v>
      </c>
      <c r="E51" s="17">
        <v>6016.0180325107776</v>
      </c>
      <c r="F51" s="17">
        <v>4687.7541248782054</v>
      </c>
      <c r="G51" s="17">
        <v>17499.821304189642</v>
      </c>
      <c r="H51" s="17">
        <v>8209.6823063294833</v>
      </c>
      <c r="I51" s="17">
        <v>3882.7008921771808</v>
      </c>
      <c r="J51" s="17">
        <v>10464.88257211511</v>
      </c>
      <c r="K51" s="17">
        <v>4970.7626997805864</v>
      </c>
      <c r="L51" s="17">
        <v>4618.066247777946</v>
      </c>
      <c r="M51" s="17">
        <v>4751.225264238672</v>
      </c>
      <c r="N51" s="17">
        <v>7284.2141071524393</v>
      </c>
    </row>
    <row r="52" spans="1:14" ht="15" customHeight="1" x14ac:dyDescent="0.25">
      <c r="A52" s="63"/>
      <c r="B52" s="5" t="s">
        <v>9</v>
      </c>
      <c r="C52" s="17">
        <v>88091.1</v>
      </c>
      <c r="D52" s="17">
        <v>92297</v>
      </c>
      <c r="E52" s="17">
        <v>102250</v>
      </c>
      <c r="F52" s="17">
        <v>97092</v>
      </c>
      <c r="G52" s="17">
        <v>103259.8</v>
      </c>
      <c r="H52" s="17">
        <v>119905</v>
      </c>
      <c r="I52" s="17">
        <v>83400</v>
      </c>
      <c r="J52" s="17">
        <v>90500</v>
      </c>
      <c r="K52" s="17">
        <v>120399.21</v>
      </c>
      <c r="L52" s="17">
        <v>89387.47</v>
      </c>
      <c r="M52" s="17">
        <v>97566</v>
      </c>
      <c r="N52" s="17">
        <v>99392.65</v>
      </c>
    </row>
    <row r="53" spans="1:14" x14ac:dyDescent="0.25">
      <c r="A53" s="63"/>
      <c r="B53" s="5" t="s">
        <v>10</v>
      </c>
      <c r="C53" s="17">
        <v>104720</v>
      </c>
      <c r="D53" s="17">
        <v>115869</v>
      </c>
      <c r="E53" s="17">
        <v>139386.29999999999</v>
      </c>
      <c r="F53" s="17">
        <v>120250</v>
      </c>
      <c r="G53" s="17">
        <v>201048</v>
      </c>
      <c r="H53" s="17">
        <v>161842</v>
      </c>
      <c r="I53" s="17">
        <v>100883.08</v>
      </c>
      <c r="J53" s="17">
        <v>153000</v>
      </c>
      <c r="K53" s="17">
        <v>150000</v>
      </c>
      <c r="L53" s="17">
        <v>107525.54</v>
      </c>
      <c r="M53" s="17">
        <v>114226</v>
      </c>
      <c r="N53" s="17">
        <v>137928</v>
      </c>
    </row>
    <row r="54" spans="1:14" ht="15" customHeight="1" x14ac:dyDescent="0.25">
      <c r="A54" s="72" t="s">
        <v>7</v>
      </c>
      <c r="B54" s="4" t="s">
        <v>3</v>
      </c>
      <c r="C54" s="16">
        <v>116300</v>
      </c>
      <c r="D54" s="16">
        <v>125216.5</v>
      </c>
      <c r="E54" s="16">
        <v>110490.705</v>
      </c>
      <c r="F54" s="16">
        <v>120576.13</v>
      </c>
      <c r="G54" s="16">
        <v>155999.88</v>
      </c>
      <c r="H54" s="16">
        <v>112656</v>
      </c>
      <c r="I54" s="16">
        <v>108000</v>
      </c>
      <c r="J54" s="16">
        <v>119796.73</v>
      </c>
      <c r="K54" s="16">
        <v>122586.47</v>
      </c>
      <c r="L54" s="16">
        <v>111378.52</v>
      </c>
      <c r="M54" s="16">
        <v>112533.5</v>
      </c>
      <c r="N54" s="16">
        <v>123225.25</v>
      </c>
    </row>
    <row r="55" spans="1:14" x14ac:dyDescent="0.25">
      <c r="A55" s="72"/>
      <c r="B55" s="4" t="s">
        <v>4</v>
      </c>
      <c r="C55" s="16">
        <v>116149.14018181821</v>
      </c>
      <c r="D55" s="16">
        <v>124857.3425925926</v>
      </c>
      <c r="E55" s="16">
        <v>110387.6330769231</v>
      </c>
      <c r="F55" s="16">
        <v>120587.7098113207</v>
      </c>
      <c r="G55" s="16">
        <v>156605.4625490196</v>
      </c>
      <c r="H55" s="16">
        <v>113133.10222222219</v>
      </c>
      <c r="I55" s="16">
        <v>108342.56266666669</v>
      </c>
      <c r="J55" s="16">
        <v>119251.9302222222</v>
      </c>
      <c r="K55" s="16">
        <v>121411.5165909091</v>
      </c>
      <c r="L55" s="16">
        <v>112140.81886363641</v>
      </c>
      <c r="M55" s="16">
        <v>113232.5421428571</v>
      </c>
      <c r="N55" s="16">
        <v>123209.2892105263</v>
      </c>
    </row>
    <row r="56" spans="1:14" x14ac:dyDescent="0.25">
      <c r="A56" s="72"/>
      <c r="B56" s="4" t="s">
        <v>5</v>
      </c>
      <c r="C56" s="16">
        <v>1890.108077407109</v>
      </c>
      <c r="D56" s="16">
        <v>2696.2908916028191</v>
      </c>
      <c r="E56" s="16">
        <v>3248.9388264221711</v>
      </c>
      <c r="F56" s="16">
        <v>3246.031868319254</v>
      </c>
      <c r="G56" s="16">
        <v>9027.6091109708195</v>
      </c>
      <c r="H56" s="16">
        <v>4656.1770479741554</v>
      </c>
      <c r="I56" s="16">
        <v>2407.9015034874819</v>
      </c>
      <c r="J56" s="16">
        <v>5611.007000276124</v>
      </c>
      <c r="K56" s="16">
        <v>5698.2457958376244</v>
      </c>
      <c r="L56" s="16">
        <v>4333.4230291087788</v>
      </c>
      <c r="M56" s="16">
        <v>4983.6188319115172</v>
      </c>
      <c r="N56" s="16">
        <v>4055.0894530136561</v>
      </c>
    </row>
    <row r="57" spans="1:14" ht="15" customHeight="1" x14ac:dyDescent="0.25">
      <c r="A57" s="72"/>
      <c r="B57" s="4" t="s">
        <v>9</v>
      </c>
      <c r="C57" s="16">
        <v>110535.2</v>
      </c>
      <c r="D57" s="16">
        <v>116500</v>
      </c>
      <c r="E57" s="16">
        <v>103354.67</v>
      </c>
      <c r="F57" s="16">
        <v>111000</v>
      </c>
      <c r="G57" s="16">
        <v>120500</v>
      </c>
      <c r="H57" s="16">
        <v>103531.17</v>
      </c>
      <c r="I57" s="16">
        <v>101794</v>
      </c>
      <c r="J57" s="16">
        <v>97823.15</v>
      </c>
      <c r="K57" s="16">
        <v>101699</v>
      </c>
      <c r="L57" s="16">
        <v>101177.3</v>
      </c>
      <c r="M57" s="16">
        <v>106673</v>
      </c>
      <c r="N57" s="16">
        <v>114100</v>
      </c>
    </row>
    <row r="58" spans="1:14" x14ac:dyDescent="0.25">
      <c r="A58" s="72"/>
      <c r="B58" s="4" t="s">
        <v>10</v>
      </c>
      <c r="C58" s="16">
        <v>119769</v>
      </c>
      <c r="D58" s="16">
        <v>132877.4</v>
      </c>
      <c r="E58" s="16">
        <v>123099</v>
      </c>
      <c r="F58" s="16">
        <v>129839</v>
      </c>
      <c r="G58" s="16">
        <v>182990</v>
      </c>
      <c r="H58" s="16">
        <v>131742</v>
      </c>
      <c r="I58" s="16">
        <v>115090</v>
      </c>
      <c r="J58" s="16">
        <v>132356</v>
      </c>
      <c r="K58" s="16">
        <v>131874</v>
      </c>
      <c r="L58" s="16">
        <v>124321</v>
      </c>
      <c r="M58" s="16">
        <v>130115.4</v>
      </c>
      <c r="N58" s="16">
        <v>134206</v>
      </c>
    </row>
    <row r="59" spans="1:14" ht="15" customHeight="1" x14ac:dyDescent="0.25">
      <c r="A59" s="63" t="s">
        <v>8</v>
      </c>
      <c r="B59" s="5" t="s">
        <v>3</v>
      </c>
      <c r="C59" s="17">
        <v>-18693</v>
      </c>
      <c r="D59" s="17">
        <v>-22392</v>
      </c>
      <c r="E59" s="17">
        <v>9509.85</v>
      </c>
      <c r="F59" s="17">
        <v>-15716.1</v>
      </c>
      <c r="G59" s="17">
        <v>-27761.134999999998</v>
      </c>
      <c r="H59" s="17">
        <v>33774</v>
      </c>
      <c r="I59" s="17">
        <v>-17239.845000000001</v>
      </c>
      <c r="J59" s="17">
        <v>-16246</v>
      </c>
      <c r="K59" s="17">
        <v>11000</v>
      </c>
      <c r="L59" s="17">
        <v>-12102.385</v>
      </c>
      <c r="M59" s="17">
        <v>-9671</v>
      </c>
      <c r="N59" s="17">
        <v>-5500.7449999999999</v>
      </c>
    </row>
    <row r="60" spans="1:14" x14ac:dyDescent="0.25">
      <c r="A60" s="63"/>
      <c r="B60" s="5" t="s">
        <v>4</v>
      </c>
      <c r="C60" s="17">
        <v>-18485.19472727273</v>
      </c>
      <c r="D60" s="17">
        <v>-22055.738518518519</v>
      </c>
      <c r="E60" s="17">
        <v>8781.6986538461551</v>
      </c>
      <c r="F60" s="17">
        <v>-14847.37711538461</v>
      </c>
      <c r="G60" s="17">
        <v>-19739.395</v>
      </c>
      <c r="H60" s="17">
        <v>32341.84181818182</v>
      </c>
      <c r="I60" s="17">
        <v>-17495.23340909091</v>
      </c>
      <c r="J60" s="17">
        <v>-14332.663333333339</v>
      </c>
      <c r="K60" s="17">
        <v>10885.43093023256</v>
      </c>
      <c r="L60" s="17">
        <v>-13342.92095238095</v>
      </c>
      <c r="M60" s="17">
        <v>-8915.3297619047626</v>
      </c>
      <c r="N60" s="17">
        <v>-5874.4528947368426</v>
      </c>
    </row>
    <row r="61" spans="1:14" x14ac:dyDescent="0.25">
      <c r="A61" s="63"/>
      <c r="B61" s="5" t="s">
        <v>5</v>
      </c>
      <c r="C61" s="17">
        <v>5223.8818116862212</v>
      </c>
      <c r="D61" s="17">
        <v>4687.7116721260118</v>
      </c>
      <c r="E61" s="17">
        <v>6063.1333932970538</v>
      </c>
      <c r="F61" s="17">
        <v>5230.2924063286709</v>
      </c>
      <c r="G61" s="17">
        <v>19020.684523673692</v>
      </c>
      <c r="H61" s="17">
        <v>12891.880381250119</v>
      </c>
      <c r="I61" s="17">
        <v>5132.6593403229463</v>
      </c>
      <c r="J61" s="17">
        <v>10428.184793202379</v>
      </c>
      <c r="K61" s="17">
        <v>5523.9962569152231</v>
      </c>
      <c r="L61" s="17">
        <v>4795.1949563204444</v>
      </c>
      <c r="M61" s="17">
        <v>5416.5734419597657</v>
      </c>
      <c r="N61" s="17">
        <v>5364.608775288988</v>
      </c>
    </row>
    <row r="62" spans="1:14" x14ac:dyDescent="0.25">
      <c r="A62" s="63"/>
      <c r="B62" s="5" t="s">
        <v>9</v>
      </c>
      <c r="C62" s="17">
        <v>-29211</v>
      </c>
      <c r="D62" s="17">
        <v>-33997</v>
      </c>
      <c r="E62" s="17">
        <v>-18518.189999999999</v>
      </c>
      <c r="F62" s="17">
        <v>-27443.93</v>
      </c>
      <c r="G62" s="17">
        <v>-47298</v>
      </c>
      <c r="H62" s="17">
        <v>-18207.990000000002</v>
      </c>
      <c r="I62" s="17">
        <v>-31875.56</v>
      </c>
      <c r="J62" s="17">
        <v>-32452</v>
      </c>
      <c r="K62" s="17">
        <v>-2301.73</v>
      </c>
      <c r="L62" s="17">
        <v>-29619</v>
      </c>
      <c r="M62" s="17">
        <v>-19411</v>
      </c>
      <c r="N62" s="17">
        <v>-20488.240000000002</v>
      </c>
    </row>
    <row r="63" spans="1:14" ht="15.75" thickBot="1" x14ac:dyDescent="0.3">
      <c r="A63" s="64"/>
      <c r="B63" s="6" t="s">
        <v>10</v>
      </c>
      <c r="C63" s="18">
        <v>-7074</v>
      </c>
      <c r="D63" s="18">
        <v>-6966.41</v>
      </c>
      <c r="E63" s="18">
        <v>17751</v>
      </c>
      <c r="F63" s="18">
        <v>4599</v>
      </c>
      <c r="G63" s="18">
        <v>33068</v>
      </c>
      <c r="H63" s="18">
        <v>77362</v>
      </c>
      <c r="I63" s="18">
        <v>-4792.83</v>
      </c>
      <c r="J63" s="18">
        <v>23084.74</v>
      </c>
      <c r="K63" s="18">
        <v>27335</v>
      </c>
      <c r="L63" s="18">
        <v>-2457.4</v>
      </c>
      <c r="M63" s="18">
        <v>10854.33</v>
      </c>
      <c r="N63" s="18">
        <v>8193.9599999999991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N63"/>
  <sheetViews>
    <sheetView showGridLines="0" workbookViewId="0">
      <selection activeCell="A10" sqref="A10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v>42339</v>
      </c>
      <c r="C10" s="3"/>
    </row>
    <row r="11" spans="1:6" ht="15.75" x14ac:dyDescent="0.25">
      <c r="A11" s="1" t="s">
        <v>0</v>
      </c>
      <c r="B11" s="2">
        <f>B10</f>
        <v>42339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2015</v>
      </c>
      <c r="D14" s="8">
        <v>2016</v>
      </c>
      <c r="E14" s="8">
        <v>2017</v>
      </c>
      <c r="F14" s="8">
        <v>2018</v>
      </c>
    </row>
    <row r="15" spans="1:6" ht="15" customHeight="1" x14ac:dyDescent="0.25">
      <c r="A15" s="71" t="s">
        <v>11</v>
      </c>
      <c r="B15" s="10" t="s">
        <v>3</v>
      </c>
      <c r="C15" s="11">
        <v>1230598.71</v>
      </c>
      <c r="D15" s="11">
        <v>1301733.48</v>
      </c>
      <c r="E15" s="11">
        <v>1422132.5</v>
      </c>
      <c r="F15" s="11">
        <v>1519652.81</v>
      </c>
    </row>
    <row r="16" spans="1:6" x14ac:dyDescent="0.25">
      <c r="A16" s="72"/>
      <c r="B16" s="12" t="s">
        <v>4</v>
      </c>
      <c r="C16" s="13">
        <v>1238993.05</v>
      </c>
      <c r="D16" s="13">
        <v>1292748.74</v>
      </c>
      <c r="E16" s="13">
        <v>1405773.79</v>
      </c>
      <c r="F16" s="13">
        <v>1507862.94</v>
      </c>
    </row>
    <row r="17" spans="1:6" x14ac:dyDescent="0.25">
      <c r="A17" s="72"/>
      <c r="B17" s="12" t="s">
        <v>5</v>
      </c>
      <c r="C17" s="13">
        <v>19044.939999999999</v>
      </c>
      <c r="D17" s="13">
        <v>50905.47</v>
      </c>
      <c r="E17" s="13">
        <v>71849.11</v>
      </c>
      <c r="F17" s="13">
        <v>108384.92</v>
      </c>
    </row>
    <row r="18" spans="1:6" x14ac:dyDescent="0.25">
      <c r="A18" s="72"/>
      <c r="B18" s="12" t="s">
        <v>9</v>
      </c>
      <c r="C18" s="13">
        <v>1209225</v>
      </c>
      <c r="D18" s="13">
        <v>1168105</v>
      </c>
      <c r="E18" s="13">
        <v>1222351.79</v>
      </c>
      <c r="F18" s="13">
        <v>1234575.31</v>
      </c>
    </row>
    <row r="19" spans="1:6" x14ac:dyDescent="0.25">
      <c r="A19" s="72"/>
      <c r="B19" s="12" t="s">
        <v>10</v>
      </c>
      <c r="C19" s="13">
        <v>1281006.25</v>
      </c>
      <c r="D19" s="13">
        <v>1383250.9</v>
      </c>
      <c r="E19" s="13">
        <v>1494519.57</v>
      </c>
      <c r="F19" s="13">
        <v>1659909.5</v>
      </c>
    </row>
    <row r="20" spans="1:6" ht="15" customHeight="1" x14ac:dyDescent="0.25">
      <c r="A20" s="63" t="s">
        <v>6</v>
      </c>
      <c r="B20" s="5" t="s">
        <v>3</v>
      </c>
      <c r="C20" s="14">
        <v>1037900</v>
      </c>
      <c r="D20" s="14">
        <v>1120755.3999999999</v>
      </c>
      <c r="E20" s="14">
        <v>1225314</v>
      </c>
      <c r="F20" s="14">
        <v>1332168.99</v>
      </c>
    </row>
    <row r="21" spans="1:6" x14ac:dyDescent="0.25">
      <c r="A21" s="63"/>
      <c r="B21" s="5" t="s">
        <v>4</v>
      </c>
      <c r="C21" s="14">
        <v>1041671.94</v>
      </c>
      <c r="D21" s="14">
        <v>1114195.23</v>
      </c>
      <c r="E21" s="14">
        <v>1215381.99</v>
      </c>
      <c r="F21" s="14">
        <v>1311711.98</v>
      </c>
    </row>
    <row r="22" spans="1:6" x14ac:dyDescent="0.25">
      <c r="A22" s="63"/>
      <c r="B22" s="5" t="s">
        <v>5</v>
      </c>
      <c r="C22" s="14">
        <v>10715.05</v>
      </c>
      <c r="D22" s="14">
        <v>56733.03</v>
      </c>
      <c r="E22" s="14">
        <v>71418.039999999994</v>
      </c>
      <c r="F22" s="14">
        <v>100526.02</v>
      </c>
    </row>
    <row r="23" spans="1:6" x14ac:dyDescent="0.25">
      <c r="A23" s="63"/>
      <c r="B23" s="5" t="s">
        <v>9</v>
      </c>
      <c r="C23" s="14">
        <v>1020163.48</v>
      </c>
      <c r="D23" s="14">
        <v>983548</v>
      </c>
      <c r="E23" s="14">
        <v>1024224.68</v>
      </c>
      <c r="F23" s="14">
        <v>1042392.01</v>
      </c>
    </row>
    <row r="24" spans="1:6" x14ac:dyDescent="0.25">
      <c r="A24" s="63"/>
      <c r="B24" s="5" t="s">
        <v>10</v>
      </c>
      <c r="C24" s="14">
        <v>1059174.04</v>
      </c>
      <c r="D24" s="14">
        <v>1225292.3600000001</v>
      </c>
      <c r="E24" s="14">
        <v>1320019.53</v>
      </c>
      <c r="F24" s="14">
        <v>1429719.76</v>
      </c>
    </row>
    <row r="25" spans="1:6" ht="15" customHeight="1" x14ac:dyDescent="0.25">
      <c r="A25" s="72" t="s">
        <v>7</v>
      </c>
      <c r="B25" s="4" t="s">
        <v>3</v>
      </c>
      <c r="C25" s="12">
        <v>1107710.5</v>
      </c>
      <c r="D25" s="12">
        <v>1174546.28</v>
      </c>
      <c r="E25" s="12">
        <v>1234603.1299999999</v>
      </c>
      <c r="F25" s="12">
        <v>1318166.27</v>
      </c>
    </row>
    <row r="26" spans="1:6" x14ac:dyDescent="0.25">
      <c r="A26" s="72"/>
      <c r="B26" s="4" t="s">
        <v>4</v>
      </c>
      <c r="C26" s="12">
        <v>1116476.78</v>
      </c>
      <c r="D26" s="12">
        <v>1175190.79</v>
      </c>
      <c r="E26" s="12">
        <v>1225810.8899999999</v>
      </c>
      <c r="F26" s="12">
        <v>1292713.77</v>
      </c>
    </row>
    <row r="27" spans="1:6" x14ac:dyDescent="0.25">
      <c r="A27" s="72"/>
      <c r="B27" s="4" t="s">
        <v>5</v>
      </c>
      <c r="C27" s="12">
        <v>24457.919999999998</v>
      </c>
      <c r="D27" s="12">
        <v>50940.94</v>
      </c>
      <c r="E27" s="12">
        <v>71967.88</v>
      </c>
      <c r="F27" s="12">
        <v>105527.24</v>
      </c>
    </row>
    <row r="28" spans="1:6" x14ac:dyDescent="0.25">
      <c r="A28" s="72"/>
      <c r="B28" s="4" t="s">
        <v>9</v>
      </c>
      <c r="C28" s="12">
        <v>1087548.31</v>
      </c>
      <c r="D28" s="12">
        <v>1072289.28</v>
      </c>
      <c r="E28" s="12">
        <v>1068000.1200000001</v>
      </c>
      <c r="F28" s="12">
        <v>1070136.1200000001</v>
      </c>
    </row>
    <row r="29" spans="1:6" x14ac:dyDescent="0.25">
      <c r="A29" s="72"/>
      <c r="B29" s="4" t="s">
        <v>10</v>
      </c>
      <c r="C29" s="12">
        <v>1176497.8999999999</v>
      </c>
      <c r="D29" s="12">
        <v>1294630</v>
      </c>
      <c r="E29" s="12">
        <v>1360497.05</v>
      </c>
      <c r="F29" s="12">
        <v>1470663.3</v>
      </c>
    </row>
    <row r="30" spans="1:6" ht="15" customHeight="1" x14ac:dyDescent="0.25">
      <c r="A30" s="73" t="s">
        <v>8</v>
      </c>
      <c r="B30" s="5" t="s">
        <v>3</v>
      </c>
      <c r="C30" s="14">
        <v>-72857.84</v>
      </c>
      <c r="D30" s="14">
        <v>-53078.57</v>
      </c>
      <c r="E30" s="14">
        <v>-1196.21</v>
      </c>
      <c r="F30" s="14">
        <v>23924.67</v>
      </c>
    </row>
    <row r="31" spans="1:6" x14ac:dyDescent="0.25">
      <c r="A31" s="73"/>
      <c r="B31" s="5" t="s">
        <v>4</v>
      </c>
      <c r="C31" s="14">
        <v>-74636.800000000003</v>
      </c>
      <c r="D31" s="14">
        <v>-55649.5</v>
      </c>
      <c r="E31" s="14">
        <v>-5459.57</v>
      </c>
      <c r="F31" s="14">
        <v>24417.759999999998</v>
      </c>
    </row>
    <row r="32" spans="1:6" x14ac:dyDescent="0.25">
      <c r="A32" s="73"/>
      <c r="B32" s="5" t="s">
        <v>5</v>
      </c>
      <c r="C32" s="14">
        <v>29335.53</v>
      </c>
      <c r="D32" s="14">
        <v>32536.41</v>
      </c>
      <c r="E32" s="14">
        <v>43854.879999999997</v>
      </c>
      <c r="F32" s="14">
        <v>62273.58</v>
      </c>
    </row>
    <row r="33" spans="1:14" ht="15" customHeight="1" x14ac:dyDescent="0.25">
      <c r="A33" s="73"/>
      <c r="B33" s="5" t="s">
        <v>9</v>
      </c>
      <c r="C33" s="14">
        <v>-119924.2</v>
      </c>
      <c r="D33" s="14">
        <v>-133762</v>
      </c>
      <c r="E33" s="14">
        <v>-74600</v>
      </c>
      <c r="F33" s="14">
        <v>-91600</v>
      </c>
    </row>
    <row r="34" spans="1:14" x14ac:dyDescent="0.25">
      <c r="A34" s="73"/>
      <c r="B34" s="5" t="s">
        <v>10</v>
      </c>
      <c r="C34" s="14">
        <v>-51</v>
      </c>
      <c r="D34" s="14">
        <v>15000</v>
      </c>
      <c r="E34" s="14">
        <v>65000</v>
      </c>
      <c r="F34" s="14">
        <v>111220</v>
      </c>
    </row>
    <row r="35" spans="1:14" ht="15" customHeight="1" x14ac:dyDescent="0.25">
      <c r="A35" s="74" t="s">
        <v>20</v>
      </c>
      <c r="B35" s="4" t="s">
        <v>3</v>
      </c>
      <c r="C35" s="12">
        <v>67.55</v>
      </c>
      <c r="D35" s="12">
        <v>74</v>
      </c>
      <c r="E35" s="12">
        <v>77</v>
      </c>
      <c r="F35" s="12">
        <v>78.27</v>
      </c>
    </row>
    <row r="36" spans="1:14" x14ac:dyDescent="0.25">
      <c r="A36" s="74"/>
      <c r="B36" s="4" t="s">
        <v>4</v>
      </c>
      <c r="C36" s="12">
        <v>67.58</v>
      </c>
      <c r="D36" s="12">
        <v>73.66</v>
      </c>
      <c r="E36" s="12">
        <v>69.06</v>
      </c>
      <c r="F36" s="12">
        <v>70.06</v>
      </c>
    </row>
    <row r="37" spans="1:14" x14ac:dyDescent="0.25">
      <c r="A37" s="74"/>
      <c r="B37" s="4" t="s">
        <v>5</v>
      </c>
      <c r="C37" s="12">
        <v>1.08</v>
      </c>
      <c r="D37" s="12">
        <v>2.3199999999999998</v>
      </c>
      <c r="E37" s="12">
        <v>23.22</v>
      </c>
      <c r="F37" s="12">
        <v>24.5</v>
      </c>
    </row>
    <row r="38" spans="1:14" x14ac:dyDescent="0.25">
      <c r="A38" s="74"/>
      <c r="B38" s="4" t="s">
        <v>9</v>
      </c>
      <c r="C38" s="12">
        <v>65.7</v>
      </c>
      <c r="D38" s="12">
        <v>67.150000000000006</v>
      </c>
      <c r="E38" s="12">
        <v>0</v>
      </c>
      <c r="F38" s="12">
        <v>0</v>
      </c>
    </row>
    <row r="39" spans="1:14" ht="15.75" thickBot="1" x14ac:dyDescent="0.3">
      <c r="A39" s="75"/>
      <c r="B39" s="7" t="s">
        <v>10</v>
      </c>
      <c r="C39" s="15">
        <v>69.7</v>
      </c>
      <c r="D39" s="15">
        <v>77.05</v>
      </c>
      <c r="E39" s="15">
        <v>81.48</v>
      </c>
      <c r="F39" s="15">
        <v>85.43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42339</v>
      </c>
      <c r="D43" s="9">
        <v>42370</v>
      </c>
      <c r="E43" s="9">
        <v>42401</v>
      </c>
      <c r="F43" s="9">
        <v>42430</v>
      </c>
      <c r="G43" s="9">
        <v>42461</v>
      </c>
      <c r="H43" s="9">
        <v>42491</v>
      </c>
      <c r="I43" s="9">
        <v>42522</v>
      </c>
      <c r="J43" s="9">
        <v>42552</v>
      </c>
      <c r="K43" s="9">
        <v>42583</v>
      </c>
      <c r="L43" s="9">
        <v>42614</v>
      </c>
      <c r="M43" s="9">
        <v>42644</v>
      </c>
      <c r="N43" s="9">
        <v>42675</v>
      </c>
    </row>
    <row r="44" spans="1:14" ht="15" customHeight="1" x14ac:dyDescent="0.25">
      <c r="A44" s="71" t="s">
        <v>11</v>
      </c>
      <c r="B44" s="4" t="s">
        <v>3</v>
      </c>
      <c r="C44" s="16">
        <v>118656.99</v>
      </c>
      <c r="D44" s="16">
        <v>127874.47</v>
      </c>
      <c r="E44" s="16">
        <v>93552.39</v>
      </c>
      <c r="F44" s="16">
        <v>98364.25</v>
      </c>
      <c r="G44" s="16">
        <v>115658.24000000001</v>
      </c>
      <c r="H44" s="16">
        <v>99295.77</v>
      </c>
      <c r="I44" s="16">
        <v>102341.4</v>
      </c>
      <c r="J44" s="16">
        <v>110174.03</v>
      </c>
      <c r="K44" s="16">
        <v>101921.59</v>
      </c>
      <c r="L44" s="16">
        <v>100573.05</v>
      </c>
      <c r="M44" s="16">
        <v>110391.33</v>
      </c>
      <c r="N44" s="16">
        <v>109191.4</v>
      </c>
    </row>
    <row r="45" spans="1:14" x14ac:dyDescent="0.25">
      <c r="A45" s="72"/>
      <c r="B45" s="4" t="s">
        <v>4</v>
      </c>
      <c r="C45" s="16">
        <v>119321.64</v>
      </c>
      <c r="D45" s="16">
        <v>127724.15</v>
      </c>
      <c r="E45" s="16">
        <v>97604.3</v>
      </c>
      <c r="F45" s="16">
        <v>99064.09</v>
      </c>
      <c r="G45" s="16">
        <v>113412.79</v>
      </c>
      <c r="H45" s="16">
        <v>100006.91</v>
      </c>
      <c r="I45" s="16">
        <v>101698.68</v>
      </c>
      <c r="J45" s="16">
        <v>108733.78</v>
      </c>
      <c r="K45" s="16">
        <v>101675.08</v>
      </c>
      <c r="L45" s="16">
        <v>101412.54</v>
      </c>
      <c r="M45" s="16">
        <v>110470.44</v>
      </c>
      <c r="N45" s="16">
        <v>110131.34</v>
      </c>
    </row>
    <row r="46" spans="1:14" x14ac:dyDescent="0.25">
      <c r="A46" s="72"/>
      <c r="B46" s="4" t="s">
        <v>5</v>
      </c>
      <c r="C46" s="16">
        <v>10216.94</v>
      </c>
      <c r="D46" s="16">
        <v>10062.51</v>
      </c>
      <c r="E46" s="16">
        <v>14196.21</v>
      </c>
      <c r="F46" s="16">
        <v>7172.82</v>
      </c>
      <c r="G46" s="16">
        <v>7710.53</v>
      </c>
      <c r="H46" s="16">
        <v>6905.39</v>
      </c>
      <c r="I46" s="16">
        <v>4592.75</v>
      </c>
      <c r="J46" s="16">
        <v>4312.59</v>
      </c>
      <c r="K46" s="16">
        <v>4765.46</v>
      </c>
      <c r="L46" s="16">
        <v>5845.22</v>
      </c>
      <c r="M46" s="16">
        <v>6132.16</v>
      </c>
      <c r="N46" s="16">
        <v>3955.33</v>
      </c>
    </row>
    <row r="47" spans="1:14" ht="15" customHeight="1" x14ac:dyDescent="0.25">
      <c r="A47" s="72"/>
      <c r="B47" s="4" t="s">
        <v>9</v>
      </c>
      <c r="C47" s="16">
        <v>99500</v>
      </c>
      <c r="D47" s="16">
        <v>106405.9</v>
      </c>
      <c r="E47" s="16">
        <v>78780.95</v>
      </c>
      <c r="F47" s="16">
        <v>90734.82</v>
      </c>
      <c r="G47" s="16">
        <v>95769.09</v>
      </c>
      <c r="H47" s="16">
        <v>88592.1</v>
      </c>
      <c r="I47" s="16">
        <v>89562.7</v>
      </c>
      <c r="J47" s="16">
        <v>99868.81</v>
      </c>
      <c r="K47" s="16">
        <v>92184.68</v>
      </c>
      <c r="L47" s="16">
        <v>90133.74</v>
      </c>
      <c r="M47" s="16">
        <v>99263.83</v>
      </c>
      <c r="N47" s="16">
        <v>103867.64</v>
      </c>
    </row>
    <row r="48" spans="1:14" x14ac:dyDescent="0.25">
      <c r="A48" s="72"/>
      <c r="B48" s="4" t="s">
        <v>10</v>
      </c>
      <c r="C48" s="16">
        <v>147815.9</v>
      </c>
      <c r="D48" s="16">
        <v>149882.26</v>
      </c>
      <c r="E48" s="16">
        <v>134763.66</v>
      </c>
      <c r="F48" s="16">
        <v>122085.7</v>
      </c>
      <c r="G48" s="16">
        <v>124220.67</v>
      </c>
      <c r="H48" s="16">
        <v>115628.3</v>
      </c>
      <c r="I48" s="16">
        <v>108983.3</v>
      </c>
      <c r="J48" s="16">
        <v>114551.51</v>
      </c>
      <c r="K48" s="16">
        <v>109968.4</v>
      </c>
      <c r="L48" s="16">
        <v>115490.39</v>
      </c>
      <c r="M48" s="16">
        <v>121928.53</v>
      </c>
      <c r="N48" s="16">
        <v>116915.45</v>
      </c>
    </row>
    <row r="49" spans="1:14" ht="15" customHeight="1" x14ac:dyDescent="0.25">
      <c r="A49" s="63" t="s">
        <v>6</v>
      </c>
      <c r="B49" s="5" t="s">
        <v>3</v>
      </c>
      <c r="C49" s="17">
        <v>99756.55</v>
      </c>
      <c r="D49" s="17">
        <v>107706.16</v>
      </c>
      <c r="E49" s="17">
        <v>75258</v>
      </c>
      <c r="F49" s="17">
        <v>86600</v>
      </c>
      <c r="G49" s="17">
        <v>101690.12</v>
      </c>
      <c r="H49" s="17">
        <v>84188.86</v>
      </c>
      <c r="I49" s="17">
        <v>87480.65</v>
      </c>
      <c r="J49" s="17">
        <v>94404.58</v>
      </c>
      <c r="K49" s="17">
        <v>87687.1</v>
      </c>
      <c r="L49" s="17">
        <v>88974.7</v>
      </c>
      <c r="M49" s="17">
        <v>96056.62</v>
      </c>
      <c r="N49" s="17">
        <v>95983.08</v>
      </c>
    </row>
    <row r="50" spans="1:14" x14ac:dyDescent="0.25">
      <c r="A50" s="63"/>
      <c r="B50" s="5" t="s">
        <v>4</v>
      </c>
      <c r="C50" s="17">
        <v>99164.37</v>
      </c>
      <c r="D50" s="17">
        <v>106959.85</v>
      </c>
      <c r="E50" s="17">
        <v>79943.100000000006</v>
      </c>
      <c r="F50" s="17">
        <v>86541.39</v>
      </c>
      <c r="G50" s="17">
        <v>98776.26</v>
      </c>
      <c r="H50" s="17">
        <v>83740.070000000007</v>
      </c>
      <c r="I50" s="17">
        <v>87152.62</v>
      </c>
      <c r="J50" s="17">
        <v>94220.18</v>
      </c>
      <c r="K50" s="17">
        <v>87596.47</v>
      </c>
      <c r="L50" s="17">
        <v>89483.57</v>
      </c>
      <c r="M50" s="17">
        <v>96643.58</v>
      </c>
      <c r="N50" s="17">
        <v>96190.54</v>
      </c>
    </row>
    <row r="51" spans="1:14" x14ac:dyDescent="0.25">
      <c r="A51" s="63"/>
      <c r="B51" s="5" t="s">
        <v>5</v>
      </c>
      <c r="C51" s="17">
        <v>10226.790000000001</v>
      </c>
      <c r="D51" s="17">
        <v>13235.3</v>
      </c>
      <c r="E51" s="17">
        <v>13019.46</v>
      </c>
      <c r="F51" s="17">
        <v>8449.1200000000008</v>
      </c>
      <c r="G51" s="17">
        <v>9237.6200000000008</v>
      </c>
      <c r="H51" s="17">
        <v>7590.11</v>
      </c>
      <c r="I51" s="17">
        <v>5905.79</v>
      </c>
      <c r="J51" s="17">
        <v>7050.54</v>
      </c>
      <c r="K51" s="17">
        <v>4700.07</v>
      </c>
      <c r="L51" s="17">
        <v>6907.76</v>
      </c>
      <c r="M51" s="17">
        <v>6832.41</v>
      </c>
      <c r="N51" s="17">
        <v>7849.06</v>
      </c>
    </row>
    <row r="52" spans="1:14" ht="15" customHeight="1" x14ac:dyDescent="0.25">
      <c r="A52" s="63"/>
      <c r="B52" s="5" t="s">
        <v>9</v>
      </c>
      <c r="C52" s="17">
        <v>70098</v>
      </c>
      <c r="D52" s="17">
        <v>72754.5</v>
      </c>
      <c r="E52" s="17">
        <v>67890</v>
      </c>
      <c r="F52" s="17">
        <v>67819.08</v>
      </c>
      <c r="G52" s="17">
        <v>80578.929999999993</v>
      </c>
      <c r="H52" s="17">
        <v>65980</v>
      </c>
      <c r="I52" s="17">
        <v>76146.05</v>
      </c>
      <c r="J52" s="17">
        <v>82496</v>
      </c>
      <c r="K52" s="17">
        <v>79200</v>
      </c>
      <c r="L52" s="17">
        <v>75800</v>
      </c>
      <c r="M52" s="17">
        <v>83964.65</v>
      </c>
      <c r="N52" s="17">
        <v>87460.2</v>
      </c>
    </row>
    <row r="53" spans="1:14" x14ac:dyDescent="0.25">
      <c r="A53" s="63"/>
      <c r="B53" s="5" t="s">
        <v>10</v>
      </c>
      <c r="C53" s="17">
        <v>120406.91</v>
      </c>
      <c r="D53" s="17">
        <v>127538.12</v>
      </c>
      <c r="E53" s="17">
        <v>112567.14</v>
      </c>
      <c r="F53" s="17">
        <v>106419.93</v>
      </c>
      <c r="G53" s="17">
        <v>111498</v>
      </c>
      <c r="H53" s="17">
        <v>101050.57</v>
      </c>
      <c r="I53" s="17">
        <v>97425.45</v>
      </c>
      <c r="J53" s="17">
        <v>109250.75</v>
      </c>
      <c r="K53" s="17">
        <v>94841.95</v>
      </c>
      <c r="L53" s="17">
        <v>104569.77</v>
      </c>
      <c r="M53" s="17">
        <v>107491</v>
      </c>
      <c r="N53" s="17">
        <v>112576.8</v>
      </c>
    </row>
    <row r="54" spans="1:14" ht="15" customHeight="1" x14ac:dyDescent="0.25">
      <c r="A54" s="72" t="s">
        <v>7</v>
      </c>
      <c r="B54" s="4" t="s">
        <v>3</v>
      </c>
      <c r="C54" s="16">
        <v>111806.8</v>
      </c>
      <c r="D54" s="16">
        <v>98770.77</v>
      </c>
      <c r="E54" s="16">
        <v>82400.5</v>
      </c>
      <c r="F54" s="16">
        <v>87134.399999999994</v>
      </c>
      <c r="G54" s="16">
        <v>94843.93</v>
      </c>
      <c r="H54" s="16">
        <v>90484.24</v>
      </c>
      <c r="I54" s="16">
        <v>94163.54</v>
      </c>
      <c r="J54" s="16">
        <v>103398.2</v>
      </c>
      <c r="K54" s="16">
        <v>96135.51</v>
      </c>
      <c r="L54" s="16">
        <v>98370.94</v>
      </c>
      <c r="M54" s="16">
        <v>103075.09</v>
      </c>
      <c r="N54" s="16">
        <v>104153.93</v>
      </c>
    </row>
    <row r="55" spans="1:14" x14ac:dyDescent="0.25">
      <c r="A55" s="72"/>
      <c r="B55" s="4" t="s">
        <v>4</v>
      </c>
      <c r="C55" s="16">
        <v>121891</v>
      </c>
      <c r="D55" s="16">
        <v>99951.25</v>
      </c>
      <c r="E55" s="16">
        <v>84120.48</v>
      </c>
      <c r="F55" s="16">
        <v>87401.64</v>
      </c>
      <c r="G55" s="16">
        <v>94013.38</v>
      </c>
      <c r="H55" s="16">
        <v>91516.36</v>
      </c>
      <c r="I55" s="16">
        <v>94313.68</v>
      </c>
      <c r="J55" s="16">
        <v>103286.66</v>
      </c>
      <c r="K55" s="16">
        <v>95937.87</v>
      </c>
      <c r="L55" s="16">
        <v>100798.28</v>
      </c>
      <c r="M55" s="16">
        <v>103664.89</v>
      </c>
      <c r="N55" s="16">
        <v>106765.83</v>
      </c>
    </row>
    <row r="56" spans="1:14" x14ac:dyDescent="0.25">
      <c r="A56" s="72"/>
      <c r="B56" s="4" t="s">
        <v>5</v>
      </c>
      <c r="C56" s="16">
        <v>28129.18</v>
      </c>
      <c r="D56" s="16">
        <v>7005.44</v>
      </c>
      <c r="E56" s="16">
        <v>4959.87</v>
      </c>
      <c r="F56" s="16">
        <v>4672.63</v>
      </c>
      <c r="G56" s="16">
        <v>3262.2</v>
      </c>
      <c r="H56" s="16">
        <v>3739.2</v>
      </c>
      <c r="I56" s="16">
        <v>4388.1899999999996</v>
      </c>
      <c r="J56" s="16">
        <v>5973.89</v>
      </c>
      <c r="K56" s="16">
        <v>7591.99</v>
      </c>
      <c r="L56" s="16">
        <v>7960.38</v>
      </c>
      <c r="M56" s="16">
        <v>5335.57</v>
      </c>
      <c r="N56" s="16">
        <v>8079.67</v>
      </c>
    </row>
    <row r="57" spans="1:14" ht="15" customHeight="1" x14ac:dyDescent="0.25">
      <c r="A57" s="72"/>
      <c r="B57" s="4" t="s">
        <v>9</v>
      </c>
      <c r="C57" s="16">
        <v>77515</v>
      </c>
      <c r="D57" s="16">
        <v>81111</v>
      </c>
      <c r="E57" s="16">
        <v>79182.17</v>
      </c>
      <c r="F57" s="16">
        <v>78320.45</v>
      </c>
      <c r="G57" s="16">
        <v>86863.039999999994</v>
      </c>
      <c r="H57" s="16">
        <v>85320.52</v>
      </c>
      <c r="I57" s="16">
        <v>83961</v>
      </c>
      <c r="J57" s="16">
        <v>89428</v>
      </c>
      <c r="K57" s="16">
        <v>83200</v>
      </c>
      <c r="L57" s="16">
        <v>88319.08</v>
      </c>
      <c r="M57" s="16">
        <v>97093.59</v>
      </c>
      <c r="N57" s="16">
        <v>96579.29</v>
      </c>
    </row>
    <row r="58" spans="1:14" x14ac:dyDescent="0.25">
      <c r="A58" s="72"/>
      <c r="B58" s="4" t="s">
        <v>10</v>
      </c>
      <c r="C58" s="16">
        <v>198720.95</v>
      </c>
      <c r="D58" s="16">
        <v>116206.66</v>
      </c>
      <c r="E58" s="16">
        <v>97532.21</v>
      </c>
      <c r="F58" s="16">
        <v>101326</v>
      </c>
      <c r="G58" s="16">
        <v>99246.7</v>
      </c>
      <c r="H58" s="16">
        <v>99013</v>
      </c>
      <c r="I58" s="16">
        <v>103778</v>
      </c>
      <c r="J58" s="16">
        <v>117104</v>
      </c>
      <c r="K58" s="16">
        <v>110858</v>
      </c>
      <c r="L58" s="16">
        <v>116414.73</v>
      </c>
      <c r="M58" s="16">
        <v>115594.03</v>
      </c>
      <c r="N58" s="16">
        <v>129543.99</v>
      </c>
    </row>
    <row r="59" spans="1:14" ht="15" customHeight="1" x14ac:dyDescent="0.25">
      <c r="A59" s="63" t="s">
        <v>8</v>
      </c>
      <c r="B59" s="5" t="s">
        <v>3</v>
      </c>
      <c r="C59" s="17">
        <v>-12677</v>
      </c>
      <c r="D59" s="17">
        <v>9499.0400000000009</v>
      </c>
      <c r="E59" s="17">
        <v>-7094.23</v>
      </c>
      <c r="F59" s="17">
        <v>-600</v>
      </c>
      <c r="G59" s="17">
        <v>5883.28</v>
      </c>
      <c r="H59" s="17">
        <v>-7231.89</v>
      </c>
      <c r="I59" s="17">
        <v>-6371.78</v>
      </c>
      <c r="J59" s="17">
        <v>-7073.08</v>
      </c>
      <c r="K59" s="17">
        <v>-7991.98</v>
      </c>
      <c r="L59" s="17">
        <v>-11795.92</v>
      </c>
      <c r="M59" s="17">
        <v>-8738.08</v>
      </c>
      <c r="N59" s="17">
        <v>-13027.29</v>
      </c>
    </row>
    <row r="60" spans="1:14" x14ac:dyDescent="0.25">
      <c r="A60" s="63"/>
      <c r="B60" s="5" t="s">
        <v>4</v>
      </c>
      <c r="C60" s="17">
        <v>-22244.66</v>
      </c>
      <c r="D60" s="17">
        <v>6832.95</v>
      </c>
      <c r="E60" s="17">
        <v>-4194.33</v>
      </c>
      <c r="F60" s="17">
        <v>-468.4</v>
      </c>
      <c r="G60" s="17">
        <v>4541.9399999999996</v>
      </c>
      <c r="H60" s="17">
        <v>-7086.47</v>
      </c>
      <c r="I60" s="17">
        <v>-6192.83</v>
      </c>
      <c r="J60" s="17">
        <v>-8398.98</v>
      </c>
      <c r="K60" s="17">
        <v>-7407.78</v>
      </c>
      <c r="L60" s="17">
        <v>-9909.15</v>
      </c>
      <c r="M60" s="17">
        <v>-6271.32</v>
      </c>
      <c r="N60" s="17">
        <v>-8461.44</v>
      </c>
    </row>
    <row r="61" spans="1:14" x14ac:dyDescent="0.25">
      <c r="A61" s="63"/>
      <c r="B61" s="5" t="s">
        <v>5</v>
      </c>
      <c r="C61" s="17">
        <v>23245.09</v>
      </c>
      <c r="D61" s="17">
        <v>11378.86</v>
      </c>
      <c r="E61" s="17">
        <v>8657.56</v>
      </c>
      <c r="F61" s="17">
        <v>6355.2</v>
      </c>
      <c r="G61" s="17">
        <v>7120.94</v>
      </c>
      <c r="H61" s="17">
        <v>6543.98</v>
      </c>
      <c r="I61" s="17">
        <v>5691.91</v>
      </c>
      <c r="J61" s="17">
        <v>4701.42</v>
      </c>
      <c r="K61" s="17">
        <v>4619.8900000000003</v>
      </c>
      <c r="L61" s="17">
        <v>8157.4</v>
      </c>
      <c r="M61" s="17">
        <v>6854.29</v>
      </c>
      <c r="N61" s="17">
        <v>12126.18</v>
      </c>
    </row>
    <row r="62" spans="1:14" x14ac:dyDescent="0.25">
      <c r="A62" s="63"/>
      <c r="B62" s="5" t="s">
        <v>9</v>
      </c>
      <c r="C62" s="17">
        <v>-78314.05</v>
      </c>
      <c r="D62" s="17">
        <v>-25949.43</v>
      </c>
      <c r="E62" s="17">
        <v>-13883.46</v>
      </c>
      <c r="F62" s="17">
        <v>-12671.61</v>
      </c>
      <c r="G62" s="17">
        <v>-16354.64</v>
      </c>
      <c r="H62" s="17">
        <v>-22720</v>
      </c>
      <c r="I62" s="17">
        <v>-16570</v>
      </c>
      <c r="J62" s="17">
        <v>-21954.31</v>
      </c>
      <c r="K62" s="17">
        <v>-17854.490000000002</v>
      </c>
      <c r="L62" s="17">
        <v>-28024.34</v>
      </c>
      <c r="M62" s="17">
        <v>-16595.689999999999</v>
      </c>
      <c r="N62" s="17">
        <v>-24744.36</v>
      </c>
    </row>
    <row r="63" spans="1:14" ht="15.75" thickBot="1" x14ac:dyDescent="0.3">
      <c r="A63" s="64"/>
      <c r="B63" s="6" t="s">
        <v>10</v>
      </c>
      <c r="C63" s="18">
        <v>6959.02</v>
      </c>
      <c r="D63" s="18">
        <v>23796.73</v>
      </c>
      <c r="E63" s="18">
        <v>15231.03</v>
      </c>
      <c r="F63" s="18">
        <v>13095.25</v>
      </c>
      <c r="G63" s="18">
        <v>13224.83</v>
      </c>
      <c r="H63" s="18">
        <v>5361.6</v>
      </c>
      <c r="I63" s="18">
        <v>8256.5</v>
      </c>
      <c r="J63" s="18">
        <v>-6.93</v>
      </c>
      <c r="K63" s="18">
        <v>892.1</v>
      </c>
      <c r="L63" s="18">
        <v>4992.6000000000004</v>
      </c>
      <c r="M63" s="18">
        <v>7242.7</v>
      </c>
      <c r="N63" s="18">
        <v>15418.3</v>
      </c>
    </row>
  </sheetData>
  <customSheetViews>
    <customSheetView guid="{9AF725CD-40AE-4355-A75E-AFD319006142}" showGridLines="0">
      <selection activeCell="B10" sqref="B10"/>
      <pageMargins left="0.511811024" right="0.511811024" top="0.78740157499999996" bottom="0.78740157499999996" header="0.31496062000000002" footer="0.31496062000000002"/>
    </customSheetView>
  </customSheetViews>
  <mergeCells count="13">
    <mergeCell ref="A59:A63"/>
    <mergeCell ref="A42:N42"/>
    <mergeCell ref="A13:F13"/>
    <mergeCell ref="A43:B43"/>
    <mergeCell ref="A14:B14"/>
    <mergeCell ref="A15:A19"/>
    <mergeCell ref="A20:A24"/>
    <mergeCell ref="A25:A29"/>
    <mergeCell ref="A30:A34"/>
    <mergeCell ref="A35:A39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0:N63"/>
  <sheetViews>
    <sheetView topLeftCell="A7" zoomScale="85" zoomScaleNormal="85" workbookViewId="0">
      <selection activeCell="C30" sqref="C30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43709</v>
      </c>
      <c r="C10" s="3"/>
    </row>
    <row r="11" spans="1:6" ht="15.75" x14ac:dyDescent="0.25">
      <c r="A11" s="1" t="s">
        <v>0</v>
      </c>
      <c r="B11" s="2">
        <v>43709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1558000</v>
      </c>
      <c r="D15" s="11">
        <v>1673825</v>
      </c>
      <c r="E15" s="11">
        <v>1779962.5</v>
      </c>
      <c r="F15" s="11">
        <v>1902500</v>
      </c>
    </row>
    <row r="16" spans="1:6" x14ac:dyDescent="0.25">
      <c r="A16" s="72"/>
      <c r="B16" s="12" t="s">
        <v>4</v>
      </c>
      <c r="C16" s="13">
        <v>1563218.520655737</v>
      </c>
      <c r="D16" s="13">
        <v>1674688.332962963</v>
      </c>
      <c r="E16" s="13">
        <v>1778337.1847826091</v>
      </c>
      <c r="F16" s="13">
        <v>1901150.0619512191</v>
      </c>
    </row>
    <row r="17" spans="1:6" x14ac:dyDescent="0.25">
      <c r="A17" s="72"/>
      <c r="B17" s="12" t="s">
        <v>5</v>
      </c>
      <c r="C17" s="13">
        <v>25952.55535640808</v>
      </c>
      <c r="D17" s="13">
        <v>46080.641233163609</v>
      </c>
      <c r="E17" s="13">
        <v>63682.18438036264</v>
      </c>
      <c r="F17" s="13">
        <v>59022.326874086539</v>
      </c>
    </row>
    <row r="18" spans="1:6" x14ac:dyDescent="0.25">
      <c r="A18" s="72"/>
      <c r="B18" s="12" t="s">
        <v>9</v>
      </c>
      <c r="C18" s="13">
        <v>1525000</v>
      </c>
      <c r="D18" s="13">
        <v>1568240</v>
      </c>
      <c r="E18" s="13">
        <v>1549394</v>
      </c>
      <c r="F18" s="13">
        <v>1770000</v>
      </c>
    </row>
    <row r="19" spans="1:6" x14ac:dyDescent="0.25">
      <c r="A19" s="72"/>
      <c r="B19" s="12" t="s">
        <v>10</v>
      </c>
      <c r="C19" s="13">
        <v>1658466</v>
      </c>
      <c r="D19" s="13">
        <v>1815228.66</v>
      </c>
      <c r="E19" s="13">
        <v>1942294.67</v>
      </c>
      <c r="F19" s="13">
        <v>2078255.08</v>
      </c>
    </row>
    <row r="20" spans="1:6" ht="15" customHeight="1" x14ac:dyDescent="0.25">
      <c r="A20" s="63" t="s">
        <v>6</v>
      </c>
      <c r="B20" s="5" t="s">
        <v>3</v>
      </c>
      <c r="C20" s="14">
        <v>1300750</v>
      </c>
      <c r="D20" s="14">
        <v>1391404.47</v>
      </c>
      <c r="E20" s="14">
        <v>1484504.08</v>
      </c>
      <c r="F20" s="14">
        <v>1589286</v>
      </c>
    </row>
    <row r="21" spans="1:6" x14ac:dyDescent="0.25">
      <c r="A21" s="63"/>
      <c r="B21" s="5" t="s">
        <v>4</v>
      </c>
      <c r="C21" s="14">
        <v>1309805.877230769</v>
      </c>
      <c r="D21" s="14">
        <v>1401725.7236842101</v>
      </c>
      <c r="E21" s="14">
        <v>1494633.5366</v>
      </c>
      <c r="F21" s="14">
        <v>1592928.795813954</v>
      </c>
    </row>
    <row r="22" spans="1:6" x14ac:dyDescent="0.25">
      <c r="A22" s="63"/>
      <c r="B22" s="5" t="s">
        <v>5</v>
      </c>
      <c r="C22" s="14">
        <v>29677.829008010751</v>
      </c>
      <c r="D22" s="14">
        <v>34385.899360480224</v>
      </c>
      <c r="E22" s="14">
        <v>37830.553803584276</v>
      </c>
      <c r="F22" s="14">
        <v>39923.371168568963</v>
      </c>
    </row>
    <row r="23" spans="1:6" x14ac:dyDescent="0.25">
      <c r="A23" s="63"/>
      <c r="B23" s="5" t="s">
        <v>9</v>
      </c>
      <c r="C23" s="14">
        <v>1268073</v>
      </c>
      <c r="D23" s="14">
        <v>1333051</v>
      </c>
      <c r="E23" s="14">
        <v>1440918</v>
      </c>
      <c r="F23" s="14">
        <v>1530000</v>
      </c>
    </row>
    <row r="24" spans="1:6" x14ac:dyDescent="0.25">
      <c r="A24" s="63"/>
      <c r="B24" s="5" t="s">
        <v>10</v>
      </c>
      <c r="C24" s="14">
        <v>1397045</v>
      </c>
      <c r="D24" s="14">
        <v>1496840.12</v>
      </c>
      <c r="E24" s="14">
        <v>1596000</v>
      </c>
      <c r="F24" s="14">
        <v>1691133</v>
      </c>
    </row>
    <row r="25" spans="1:6" ht="15" customHeight="1" x14ac:dyDescent="0.25">
      <c r="A25" s="72" t="s">
        <v>7</v>
      </c>
      <c r="B25" s="4" t="s">
        <v>3</v>
      </c>
      <c r="C25" s="12">
        <v>1408060</v>
      </c>
      <c r="D25" s="12">
        <v>1473416</v>
      </c>
      <c r="E25" s="12">
        <v>1532327</v>
      </c>
      <c r="F25" s="12">
        <v>1594041.135</v>
      </c>
    </row>
    <row r="26" spans="1:6" x14ac:dyDescent="0.25">
      <c r="A26" s="72"/>
      <c r="B26" s="4" t="s">
        <v>4</v>
      </c>
      <c r="C26" s="12">
        <v>1409663.898</v>
      </c>
      <c r="D26" s="12">
        <v>1471385.7717543859</v>
      </c>
      <c r="E26" s="12">
        <v>1531988.580392157</v>
      </c>
      <c r="F26" s="12">
        <v>1591789.263636363</v>
      </c>
    </row>
    <row r="27" spans="1:6" x14ac:dyDescent="0.25">
      <c r="A27" s="72"/>
      <c r="B27" s="4" t="s">
        <v>5</v>
      </c>
      <c r="C27" s="12">
        <v>20767.652220565022</v>
      </c>
      <c r="D27" s="12">
        <v>29002.675460887531</v>
      </c>
      <c r="E27" s="12">
        <v>32431.63059082457</v>
      </c>
      <c r="F27" s="12">
        <v>39265.900417654237</v>
      </c>
    </row>
    <row r="28" spans="1:6" x14ac:dyDescent="0.25">
      <c r="A28" s="72"/>
      <c r="B28" s="4" t="s">
        <v>9</v>
      </c>
      <c r="C28" s="12">
        <v>1351740</v>
      </c>
      <c r="D28" s="12">
        <v>1382656</v>
      </c>
      <c r="E28" s="12">
        <v>1440293</v>
      </c>
      <c r="F28" s="12">
        <v>1496307</v>
      </c>
    </row>
    <row r="29" spans="1:6" x14ac:dyDescent="0.25">
      <c r="A29" s="72"/>
      <c r="B29" s="4" t="s">
        <v>10</v>
      </c>
      <c r="C29" s="12">
        <v>1471321.34</v>
      </c>
      <c r="D29" s="12">
        <v>1541891.38</v>
      </c>
      <c r="E29" s="12">
        <v>1610594</v>
      </c>
      <c r="F29" s="12">
        <v>1687098</v>
      </c>
    </row>
    <row r="30" spans="1:6" ht="15" customHeight="1" x14ac:dyDescent="0.25">
      <c r="A30" s="73" t="s">
        <v>8</v>
      </c>
      <c r="B30" s="5" t="s">
        <v>3</v>
      </c>
      <c r="C30" s="14">
        <v>-104068.535</v>
      </c>
      <c r="D30" s="14">
        <v>-70875.899999999994</v>
      </c>
      <c r="E30" s="14">
        <v>-44500</v>
      </c>
      <c r="F30" s="14">
        <v>21.450000000000049</v>
      </c>
    </row>
    <row r="31" spans="1:6" x14ac:dyDescent="0.25">
      <c r="A31" s="73"/>
      <c r="B31" s="5" t="s">
        <v>4</v>
      </c>
      <c r="C31" s="14">
        <v>-100188.3072727273</v>
      </c>
      <c r="D31" s="14">
        <v>-71574.61</v>
      </c>
      <c r="E31" s="14">
        <v>-40527.790188679253</v>
      </c>
      <c r="F31" s="14">
        <v>-1548.579347826088</v>
      </c>
    </row>
    <row r="32" spans="1:6" x14ac:dyDescent="0.25">
      <c r="A32" s="73"/>
      <c r="B32" s="5" t="s">
        <v>5</v>
      </c>
      <c r="C32" s="14">
        <v>19920.396322584351</v>
      </c>
      <c r="D32" s="14">
        <v>29602.754549995188</v>
      </c>
      <c r="E32" s="14">
        <v>32077.57992825258</v>
      </c>
      <c r="F32" s="14">
        <v>42145.327669602819</v>
      </c>
    </row>
    <row r="33" spans="1:14" ht="15" customHeight="1" x14ac:dyDescent="0.25">
      <c r="A33" s="73"/>
      <c r="B33" s="5" t="s">
        <v>9</v>
      </c>
      <c r="C33" s="14">
        <v>-136960</v>
      </c>
      <c r="D33" s="14">
        <v>-132273</v>
      </c>
      <c r="E33" s="14">
        <v>-99066</v>
      </c>
      <c r="F33" s="14">
        <v>-76127</v>
      </c>
    </row>
    <row r="34" spans="1:14" x14ac:dyDescent="0.25">
      <c r="A34" s="73"/>
      <c r="B34" s="5" t="s">
        <v>10</v>
      </c>
      <c r="C34" s="14">
        <v>-57702</v>
      </c>
      <c r="D34" s="14">
        <v>-19</v>
      </c>
      <c r="E34" s="14">
        <v>31218</v>
      </c>
      <c r="F34" s="14">
        <v>88900</v>
      </c>
    </row>
    <row r="35" spans="1:14" ht="15" customHeight="1" x14ac:dyDescent="0.25">
      <c r="A35" s="74" t="s">
        <v>20</v>
      </c>
      <c r="B35" s="4" t="s">
        <v>3</v>
      </c>
      <c r="C35" s="12">
        <v>78.5</v>
      </c>
      <c r="D35" s="12">
        <v>79.7</v>
      </c>
      <c r="E35" s="12">
        <v>80.650000000000006</v>
      </c>
      <c r="F35" s="12">
        <v>80.5</v>
      </c>
    </row>
    <row r="36" spans="1:14" x14ac:dyDescent="0.25">
      <c r="A36" s="74"/>
      <c r="B36" s="4" t="s">
        <v>4</v>
      </c>
      <c r="C36" s="12">
        <v>78.596031746031741</v>
      </c>
      <c r="D36" s="12">
        <v>79.617457627118654</v>
      </c>
      <c r="E36" s="12">
        <v>80.378461538461565</v>
      </c>
      <c r="F36" s="12">
        <v>80.656170212765943</v>
      </c>
    </row>
    <row r="37" spans="1:14" x14ac:dyDescent="0.25">
      <c r="A37" s="74"/>
      <c r="B37" s="4" t="s">
        <v>5</v>
      </c>
      <c r="C37" s="12">
        <v>0.99001554188279195</v>
      </c>
      <c r="D37" s="12">
        <v>1.496737363481832</v>
      </c>
      <c r="E37" s="12">
        <v>1.9753881570569189</v>
      </c>
      <c r="F37" s="12">
        <v>2.489364816130629</v>
      </c>
    </row>
    <row r="38" spans="1:14" x14ac:dyDescent="0.25">
      <c r="A38" s="74"/>
      <c r="B38" s="4" t="s">
        <v>9</v>
      </c>
      <c r="C38" s="12">
        <v>76.5</v>
      </c>
      <c r="D38" s="12">
        <v>75.7</v>
      </c>
      <c r="E38" s="12">
        <v>75</v>
      </c>
      <c r="F38" s="12">
        <v>73.599999999999994</v>
      </c>
    </row>
    <row r="39" spans="1:14" ht="15.75" thickBot="1" x14ac:dyDescent="0.3">
      <c r="A39" s="75"/>
      <c r="B39" s="7" t="s">
        <v>10</v>
      </c>
      <c r="C39" s="15">
        <v>81.7</v>
      </c>
      <c r="D39" s="15">
        <v>83.6</v>
      </c>
      <c r="E39" s="15">
        <v>84.9</v>
      </c>
      <c r="F39" s="15">
        <v>87.1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43709</v>
      </c>
      <c r="D43" s="9">
        <v>43739</v>
      </c>
      <c r="E43" s="9">
        <v>43770</v>
      </c>
      <c r="F43" s="9">
        <v>43800</v>
      </c>
      <c r="G43" s="9">
        <v>43831</v>
      </c>
      <c r="H43" s="9">
        <v>43862</v>
      </c>
      <c r="I43" s="9">
        <v>43891</v>
      </c>
      <c r="J43" s="9">
        <v>43922</v>
      </c>
      <c r="K43" s="9">
        <v>43952</v>
      </c>
      <c r="L43" s="9">
        <v>43983</v>
      </c>
      <c r="M43" s="9">
        <v>44013</v>
      </c>
      <c r="N43" s="9">
        <v>44044</v>
      </c>
    </row>
    <row r="44" spans="1:14" ht="15" customHeight="1" x14ac:dyDescent="0.25">
      <c r="A44" s="71" t="s">
        <v>11</v>
      </c>
      <c r="B44" s="4" t="s">
        <v>3</v>
      </c>
      <c r="C44" s="16">
        <v>117836.95</v>
      </c>
      <c r="D44" s="16">
        <v>139055</v>
      </c>
      <c r="E44" s="16">
        <v>127961.5</v>
      </c>
      <c r="F44" s="16">
        <v>152776.41500000001</v>
      </c>
      <c r="G44" s="16">
        <v>170513.22500000001</v>
      </c>
      <c r="H44" s="16">
        <v>120679.18</v>
      </c>
      <c r="I44" s="16">
        <v>120708.49</v>
      </c>
      <c r="J44" s="16">
        <v>150024</v>
      </c>
      <c r="K44" s="16">
        <v>122545.5</v>
      </c>
      <c r="L44" s="16">
        <v>126069</v>
      </c>
      <c r="M44" s="16">
        <v>144121.32</v>
      </c>
      <c r="N44" s="16">
        <v>125639</v>
      </c>
    </row>
    <row r="45" spans="1:14" x14ac:dyDescent="0.25">
      <c r="A45" s="72"/>
      <c r="B45" s="4" t="s">
        <v>4</v>
      </c>
      <c r="C45" s="16">
        <v>117619.9398214285</v>
      </c>
      <c r="D45" s="16">
        <v>138606.99842105259</v>
      </c>
      <c r="E45" s="16">
        <v>127823.3098148148</v>
      </c>
      <c r="F45" s="16">
        <v>154755.50074074071</v>
      </c>
      <c r="G45" s="16">
        <v>169068.93565217391</v>
      </c>
      <c r="H45" s="16">
        <v>120127.44148936171</v>
      </c>
      <c r="I45" s="16">
        <v>121876.68340425529</v>
      </c>
      <c r="J45" s="16">
        <v>148843.92872340421</v>
      </c>
      <c r="K45" s="16">
        <v>122696.9382608696</v>
      </c>
      <c r="L45" s="16">
        <v>126305.0886956522</v>
      </c>
      <c r="M45" s="16">
        <v>143148.63952380951</v>
      </c>
      <c r="N45" s="16">
        <v>126462.8958974359</v>
      </c>
    </row>
    <row r="46" spans="1:14" x14ac:dyDescent="0.25">
      <c r="A46" s="72"/>
      <c r="B46" s="4" t="s">
        <v>5</v>
      </c>
      <c r="C46" s="16">
        <v>3641.7088670869848</v>
      </c>
      <c r="D46" s="16">
        <v>5933.7243352012893</v>
      </c>
      <c r="E46" s="16">
        <v>3553.4975294184442</v>
      </c>
      <c r="F46" s="16">
        <v>10366.30880933924</v>
      </c>
      <c r="G46" s="16">
        <v>8541.2881560522528</v>
      </c>
      <c r="H46" s="16">
        <v>8273.4165473066641</v>
      </c>
      <c r="I46" s="16">
        <v>8590.5320268082687</v>
      </c>
      <c r="J46" s="16">
        <v>9233.6663947727193</v>
      </c>
      <c r="K46" s="16">
        <v>5274.8917602077863</v>
      </c>
      <c r="L46" s="16">
        <v>6855.5518645079374</v>
      </c>
      <c r="M46" s="16">
        <v>7399.8747601475015</v>
      </c>
      <c r="N46" s="16">
        <v>6406.3525916122044</v>
      </c>
    </row>
    <row r="47" spans="1:14" ht="15" customHeight="1" x14ac:dyDescent="0.25">
      <c r="A47" s="72"/>
      <c r="B47" s="4" t="s">
        <v>9</v>
      </c>
      <c r="C47" s="16">
        <v>103000</v>
      </c>
      <c r="D47" s="16">
        <v>119076</v>
      </c>
      <c r="E47" s="16">
        <v>114088</v>
      </c>
      <c r="F47" s="16">
        <v>129300</v>
      </c>
      <c r="G47" s="16">
        <v>140011.69</v>
      </c>
      <c r="H47" s="16">
        <v>84885.49</v>
      </c>
      <c r="I47" s="16">
        <v>95742.58</v>
      </c>
      <c r="J47" s="16">
        <v>119672</v>
      </c>
      <c r="K47" s="16">
        <v>107050</v>
      </c>
      <c r="L47" s="16">
        <v>109932</v>
      </c>
      <c r="M47" s="16">
        <v>121845.85</v>
      </c>
      <c r="N47" s="16">
        <v>115242</v>
      </c>
    </row>
    <row r="48" spans="1:14" x14ac:dyDescent="0.25">
      <c r="A48" s="72"/>
      <c r="B48" s="4" t="s">
        <v>10</v>
      </c>
      <c r="C48" s="16">
        <v>124254</v>
      </c>
      <c r="D48" s="16">
        <v>154729</v>
      </c>
      <c r="E48" s="16">
        <v>135964</v>
      </c>
      <c r="F48" s="16">
        <v>198266</v>
      </c>
      <c r="G48" s="16">
        <v>200078</v>
      </c>
      <c r="H48" s="16">
        <v>152000</v>
      </c>
      <c r="I48" s="16">
        <v>151000</v>
      </c>
      <c r="J48" s="16">
        <v>164496.26999999999</v>
      </c>
      <c r="K48" s="16">
        <v>141702.51999999999</v>
      </c>
      <c r="L48" s="16">
        <v>143750</v>
      </c>
      <c r="M48" s="16">
        <v>158604</v>
      </c>
      <c r="N48" s="16">
        <v>149875</v>
      </c>
    </row>
    <row r="49" spans="1:14" ht="15" customHeight="1" x14ac:dyDescent="0.25">
      <c r="A49" s="63" t="s">
        <v>6</v>
      </c>
      <c r="B49" s="5" t="s">
        <v>3</v>
      </c>
      <c r="C49" s="17">
        <v>102003</v>
      </c>
      <c r="D49" s="17">
        <v>119736.46</v>
      </c>
      <c r="E49" s="17">
        <v>105617.1</v>
      </c>
      <c r="F49" s="17">
        <v>128838.99</v>
      </c>
      <c r="G49" s="17">
        <v>145929</v>
      </c>
      <c r="H49" s="17">
        <v>90557.5</v>
      </c>
      <c r="I49" s="17">
        <v>102990.5</v>
      </c>
      <c r="J49" s="17">
        <v>132403</v>
      </c>
      <c r="K49" s="17">
        <v>98971</v>
      </c>
      <c r="L49" s="17">
        <v>102455.15</v>
      </c>
      <c r="M49" s="17">
        <v>120000</v>
      </c>
      <c r="N49" s="17">
        <v>104015</v>
      </c>
    </row>
    <row r="50" spans="1:14" x14ac:dyDescent="0.25">
      <c r="A50" s="63"/>
      <c r="B50" s="5" t="s">
        <v>4</v>
      </c>
      <c r="C50" s="17">
        <v>102458.8271428572</v>
      </c>
      <c r="D50" s="17">
        <v>119101.8741071429</v>
      </c>
      <c r="E50" s="17">
        <v>105991.0047272727</v>
      </c>
      <c r="F50" s="17">
        <v>133495.66148148151</v>
      </c>
      <c r="G50" s="17">
        <v>145660.60111111109</v>
      </c>
      <c r="H50" s="17">
        <v>91167.563478260869</v>
      </c>
      <c r="I50" s="17">
        <v>106306.9680851064</v>
      </c>
      <c r="J50" s="17">
        <v>132861.86133333339</v>
      </c>
      <c r="K50" s="17">
        <v>97977.662608695668</v>
      </c>
      <c r="L50" s="17">
        <v>104843.11260869569</v>
      </c>
      <c r="M50" s="17">
        <v>118495.60651162791</v>
      </c>
      <c r="N50" s="17">
        <v>104533.5805128205</v>
      </c>
    </row>
    <row r="51" spans="1:14" x14ac:dyDescent="0.25">
      <c r="A51" s="63"/>
      <c r="B51" s="5" t="s">
        <v>5</v>
      </c>
      <c r="C51" s="17">
        <v>3673.0408921797239</v>
      </c>
      <c r="D51" s="17">
        <v>4937.9583565863559</v>
      </c>
      <c r="E51" s="17">
        <v>5004.6670733337078</v>
      </c>
      <c r="F51" s="17">
        <v>13880.61575656137</v>
      </c>
      <c r="G51" s="17">
        <v>8596.571632774263</v>
      </c>
      <c r="H51" s="17">
        <v>4225.2533053845618</v>
      </c>
      <c r="I51" s="17">
        <v>11038.554143395821</v>
      </c>
      <c r="J51" s="17">
        <v>4390.0611730287501</v>
      </c>
      <c r="K51" s="17">
        <v>4714.4010532959001</v>
      </c>
      <c r="L51" s="17">
        <v>8255.3835673311951</v>
      </c>
      <c r="M51" s="17">
        <v>7420.7205673207091</v>
      </c>
      <c r="N51" s="17">
        <v>6058.71416654729</v>
      </c>
    </row>
    <row r="52" spans="1:14" ht="15" customHeight="1" x14ac:dyDescent="0.25">
      <c r="A52" s="63"/>
      <c r="B52" s="5" t="s">
        <v>9</v>
      </c>
      <c r="C52" s="17">
        <v>94214</v>
      </c>
      <c r="D52" s="17">
        <v>103243</v>
      </c>
      <c r="E52" s="17">
        <v>98410</v>
      </c>
      <c r="F52" s="17">
        <v>115480</v>
      </c>
      <c r="G52" s="17">
        <v>119905</v>
      </c>
      <c r="H52" s="17">
        <v>83330</v>
      </c>
      <c r="I52" s="17">
        <v>95742.58</v>
      </c>
      <c r="J52" s="17">
        <v>123538.18</v>
      </c>
      <c r="K52" s="17">
        <v>86597</v>
      </c>
      <c r="L52" s="17">
        <v>88207</v>
      </c>
      <c r="M52" s="17">
        <v>97976</v>
      </c>
      <c r="N52" s="17">
        <v>95221</v>
      </c>
    </row>
    <row r="53" spans="1:14" x14ac:dyDescent="0.25">
      <c r="A53" s="63"/>
      <c r="B53" s="5" t="s">
        <v>10</v>
      </c>
      <c r="C53" s="17">
        <v>116135</v>
      </c>
      <c r="D53" s="17">
        <v>128699</v>
      </c>
      <c r="E53" s="17">
        <v>126506</v>
      </c>
      <c r="F53" s="17">
        <v>169603</v>
      </c>
      <c r="G53" s="17">
        <v>174844</v>
      </c>
      <c r="H53" s="17">
        <v>103000</v>
      </c>
      <c r="I53" s="17">
        <v>153000</v>
      </c>
      <c r="J53" s="17">
        <v>150000</v>
      </c>
      <c r="K53" s="17">
        <v>107525.54</v>
      </c>
      <c r="L53" s="17">
        <v>129049.3</v>
      </c>
      <c r="M53" s="17">
        <v>137928</v>
      </c>
      <c r="N53" s="17">
        <v>119917</v>
      </c>
    </row>
    <row r="54" spans="1:14" ht="15" customHeight="1" x14ac:dyDescent="0.25">
      <c r="A54" s="72" t="s">
        <v>7</v>
      </c>
      <c r="B54" s="4" t="s">
        <v>3</v>
      </c>
      <c r="C54" s="16">
        <v>125021.6</v>
      </c>
      <c r="D54" s="16">
        <v>110507.5</v>
      </c>
      <c r="E54" s="16">
        <v>120576.13</v>
      </c>
      <c r="F54" s="16">
        <v>156146.65</v>
      </c>
      <c r="G54" s="16">
        <v>112025.5</v>
      </c>
      <c r="H54" s="16">
        <v>108060</v>
      </c>
      <c r="I54" s="16">
        <v>119885.36500000001</v>
      </c>
      <c r="J54" s="16">
        <v>122586.505</v>
      </c>
      <c r="K54" s="16">
        <v>110846.9</v>
      </c>
      <c r="L54" s="16">
        <v>111416</v>
      </c>
      <c r="M54" s="16">
        <v>123250.795</v>
      </c>
      <c r="N54" s="16">
        <v>121050</v>
      </c>
    </row>
    <row r="55" spans="1:14" x14ac:dyDescent="0.25">
      <c r="A55" s="72"/>
      <c r="B55" s="4" t="s">
        <v>4</v>
      </c>
      <c r="C55" s="16">
        <v>124950.74574074071</v>
      </c>
      <c r="D55" s="16">
        <v>110626.39722222219</v>
      </c>
      <c r="E55" s="16">
        <v>120290.8683018868</v>
      </c>
      <c r="F55" s="16">
        <v>157566.11346153851</v>
      </c>
      <c r="G55" s="16">
        <v>112244.3213043478</v>
      </c>
      <c r="H55" s="16">
        <v>108364.7024444445</v>
      </c>
      <c r="I55" s="16">
        <v>119148.3284782609</v>
      </c>
      <c r="J55" s="16">
        <v>121067.94</v>
      </c>
      <c r="K55" s="16">
        <v>111410.9384444444</v>
      </c>
      <c r="L55" s="16">
        <v>113399.4504444444</v>
      </c>
      <c r="M55" s="16">
        <v>122630.97309523811</v>
      </c>
      <c r="N55" s="16">
        <v>120547.7010810811</v>
      </c>
    </row>
    <row r="56" spans="1:14" x14ac:dyDescent="0.25">
      <c r="A56" s="72"/>
      <c r="B56" s="4" t="s">
        <v>5</v>
      </c>
      <c r="C56" s="16">
        <v>2411.7375202175099</v>
      </c>
      <c r="D56" s="16">
        <v>3081.016082264935</v>
      </c>
      <c r="E56" s="16">
        <v>4037.9100350765648</v>
      </c>
      <c r="F56" s="16">
        <v>11775.716520735419</v>
      </c>
      <c r="G56" s="16">
        <v>3489.0246650499848</v>
      </c>
      <c r="H56" s="16">
        <v>2620.2451598372832</v>
      </c>
      <c r="I56" s="16">
        <v>5116.5105559420635</v>
      </c>
      <c r="J56" s="16">
        <v>6052.2944560643064</v>
      </c>
      <c r="K56" s="16">
        <v>3544.168512962176</v>
      </c>
      <c r="L56" s="16">
        <v>6271.6259857852701</v>
      </c>
      <c r="M56" s="16">
        <v>4601.8255149284269</v>
      </c>
      <c r="N56" s="16">
        <v>3936.8646106075771</v>
      </c>
    </row>
    <row r="57" spans="1:14" ht="15" customHeight="1" x14ac:dyDescent="0.25">
      <c r="A57" s="72"/>
      <c r="B57" s="4" t="s">
        <v>9</v>
      </c>
      <c r="C57" s="16">
        <v>117839</v>
      </c>
      <c r="D57" s="16">
        <v>103354.67</v>
      </c>
      <c r="E57" s="16">
        <v>102992.22</v>
      </c>
      <c r="F57" s="16">
        <v>112750</v>
      </c>
      <c r="G57" s="16">
        <v>103531.17</v>
      </c>
      <c r="H57" s="16">
        <v>101794</v>
      </c>
      <c r="I57" s="16">
        <v>97823.15</v>
      </c>
      <c r="J57" s="16">
        <v>101699</v>
      </c>
      <c r="K57" s="16">
        <v>101177.3</v>
      </c>
      <c r="L57" s="16">
        <v>103265</v>
      </c>
      <c r="M57" s="16">
        <v>109164</v>
      </c>
      <c r="N57" s="16">
        <v>108877</v>
      </c>
    </row>
    <row r="58" spans="1:14" x14ac:dyDescent="0.25">
      <c r="A58" s="72"/>
      <c r="B58" s="4" t="s">
        <v>10</v>
      </c>
      <c r="C58" s="16">
        <v>132877.4</v>
      </c>
      <c r="D58" s="16">
        <v>120500</v>
      </c>
      <c r="E58" s="16">
        <v>129839</v>
      </c>
      <c r="F58" s="16">
        <v>200878.42</v>
      </c>
      <c r="G58" s="16">
        <v>122890</v>
      </c>
      <c r="H58" s="16">
        <v>118975</v>
      </c>
      <c r="I58" s="16">
        <v>132356</v>
      </c>
      <c r="J58" s="16">
        <v>131874</v>
      </c>
      <c r="K58" s="16">
        <v>119047</v>
      </c>
      <c r="L58" s="16">
        <v>131920</v>
      </c>
      <c r="M58" s="16">
        <v>130038</v>
      </c>
      <c r="N58" s="16">
        <v>131084</v>
      </c>
    </row>
    <row r="59" spans="1:14" ht="15" customHeight="1" x14ac:dyDescent="0.25">
      <c r="A59" s="63" t="s">
        <v>8</v>
      </c>
      <c r="B59" s="5" t="s">
        <v>3</v>
      </c>
      <c r="C59" s="17">
        <v>-22422.3</v>
      </c>
      <c r="D59" s="17">
        <v>9660</v>
      </c>
      <c r="E59" s="17">
        <v>-15543.4</v>
      </c>
      <c r="F59" s="17">
        <v>-27922.1</v>
      </c>
      <c r="G59" s="17">
        <v>33451.644999999997</v>
      </c>
      <c r="H59" s="17">
        <v>-17984</v>
      </c>
      <c r="I59" s="17">
        <v>-16440</v>
      </c>
      <c r="J59" s="17">
        <v>10059.1</v>
      </c>
      <c r="K59" s="17">
        <v>-12167</v>
      </c>
      <c r="L59" s="17">
        <v>-9063</v>
      </c>
      <c r="M59" s="17">
        <v>-3988</v>
      </c>
      <c r="N59" s="17">
        <v>-17221.55</v>
      </c>
    </row>
    <row r="60" spans="1:14" x14ac:dyDescent="0.25">
      <c r="A60" s="63"/>
      <c r="B60" s="5" t="s">
        <v>4</v>
      </c>
      <c r="C60" s="17">
        <v>-22056.485925925921</v>
      </c>
      <c r="D60" s="17">
        <v>9264.546415094339</v>
      </c>
      <c r="E60" s="17">
        <v>-15112.83833333333</v>
      </c>
      <c r="F60" s="17">
        <v>-20883.92735849056</v>
      </c>
      <c r="G60" s="17">
        <v>30559.308913043471</v>
      </c>
      <c r="H60" s="17">
        <v>-17783.592391304341</v>
      </c>
      <c r="I60" s="17">
        <v>-13370.45043478261</v>
      </c>
      <c r="J60" s="17">
        <v>9929.6773333333313</v>
      </c>
      <c r="K60" s="17">
        <v>-13458.791333333331</v>
      </c>
      <c r="L60" s="17">
        <v>-8192.9771111111113</v>
      </c>
      <c r="M60" s="17">
        <v>-4795.6573170731699</v>
      </c>
      <c r="N60" s="17">
        <v>-17178.009736842101</v>
      </c>
    </row>
    <row r="61" spans="1:14" x14ac:dyDescent="0.25">
      <c r="A61" s="63"/>
      <c r="B61" s="5" t="s">
        <v>5</v>
      </c>
      <c r="C61" s="17">
        <v>4445.7056274165816</v>
      </c>
      <c r="D61" s="17">
        <v>4993.8012658695543</v>
      </c>
      <c r="E61" s="17">
        <v>5495.3892967886677</v>
      </c>
      <c r="F61" s="17">
        <v>16342.24498996568</v>
      </c>
      <c r="G61" s="17">
        <v>16950.959780504229</v>
      </c>
      <c r="H61" s="17">
        <v>5091.3827006956626</v>
      </c>
      <c r="I61" s="17">
        <v>11228.547717613939</v>
      </c>
      <c r="J61" s="17">
        <v>6317.5080225924521</v>
      </c>
      <c r="K61" s="17">
        <v>4716.4026946713038</v>
      </c>
      <c r="L61" s="17">
        <v>8107.4261001096529</v>
      </c>
      <c r="M61" s="17">
        <v>4151.8601501068306</v>
      </c>
      <c r="N61" s="17">
        <v>6421.3376654862059</v>
      </c>
    </row>
    <row r="62" spans="1:14" x14ac:dyDescent="0.25">
      <c r="A62" s="63"/>
      <c r="B62" s="5" t="s">
        <v>9</v>
      </c>
      <c r="C62" s="17">
        <v>-32523</v>
      </c>
      <c r="D62" s="17">
        <v>-8527</v>
      </c>
      <c r="E62" s="17">
        <v>-27799</v>
      </c>
      <c r="F62" s="17">
        <v>-47298</v>
      </c>
      <c r="G62" s="17">
        <v>-20637</v>
      </c>
      <c r="H62" s="17">
        <v>-31875.56</v>
      </c>
      <c r="I62" s="17">
        <v>-32452</v>
      </c>
      <c r="J62" s="17">
        <v>-12250</v>
      </c>
      <c r="K62" s="17">
        <v>-31095</v>
      </c>
      <c r="L62" s="17">
        <v>-29229</v>
      </c>
      <c r="M62" s="17">
        <v>-14778</v>
      </c>
      <c r="N62" s="17">
        <v>-31358</v>
      </c>
    </row>
    <row r="63" spans="1:14" ht="15.75" thickBot="1" x14ac:dyDescent="0.3">
      <c r="A63" s="64"/>
      <c r="B63" s="6" t="s">
        <v>10</v>
      </c>
      <c r="C63" s="18">
        <v>-6966.41</v>
      </c>
      <c r="D63" s="18">
        <v>17751</v>
      </c>
      <c r="E63" s="18">
        <v>-1633.43</v>
      </c>
      <c r="F63" s="18">
        <v>32039</v>
      </c>
      <c r="G63" s="18">
        <v>77362</v>
      </c>
      <c r="H63" s="18">
        <v>-4792.83</v>
      </c>
      <c r="I63" s="18">
        <v>23084.74</v>
      </c>
      <c r="J63" s="18">
        <v>27335</v>
      </c>
      <c r="K63" s="18">
        <v>-2457.4</v>
      </c>
      <c r="L63" s="18">
        <v>16885.11</v>
      </c>
      <c r="M63" s="18">
        <v>4607</v>
      </c>
      <c r="N63" s="18">
        <v>-2512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0:N63"/>
  <sheetViews>
    <sheetView topLeftCell="A25" workbookViewId="0">
      <selection activeCell="C30" sqref="C30:F30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43739</v>
      </c>
      <c r="C10" s="3"/>
    </row>
    <row r="11" spans="1:6" ht="15.75" x14ac:dyDescent="0.25">
      <c r="A11" s="1" t="s">
        <v>0</v>
      </c>
      <c r="B11" s="2">
        <v>43739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1557208.83</v>
      </c>
      <c r="D15" s="11">
        <v>1671757</v>
      </c>
      <c r="E15" s="11">
        <v>1780000</v>
      </c>
      <c r="F15" s="11">
        <v>1901341</v>
      </c>
    </row>
    <row r="16" spans="1:6" x14ac:dyDescent="0.25">
      <c r="A16" s="72"/>
      <c r="B16" s="12" t="s">
        <v>4</v>
      </c>
      <c r="C16" s="13">
        <v>1564609.1568965521</v>
      </c>
      <c r="D16" s="13">
        <v>1670690.3859999999</v>
      </c>
      <c r="E16" s="13">
        <v>1780415.9233333331</v>
      </c>
      <c r="F16" s="13">
        <v>1898960.388780487</v>
      </c>
    </row>
    <row r="17" spans="1:6" x14ac:dyDescent="0.25">
      <c r="A17" s="72"/>
      <c r="B17" s="12" t="s">
        <v>5</v>
      </c>
      <c r="C17" s="13">
        <v>27261.139636105941</v>
      </c>
      <c r="D17" s="13">
        <v>30322.572052432901</v>
      </c>
      <c r="E17" s="13">
        <v>35029.606166093014</v>
      </c>
      <c r="F17" s="13">
        <v>45016.66012316299</v>
      </c>
    </row>
    <row r="18" spans="1:6" x14ac:dyDescent="0.25">
      <c r="A18" s="72"/>
      <c r="B18" s="12" t="s">
        <v>9</v>
      </c>
      <c r="C18" s="13">
        <v>1527626</v>
      </c>
      <c r="D18" s="13">
        <v>1620000</v>
      </c>
      <c r="E18" s="13">
        <v>1724720</v>
      </c>
      <c r="F18" s="13">
        <v>1810078.98</v>
      </c>
    </row>
    <row r="19" spans="1:6" x14ac:dyDescent="0.25">
      <c r="A19" s="72"/>
      <c r="B19" s="12" t="s">
        <v>10</v>
      </c>
      <c r="C19" s="13">
        <v>1658466</v>
      </c>
      <c r="D19" s="13">
        <v>1776796</v>
      </c>
      <c r="E19" s="13">
        <v>1894257</v>
      </c>
      <c r="F19" s="13">
        <v>1983389</v>
      </c>
    </row>
    <row r="20" spans="1:6" ht="15" customHeight="1" x14ac:dyDescent="0.25">
      <c r="A20" s="63" t="s">
        <v>6</v>
      </c>
      <c r="B20" s="5" t="s">
        <v>3</v>
      </c>
      <c r="C20" s="14">
        <v>1304166.93</v>
      </c>
      <c r="D20" s="14">
        <v>1386157</v>
      </c>
      <c r="E20" s="14">
        <v>1481141.405</v>
      </c>
      <c r="F20" s="14">
        <v>1583385.925</v>
      </c>
    </row>
    <row r="21" spans="1:6" x14ac:dyDescent="0.25">
      <c r="A21" s="63"/>
      <c r="B21" s="5" t="s">
        <v>4</v>
      </c>
      <c r="C21" s="14">
        <v>1310693.385967742</v>
      </c>
      <c r="D21" s="14">
        <v>1397010.1549090911</v>
      </c>
      <c r="E21" s="14">
        <v>1487781.5008</v>
      </c>
      <c r="F21" s="14">
        <v>1589180.132045455</v>
      </c>
    </row>
    <row r="22" spans="1:6" x14ac:dyDescent="0.25">
      <c r="A22" s="63"/>
      <c r="B22" s="5" t="s">
        <v>5</v>
      </c>
      <c r="C22" s="14">
        <v>28018.83883031657</v>
      </c>
      <c r="D22" s="14">
        <v>32323.429940336951</v>
      </c>
      <c r="E22" s="14">
        <v>33593.587839502739</v>
      </c>
      <c r="F22" s="14">
        <v>41314.797696025547</v>
      </c>
    </row>
    <row r="23" spans="1:6" x14ac:dyDescent="0.25">
      <c r="A23" s="63"/>
      <c r="B23" s="5" t="s">
        <v>9</v>
      </c>
      <c r="C23" s="14">
        <v>1262899.8400000001</v>
      </c>
      <c r="D23" s="14">
        <v>1339147</v>
      </c>
      <c r="E23" s="14">
        <v>1412215</v>
      </c>
      <c r="F23" s="14">
        <v>1479194</v>
      </c>
    </row>
    <row r="24" spans="1:6" x14ac:dyDescent="0.25">
      <c r="A24" s="63"/>
      <c r="B24" s="5" t="s">
        <v>10</v>
      </c>
      <c r="C24" s="14">
        <v>1388184.14</v>
      </c>
      <c r="D24" s="14">
        <v>1502788.65</v>
      </c>
      <c r="E24" s="14">
        <v>1572000</v>
      </c>
      <c r="F24" s="14">
        <v>1680633.88</v>
      </c>
    </row>
    <row r="25" spans="1:6" ht="15" customHeight="1" x14ac:dyDescent="0.25">
      <c r="A25" s="72" t="s">
        <v>7</v>
      </c>
      <c r="B25" s="4" t="s">
        <v>3</v>
      </c>
      <c r="C25" s="12">
        <v>1407853.2849999999</v>
      </c>
      <c r="D25" s="12">
        <v>1475548</v>
      </c>
      <c r="E25" s="12">
        <v>1532850.5</v>
      </c>
      <c r="F25" s="12">
        <v>1594000</v>
      </c>
    </row>
    <row r="26" spans="1:6" x14ac:dyDescent="0.25">
      <c r="A26" s="72"/>
      <c r="B26" s="4" t="s">
        <v>4</v>
      </c>
      <c r="C26" s="12">
        <v>1409319.6656451609</v>
      </c>
      <c r="D26" s="12">
        <v>1474352.3434545461</v>
      </c>
      <c r="E26" s="12">
        <v>1531498.5438000001</v>
      </c>
      <c r="F26" s="12">
        <v>1592241.1264444441</v>
      </c>
    </row>
    <row r="27" spans="1:6" x14ac:dyDescent="0.25">
      <c r="A27" s="72"/>
      <c r="B27" s="4" t="s">
        <v>5</v>
      </c>
      <c r="C27" s="12">
        <v>21583.059353275479</v>
      </c>
      <c r="D27" s="12">
        <v>25392.796991917159</v>
      </c>
      <c r="E27" s="12">
        <v>26834.712682631889</v>
      </c>
      <c r="F27" s="12">
        <v>38168.170757490887</v>
      </c>
    </row>
    <row r="28" spans="1:6" x14ac:dyDescent="0.25">
      <c r="A28" s="72"/>
      <c r="B28" s="4" t="s">
        <v>9</v>
      </c>
      <c r="C28" s="12">
        <v>1372539.5</v>
      </c>
      <c r="D28" s="12">
        <v>1425980</v>
      </c>
      <c r="E28" s="12">
        <v>1468189</v>
      </c>
      <c r="F28" s="12">
        <v>1488872</v>
      </c>
    </row>
    <row r="29" spans="1:6" x14ac:dyDescent="0.25">
      <c r="A29" s="72"/>
      <c r="B29" s="4" t="s">
        <v>10</v>
      </c>
      <c r="C29" s="12">
        <v>1471321.34</v>
      </c>
      <c r="D29" s="12">
        <v>1548300.88</v>
      </c>
      <c r="E29" s="12">
        <v>1610594</v>
      </c>
      <c r="F29" s="12">
        <v>1687098</v>
      </c>
    </row>
    <row r="30" spans="1:6" ht="15" customHeight="1" x14ac:dyDescent="0.25">
      <c r="A30" s="73" t="s">
        <v>8</v>
      </c>
      <c r="B30" s="5" t="s">
        <v>3</v>
      </c>
      <c r="C30" s="14">
        <v>-99187.5</v>
      </c>
      <c r="D30" s="14">
        <v>-75000</v>
      </c>
      <c r="E30" s="14">
        <v>-44899</v>
      </c>
      <c r="F30" s="14">
        <v>-7601.9</v>
      </c>
    </row>
    <row r="31" spans="1:6" x14ac:dyDescent="0.25">
      <c r="A31" s="73"/>
      <c r="B31" s="5" t="s">
        <v>4</v>
      </c>
      <c r="C31" s="14">
        <v>-97743.496774193525</v>
      </c>
      <c r="D31" s="14">
        <v>-74193.240877192977</v>
      </c>
      <c r="E31" s="14">
        <v>-43588.212075471703</v>
      </c>
      <c r="F31" s="14">
        <v>-3952.736170212766</v>
      </c>
    </row>
    <row r="32" spans="1:6" x14ac:dyDescent="0.25">
      <c r="A32" s="73"/>
      <c r="B32" s="5" t="s">
        <v>5</v>
      </c>
      <c r="C32" s="14">
        <v>16993.603897156769</v>
      </c>
      <c r="D32" s="14">
        <v>21501.92548138275</v>
      </c>
      <c r="E32" s="14">
        <v>29915.73211215749</v>
      </c>
      <c r="F32" s="14">
        <v>40715.40701143015</v>
      </c>
    </row>
    <row r="33" spans="1:14" ht="15" customHeight="1" x14ac:dyDescent="0.25">
      <c r="A33" s="73"/>
      <c r="B33" s="5" t="s">
        <v>9</v>
      </c>
      <c r="C33" s="14">
        <v>-133228</v>
      </c>
      <c r="D33" s="14">
        <v>-117781</v>
      </c>
      <c r="E33" s="14">
        <v>-118409</v>
      </c>
      <c r="F33" s="14">
        <v>-83387</v>
      </c>
    </row>
    <row r="34" spans="1:14" x14ac:dyDescent="0.25">
      <c r="A34" s="73"/>
      <c r="B34" s="5" t="s">
        <v>10</v>
      </c>
      <c r="C34" s="14">
        <v>-63425</v>
      </c>
      <c r="D34" s="14">
        <v>-20000</v>
      </c>
      <c r="E34" s="14">
        <v>31218</v>
      </c>
      <c r="F34" s="14">
        <v>88200</v>
      </c>
    </row>
    <row r="35" spans="1:14" ht="15" customHeight="1" x14ac:dyDescent="0.25">
      <c r="A35" s="74" t="s">
        <v>20</v>
      </c>
      <c r="B35" s="4" t="s">
        <v>3</v>
      </c>
      <c r="C35" s="12">
        <v>78.599999999999994</v>
      </c>
      <c r="D35" s="12">
        <v>79.550000000000011</v>
      </c>
      <c r="E35" s="12">
        <v>80.38</v>
      </c>
      <c r="F35" s="12">
        <v>80.5</v>
      </c>
    </row>
    <row r="36" spans="1:14" x14ac:dyDescent="0.25">
      <c r="A36" s="74"/>
      <c r="B36" s="4" t="s">
        <v>4</v>
      </c>
      <c r="C36" s="12">
        <v>78.747049180327878</v>
      </c>
      <c r="D36" s="12">
        <v>79.698750000000004</v>
      </c>
      <c r="E36" s="12">
        <v>80.309607843137272</v>
      </c>
      <c r="F36" s="12">
        <v>80.439574468085112</v>
      </c>
    </row>
    <row r="37" spans="1:14" x14ac:dyDescent="0.25">
      <c r="A37" s="74"/>
      <c r="B37" s="4" t="s">
        <v>5</v>
      </c>
      <c r="C37" s="12">
        <v>1.0945643642751159</v>
      </c>
      <c r="D37" s="12">
        <v>1.6769485951898131</v>
      </c>
      <c r="E37" s="12">
        <v>2.1095070142422498</v>
      </c>
      <c r="F37" s="12">
        <v>2.6363396540483679</v>
      </c>
    </row>
    <row r="38" spans="1:14" x14ac:dyDescent="0.25">
      <c r="A38" s="74"/>
      <c r="B38" s="4" t="s">
        <v>9</v>
      </c>
      <c r="C38" s="12">
        <v>76.7</v>
      </c>
      <c r="D38" s="12">
        <v>75.7</v>
      </c>
      <c r="E38" s="12">
        <v>75.5</v>
      </c>
      <c r="F38" s="12">
        <v>74.2</v>
      </c>
    </row>
    <row r="39" spans="1:14" ht="15.75" thickBot="1" x14ac:dyDescent="0.3">
      <c r="A39" s="75"/>
      <c r="B39" s="7" t="s">
        <v>10</v>
      </c>
      <c r="C39" s="15">
        <v>81.7</v>
      </c>
      <c r="D39" s="15">
        <v>84.96</v>
      </c>
      <c r="E39" s="15">
        <v>85.57</v>
      </c>
      <c r="F39" s="15">
        <v>87.1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43739</v>
      </c>
      <c r="D43" s="9">
        <v>43770</v>
      </c>
      <c r="E43" s="9">
        <v>43800</v>
      </c>
      <c r="F43" s="9">
        <v>43831</v>
      </c>
      <c r="G43" s="9">
        <v>43862</v>
      </c>
      <c r="H43" s="9">
        <v>43891</v>
      </c>
      <c r="I43" s="9">
        <v>43922</v>
      </c>
      <c r="J43" s="9">
        <v>43952</v>
      </c>
      <c r="K43" s="9">
        <v>43983</v>
      </c>
      <c r="L43" s="9">
        <v>44013</v>
      </c>
      <c r="M43" s="9">
        <v>44044</v>
      </c>
      <c r="N43" s="9">
        <v>44075</v>
      </c>
    </row>
    <row r="44" spans="1:14" ht="15" customHeight="1" x14ac:dyDescent="0.25">
      <c r="A44" s="71" t="s">
        <v>11</v>
      </c>
      <c r="B44" s="4" t="s">
        <v>3</v>
      </c>
      <c r="C44" s="16">
        <v>139239.595</v>
      </c>
      <c r="D44" s="16">
        <v>127937.31</v>
      </c>
      <c r="E44" s="16">
        <v>153251.4</v>
      </c>
      <c r="F44" s="16">
        <v>170461.48</v>
      </c>
      <c r="G44" s="16">
        <v>120320</v>
      </c>
      <c r="H44" s="16">
        <v>120837</v>
      </c>
      <c r="I44" s="16">
        <v>149943.5</v>
      </c>
      <c r="J44" s="16">
        <v>122465</v>
      </c>
      <c r="K44" s="16">
        <v>127461.575</v>
      </c>
      <c r="L44" s="16">
        <v>144083</v>
      </c>
      <c r="M44" s="16">
        <v>126776.505</v>
      </c>
      <c r="N44" s="16">
        <v>125872.03</v>
      </c>
    </row>
    <row r="45" spans="1:14" x14ac:dyDescent="0.25">
      <c r="A45" s="72"/>
      <c r="B45" s="4" t="s">
        <v>4</v>
      </c>
      <c r="C45" s="16">
        <v>138462.5772222222</v>
      </c>
      <c r="D45" s="16">
        <v>127718.1555555556</v>
      </c>
      <c r="E45" s="16">
        <v>159179.3439622641</v>
      </c>
      <c r="F45" s="16">
        <v>168578.69782608701</v>
      </c>
      <c r="G45" s="16">
        <v>120886.3577777778</v>
      </c>
      <c r="H45" s="16">
        <v>121662.51173913039</v>
      </c>
      <c r="I45" s="16">
        <v>150565.40195652179</v>
      </c>
      <c r="J45" s="16">
        <v>123712.6755555555</v>
      </c>
      <c r="K45" s="16">
        <v>128556.32204545449</v>
      </c>
      <c r="L45" s="16">
        <v>142517.38146341461</v>
      </c>
      <c r="M45" s="16">
        <v>127461.86725</v>
      </c>
      <c r="N45" s="16">
        <v>127610.37828571429</v>
      </c>
    </row>
    <row r="46" spans="1:14" x14ac:dyDescent="0.25">
      <c r="A46" s="72"/>
      <c r="B46" s="4" t="s">
        <v>5</v>
      </c>
      <c r="C46" s="16">
        <v>5156.1451627831593</v>
      </c>
      <c r="D46" s="16">
        <v>4115.1428135898586</v>
      </c>
      <c r="E46" s="16">
        <v>20249.034144777161</v>
      </c>
      <c r="F46" s="16">
        <v>7221.4135123653596</v>
      </c>
      <c r="G46" s="16">
        <v>3912.0647904689358</v>
      </c>
      <c r="H46" s="16">
        <v>4976.1076281292198</v>
      </c>
      <c r="I46" s="16">
        <v>5395.5919474044786</v>
      </c>
      <c r="J46" s="16">
        <v>6522.8766742542221</v>
      </c>
      <c r="K46" s="16">
        <v>7930.9266104545859</v>
      </c>
      <c r="L46" s="16">
        <v>7520.873749953711</v>
      </c>
      <c r="M46" s="16">
        <v>6669.5272811762134</v>
      </c>
      <c r="N46" s="16">
        <v>7127.2081720930473</v>
      </c>
    </row>
    <row r="47" spans="1:14" ht="15" customHeight="1" x14ac:dyDescent="0.25">
      <c r="A47" s="72"/>
      <c r="B47" s="4" t="s">
        <v>9</v>
      </c>
      <c r="C47" s="16">
        <v>120547.2</v>
      </c>
      <c r="D47" s="16">
        <v>115996</v>
      </c>
      <c r="E47" s="16">
        <v>127961.5</v>
      </c>
      <c r="F47" s="16">
        <v>140605</v>
      </c>
      <c r="G47" s="16">
        <v>111585</v>
      </c>
      <c r="H47" s="16">
        <v>114591.91</v>
      </c>
      <c r="I47" s="16">
        <v>140667</v>
      </c>
      <c r="J47" s="16">
        <v>114828</v>
      </c>
      <c r="K47" s="16">
        <v>109844</v>
      </c>
      <c r="L47" s="16">
        <v>121845.85</v>
      </c>
      <c r="M47" s="16">
        <v>114069</v>
      </c>
      <c r="N47" s="16">
        <v>117035</v>
      </c>
    </row>
    <row r="48" spans="1:14" x14ac:dyDescent="0.25">
      <c r="A48" s="72"/>
      <c r="B48" s="4" t="s">
        <v>10</v>
      </c>
      <c r="C48" s="16">
        <v>153805.20000000001</v>
      </c>
      <c r="D48" s="16">
        <v>143226.65</v>
      </c>
      <c r="E48" s="16">
        <v>233760</v>
      </c>
      <c r="F48" s="16">
        <v>178187</v>
      </c>
      <c r="G48" s="16">
        <v>131477.56</v>
      </c>
      <c r="H48" s="16">
        <v>143293.76000000001</v>
      </c>
      <c r="I48" s="16">
        <v>164496.26999999999</v>
      </c>
      <c r="J48" s="16">
        <v>153165</v>
      </c>
      <c r="K48" s="16">
        <v>154531.47</v>
      </c>
      <c r="L48" s="16">
        <v>154600</v>
      </c>
      <c r="M48" s="16">
        <v>149875</v>
      </c>
      <c r="N48" s="16">
        <v>148470.85999999999</v>
      </c>
    </row>
    <row r="49" spans="1:14" ht="15" customHeight="1" x14ac:dyDescent="0.25">
      <c r="A49" s="63" t="s">
        <v>6</v>
      </c>
      <c r="B49" s="5" t="s">
        <v>3</v>
      </c>
      <c r="C49" s="17">
        <v>119402.685</v>
      </c>
      <c r="D49" s="17">
        <v>104460</v>
      </c>
      <c r="E49" s="17">
        <v>131200</v>
      </c>
      <c r="F49" s="17">
        <v>145443.62</v>
      </c>
      <c r="G49" s="17">
        <v>90298</v>
      </c>
      <c r="H49" s="17">
        <v>102926</v>
      </c>
      <c r="I49" s="17">
        <v>132276.91</v>
      </c>
      <c r="J49" s="17">
        <v>98723</v>
      </c>
      <c r="K49" s="17">
        <v>105000</v>
      </c>
      <c r="L49" s="17">
        <v>119697.55499999999</v>
      </c>
      <c r="M49" s="17">
        <v>102084.5</v>
      </c>
      <c r="N49" s="17">
        <v>108163</v>
      </c>
    </row>
    <row r="50" spans="1:14" x14ac:dyDescent="0.25">
      <c r="A50" s="63"/>
      <c r="B50" s="5" t="s">
        <v>4</v>
      </c>
      <c r="C50" s="17">
        <v>118648.4822222222</v>
      </c>
      <c r="D50" s="17">
        <v>104511.6418518518</v>
      </c>
      <c r="E50" s="17">
        <v>143542.46</v>
      </c>
      <c r="F50" s="17">
        <v>144348.91617021279</v>
      </c>
      <c r="G50" s="17">
        <v>90661.804888888888</v>
      </c>
      <c r="H50" s="17">
        <v>104089.64369565219</v>
      </c>
      <c r="I50" s="17">
        <v>132140.75978260869</v>
      </c>
      <c r="J50" s="17">
        <v>97812.374545454557</v>
      </c>
      <c r="K50" s="17">
        <v>108221.06022222219</v>
      </c>
      <c r="L50" s="17">
        <v>118403.0342857143</v>
      </c>
      <c r="M50" s="17">
        <v>102615.60025</v>
      </c>
      <c r="N50" s="17">
        <v>109622.0051428571</v>
      </c>
    </row>
    <row r="51" spans="1:14" x14ac:dyDescent="0.25">
      <c r="A51" s="63"/>
      <c r="B51" s="5" t="s">
        <v>5</v>
      </c>
      <c r="C51" s="17">
        <v>4416.0958664569735</v>
      </c>
      <c r="D51" s="17">
        <v>4279.4169488836606</v>
      </c>
      <c r="E51" s="17">
        <v>26093.967905012742</v>
      </c>
      <c r="F51" s="17">
        <v>7819.9010106904861</v>
      </c>
      <c r="G51" s="17">
        <v>3804.8827286202682</v>
      </c>
      <c r="H51" s="17">
        <v>8746.7334958197389</v>
      </c>
      <c r="I51" s="17">
        <v>5283.7296635529001</v>
      </c>
      <c r="J51" s="17">
        <v>5025.7848770943256</v>
      </c>
      <c r="K51" s="17">
        <v>11772.14692650806</v>
      </c>
      <c r="L51" s="17">
        <v>8178.3956702087062</v>
      </c>
      <c r="M51" s="17">
        <v>7095.7122981589046</v>
      </c>
      <c r="N51" s="17">
        <v>6930.2332158879253</v>
      </c>
    </row>
    <row r="52" spans="1:14" ht="15" customHeight="1" x14ac:dyDescent="0.25">
      <c r="A52" s="63"/>
      <c r="B52" s="5" t="s">
        <v>9</v>
      </c>
      <c r="C52" s="17">
        <v>104349.07</v>
      </c>
      <c r="D52" s="17">
        <v>94219</v>
      </c>
      <c r="E52" s="17">
        <v>105617.1</v>
      </c>
      <c r="F52" s="17">
        <v>119905</v>
      </c>
      <c r="G52" s="17">
        <v>82622.48</v>
      </c>
      <c r="H52" s="17">
        <v>89361.36</v>
      </c>
      <c r="I52" s="17">
        <v>116227.76</v>
      </c>
      <c r="J52" s="17">
        <v>83697.61</v>
      </c>
      <c r="K52" s="17">
        <v>84243.74</v>
      </c>
      <c r="L52" s="17">
        <v>97976</v>
      </c>
      <c r="M52" s="17">
        <v>83129.23</v>
      </c>
      <c r="N52" s="17">
        <v>93399</v>
      </c>
    </row>
    <row r="53" spans="1:14" x14ac:dyDescent="0.25">
      <c r="A53" s="63"/>
      <c r="B53" s="5" t="s">
        <v>10</v>
      </c>
      <c r="C53" s="17">
        <v>128699</v>
      </c>
      <c r="D53" s="17">
        <v>115900</v>
      </c>
      <c r="E53" s="17">
        <v>210476.79999999999</v>
      </c>
      <c r="F53" s="17">
        <v>163084</v>
      </c>
      <c r="G53" s="17">
        <v>100883.08</v>
      </c>
      <c r="H53" s="17">
        <v>153000</v>
      </c>
      <c r="I53" s="17">
        <v>150000</v>
      </c>
      <c r="J53" s="17">
        <v>107525.54</v>
      </c>
      <c r="K53" s="17">
        <v>140709.16</v>
      </c>
      <c r="L53" s="17">
        <v>142542.35</v>
      </c>
      <c r="M53" s="17">
        <v>126862.69</v>
      </c>
      <c r="N53" s="17">
        <v>128131.32</v>
      </c>
    </row>
    <row r="54" spans="1:14" ht="15" customHeight="1" x14ac:dyDescent="0.25">
      <c r="A54" s="72" t="s">
        <v>7</v>
      </c>
      <c r="B54" s="4" t="s">
        <v>3</v>
      </c>
      <c r="C54" s="16">
        <v>110433</v>
      </c>
      <c r="D54" s="16">
        <v>120645.48</v>
      </c>
      <c r="E54" s="16">
        <v>156250</v>
      </c>
      <c r="F54" s="16">
        <v>112231.6</v>
      </c>
      <c r="G54" s="16">
        <v>108052</v>
      </c>
      <c r="H54" s="16">
        <v>119510.7</v>
      </c>
      <c r="I54" s="16">
        <v>122064</v>
      </c>
      <c r="J54" s="16">
        <v>111000</v>
      </c>
      <c r="K54" s="16">
        <v>111022</v>
      </c>
      <c r="L54" s="16">
        <v>123228.9</v>
      </c>
      <c r="M54" s="16">
        <v>117977</v>
      </c>
      <c r="N54" s="16">
        <v>129386.3</v>
      </c>
    </row>
    <row r="55" spans="1:14" x14ac:dyDescent="0.25">
      <c r="A55" s="72"/>
      <c r="B55" s="4" t="s">
        <v>4</v>
      </c>
      <c r="C55" s="16">
        <v>110495.6035294118</v>
      </c>
      <c r="D55" s="16">
        <v>120593.6407692308</v>
      </c>
      <c r="E55" s="16">
        <v>160543.37686274509</v>
      </c>
      <c r="F55" s="16">
        <v>113253.77533333329</v>
      </c>
      <c r="G55" s="16">
        <v>108060.908</v>
      </c>
      <c r="H55" s="16">
        <v>118819.7322222222</v>
      </c>
      <c r="I55" s="16">
        <v>121489.13133333329</v>
      </c>
      <c r="J55" s="16">
        <v>111590.1002222222</v>
      </c>
      <c r="K55" s="16">
        <v>113258.8711627907</v>
      </c>
      <c r="L55" s="16">
        <v>122694.80624999999</v>
      </c>
      <c r="M55" s="16">
        <v>117549.96948717951</v>
      </c>
      <c r="N55" s="16">
        <v>128709.7820588235</v>
      </c>
    </row>
    <row r="56" spans="1:14" x14ac:dyDescent="0.25">
      <c r="A56" s="72"/>
      <c r="B56" s="4" t="s">
        <v>5</v>
      </c>
      <c r="C56" s="16">
        <v>2242.2601572117578</v>
      </c>
      <c r="D56" s="16">
        <v>3169.5790795128719</v>
      </c>
      <c r="E56" s="16">
        <v>15190.96640084619</v>
      </c>
      <c r="F56" s="16">
        <v>4314.5797763279534</v>
      </c>
      <c r="G56" s="16">
        <v>2064.9874521747329</v>
      </c>
      <c r="H56" s="16">
        <v>3963.2046269240509</v>
      </c>
      <c r="I56" s="16">
        <v>5049.4686040934503</v>
      </c>
      <c r="J56" s="16">
        <v>3785.723948317062</v>
      </c>
      <c r="K56" s="16">
        <v>6624.3330492691184</v>
      </c>
      <c r="L56" s="16">
        <v>4713.9632015081279</v>
      </c>
      <c r="M56" s="16">
        <v>5648.3793200998198</v>
      </c>
      <c r="N56" s="16">
        <v>6364.4237936277968</v>
      </c>
    </row>
    <row r="57" spans="1:14" ht="15" customHeight="1" x14ac:dyDescent="0.25">
      <c r="A57" s="72"/>
      <c r="B57" s="4" t="s">
        <v>9</v>
      </c>
      <c r="C57" s="16">
        <v>105078</v>
      </c>
      <c r="D57" s="16">
        <v>113822.73</v>
      </c>
      <c r="E57" s="16">
        <v>120576.13</v>
      </c>
      <c r="F57" s="16">
        <v>107125</v>
      </c>
      <c r="G57" s="16">
        <v>101794</v>
      </c>
      <c r="H57" s="16">
        <v>106042</v>
      </c>
      <c r="I57" s="16">
        <v>107780</v>
      </c>
      <c r="J57" s="16">
        <v>102961.4</v>
      </c>
      <c r="K57" s="16">
        <v>98992.14</v>
      </c>
      <c r="L57" s="16">
        <v>108207</v>
      </c>
      <c r="M57" s="16">
        <v>97216.61</v>
      </c>
      <c r="N57" s="16">
        <v>107425.11</v>
      </c>
    </row>
    <row r="58" spans="1:14" x14ac:dyDescent="0.25">
      <c r="A58" s="72"/>
      <c r="B58" s="4" t="s">
        <v>10</v>
      </c>
      <c r="C58" s="16">
        <v>115847.94</v>
      </c>
      <c r="D58" s="16">
        <v>129460.61</v>
      </c>
      <c r="E58" s="16">
        <v>207994.9</v>
      </c>
      <c r="F58" s="16">
        <v>126989</v>
      </c>
      <c r="G58" s="16">
        <v>112257</v>
      </c>
      <c r="H58" s="16">
        <v>125820</v>
      </c>
      <c r="I58" s="16">
        <v>132550.1</v>
      </c>
      <c r="J58" s="16">
        <v>125571</v>
      </c>
      <c r="K58" s="16">
        <v>130475</v>
      </c>
      <c r="L58" s="16">
        <v>130949</v>
      </c>
      <c r="M58" s="16">
        <v>125000</v>
      </c>
      <c r="N58" s="16">
        <v>146279.14000000001</v>
      </c>
    </row>
    <row r="59" spans="1:14" ht="15" customHeight="1" x14ac:dyDescent="0.25">
      <c r="A59" s="63" t="s">
        <v>8</v>
      </c>
      <c r="B59" s="5" t="s">
        <v>3</v>
      </c>
      <c r="C59" s="17">
        <v>8584.7150000000001</v>
      </c>
      <c r="D59" s="17">
        <v>-15714.9</v>
      </c>
      <c r="E59" s="17">
        <v>-24835.474999999999</v>
      </c>
      <c r="F59" s="17">
        <v>32822.5</v>
      </c>
      <c r="G59" s="17">
        <v>-17984</v>
      </c>
      <c r="H59" s="17">
        <v>-17079.599999999999</v>
      </c>
      <c r="I59" s="17">
        <v>10032.4</v>
      </c>
      <c r="J59" s="17">
        <v>-12143.885</v>
      </c>
      <c r="K59" s="17">
        <v>-8330</v>
      </c>
      <c r="L59" s="17">
        <v>-4923.6849999999986</v>
      </c>
      <c r="M59" s="17">
        <v>-16020.33</v>
      </c>
      <c r="N59" s="17">
        <v>-19567</v>
      </c>
    </row>
    <row r="60" spans="1:14" x14ac:dyDescent="0.25">
      <c r="A60" s="63"/>
      <c r="B60" s="5" t="s">
        <v>4</v>
      </c>
      <c r="C60" s="17">
        <v>8293.7738461538465</v>
      </c>
      <c r="D60" s="17">
        <v>-15671.10980769231</v>
      </c>
      <c r="E60" s="17">
        <v>-15519.47942307692</v>
      </c>
      <c r="F60" s="17">
        <v>31442.38173913044</v>
      </c>
      <c r="G60" s="17">
        <v>-16985.189130434781</v>
      </c>
      <c r="H60" s="17">
        <v>-15695.276666666659</v>
      </c>
      <c r="I60" s="17">
        <v>10028.79688888889</v>
      </c>
      <c r="J60" s="17">
        <v>-12786.056590909089</v>
      </c>
      <c r="K60" s="17">
        <v>-5779.9727272727259</v>
      </c>
      <c r="L60" s="17">
        <v>-5379.4660000000003</v>
      </c>
      <c r="M60" s="17">
        <v>-16113.292564102559</v>
      </c>
      <c r="N60" s="17">
        <v>-20268.983823529419</v>
      </c>
    </row>
    <row r="61" spans="1:14" x14ac:dyDescent="0.25">
      <c r="A61" s="63"/>
      <c r="B61" s="5" t="s">
        <v>5</v>
      </c>
      <c r="C61" s="17">
        <v>5013.6933316582417</v>
      </c>
      <c r="D61" s="17">
        <v>5138.2760003265039</v>
      </c>
      <c r="E61" s="17">
        <v>19815.450303101959</v>
      </c>
      <c r="F61" s="17">
        <v>9698.5948745682399</v>
      </c>
      <c r="G61" s="17">
        <v>4515.8404913739532</v>
      </c>
      <c r="H61" s="17">
        <v>6658.5311298479728</v>
      </c>
      <c r="I61" s="17">
        <v>6197.0646062176529</v>
      </c>
      <c r="J61" s="17">
        <v>3319.6490601609739</v>
      </c>
      <c r="K61" s="17">
        <v>9040.5300602621774</v>
      </c>
      <c r="L61" s="17">
        <v>4467.3821124037086</v>
      </c>
      <c r="M61" s="17">
        <v>5409.0962959584249</v>
      </c>
      <c r="N61" s="17">
        <v>5364.2633340988823</v>
      </c>
    </row>
    <row r="62" spans="1:14" x14ac:dyDescent="0.25">
      <c r="A62" s="63"/>
      <c r="B62" s="5" t="s">
        <v>9</v>
      </c>
      <c r="C62" s="17">
        <v>-8232</v>
      </c>
      <c r="D62" s="17">
        <v>-29845</v>
      </c>
      <c r="E62" s="17">
        <v>-47298</v>
      </c>
      <c r="F62" s="17">
        <v>6317</v>
      </c>
      <c r="G62" s="17">
        <v>-25045.02</v>
      </c>
      <c r="H62" s="17">
        <v>-28672.29</v>
      </c>
      <c r="I62" s="17">
        <v>-3308.6</v>
      </c>
      <c r="J62" s="17">
        <v>-20400</v>
      </c>
      <c r="K62" s="17">
        <v>-27784</v>
      </c>
      <c r="L62" s="17">
        <v>-15726</v>
      </c>
      <c r="M62" s="17">
        <v>-29954</v>
      </c>
      <c r="N62" s="17">
        <v>-32308</v>
      </c>
    </row>
    <row r="63" spans="1:14" ht="15.75" thickBot="1" x14ac:dyDescent="0.3">
      <c r="A63" s="64"/>
      <c r="B63" s="6" t="s">
        <v>10</v>
      </c>
      <c r="C63" s="18">
        <v>17000</v>
      </c>
      <c r="D63" s="18">
        <v>-1633.43</v>
      </c>
      <c r="E63" s="18">
        <v>40315</v>
      </c>
      <c r="F63" s="18">
        <v>63840</v>
      </c>
      <c r="G63" s="18">
        <v>-4792.83</v>
      </c>
      <c r="H63" s="18">
        <v>5695</v>
      </c>
      <c r="I63" s="18">
        <v>27335</v>
      </c>
      <c r="J63" s="18">
        <v>-6412</v>
      </c>
      <c r="K63" s="18">
        <v>15174.51</v>
      </c>
      <c r="L63" s="18">
        <v>4607</v>
      </c>
      <c r="M63" s="18">
        <v>-2512</v>
      </c>
      <c r="N63" s="18">
        <v>-6265.04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0:N63"/>
  <sheetViews>
    <sheetView topLeftCell="A13" workbookViewId="0">
      <selection activeCell="Q33" sqref="Q33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43770</v>
      </c>
      <c r="C10" s="3"/>
    </row>
    <row r="11" spans="1:6" ht="15.75" x14ac:dyDescent="0.25">
      <c r="A11" s="1" t="s">
        <v>0</v>
      </c>
      <c r="B11" s="2">
        <v>43770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1557625</v>
      </c>
      <c r="D15" s="11">
        <v>1667668</v>
      </c>
      <c r="E15" s="11">
        <v>1777346.95</v>
      </c>
      <c r="F15" s="11">
        <v>1895765.6</v>
      </c>
    </row>
    <row r="16" spans="1:6" x14ac:dyDescent="0.25">
      <c r="A16" s="72"/>
      <c r="B16" s="12" t="s">
        <v>4</v>
      </c>
      <c r="C16" s="13">
        <v>1565565.344827587</v>
      </c>
      <c r="D16" s="13">
        <v>1664917.2279245281</v>
      </c>
      <c r="E16" s="13">
        <v>1774138.692608695</v>
      </c>
      <c r="F16" s="13">
        <v>1886506.5758536591</v>
      </c>
    </row>
    <row r="17" spans="1:6" x14ac:dyDescent="0.25">
      <c r="A17" s="72"/>
      <c r="B17" s="12" t="s">
        <v>5</v>
      </c>
      <c r="C17" s="13">
        <v>39589.825297050011</v>
      </c>
      <c r="D17" s="13">
        <v>40088.704648400737</v>
      </c>
      <c r="E17" s="13">
        <v>47490.200346338053</v>
      </c>
      <c r="F17" s="13">
        <v>54877.393125570023</v>
      </c>
    </row>
    <row r="18" spans="1:6" x14ac:dyDescent="0.25">
      <c r="A18" s="72"/>
      <c r="B18" s="12" t="s">
        <v>9</v>
      </c>
      <c r="C18" s="13">
        <v>1377425</v>
      </c>
      <c r="D18" s="13">
        <v>1552199</v>
      </c>
      <c r="E18" s="13">
        <v>1640446</v>
      </c>
      <c r="F18" s="13">
        <v>1722001.16</v>
      </c>
    </row>
    <row r="19" spans="1:6" x14ac:dyDescent="0.25">
      <c r="A19" s="72"/>
      <c r="B19" s="12" t="s">
        <v>10</v>
      </c>
      <c r="C19" s="13">
        <v>1658466</v>
      </c>
      <c r="D19" s="13">
        <v>1776796</v>
      </c>
      <c r="E19" s="13">
        <v>1907000</v>
      </c>
      <c r="F19" s="13">
        <v>1978420</v>
      </c>
    </row>
    <row r="20" spans="1:6" ht="15" customHeight="1" x14ac:dyDescent="0.25">
      <c r="A20" s="63" t="s">
        <v>6</v>
      </c>
      <c r="B20" s="5" t="s">
        <v>3</v>
      </c>
      <c r="C20" s="14">
        <v>1319000</v>
      </c>
      <c r="D20" s="14">
        <v>1382437</v>
      </c>
      <c r="E20" s="14">
        <v>1477504.77</v>
      </c>
      <c r="F20" s="14">
        <v>1578035.61</v>
      </c>
    </row>
    <row r="21" spans="1:6" x14ac:dyDescent="0.25">
      <c r="A21" s="63"/>
      <c r="B21" s="5" t="s">
        <v>4</v>
      </c>
      <c r="C21" s="14">
        <v>1319537.334098361</v>
      </c>
      <c r="D21" s="14">
        <v>1390391.391454546</v>
      </c>
      <c r="E21" s="14">
        <v>1483577.1473999999</v>
      </c>
      <c r="F21" s="14">
        <v>1581820.5586046521</v>
      </c>
    </row>
    <row r="22" spans="1:6" x14ac:dyDescent="0.25">
      <c r="A22" s="63"/>
      <c r="B22" s="5" t="s">
        <v>5</v>
      </c>
      <c r="C22" s="14">
        <v>26861.265702690798</v>
      </c>
      <c r="D22" s="14">
        <v>32144.542674224929</v>
      </c>
      <c r="E22" s="14">
        <v>39546.514545462749</v>
      </c>
      <c r="F22" s="14">
        <v>42218.598903687591</v>
      </c>
    </row>
    <row r="23" spans="1:6" x14ac:dyDescent="0.25">
      <c r="A23" s="63"/>
      <c r="B23" s="5" t="s">
        <v>9</v>
      </c>
      <c r="C23" s="14">
        <v>1263197.29</v>
      </c>
      <c r="D23" s="14">
        <v>1338561.52</v>
      </c>
      <c r="E23" s="14">
        <v>1370982</v>
      </c>
      <c r="F23" s="14">
        <v>1465622</v>
      </c>
    </row>
    <row r="24" spans="1:6" x14ac:dyDescent="0.25">
      <c r="A24" s="63"/>
      <c r="B24" s="5" t="s">
        <v>10</v>
      </c>
      <c r="C24" s="14">
        <v>1366572.73</v>
      </c>
      <c r="D24" s="14">
        <v>1483000</v>
      </c>
      <c r="E24" s="14">
        <v>1596000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1408691</v>
      </c>
      <c r="D25" s="12">
        <v>1470375.6</v>
      </c>
      <c r="E25" s="12">
        <v>1531038</v>
      </c>
      <c r="F25" s="12">
        <v>1588537.68</v>
      </c>
    </row>
    <row r="26" spans="1:6" x14ac:dyDescent="0.25">
      <c r="A26" s="72"/>
      <c r="B26" s="4" t="s">
        <v>4</v>
      </c>
      <c r="C26" s="12">
        <v>1411175.18147541</v>
      </c>
      <c r="D26" s="12">
        <v>1468002.4658181821</v>
      </c>
      <c r="E26" s="12">
        <v>1531078.694081632</v>
      </c>
      <c r="F26" s="12">
        <v>1588723.733953489</v>
      </c>
    </row>
    <row r="27" spans="1:6" x14ac:dyDescent="0.25">
      <c r="A27" s="72"/>
      <c r="B27" s="4" t="s">
        <v>5</v>
      </c>
      <c r="C27" s="12">
        <v>19103.467198948321</v>
      </c>
      <c r="D27" s="12">
        <v>20952.132145524411</v>
      </c>
      <c r="E27" s="12">
        <v>26916.413792018098</v>
      </c>
      <c r="F27" s="12">
        <v>37675.673714987453</v>
      </c>
    </row>
    <row r="28" spans="1:6" x14ac:dyDescent="0.25">
      <c r="A28" s="72"/>
      <c r="B28" s="4" t="s">
        <v>9</v>
      </c>
      <c r="C28" s="12">
        <v>1375273.82</v>
      </c>
      <c r="D28" s="12">
        <v>1426615.83</v>
      </c>
      <c r="E28" s="12">
        <v>1473860</v>
      </c>
      <c r="F28" s="12">
        <v>1485257</v>
      </c>
    </row>
    <row r="29" spans="1:6" x14ac:dyDescent="0.25">
      <c r="A29" s="72"/>
      <c r="B29" s="4" t="s">
        <v>10</v>
      </c>
      <c r="C29" s="12">
        <v>1447570</v>
      </c>
      <c r="D29" s="12">
        <v>1523961</v>
      </c>
      <c r="E29" s="12">
        <v>1601000</v>
      </c>
      <c r="F29" s="12">
        <v>1680000</v>
      </c>
    </row>
    <row r="30" spans="1:6" ht="15" customHeight="1" x14ac:dyDescent="0.25">
      <c r="A30" s="73" t="s">
        <v>8</v>
      </c>
      <c r="B30" s="5" t="s">
        <v>3</v>
      </c>
      <c r="C30" s="14">
        <v>-87527.26999999999</v>
      </c>
      <c r="D30" s="14">
        <v>-82700</v>
      </c>
      <c r="E30" s="14">
        <v>-49000</v>
      </c>
      <c r="F30" s="14">
        <v>-14507.08</v>
      </c>
    </row>
    <row r="31" spans="1:6" x14ac:dyDescent="0.25">
      <c r="A31" s="73"/>
      <c r="B31" s="5" t="s">
        <v>4</v>
      </c>
      <c r="C31" s="14">
        <v>-88747.001451612916</v>
      </c>
      <c r="D31" s="14">
        <v>-77905.303333333315</v>
      </c>
      <c r="E31" s="14">
        <v>-44208.321346153847</v>
      </c>
      <c r="F31" s="14">
        <v>-5151.1395454545454</v>
      </c>
    </row>
    <row r="32" spans="1:6" x14ac:dyDescent="0.25">
      <c r="A32" s="73"/>
      <c r="B32" s="5" t="s">
        <v>5</v>
      </c>
      <c r="C32" s="14">
        <v>12840.982589268029</v>
      </c>
      <c r="D32" s="14">
        <v>20566.639355333289</v>
      </c>
      <c r="E32" s="14">
        <v>28947.7250020151</v>
      </c>
      <c r="F32" s="14">
        <v>37604.919293064049</v>
      </c>
    </row>
    <row r="33" spans="1:14" ht="15" customHeight="1" x14ac:dyDescent="0.25">
      <c r="A33" s="73"/>
      <c r="B33" s="5" t="s">
        <v>9</v>
      </c>
      <c r="C33" s="14">
        <v>-130393.94</v>
      </c>
      <c r="D33" s="14">
        <v>-117781</v>
      </c>
      <c r="E33" s="14">
        <v>-108942</v>
      </c>
      <c r="F33" s="14">
        <v>-85018.6</v>
      </c>
    </row>
    <row r="34" spans="1:14" x14ac:dyDescent="0.25">
      <c r="A34" s="73"/>
      <c r="B34" s="5" t="s">
        <v>10</v>
      </c>
      <c r="C34" s="14">
        <v>-67104.06</v>
      </c>
      <c r="D34" s="14">
        <v>-12594.7</v>
      </c>
      <c r="E34" s="14">
        <v>31218</v>
      </c>
      <c r="F34" s="14">
        <v>88400</v>
      </c>
    </row>
    <row r="35" spans="1:14" ht="15" customHeight="1" x14ac:dyDescent="0.25">
      <c r="A35" s="74" t="s">
        <v>20</v>
      </c>
      <c r="B35" s="4" t="s">
        <v>3</v>
      </c>
      <c r="C35" s="12">
        <v>78.599999999999994</v>
      </c>
      <c r="D35" s="12">
        <v>79.5</v>
      </c>
      <c r="E35" s="12">
        <v>80.400000000000006</v>
      </c>
      <c r="F35" s="12">
        <v>80.400000000000006</v>
      </c>
    </row>
    <row r="36" spans="1:14" x14ac:dyDescent="0.25">
      <c r="A36" s="74"/>
      <c r="B36" s="4" t="s">
        <v>4</v>
      </c>
      <c r="C36" s="12">
        <v>78.604833333333332</v>
      </c>
      <c r="D36" s="12">
        <v>79.346607142857138</v>
      </c>
      <c r="E36" s="12">
        <v>80.006078431372558</v>
      </c>
      <c r="F36" s="12">
        <v>80.061111111111117</v>
      </c>
    </row>
    <row r="37" spans="1:14" x14ac:dyDescent="0.25">
      <c r="A37" s="74"/>
      <c r="B37" s="4" t="s">
        <v>5</v>
      </c>
      <c r="C37" s="12">
        <v>0.86167257863318469</v>
      </c>
      <c r="D37" s="12">
        <v>1.517197508309577</v>
      </c>
      <c r="E37" s="12">
        <v>2.1691897827819271</v>
      </c>
      <c r="F37" s="12">
        <v>2.7336964836364821</v>
      </c>
    </row>
    <row r="38" spans="1:14" x14ac:dyDescent="0.25">
      <c r="A38" s="74"/>
      <c r="B38" s="4" t="s">
        <v>9</v>
      </c>
      <c r="C38" s="12">
        <v>76.7</v>
      </c>
      <c r="D38" s="12">
        <v>75.8</v>
      </c>
      <c r="E38" s="12">
        <v>75.400000000000006</v>
      </c>
      <c r="F38" s="12">
        <v>74</v>
      </c>
    </row>
    <row r="39" spans="1:14" ht="15.75" thickBot="1" x14ac:dyDescent="0.3">
      <c r="A39" s="75"/>
      <c r="B39" s="7" t="s">
        <v>10</v>
      </c>
      <c r="C39" s="15">
        <v>81.400000000000006</v>
      </c>
      <c r="D39" s="15">
        <v>83.1</v>
      </c>
      <c r="E39" s="15">
        <v>85.57</v>
      </c>
      <c r="F39" s="15">
        <v>87.1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43770</v>
      </c>
      <c r="D43" s="9">
        <v>43800</v>
      </c>
      <c r="E43" s="9">
        <v>43831</v>
      </c>
      <c r="F43" s="9">
        <v>43862</v>
      </c>
      <c r="G43" s="9">
        <v>43891</v>
      </c>
      <c r="H43" s="9">
        <v>43922</v>
      </c>
      <c r="I43" s="9">
        <v>43952</v>
      </c>
      <c r="J43" s="9">
        <v>43983</v>
      </c>
      <c r="K43" s="9">
        <v>44013</v>
      </c>
      <c r="L43" s="9">
        <v>44044</v>
      </c>
      <c r="M43" s="9">
        <v>44075</v>
      </c>
      <c r="N43" s="9">
        <v>44105</v>
      </c>
    </row>
    <row r="44" spans="1:14" ht="15" customHeight="1" x14ac:dyDescent="0.25">
      <c r="A44" s="71" t="s">
        <v>11</v>
      </c>
      <c r="B44" s="4" t="s">
        <v>3</v>
      </c>
      <c r="C44" s="16">
        <v>127043.63</v>
      </c>
      <c r="D44" s="16">
        <v>154228.62</v>
      </c>
      <c r="E44" s="16">
        <v>169000</v>
      </c>
      <c r="F44" s="16">
        <v>120000</v>
      </c>
      <c r="G44" s="16">
        <v>119754.9</v>
      </c>
      <c r="H44" s="16">
        <v>147749.04</v>
      </c>
      <c r="I44" s="16">
        <v>121827.13</v>
      </c>
      <c r="J44" s="16">
        <v>127203.15</v>
      </c>
      <c r="K44" s="16">
        <v>143401.97</v>
      </c>
      <c r="L44" s="16">
        <v>125678.9</v>
      </c>
      <c r="M44" s="16">
        <v>124203</v>
      </c>
      <c r="N44" s="16">
        <v>145848.47</v>
      </c>
    </row>
    <row r="45" spans="1:14" x14ac:dyDescent="0.25">
      <c r="A45" s="72"/>
      <c r="B45" s="4" t="s">
        <v>4</v>
      </c>
      <c r="C45" s="16">
        <v>127744.6898214286</v>
      </c>
      <c r="D45" s="16">
        <v>167334.18303571429</v>
      </c>
      <c r="E45" s="16">
        <v>167124.3314285714</v>
      </c>
      <c r="F45" s="16">
        <v>119656.6406382979</v>
      </c>
      <c r="G45" s="16">
        <v>120274.62666666671</v>
      </c>
      <c r="H45" s="16">
        <v>148369.2883333333</v>
      </c>
      <c r="I45" s="16">
        <v>122633.97434782609</v>
      </c>
      <c r="J45" s="16">
        <v>126063.27777777769</v>
      </c>
      <c r="K45" s="16">
        <v>141489.07348837209</v>
      </c>
      <c r="L45" s="16">
        <v>125032.126</v>
      </c>
      <c r="M45" s="16">
        <v>125442.77538461539</v>
      </c>
      <c r="N45" s="16">
        <v>145131.58794871799</v>
      </c>
    </row>
    <row r="46" spans="1:14" x14ac:dyDescent="0.25">
      <c r="A46" s="72"/>
      <c r="B46" s="4" t="s">
        <v>5</v>
      </c>
      <c r="C46" s="16">
        <v>4569.6868697647042</v>
      </c>
      <c r="D46" s="16">
        <v>27179.780316433811</v>
      </c>
      <c r="E46" s="16">
        <v>6996.4264009498684</v>
      </c>
      <c r="F46" s="16">
        <v>4325.6052695474364</v>
      </c>
      <c r="G46" s="16">
        <v>4817.3622065653281</v>
      </c>
      <c r="H46" s="16">
        <v>6420.9751840743984</v>
      </c>
      <c r="I46" s="16">
        <v>6389.2244727178149</v>
      </c>
      <c r="J46" s="16">
        <v>5196.8194869956442</v>
      </c>
      <c r="K46" s="16">
        <v>6870.8832465002242</v>
      </c>
      <c r="L46" s="16">
        <v>4968.1035746665311</v>
      </c>
      <c r="M46" s="16">
        <v>6250.4433716589256</v>
      </c>
      <c r="N46" s="16">
        <v>6519.3070396639132</v>
      </c>
    </row>
    <row r="47" spans="1:14" ht="15" customHeight="1" x14ac:dyDescent="0.25">
      <c r="A47" s="72"/>
      <c r="B47" s="4" t="s">
        <v>9</v>
      </c>
      <c r="C47" s="16">
        <v>114088</v>
      </c>
      <c r="D47" s="16">
        <v>127961.5</v>
      </c>
      <c r="E47" s="16">
        <v>145857.12</v>
      </c>
      <c r="F47" s="16">
        <v>110672</v>
      </c>
      <c r="G47" s="16">
        <v>109016</v>
      </c>
      <c r="H47" s="16">
        <v>127627</v>
      </c>
      <c r="I47" s="16">
        <v>107050</v>
      </c>
      <c r="J47" s="16">
        <v>111387</v>
      </c>
      <c r="K47" s="16">
        <v>117670</v>
      </c>
      <c r="L47" s="16">
        <v>103740.08</v>
      </c>
      <c r="M47" s="16">
        <v>116799</v>
      </c>
      <c r="N47" s="16">
        <v>123693.02</v>
      </c>
    </row>
    <row r="48" spans="1:14" x14ac:dyDescent="0.25">
      <c r="A48" s="72"/>
      <c r="B48" s="4" t="s">
        <v>10</v>
      </c>
      <c r="C48" s="16">
        <v>143226.65</v>
      </c>
      <c r="D48" s="16">
        <v>235303</v>
      </c>
      <c r="E48" s="16">
        <v>178129.6</v>
      </c>
      <c r="F48" s="16">
        <v>130094</v>
      </c>
      <c r="G48" s="16">
        <v>131300</v>
      </c>
      <c r="H48" s="16">
        <v>164000</v>
      </c>
      <c r="I48" s="16">
        <v>153165</v>
      </c>
      <c r="J48" s="16">
        <v>141000</v>
      </c>
      <c r="K48" s="16">
        <v>154600</v>
      </c>
      <c r="L48" s="16">
        <v>133276.9</v>
      </c>
      <c r="M48" s="16">
        <v>147610</v>
      </c>
      <c r="N48" s="16">
        <v>158809.32999999999</v>
      </c>
    </row>
    <row r="49" spans="1:14" ht="15" customHeight="1" x14ac:dyDescent="0.25">
      <c r="A49" s="63" t="s">
        <v>6</v>
      </c>
      <c r="B49" s="5" t="s">
        <v>3</v>
      </c>
      <c r="C49" s="17">
        <v>104484.2</v>
      </c>
      <c r="D49" s="17">
        <v>145459.5</v>
      </c>
      <c r="E49" s="17">
        <v>145072.15</v>
      </c>
      <c r="F49" s="17">
        <v>90196.56</v>
      </c>
      <c r="G49" s="17">
        <v>102534</v>
      </c>
      <c r="H49" s="17">
        <v>131502</v>
      </c>
      <c r="I49" s="17">
        <v>98435</v>
      </c>
      <c r="J49" s="17">
        <v>102495.5</v>
      </c>
      <c r="K49" s="17">
        <v>119486</v>
      </c>
      <c r="L49" s="17">
        <v>101066</v>
      </c>
      <c r="M49" s="17">
        <v>108316.5</v>
      </c>
      <c r="N49" s="17">
        <v>125183</v>
      </c>
    </row>
    <row r="50" spans="1:14" x14ac:dyDescent="0.25">
      <c r="A50" s="63"/>
      <c r="B50" s="5" t="s">
        <v>4</v>
      </c>
      <c r="C50" s="17">
        <v>104784.2412280702</v>
      </c>
      <c r="D50" s="17">
        <v>153928.86874999999</v>
      </c>
      <c r="E50" s="17">
        <v>143470.95958333329</v>
      </c>
      <c r="F50" s="17">
        <v>90309.374468085094</v>
      </c>
      <c r="G50" s="17">
        <v>102721.5572340425</v>
      </c>
      <c r="H50" s="17">
        <v>131505.0857446809</v>
      </c>
      <c r="I50" s="17">
        <v>97747.205555555556</v>
      </c>
      <c r="J50" s="17">
        <v>103079.2981818182</v>
      </c>
      <c r="K50" s="17">
        <v>117737.7023255814</v>
      </c>
      <c r="L50" s="17">
        <v>101492.96924999999</v>
      </c>
      <c r="M50" s="17">
        <v>109130.749</v>
      </c>
      <c r="N50" s="17">
        <v>124280.435</v>
      </c>
    </row>
    <row r="51" spans="1:14" x14ac:dyDescent="0.25">
      <c r="A51" s="63"/>
      <c r="B51" s="5" t="s">
        <v>5</v>
      </c>
      <c r="C51" s="17">
        <v>6008.4963821709098</v>
      </c>
      <c r="D51" s="17">
        <v>28623.809927793911</v>
      </c>
      <c r="E51" s="17">
        <v>6464.5864048153317</v>
      </c>
      <c r="F51" s="17">
        <v>4478.1558955681994</v>
      </c>
      <c r="G51" s="17">
        <v>3940.7999889074072</v>
      </c>
      <c r="H51" s="17">
        <v>4907.9546307923711</v>
      </c>
      <c r="I51" s="17">
        <v>4476.6926321156852</v>
      </c>
      <c r="J51" s="17">
        <v>6193.2848837386346</v>
      </c>
      <c r="K51" s="17">
        <v>6540.3481705574013</v>
      </c>
      <c r="L51" s="17">
        <v>4172.829590481977</v>
      </c>
      <c r="M51" s="17">
        <v>5736.2418749099797</v>
      </c>
      <c r="N51" s="17">
        <v>6837.7713577552759</v>
      </c>
    </row>
    <row r="52" spans="1:14" ht="15" customHeight="1" x14ac:dyDescent="0.25">
      <c r="A52" s="63"/>
      <c r="B52" s="5" t="s">
        <v>9</v>
      </c>
      <c r="C52" s="17">
        <v>93131</v>
      </c>
      <c r="D52" s="17">
        <v>105617.1</v>
      </c>
      <c r="E52" s="17">
        <v>120387.82</v>
      </c>
      <c r="F52" s="17">
        <v>79296</v>
      </c>
      <c r="G52" s="17">
        <v>94582.080000000002</v>
      </c>
      <c r="H52" s="17">
        <v>120592</v>
      </c>
      <c r="I52" s="17">
        <v>87095</v>
      </c>
      <c r="J52" s="17">
        <v>91419</v>
      </c>
      <c r="K52" s="17">
        <v>99142</v>
      </c>
      <c r="L52" s="17">
        <v>93041.36</v>
      </c>
      <c r="M52" s="17">
        <v>99492</v>
      </c>
      <c r="N52" s="17">
        <v>105621.39</v>
      </c>
    </row>
    <row r="53" spans="1:14" x14ac:dyDescent="0.25">
      <c r="A53" s="63"/>
      <c r="B53" s="5" t="s">
        <v>10</v>
      </c>
      <c r="C53" s="17">
        <v>122674.93</v>
      </c>
      <c r="D53" s="17">
        <v>209085.15</v>
      </c>
      <c r="E53" s="17">
        <v>156607.29999999999</v>
      </c>
      <c r="F53" s="17">
        <v>106039</v>
      </c>
      <c r="G53" s="17">
        <v>111151</v>
      </c>
      <c r="H53" s="17">
        <v>150000</v>
      </c>
      <c r="I53" s="17">
        <v>107976</v>
      </c>
      <c r="J53" s="17">
        <v>120798.6</v>
      </c>
      <c r="K53" s="17">
        <v>137928</v>
      </c>
      <c r="L53" s="17">
        <v>112585</v>
      </c>
      <c r="M53" s="17">
        <v>128131.32</v>
      </c>
      <c r="N53" s="17">
        <v>134340</v>
      </c>
    </row>
    <row r="54" spans="1:14" ht="15" customHeight="1" x14ac:dyDescent="0.25">
      <c r="A54" s="72" t="s">
        <v>7</v>
      </c>
      <c r="B54" s="4" t="s">
        <v>3</v>
      </c>
      <c r="C54" s="16">
        <v>120633.85</v>
      </c>
      <c r="D54" s="16">
        <v>158130</v>
      </c>
      <c r="E54" s="16">
        <v>112320.765</v>
      </c>
      <c r="F54" s="16">
        <v>108133.53</v>
      </c>
      <c r="G54" s="16">
        <v>119201.8</v>
      </c>
      <c r="H54" s="16">
        <v>122068.935</v>
      </c>
      <c r="I54" s="16">
        <v>110984</v>
      </c>
      <c r="J54" s="16">
        <v>110377</v>
      </c>
      <c r="K54" s="16">
        <v>123554</v>
      </c>
      <c r="L54" s="16">
        <v>117174.08</v>
      </c>
      <c r="M54" s="16">
        <v>128659</v>
      </c>
      <c r="N54" s="16">
        <v>115032.6</v>
      </c>
    </row>
    <row r="55" spans="1:14" x14ac:dyDescent="0.25">
      <c r="A55" s="72"/>
      <c r="B55" s="4" t="s">
        <v>4</v>
      </c>
      <c r="C55" s="16">
        <v>120704.6074074074</v>
      </c>
      <c r="D55" s="16">
        <v>165483.4948148148</v>
      </c>
      <c r="E55" s="16">
        <v>113949.563125</v>
      </c>
      <c r="F55" s="16">
        <v>108145.2514893617</v>
      </c>
      <c r="G55" s="16">
        <v>118417.76191489361</v>
      </c>
      <c r="H55" s="16">
        <v>121736.5234782609</v>
      </c>
      <c r="I55" s="16">
        <v>111723.31652173911</v>
      </c>
      <c r="J55" s="16">
        <v>112384.96295454539</v>
      </c>
      <c r="K55" s="16">
        <v>123603.60690476189</v>
      </c>
      <c r="L55" s="16">
        <v>117719.30575</v>
      </c>
      <c r="M55" s="16">
        <v>128533.68263157899</v>
      </c>
      <c r="N55" s="16">
        <v>116367.5321621622</v>
      </c>
    </row>
    <row r="56" spans="1:14" x14ac:dyDescent="0.25">
      <c r="A56" s="72"/>
      <c r="B56" s="4" t="s">
        <v>5</v>
      </c>
      <c r="C56" s="16">
        <v>2831.0696943256298</v>
      </c>
      <c r="D56" s="16">
        <v>19022.97980065754</v>
      </c>
      <c r="E56" s="16">
        <v>4961.0400517599764</v>
      </c>
      <c r="F56" s="16">
        <v>3144.8546099441319</v>
      </c>
      <c r="G56" s="16">
        <v>4616.1932087073455</v>
      </c>
      <c r="H56" s="16">
        <v>5951.675639415329</v>
      </c>
      <c r="I56" s="16">
        <v>3752.4572056532161</v>
      </c>
      <c r="J56" s="16">
        <v>5209.3894086938826</v>
      </c>
      <c r="K56" s="16">
        <v>4868.7586599643637</v>
      </c>
      <c r="L56" s="16">
        <v>4012.9691158631181</v>
      </c>
      <c r="M56" s="16">
        <v>4775.1086721901238</v>
      </c>
      <c r="N56" s="16">
        <v>5328.9510841091906</v>
      </c>
    </row>
    <row r="57" spans="1:14" ht="15" customHeight="1" x14ac:dyDescent="0.25">
      <c r="A57" s="72"/>
      <c r="B57" s="4" t="s">
        <v>9</v>
      </c>
      <c r="C57" s="16">
        <v>113822.73</v>
      </c>
      <c r="D57" s="16">
        <v>120576.13</v>
      </c>
      <c r="E57" s="16">
        <v>107125</v>
      </c>
      <c r="F57" s="16">
        <v>99672</v>
      </c>
      <c r="G57" s="16">
        <v>104841</v>
      </c>
      <c r="H57" s="16">
        <v>104397</v>
      </c>
      <c r="I57" s="16">
        <v>104062</v>
      </c>
      <c r="J57" s="16">
        <v>102831</v>
      </c>
      <c r="K57" s="16">
        <v>109007</v>
      </c>
      <c r="L57" s="16">
        <v>109487</v>
      </c>
      <c r="M57" s="16">
        <v>109442.5</v>
      </c>
      <c r="N57" s="16">
        <v>108443</v>
      </c>
    </row>
    <row r="58" spans="1:14" x14ac:dyDescent="0.25">
      <c r="A58" s="72"/>
      <c r="B58" s="4" t="s">
        <v>10</v>
      </c>
      <c r="C58" s="16">
        <v>126341.8</v>
      </c>
      <c r="D58" s="16">
        <v>210753</v>
      </c>
      <c r="E58" s="16">
        <v>129320</v>
      </c>
      <c r="F58" s="16">
        <v>117331</v>
      </c>
      <c r="G58" s="16">
        <v>131110.68</v>
      </c>
      <c r="H58" s="16">
        <v>135175.97</v>
      </c>
      <c r="I58" s="16">
        <v>124472</v>
      </c>
      <c r="J58" s="16">
        <v>130115.4</v>
      </c>
      <c r="K58" s="16">
        <v>141305.85999999999</v>
      </c>
      <c r="L58" s="16">
        <v>131618.23999999999</v>
      </c>
      <c r="M58" s="16">
        <v>146279.14000000001</v>
      </c>
      <c r="N58" s="16">
        <v>136130.43</v>
      </c>
    </row>
    <row r="59" spans="1:14" ht="15" customHeight="1" x14ac:dyDescent="0.25">
      <c r="A59" s="63" t="s">
        <v>8</v>
      </c>
      <c r="B59" s="5" t="s">
        <v>3</v>
      </c>
      <c r="C59" s="17">
        <v>-16431.36</v>
      </c>
      <c r="D59" s="17">
        <v>-10371.4</v>
      </c>
      <c r="E59" s="17">
        <v>32795.089999999997</v>
      </c>
      <c r="F59" s="17">
        <v>-17847.900000000001</v>
      </c>
      <c r="G59" s="17">
        <v>-17005.5</v>
      </c>
      <c r="H59" s="17">
        <v>9536.2000000000007</v>
      </c>
      <c r="I59" s="17">
        <v>-12915.5</v>
      </c>
      <c r="J59" s="17">
        <v>-9934.5</v>
      </c>
      <c r="K59" s="17">
        <v>-4675.6849999999986</v>
      </c>
      <c r="L59" s="17">
        <v>-15925</v>
      </c>
      <c r="M59" s="17">
        <v>-20189.514999999999</v>
      </c>
      <c r="N59" s="17">
        <v>9349.49</v>
      </c>
    </row>
    <row r="60" spans="1:14" x14ac:dyDescent="0.25">
      <c r="A60" s="63"/>
      <c r="B60" s="5" t="s">
        <v>4</v>
      </c>
      <c r="C60" s="17">
        <v>-16248.01203703704</v>
      </c>
      <c r="D60" s="17">
        <v>-11312.573333333339</v>
      </c>
      <c r="E60" s="17">
        <v>29633.02958333334</v>
      </c>
      <c r="F60" s="17">
        <v>-17399.153958333329</v>
      </c>
      <c r="G60" s="17">
        <v>-16160.417173913051</v>
      </c>
      <c r="H60" s="17">
        <v>8901.3645652173909</v>
      </c>
      <c r="I60" s="17">
        <v>-13505.285</v>
      </c>
      <c r="J60" s="17">
        <v>-9580.1329545454519</v>
      </c>
      <c r="K60" s="17">
        <v>-6299.1442857142847</v>
      </c>
      <c r="L60" s="17">
        <v>-15685.708500000001</v>
      </c>
      <c r="M60" s="17">
        <v>-19742.476578947371</v>
      </c>
      <c r="N60" s="17">
        <v>8657.9118918918921</v>
      </c>
    </row>
    <row r="61" spans="1:14" x14ac:dyDescent="0.25">
      <c r="A61" s="63"/>
      <c r="B61" s="5" t="s">
        <v>5</v>
      </c>
      <c r="C61" s="17">
        <v>6035.8579996670614</v>
      </c>
      <c r="D61" s="17">
        <v>16566.147088053251</v>
      </c>
      <c r="E61" s="17">
        <v>8993.5187730027556</v>
      </c>
      <c r="F61" s="17">
        <v>5733.5235053620672</v>
      </c>
      <c r="G61" s="17">
        <v>6128.1332241888631</v>
      </c>
      <c r="H61" s="17">
        <v>6554.9324070642351</v>
      </c>
      <c r="I61" s="17">
        <v>5432.7576835496529</v>
      </c>
      <c r="J61" s="17">
        <v>5470.5599999058732</v>
      </c>
      <c r="K61" s="17">
        <v>5244.5297644005841</v>
      </c>
      <c r="L61" s="17">
        <v>4517.9442149951292</v>
      </c>
      <c r="M61" s="17">
        <v>5730.4189225458686</v>
      </c>
      <c r="N61" s="17">
        <v>8413.3473657558752</v>
      </c>
    </row>
    <row r="62" spans="1:14" x14ac:dyDescent="0.25">
      <c r="A62" s="63"/>
      <c r="B62" s="5" t="s">
        <v>9</v>
      </c>
      <c r="C62" s="17">
        <v>-28907</v>
      </c>
      <c r="D62" s="17">
        <v>-44153.73</v>
      </c>
      <c r="E62" s="17">
        <v>2352</v>
      </c>
      <c r="F62" s="17">
        <v>-29792</v>
      </c>
      <c r="G62" s="17">
        <v>-34500.050000000003</v>
      </c>
      <c r="H62" s="17">
        <v>-8474.94</v>
      </c>
      <c r="I62" s="17">
        <v>-30118</v>
      </c>
      <c r="J62" s="17">
        <v>-28180.27</v>
      </c>
      <c r="K62" s="17">
        <v>-20977.59</v>
      </c>
      <c r="L62" s="17">
        <v>-24137.4</v>
      </c>
      <c r="M62" s="17">
        <v>-32398</v>
      </c>
      <c r="N62" s="17">
        <v>-19290.47</v>
      </c>
    </row>
    <row r="63" spans="1:14" ht="15.75" thickBot="1" x14ac:dyDescent="0.3">
      <c r="A63" s="64"/>
      <c r="B63" s="6" t="s">
        <v>10</v>
      </c>
      <c r="C63" s="18">
        <v>4310.4399999999996</v>
      </c>
      <c r="D63" s="18">
        <v>34623</v>
      </c>
      <c r="E63" s="18">
        <v>41257.24</v>
      </c>
      <c r="F63" s="18">
        <v>-2650.2</v>
      </c>
      <c r="G63" s="18">
        <v>2001</v>
      </c>
      <c r="H63" s="18">
        <v>22910</v>
      </c>
      <c r="I63" s="18">
        <v>-99.4</v>
      </c>
      <c r="J63" s="18">
        <v>2066</v>
      </c>
      <c r="K63" s="18">
        <v>4607</v>
      </c>
      <c r="L63" s="18">
        <v>464</v>
      </c>
      <c r="M63" s="18">
        <v>1598.5</v>
      </c>
      <c r="N63" s="18">
        <v>20435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0:N63"/>
  <sheetViews>
    <sheetView topLeftCell="A4" workbookViewId="0">
      <selection activeCell="C15" sqref="C15:F39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43800</v>
      </c>
      <c r="C10" s="3"/>
    </row>
    <row r="11" spans="1:6" ht="15.75" x14ac:dyDescent="0.25">
      <c r="A11" s="1" t="s">
        <v>0</v>
      </c>
      <c r="B11" s="2">
        <v>43800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2019</v>
      </c>
      <c r="D14" s="8">
        <v>2020</v>
      </c>
      <c r="E14" s="8">
        <v>2021</v>
      </c>
      <c r="F14" s="8">
        <v>2022</v>
      </c>
    </row>
    <row r="15" spans="1:6" ht="15" customHeight="1" x14ac:dyDescent="0.25">
      <c r="A15" s="71" t="s">
        <v>11</v>
      </c>
      <c r="B15" s="10" t="s">
        <v>3</v>
      </c>
      <c r="C15" s="11">
        <v>1556211.46</v>
      </c>
      <c r="D15" s="11">
        <v>1649825.52</v>
      </c>
      <c r="E15" s="11">
        <v>1776233.52</v>
      </c>
      <c r="F15" s="11">
        <v>1895861.02</v>
      </c>
    </row>
    <row r="16" spans="1:6" x14ac:dyDescent="0.25">
      <c r="A16" s="72"/>
      <c r="B16" s="12" t="s">
        <v>4</v>
      </c>
      <c r="C16" s="13">
        <v>1567258.013387097</v>
      </c>
      <c r="D16" s="13">
        <v>1653671.4439999999</v>
      </c>
      <c r="E16" s="13">
        <v>1770728.6845833331</v>
      </c>
      <c r="F16" s="13">
        <v>1893368.49673913</v>
      </c>
    </row>
    <row r="17" spans="1:6" x14ac:dyDescent="0.25">
      <c r="A17" s="72"/>
      <c r="B17" s="12" t="s">
        <v>5</v>
      </c>
      <c r="C17" s="13">
        <v>29420.390844819209</v>
      </c>
      <c r="D17" s="13">
        <v>33971.978667794792</v>
      </c>
      <c r="E17" s="13">
        <v>40315.355113861107</v>
      </c>
      <c r="F17" s="13">
        <v>55991.243798897762</v>
      </c>
    </row>
    <row r="18" spans="1:6" x14ac:dyDescent="0.25">
      <c r="A18" s="72"/>
      <c r="B18" s="12" t="s">
        <v>9</v>
      </c>
      <c r="C18" s="13">
        <v>1527397</v>
      </c>
      <c r="D18" s="13">
        <v>1548225</v>
      </c>
      <c r="E18" s="13">
        <v>1640446</v>
      </c>
      <c r="F18" s="13">
        <v>1742311</v>
      </c>
    </row>
    <row r="19" spans="1:6" x14ac:dyDescent="0.25">
      <c r="A19" s="72"/>
      <c r="B19" s="12" t="s">
        <v>10</v>
      </c>
      <c r="C19" s="13">
        <v>1637180.3</v>
      </c>
      <c r="D19" s="13">
        <v>1752475</v>
      </c>
      <c r="E19" s="13">
        <v>1846678</v>
      </c>
      <c r="F19" s="13">
        <v>2047635</v>
      </c>
    </row>
    <row r="20" spans="1:6" ht="15" customHeight="1" x14ac:dyDescent="0.25">
      <c r="A20" s="63" t="s">
        <v>6</v>
      </c>
      <c r="B20" s="5" t="s">
        <v>3</v>
      </c>
      <c r="C20" s="14">
        <v>1319043.925</v>
      </c>
      <c r="D20" s="14">
        <v>1379864.39</v>
      </c>
      <c r="E20" s="14">
        <v>1478000</v>
      </c>
      <c r="F20" s="14">
        <v>1578655</v>
      </c>
    </row>
    <row r="21" spans="1:6" x14ac:dyDescent="0.25">
      <c r="A21" s="63"/>
      <c r="B21" s="5" t="s">
        <v>4</v>
      </c>
      <c r="C21" s="14">
        <v>1322514.488939394</v>
      </c>
      <c r="D21" s="14">
        <v>1383238.5026666671</v>
      </c>
      <c r="E21" s="14">
        <v>1479883.1545283019</v>
      </c>
      <c r="F21" s="14">
        <v>1581964.2402040821</v>
      </c>
    </row>
    <row r="22" spans="1:6" x14ac:dyDescent="0.25">
      <c r="A22" s="63"/>
      <c r="B22" s="5" t="s">
        <v>5</v>
      </c>
      <c r="C22" s="14">
        <v>23273.0510887245</v>
      </c>
      <c r="D22" s="14">
        <v>31627.795250753221</v>
      </c>
      <c r="E22" s="14">
        <v>34521.203104022206</v>
      </c>
      <c r="F22" s="14">
        <v>39373.942977794388</v>
      </c>
    </row>
    <row r="23" spans="1:6" x14ac:dyDescent="0.25">
      <c r="A23" s="63"/>
      <c r="B23" s="5" t="s">
        <v>9</v>
      </c>
      <c r="C23" s="14">
        <v>1272707.8700000001</v>
      </c>
      <c r="D23" s="14">
        <v>1293084</v>
      </c>
      <c r="E23" s="14">
        <v>1382007</v>
      </c>
      <c r="F23" s="14">
        <v>1476041</v>
      </c>
    </row>
    <row r="24" spans="1:6" x14ac:dyDescent="0.25">
      <c r="A24" s="63"/>
      <c r="B24" s="5" t="s">
        <v>10</v>
      </c>
      <c r="C24" s="14">
        <v>1366920</v>
      </c>
      <c r="D24" s="14">
        <v>1472806</v>
      </c>
      <c r="E24" s="14">
        <v>1572000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1410508.8</v>
      </c>
      <c r="D25" s="12">
        <v>1469322.6</v>
      </c>
      <c r="E25" s="12">
        <v>1528028.1850000001</v>
      </c>
      <c r="F25" s="12">
        <v>1587343.5</v>
      </c>
    </row>
    <row r="26" spans="1:6" x14ac:dyDescent="0.25">
      <c r="A26" s="72"/>
      <c r="B26" s="4" t="s">
        <v>4</v>
      </c>
      <c r="C26" s="12">
        <v>1410756.987846154</v>
      </c>
      <c r="D26" s="12">
        <v>1465916.2037288139</v>
      </c>
      <c r="E26" s="12">
        <v>1527301.305192308</v>
      </c>
      <c r="F26" s="12">
        <v>1587591.9234</v>
      </c>
    </row>
    <row r="27" spans="1:6" x14ac:dyDescent="0.25">
      <c r="A27" s="72"/>
      <c r="B27" s="4" t="s">
        <v>5</v>
      </c>
      <c r="C27" s="12">
        <v>19858.83447095771</v>
      </c>
      <c r="D27" s="12">
        <v>21156.973101960619</v>
      </c>
      <c r="E27" s="12">
        <v>23150.472195524198</v>
      </c>
      <c r="F27" s="12">
        <v>35500.788037139653</v>
      </c>
    </row>
    <row r="28" spans="1:6" x14ac:dyDescent="0.25">
      <c r="A28" s="72"/>
      <c r="B28" s="4" t="s">
        <v>9</v>
      </c>
      <c r="C28" s="12">
        <v>1351740</v>
      </c>
      <c r="D28" s="12">
        <v>1402186</v>
      </c>
      <c r="E28" s="12">
        <v>1455866</v>
      </c>
      <c r="F28" s="12">
        <v>1485551</v>
      </c>
    </row>
    <row r="29" spans="1:6" x14ac:dyDescent="0.25">
      <c r="A29" s="72"/>
      <c r="B29" s="4" t="s">
        <v>10</v>
      </c>
      <c r="C29" s="12">
        <v>1445041</v>
      </c>
      <c r="D29" s="12">
        <v>1523961</v>
      </c>
      <c r="E29" s="12">
        <v>1575000</v>
      </c>
      <c r="F29" s="12">
        <v>1680000</v>
      </c>
    </row>
    <row r="30" spans="1:6" ht="15" customHeight="1" x14ac:dyDescent="0.25">
      <c r="A30" s="73" t="s">
        <v>8</v>
      </c>
      <c r="B30" s="5" t="s">
        <v>3</v>
      </c>
      <c r="C30" s="14">
        <v>-86533.02</v>
      </c>
      <c r="D30" s="14">
        <v>-83992</v>
      </c>
      <c r="E30" s="14">
        <v>-47613</v>
      </c>
      <c r="F30" s="14">
        <v>-13374.875</v>
      </c>
    </row>
    <row r="31" spans="1:6" x14ac:dyDescent="0.25">
      <c r="A31" s="73"/>
      <c r="B31" s="5" t="s">
        <v>4</v>
      </c>
      <c r="C31" s="14">
        <v>-87178.742238805964</v>
      </c>
      <c r="D31" s="14">
        <v>-81423.051935483862</v>
      </c>
      <c r="E31" s="14">
        <v>-45315.139642857139</v>
      </c>
      <c r="F31" s="14">
        <v>-6132.8290384615402</v>
      </c>
    </row>
    <row r="32" spans="1:6" x14ac:dyDescent="0.25">
      <c r="A32" s="73"/>
      <c r="B32" s="5" t="s">
        <v>5</v>
      </c>
      <c r="C32" s="14">
        <v>11847.667486848361</v>
      </c>
      <c r="D32" s="14">
        <v>21302.60622083451</v>
      </c>
      <c r="E32" s="14">
        <v>26624.587383956132</v>
      </c>
      <c r="F32" s="14">
        <v>36493.294433451003</v>
      </c>
    </row>
    <row r="33" spans="1:14" ht="15" customHeight="1" x14ac:dyDescent="0.25">
      <c r="A33" s="73"/>
      <c r="B33" s="5" t="s">
        <v>9</v>
      </c>
      <c r="C33" s="14">
        <v>-123910.15</v>
      </c>
      <c r="D33" s="14">
        <v>-125623</v>
      </c>
      <c r="E33" s="14">
        <v>-108942</v>
      </c>
      <c r="F33" s="14">
        <v>-87441.3</v>
      </c>
    </row>
    <row r="34" spans="1:14" x14ac:dyDescent="0.25">
      <c r="A34" s="73"/>
      <c r="B34" s="5" t="s">
        <v>10</v>
      </c>
      <c r="C34" s="14">
        <v>-49426</v>
      </c>
      <c r="D34" s="14">
        <v>-10961.32</v>
      </c>
      <c r="E34" s="14">
        <v>31218</v>
      </c>
      <c r="F34" s="14">
        <v>88200</v>
      </c>
    </row>
    <row r="35" spans="1:14" ht="15" customHeight="1" x14ac:dyDescent="0.25">
      <c r="A35" s="74" t="s">
        <v>20</v>
      </c>
      <c r="B35" s="4" t="s">
        <v>3</v>
      </c>
      <c r="C35" s="12">
        <v>78.2</v>
      </c>
      <c r="D35" s="12">
        <v>79</v>
      </c>
      <c r="E35" s="12">
        <v>79.45</v>
      </c>
      <c r="F35" s="12">
        <v>79.599999999999994</v>
      </c>
    </row>
    <row r="36" spans="1:14" x14ac:dyDescent="0.25">
      <c r="A36" s="74"/>
      <c r="B36" s="4" t="s">
        <v>4</v>
      </c>
      <c r="C36" s="12">
        <v>78.142923076923097</v>
      </c>
      <c r="D36" s="12">
        <v>78.747049180327849</v>
      </c>
      <c r="E36" s="12">
        <v>79.292777777777786</v>
      </c>
      <c r="F36" s="12">
        <v>79.322156862745103</v>
      </c>
    </row>
    <row r="37" spans="1:14" x14ac:dyDescent="0.25">
      <c r="A37" s="74"/>
      <c r="B37" s="4" t="s">
        <v>5</v>
      </c>
      <c r="C37" s="12">
        <v>0.93170999222686557</v>
      </c>
      <c r="D37" s="12">
        <v>1.623659800432647</v>
      </c>
      <c r="E37" s="12">
        <v>2.1740896309192141</v>
      </c>
      <c r="F37" s="12">
        <v>2.7492801339445121</v>
      </c>
    </row>
    <row r="38" spans="1:14" x14ac:dyDescent="0.25">
      <c r="A38" s="74"/>
      <c r="B38" s="4" t="s">
        <v>9</v>
      </c>
      <c r="C38" s="12">
        <v>75.599999999999994</v>
      </c>
      <c r="D38" s="12">
        <v>73.5</v>
      </c>
      <c r="E38" s="12">
        <v>73.5</v>
      </c>
      <c r="F38" s="12">
        <v>73</v>
      </c>
    </row>
    <row r="39" spans="1:14" ht="15.75" thickBot="1" x14ac:dyDescent="0.3">
      <c r="A39" s="75"/>
      <c r="B39" s="7" t="s">
        <v>10</v>
      </c>
      <c r="C39" s="15">
        <v>80</v>
      </c>
      <c r="D39" s="15">
        <v>82.2</v>
      </c>
      <c r="E39" s="15">
        <v>84.9</v>
      </c>
      <c r="F39" s="15">
        <v>87.1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43800</v>
      </c>
      <c r="D43" s="9">
        <v>43831</v>
      </c>
      <c r="E43" s="9">
        <v>43862</v>
      </c>
      <c r="F43" s="9">
        <v>43891</v>
      </c>
      <c r="G43" s="9">
        <v>43922</v>
      </c>
      <c r="H43" s="9">
        <v>43952</v>
      </c>
      <c r="I43" s="9">
        <v>43983</v>
      </c>
      <c r="J43" s="9">
        <v>44013</v>
      </c>
      <c r="K43" s="9">
        <v>44044</v>
      </c>
      <c r="L43" s="9">
        <v>44075</v>
      </c>
      <c r="M43" s="9">
        <v>44105</v>
      </c>
      <c r="N43" s="9">
        <v>44136</v>
      </c>
    </row>
    <row r="44" spans="1:14" ht="15" customHeight="1" x14ac:dyDescent="0.25">
      <c r="A44" s="71" t="s">
        <v>11</v>
      </c>
      <c r="B44" s="4" t="s">
        <v>3</v>
      </c>
      <c r="C44" s="16">
        <v>154250</v>
      </c>
      <c r="D44" s="16">
        <v>168870</v>
      </c>
      <c r="E44" s="16">
        <v>121102</v>
      </c>
      <c r="F44" s="16">
        <v>120876</v>
      </c>
      <c r="G44" s="16">
        <v>147652.75</v>
      </c>
      <c r="H44" s="16">
        <v>121992.65</v>
      </c>
      <c r="I44" s="16">
        <v>127226.575</v>
      </c>
      <c r="J44" s="16">
        <v>143768.14000000001</v>
      </c>
      <c r="K44" s="16">
        <v>124950</v>
      </c>
      <c r="L44" s="16">
        <v>124028</v>
      </c>
      <c r="M44" s="16">
        <v>144612.79999999999</v>
      </c>
      <c r="N44" s="16">
        <v>135999.1</v>
      </c>
    </row>
    <row r="45" spans="1:14" x14ac:dyDescent="0.25">
      <c r="A45" s="72"/>
      <c r="B45" s="4" t="s">
        <v>4</v>
      </c>
      <c r="C45" s="16">
        <v>167829.5513559322</v>
      </c>
      <c r="D45" s="16">
        <v>167411.14169811321</v>
      </c>
      <c r="E45" s="16">
        <v>120913.8017647059</v>
      </c>
      <c r="F45" s="16">
        <v>121074.35058823531</v>
      </c>
      <c r="G45" s="16">
        <v>148581.50899999999</v>
      </c>
      <c r="H45" s="16">
        <v>122326.144</v>
      </c>
      <c r="I45" s="16">
        <v>126442.5472</v>
      </c>
      <c r="J45" s="16">
        <v>141861.54999999999</v>
      </c>
      <c r="K45" s="16">
        <v>126456.8532608696</v>
      </c>
      <c r="L45" s="16">
        <v>126020.5590909091</v>
      </c>
      <c r="M45" s="16">
        <v>144112.44755555561</v>
      </c>
      <c r="N45" s="16">
        <v>138346.02170731709</v>
      </c>
    </row>
    <row r="46" spans="1:14" x14ac:dyDescent="0.25">
      <c r="A46" s="72"/>
      <c r="B46" s="4" t="s">
        <v>5</v>
      </c>
      <c r="C46" s="16">
        <v>29103.28084000232</v>
      </c>
      <c r="D46" s="16">
        <v>6370.0961022848896</v>
      </c>
      <c r="E46" s="16">
        <v>6318.1074583143036</v>
      </c>
      <c r="F46" s="16">
        <v>5419.8246036163991</v>
      </c>
      <c r="G46" s="16">
        <v>6358.2052398148662</v>
      </c>
      <c r="H46" s="16">
        <v>5893.0235692505839</v>
      </c>
      <c r="I46" s="16">
        <v>5783.1799692743898</v>
      </c>
      <c r="J46" s="16">
        <v>7244.6638091260784</v>
      </c>
      <c r="K46" s="16">
        <v>7418.3570323282211</v>
      </c>
      <c r="L46" s="16">
        <v>7031.9464776145987</v>
      </c>
      <c r="M46" s="16">
        <v>7562.6973502334467</v>
      </c>
      <c r="N46" s="16">
        <v>10231.124054048731</v>
      </c>
    </row>
    <row r="47" spans="1:14" ht="15" customHeight="1" x14ac:dyDescent="0.25">
      <c r="A47" s="72"/>
      <c r="B47" s="4" t="s">
        <v>9</v>
      </c>
      <c r="C47" s="16">
        <v>127961.5</v>
      </c>
      <c r="D47" s="16">
        <v>150944</v>
      </c>
      <c r="E47" s="16">
        <v>110672</v>
      </c>
      <c r="F47" s="16">
        <v>109637</v>
      </c>
      <c r="G47" s="16">
        <v>127627</v>
      </c>
      <c r="H47" s="16">
        <v>107050</v>
      </c>
      <c r="I47" s="16">
        <v>111387</v>
      </c>
      <c r="J47" s="16">
        <v>117670</v>
      </c>
      <c r="K47" s="16">
        <v>103846.57</v>
      </c>
      <c r="L47" s="16">
        <v>116799</v>
      </c>
      <c r="M47" s="16">
        <v>123847.82</v>
      </c>
      <c r="N47" s="16">
        <v>108790.58</v>
      </c>
    </row>
    <row r="48" spans="1:14" x14ac:dyDescent="0.25">
      <c r="A48" s="72"/>
      <c r="B48" s="4" t="s">
        <v>10</v>
      </c>
      <c r="C48" s="16">
        <v>234692</v>
      </c>
      <c r="D48" s="16">
        <v>178187</v>
      </c>
      <c r="E48" s="16">
        <v>152000</v>
      </c>
      <c r="F48" s="16">
        <v>143293.76000000001</v>
      </c>
      <c r="G48" s="16">
        <v>164496.26999999999</v>
      </c>
      <c r="H48" s="16">
        <v>144584</v>
      </c>
      <c r="I48" s="16">
        <v>141513.89000000001</v>
      </c>
      <c r="J48" s="16">
        <v>154600</v>
      </c>
      <c r="K48" s="16">
        <v>149875</v>
      </c>
      <c r="L48" s="16">
        <v>148470.85999999999</v>
      </c>
      <c r="M48" s="16">
        <v>162702.47</v>
      </c>
      <c r="N48" s="16">
        <v>164540</v>
      </c>
    </row>
    <row r="49" spans="1:14" ht="15" customHeight="1" x14ac:dyDescent="0.25">
      <c r="A49" s="63" t="s">
        <v>6</v>
      </c>
      <c r="B49" s="5" t="s">
        <v>3</v>
      </c>
      <c r="C49" s="17">
        <v>153580.89000000001</v>
      </c>
      <c r="D49" s="17">
        <v>144844</v>
      </c>
      <c r="E49" s="17">
        <v>90250</v>
      </c>
      <c r="F49" s="17">
        <v>102799</v>
      </c>
      <c r="G49" s="17">
        <v>132040.6</v>
      </c>
      <c r="H49" s="17">
        <v>98080.12</v>
      </c>
      <c r="I49" s="17">
        <v>103017.5</v>
      </c>
      <c r="J49" s="17">
        <v>119250</v>
      </c>
      <c r="K49" s="17">
        <v>100406.79</v>
      </c>
      <c r="L49" s="17">
        <v>108361.56</v>
      </c>
      <c r="M49" s="17">
        <v>124951.05</v>
      </c>
      <c r="N49" s="17">
        <v>110222</v>
      </c>
    </row>
    <row r="50" spans="1:14" x14ac:dyDescent="0.25">
      <c r="A50" s="63"/>
      <c r="B50" s="5" t="s">
        <v>4</v>
      </c>
      <c r="C50" s="17">
        <v>160295.29949152539</v>
      </c>
      <c r="D50" s="17">
        <v>143295.49377358489</v>
      </c>
      <c r="E50" s="17">
        <v>90398.873725490193</v>
      </c>
      <c r="F50" s="17">
        <v>102848.3066666667</v>
      </c>
      <c r="G50" s="17">
        <v>131015.7998039216</v>
      </c>
      <c r="H50" s="17">
        <v>97583.360799999995</v>
      </c>
      <c r="I50" s="17">
        <v>103540.17359999999</v>
      </c>
      <c r="J50" s="17">
        <v>118330.4316</v>
      </c>
      <c r="K50" s="17">
        <v>101575.90666666671</v>
      </c>
      <c r="L50" s="17">
        <v>108972.87333333339</v>
      </c>
      <c r="M50" s="17">
        <v>124203.77155555561</v>
      </c>
      <c r="N50" s="17">
        <v>110653.6107317073</v>
      </c>
    </row>
    <row r="51" spans="1:14" x14ac:dyDescent="0.25">
      <c r="A51" s="63"/>
      <c r="B51" s="5" t="s">
        <v>5</v>
      </c>
      <c r="C51" s="17">
        <v>27595.533157801379</v>
      </c>
      <c r="D51" s="17">
        <v>8806.8445179919854</v>
      </c>
      <c r="E51" s="17">
        <v>4471.918998826327</v>
      </c>
      <c r="F51" s="17">
        <v>4668.3450766286196</v>
      </c>
      <c r="G51" s="17">
        <v>6002.2321874744193</v>
      </c>
      <c r="H51" s="17">
        <v>4654.9175863266591</v>
      </c>
      <c r="I51" s="17">
        <v>6375.844901133757</v>
      </c>
      <c r="J51" s="17">
        <v>6878.4499264276783</v>
      </c>
      <c r="K51" s="17">
        <v>5042.9451877805604</v>
      </c>
      <c r="L51" s="17">
        <v>5607.5900677117997</v>
      </c>
      <c r="M51" s="17">
        <v>6725.1047206094408</v>
      </c>
      <c r="N51" s="17">
        <v>8118.1607472359092</v>
      </c>
    </row>
    <row r="52" spans="1:14" ht="15" customHeight="1" x14ac:dyDescent="0.25">
      <c r="A52" s="63"/>
      <c r="B52" s="5" t="s">
        <v>9</v>
      </c>
      <c r="C52" s="17">
        <v>105617.1</v>
      </c>
      <c r="D52" s="17">
        <v>115066</v>
      </c>
      <c r="E52" s="17">
        <v>79781</v>
      </c>
      <c r="F52" s="17">
        <v>91420</v>
      </c>
      <c r="G52" s="17">
        <v>108370</v>
      </c>
      <c r="H52" s="17">
        <v>87866</v>
      </c>
      <c r="I52" s="17">
        <v>90162</v>
      </c>
      <c r="J52" s="17">
        <v>99142</v>
      </c>
      <c r="K52" s="17">
        <v>90974.18</v>
      </c>
      <c r="L52" s="17">
        <v>98510.31</v>
      </c>
      <c r="M52" s="17">
        <v>106257</v>
      </c>
      <c r="N52" s="17">
        <v>86753.71</v>
      </c>
    </row>
    <row r="53" spans="1:14" x14ac:dyDescent="0.25">
      <c r="A53" s="63"/>
      <c r="B53" s="5" t="s">
        <v>10</v>
      </c>
      <c r="C53" s="17">
        <v>207675</v>
      </c>
      <c r="D53" s="17">
        <v>168211</v>
      </c>
      <c r="E53" s="17">
        <v>101695.83</v>
      </c>
      <c r="F53" s="17">
        <v>116441.44</v>
      </c>
      <c r="G53" s="17">
        <v>150000</v>
      </c>
      <c r="H53" s="17">
        <v>109540</v>
      </c>
      <c r="I53" s="17">
        <v>120798.6</v>
      </c>
      <c r="J53" s="17">
        <v>137928</v>
      </c>
      <c r="K53" s="17">
        <v>115600.81</v>
      </c>
      <c r="L53" s="17">
        <v>122822.67</v>
      </c>
      <c r="M53" s="17">
        <v>137524</v>
      </c>
      <c r="N53" s="17">
        <v>128400</v>
      </c>
    </row>
    <row r="54" spans="1:14" ht="15" customHeight="1" x14ac:dyDescent="0.25">
      <c r="A54" s="72" t="s">
        <v>7</v>
      </c>
      <c r="B54" s="4" t="s">
        <v>3</v>
      </c>
      <c r="C54" s="16">
        <v>164290</v>
      </c>
      <c r="D54" s="16">
        <v>112378</v>
      </c>
      <c r="E54" s="16">
        <v>108132</v>
      </c>
      <c r="F54" s="16">
        <v>119617.69</v>
      </c>
      <c r="G54" s="16">
        <v>122068.935</v>
      </c>
      <c r="H54" s="16">
        <v>110817.79</v>
      </c>
      <c r="I54" s="16">
        <v>110582.02</v>
      </c>
      <c r="J54" s="16">
        <v>123580</v>
      </c>
      <c r="K54" s="16">
        <v>117000</v>
      </c>
      <c r="L54" s="16">
        <v>128639.71</v>
      </c>
      <c r="M54" s="16">
        <v>114692.83</v>
      </c>
      <c r="N54" s="16">
        <v>125083.98</v>
      </c>
    </row>
    <row r="55" spans="1:14" x14ac:dyDescent="0.25">
      <c r="A55" s="72"/>
      <c r="B55" s="4" t="s">
        <v>4</v>
      </c>
      <c r="C55" s="16">
        <v>168692.12403508771</v>
      </c>
      <c r="D55" s="16">
        <v>113717.2705882353</v>
      </c>
      <c r="E55" s="16">
        <v>107494.8068627451</v>
      </c>
      <c r="F55" s="16">
        <v>118295.79529411771</v>
      </c>
      <c r="G55" s="16">
        <v>121240.87</v>
      </c>
      <c r="H55" s="16">
        <v>111229.806</v>
      </c>
      <c r="I55" s="16">
        <v>111971.9932653061</v>
      </c>
      <c r="J55" s="16">
        <v>123499.8814285714</v>
      </c>
      <c r="K55" s="16">
        <v>117301.7906666667</v>
      </c>
      <c r="L55" s="16">
        <v>128638.30093023249</v>
      </c>
      <c r="M55" s="16">
        <v>115324.4771428571</v>
      </c>
      <c r="N55" s="16">
        <v>125051.13800000001</v>
      </c>
    </row>
    <row r="56" spans="1:14" x14ac:dyDescent="0.25">
      <c r="A56" s="72"/>
      <c r="B56" s="4" t="s">
        <v>5</v>
      </c>
      <c r="C56" s="16">
        <v>18891.924845559952</v>
      </c>
      <c r="D56" s="16">
        <v>4242.0516434538649</v>
      </c>
      <c r="E56" s="16">
        <v>3078.7310617717098</v>
      </c>
      <c r="F56" s="16">
        <v>4539.7689313295914</v>
      </c>
      <c r="G56" s="16">
        <v>5839.1101982023774</v>
      </c>
      <c r="H56" s="16">
        <v>3139.8548281773451</v>
      </c>
      <c r="I56" s="16">
        <v>4951.4296106635484</v>
      </c>
      <c r="J56" s="16">
        <v>4241.6953111997746</v>
      </c>
      <c r="K56" s="16">
        <v>3643.2753510682919</v>
      </c>
      <c r="L56" s="16">
        <v>2786.5815377523008</v>
      </c>
      <c r="M56" s="16">
        <v>4586.0010823045995</v>
      </c>
      <c r="N56" s="16">
        <v>6995.2765946873433</v>
      </c>
    </row>
    <row r="57" spans="1:14" ht="15" customHeight="1" x14ac:dyDescent="0.25">
      <c r="A57" s="72"/>
      <c r="B57" s="4" t="s">
        <v>9</v>
      </c>
      <c r="C57" s="16">
        <v>120576.13</v>
      </c>
      <c r="D57" s="16">
        <v>107125</v>
      </c>
      <c r="E57" s="16">
        <v>99430</v>
      </c>
      <c r="F57" s="16">
        <v>105227</v>
      </c>
      <c r="G57" s="16">
        <v>105155</v>
      </c>
      <c r="H57" s="16">
        <v>104351</v>
      </c>
      <c r="I57" s="16">
        <v>103188</v>
      </c>
      <c r="J57" s="16">
        <v>109007</v>
      </c>
      <c r="K57" s="16">
        <v>109865</v>
      </c>
      <c r="L57" s="16">
        <v>121504.88</v>
      </c>
      <c r="M57" s="16">
        <v>106002.58</v>
      </c>
      <c r="N57" s="16">
        <v>101723</v>
      </c>
    </row>
    <row r="58" spans="1:14" x14ac:dyDescent="0.25">
      <c r="A58" s="72"/>
      <c r="B58" s="4" t="s">
        <v>10</v>
      </c>
      <c r="C58" s="16">
        <v>201110</v>
      </c>
      <c r="D58" s="16">
        <v>129490</v>
      </c>
      <c r="E58" s="16">
        <v>112257</v>
      </c>
      <c r="F58" s="16">
        <v>125699</v>
      </c>
      <c r="G58" s="16">
        <v>131426</v>
      </c>
      <c r="H58" s="16">
        <v>118726.1</v>
      </c>
      <c r="I58" s="16">
        <v>130115.4</v>
      </c>
      <c r="J58" s="16">
        <v>133605</v>
      </c>
      <c r="K58" s="16">
        <v>128271</v>
      </c>
      <c r="L58" s="16">
        <v>138040.79</v>
      </c>
      <c r="M58" s="16">
        <v>128602</v>
      </c>
      <c r="N58" s="16">
        <v>144756.32999999999</v>
      </c>
    </row>
    <row r="59" spans="1:14" ht="15" customHeight="1" x14ac:dyDescent="0.25">
      <c r="A59" s="63" t="s">
        <v>8</v>
      </c>
      <c r="B59" s="5" t="s">
        <v>3</v>
      </c>
      <c r="C59" s="17">
        <v>-7333.82</v>
      </c>
      <c r="D59" s="17">
        <v>32432.345000000001</v>
      </c>
      <c r="E59" s="17">
        <v>-17443.2</v>
      </c>
      <c r="F59" s="17">
        <v>-16461</v>
      </c>
      <c r="G59" s="17">
        <v>9531.5</v>
      </c>
      <c r="H59" s="17">
        <v>-13657</v>
      </c>
      <c r="I59" s="17">
        <v>-8666.5</v>
      </c>
      <c r="J59" s="17">
        <v>-4988.5</v>
      </c>
      <c r="K59" s="17">
        <v>-16000</v>
      </c>
      <c r="L59" s="17">
        <v>-20305.05</v>
      </c>
      <c r="M59" s="17">
        <v>8873.5</v>
      </c>
      <c r="N59" s="17">
        <v>-15967.4</v>
      </c>
    </row>
    <row r="60" spans="1:14" x14ac:dyDescent="0.25">
      <c r="A60" s="63"/>
      <c r="B60" s="5" t="s">
        <v>4</v>
      </c>
      <c r="C60" s="17">
        <v>-7855.6745614035099</v>
      </c>
      <c r="D60" s="17">
        <v>28619.18980769231</v>
      </c>
      <c r="E60" s="17">
        <v>-16698.22634615385</v>
      </c>
      <c r="F60" s="17">
        <v>-15335.5962745098</v>
      </c>
      <c r="G60" s="17">
        <v>8974.5398000000005</v>
      </c>
      <c r="H60" s="17">
        <v>-13612.9566</v>
      </c>
      <c r="I60" s="17">
        <v>-8731.8217999999979</v>
      </c>
      <c r="J60" s="17">
        <v>-5989.6080000000002</v>
      </c>
      <c r="K60" s="17">
        <v>-15905.046444444441</v>
      </c>
      <c r="L60" s="17">
        <v>-20061.868636363641</v>
      </c>
      <c r="M60" s="17">
        <v>8652.0273809523787</v>
      </c>
      <c r="N60" s="17">
        <v>-15171.862051282051</v>
      </c>
    </row>
    <row r="61" spans="1:14" x14ac:dyDescent="0.25">
      <c r="A61" s="63"/>
      <c r="B61" s="5" t="s">
        <v>5</v>
      </c>
      <c r="C61" s="17">
        <v>13317.5576847182</v>
      </c>
      <c r="D61" s="17">
        <v>10592.527338174699</v>
      </c>
      <c r="E61" s="17">
        <v>5307.0141557365723</v>
      </c>
      <c r="F61" s="17">
        <v>7422.6940926445213</v>
      </c>
      <c r="G61" s="17">
        <v>6586.0252261570868</v>
      </c>
      <c r="H61" s="17">
        <v>4881.189197750813</v>
      </c>
      <c r="I61" s="17">
        <v>5078.2502726261246</v>
      </c>
      <c r="J61" s="17">
        <v>5429.3064461378008</v>
      </c>
      <c r="K61" s="17">
        <v>5550.3068326682933</v>
      </c>
      <c r="L61" s="17">
        <v>6203.1802588070832</v>
      </c>
      <c r="M61" s="17">
        <v>8113.2956182134913</v>
      </c>
      <c r="N61" s="17">
        <v>7394.3204517123459</v>
      </c>
    </row>
    <row r="62" spans="1:14" x14ac:dyDescent="0.25">
      <c r="A62" s="63"/>
      <c r="B62" s="5" t="s">
        <v>9</v>
      </c>
      <c r="C62" s="17">
        <v>-34706.550000000003</v>
      </c>
      <c r="D62" s="17">
        <v>-8445</v>
      </c>
      <c r="E62" s="17">
        <v>-29452</v>
      </c>
      <c r="F62" s="17">
        <v>-29452.59</v>
      </c>
      <c r="G62" s="17">
        <v>-8498</v>
      </c>
      <c r="H62" s="17">
        <v>-30118</v>
      </c>
      <c r="I62" s="17">
        <v>-23033.61</v>
      </c>
      <c r="J62" s="17">
        <v>-21182.28</v>
      </c>
      <c r="K62" s="17">
        <v>-32067.13</v>
      </c>
      <c r="L62" s="17">
        <v>-39530.49</v>
      </c>
      <c r="M62" s="17">
        <v>-11454.83</v>
      </c>
      <c r="N62" s="17">
        <v>-25706</v>
      </c>
    </row>
    <row r="63" spans="1:14" ht="15.75" thickBot="1" x14ac:dyDescent="0.3">
      <c r="A63" s="64"/>
      <c r="B63" s="6" t="s">
        <v>10</v>
      </c>
      <c r="C63" s="18">
        <v>23423</v>
      </c>
      <c r="D63" s="18">
        <v>50886</v>
      </c>
      <c r="E63" s="18">
        <v>-4792.83</v>
      </c>
      <c r="F63" s="18">
        <v>5516</v>
      </c>
      <c r="G63" s="18">
        <v>22910</v>
      </c>
      <c r="H63" s="18">
        <v>-2696.11</v>
      </c>
      <c r="I63" s="18">
        <v>2090</v>
      </c>
      <c r="J63" s="18">
        <v>4607</v>
      </c>
      <c r="K63" s="18">
        <v>-2560.7399999999998</v>
      </c>
      <c r="L63" s="18">
        <v>-4825.05</v>
      </c>
      <c r="M63" s="18">
        <v>20655</v>
      </c>
      <c r="N63" s="18">
        <v>8533.9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0:N63"/>
  <sheetViews>
    <sheetView workbookViewId="0">
      <selection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43831</v>
      </c>
      <c r="C10" s="3"/>
    </row>
    <row r="11" spans="1:6" ht="15.75" x14ac:dyDescent="0.25">
      <c r="A11" s="1" t="s">
        <v>0</v>
      </c>
      <c r="B11" s="2">
        <v>43831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1648691</v>
      </c>
      <c r="D15" s="11">
        <v>1770000</v>
      </c>
      <c r="E15" s="11">
        <v>1891781</v>
      </c>
      <c r="F15" s="11">
        <v>2009867.68</v>
      </c>
    </row>
    <row r="16" spans="1:6" x14ac:dyDescent="0.25">
      <c r="A16" s="72"/>
      <c r="B16" s="12" t="s">
        <v>4</v>
      </c>
      <c r="C16" s="13">
        <v>1651485.7878181811</v>
      </c>
      <c r="D16" s="13">
        <v>1767709.3961224491</v>
      </c>
      <c r="E16" s="13">
        <v>1885258.2326666659</v>
      </c>
      <c r="F16" s="13">
        <v>2006197.641944445</v>
      </c>
    </row>
    <row r="17" spans="1:6" x14ac:dyDescent="0.25">
      <c r="A17" s="72"/>
      <c r="B17" s="12" t="s">
        <v>5</v>
      </c>
      <c r="C17" s="13">
        <v>48685.674194566891</v>
      </c>
      <c r="D17" s="13">
        <v>46423.359845081599</v>
      </c>
      <c r="E17" s="13">
        <v>61216.797773710168</v>
      </c>
      <c r="F17" s="13">
        <v>73838.576853434643</v>
      </c>
    </row>
    <row r="18" spans="1:6" x14ac:dyDescent="0.25">
      <c r="A18" s="72"/>
      <c r="B18" s="12" t="s">
        <v>9</v>
      </c>
      <c r="C18" s="13">
        <v>1434830</v>
      </c>
      <c r="D18" s="13">
        <v>1640446</v>
      </c>
      <c r="E18" s="13">
        <v>1742311</v>
      </c>
      <c r="F18" s="13">
        <v>1832030.77</v>
      </c>
    </row>
    <row r="19" spans="1:6" x14ac:dyDescent="0.25">
      <c r="A19" s="72"/>
      <c r="B19" s="12" t="s">
        <v>10</v>
      </c>
      <c r="C19" s="13">
        <v>1785366</v>
      </c>
      <c r="D19" s="13">
        <v>1870700</v>
      </c>
      <c r="E19" s="13">
        <v>1997863</v>
      </c>
      <c r="F19" s="13">
        <v>2136473</v>
      </c>
    </row>
    <row r="20" spans="1:6" ht="15" customHeight="1" x14ac:dyDescent="0.25">
      <c r="A20" s="63" t="s">
        <v>6</v>
      </c>
      <c r="B20" s="5" t="s">
        <v>3</v>
      </c>
      <c r="C20" s="14">
        <v>1382570.56</v>
      </c>
      <c r="D20" s="14">
        <v>1482739</v>
      </c>
      <c r="E20" s="14">
        <v>1582629.5</v>
      </c>
      <c r="F20" s="14">
        <v>1690752</v>
      </c>
    </row>
    <row r="21" spans="1:6" x14ac:dyDescent="0.25">
      <c r="A21" s="63"/>
      <c r="B21" s="5" t="s">
        <v>4</v>
      </c>
      <c r="C21" s="14">
        <v>1379873.8549152541</v>
      </c>
      <c r="D21" s="14">
        <v>1478919.5124528301</v>
      </c>
      <c r="E21" s="14">
        <v>1581332.233125</v>
      </c>
      <c r="F21" s="14">
        <v>1681293.03</v>
      </c>
    </row>
    <row r="22" spans="1:6" x14ac:dyDescent="0.25">
      <c r="A22" s="63"/>
      <c r="B22" s="5" t="s">
        <v>5</v>
      </c>
      <c r="C22" s="14">
        <v>28427.52918911395</v>
      </c>
      <c r="D22" s="14">
        <v>39711.553427154991</v>
      </c>
      <c r="E22" s="14">
        <v>60107.334182017446</v>
      </c>
      <c r="F22" s="14">
        <v>75819.253245352971</v>
      </c>
    </row>
    <row r="23" spans="1:6" x14ac:dyDescent="0.25">
      <c r="A23" s="63"/>
      <c r="B23" s="5" t="s">
        <v>9</v>
      </c>
      <c r="C23" s="14">
        <v>1300353</v>
      </c>
      <c r="D23" s="14">
        <v>1381559.8</v>
      </c>
      <c r="E23" s="14">
        <v>1437348.63</v>
      </c>
      <c r="F23" s="14">
        <v>1488614</v>
      </c>
    </row>
    <row r="24" spans="1:6" x14ac:dyDescent="0.25">
      <c r="A24" s="63"/>
      <c r="B24" s="5" t="s">
        <v>10</v>
      </c>
      <c r="C24" s="14">
        <v>1433196.3</v>
      </c>
      <c r="D24" s="14">
        <v>1572000</v>
      </c>
      <c r="E24" s="14">
        <v>1739928</v>
      </c>
      <c r="F24" s="14">
        <v>1863625</v>
      </c>
    </row>
    <row r="25" spans="1:6" ht="15" customHeight="1" x14ac:dyDescent="0.25">
      <c r="A25" s="72" t="s">
        <v>7</v>
      </c>
      <c r="B25" s="4" t="s">
        <v>3</v>
      </c>
      <c r="C25" s="12">
        <v>1468495.5</v>
      </c>
      <c r="D25" s="12">
        <v>1526120.5</v>
      </c>
      <c r="E25" s="12">
        <v>1591136.81</v>
      </c>
      <c r="F25" s="12">
        <v>1650373.3049999999</v>
      </c>
    </row>
    <row r="26" spans="1:6" x14ac:dyDescent="0.25">
      <c r="A26" s="72"/>
      <c r="B26" s="4" t="s">
        <v>4</v>
      </c>
      <c r="C26" s="12">
        <v>1463396.210338983</v>
      </c>
      <c r="D26" s="12">
        <v>1523281.7044230769</v>
      </c>
      <c r="E26" s="12">
        <v>1590508.05375</v>
      </c>
      <c r="F26" s="12">
        <v>1649438.288684211</v>
      </c>
    </row>
    <row r="27" spans="1:6" x14ac:dyDescent="0.25">
      <c r="A27" s="72"/>
      <c r="B27" s="4" t="s">
        <v>5</v>
      </c>
      <c r="C27" s="12">
        <v>25397.45117600853</v>
      </c>
      <c r="D27" s="12">
        <v>27197.62303901419</v>
      </c>
      <c r="E27" s="12">
        <v>41131.241645980459</v>
      </c>
      <c r="F27" s="12">
        <v>46198.715668635537</v>
      </c>
    </row>
    <row r="28" spans="1:6" x14ac:dyDescent="0.25">
      <c r="A28" s="72"/>
      <c r="B28" s="4" t="s">
        <v>9</v>
      </c>
      <c r="C28" s="12">
        <v>1353281.6</v>
      </c>
      <c r="D28" s="12">
        <v>1439985</v>
      </c>
      <c r="E28" s="12">
        <v>1477233</v>
      </c>
      <c r="F28" s="12">
        <v>1513330</v>
      </c>
    </row>
    <row r="29" spans="1:6" x14ac:dyDescent="0.25">
      <c r="A29" s="72"/>
      <c r="B29" s="4" t="s">
        <v>10</v>
      </c>
      <c r="C29" s="12">
        <v>1509349.6</v>
      </c>
      <c r="D29" s="12">
        <v>1579968</v>
      </c>
      <c r="E29" s="12">
        <v>1712401</v>
      </c>
      <c r="F29" s="12">
        <v>1737741</v>
      </c>
    </row>
    <row r="30" spans="1:6" ht="15" customHeight="1" x14ac:dyDescent="0.25">
      <c r="A30" s="73" t="s">
        <v>8</v>
      </c>
      <c r="B30" s="5" t="s">
        <v>3</v>
      </c>
      <c r="C30" s="14">
        <v>-82335.460000000006</v>
      </c>
      <c r="D30" s="14">
        <v>-47151</v>
      </c>
      <c r="E30" s="14">
        <v>-16267</v>
      </c>
      <c r="F30" s="14">
        <v>25200</v>
      </c>
    </row>
    <row r="31" spans="1:6" x14ac:dyDescent="0.25">
      <c r="A31" s="73"/>
      <c r="B31" s="5" t="s">
        <v>4</v>
      </c>
      <c r="C31" s="14">
        <v>-80278.978095238082</v>
      </c>
      <c r="D31" s="14">
        <v>-44154.658421052627</v>
      </c>
      <c r="E31" s="14">
        <v>-8967.7659999999996</v>
      </c>
      <c r="F31" s="14">
        <v>28943.708536585371</v>
      </c>
    </row>
    <row r="32" spans="1:6" x14ac:dyDescent="0.25">
      <c r="A32" s="73"/>
      <c r="B32" s="5" t="s">
        <v>5</v>
      </c>
      <c r="C32" s="14">
        <v>20309.334669765649</v>
      </c>
      <c r="D32" s="14">
        <v>26454.173465098069</v>
      </c>
      <c r="E32" s="14">
        <v>35958.567028981037</v>
      </c>
      <c r="F32" s="14">
        <v>44217.23800332431</v>
      </c>
    </row>
    <row r="33" spans="1:14" ht="15" customHeight="1" x14ac:dyDescent="0.25">
      <c r="A33" s="73"/>
      <c r="B33" s="5" t="s">
        <v>9</v>
      </c>
      <c r="C33" s="14">
        <v>-121307</v>
      </c>
      <c r="D33" s="14">
        <v>-108942</v>
      </c>
      <c r="E33" s="14">
        <v>-87695</v>
      </c>
      <c r="F33" s="14">
        <v>-60000</v>
      </c>
    </row>
    <row r="34" spans="1:14" x14ac:dyDescent="0.25">
      <c r="A34" s="73"/>
      <c r="B34" s="5" t="s">
        <v>10</v>
      </c>
      <c r="C34" s="14">
        <v>-20000</v>
      </c>
      <c r="D34" s="14">
        <v>29290</v>
      </c>
      <c r="E34" s="14">
        <v>89200</v>
      </c>
      <c r="F34" s="14">
        <v>144449</v>
      </c>
    </row>
    <row r="35" spans="1:14" ht="15" customHeight="1" x14ac:dyDescent="0.25">
      <c r="A35" s="74" t="s">
        <v>20</v>
      </c>
      <c r="B35" s="4" t="s">
        <v>3</v>
      </c>
      <c r="C35" s="12">
        <v>78</v>
      </c>
      <c r="D35" s="12">
        <v>78.069999999999993</v>
      </c>
      <c r="E35" s="12">
        <v>77.900000000000006</v>
      </c>
      <c r="F35" s="12">
        <v>77.5</v>
      </c>
    </row>
    <row r="36" spans="1:14" x14ac:dyDescent="0.25">
      <c r="A36" s="74"/>
      <c r="B36" s="4" t="s">
        <v>4</v>
      </c>
      <c r="C36" s="12">
        <v>77.923770491803268</v>
      </c>
      <c r="D36" s="12">
        <v>78.191607142857151</v>
      </c>
      <c r="E36" s="12">
        <v>77.989600000000024</v>
      </c>
      <c r="F36" s="12">
        <v>77.356511627906968</v>
      </c>
    </row>
    <row r="37" spans="1:14" x14ac:dyDescent="0.25">
      <c r="A37" s="74"/>
      <c r="B37" s="4" t="s">
        <v>5</v>
      </c>
      <c r="C37" s="12">
        <v>1.7001864250079779</v>
      </c>
      <c r="D37" s="12">
        <v>2.2307746528836239</v>
      </c>
      <c r="E37" s="12">
        <v>2.416808453734145</v>
      </c>
      <c r="F37" s="12">
        <v>2.835572406915678</v>
      </c>
    </row>
    <row r="38" spans="1:14" x14ac:dyDescent="0.25">
      <c r="A38" s="74"/>
      <c r="B38" s="4" t="s">
        <v>9</v>
      </c>
      <c r="C38" s="12">
        <v>74</v>
      </c>
      <c r="D38" s="12">
        <v>73</v>
      </c>
      <c r="E38" s="12">
        <v>73</v>
      </c>
      <c r="F38" s="12">
        <v>70</v>
      </c>
    </row>
    <row r="39" spans="1:14" ht="15.75" thickBot="1" x14ac:dyDescent="0.3">
      <c r="A39" s="75"/>
      <c r="B39" s="7" t="s">
        <v>10</v>
      </c>
      <c r="C39" s="15">
        <v>80.86</v>
      </c>
      <c r="D39" s="15">
        <v>82.5</v>
      </c>
      <c r="E39" s="15">
        <v>82.87</v>
      </c>
      <c r="F39" s="15">
        <v>84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43831</v>
      </c>
      <c r="D43" s="9">
        <v>43862</v>
      </c>
      <c r="E43" s="9">
        <v>43891</v>
      </c>
      <c r="F43" s="9">
        <v>43922</v>
      </c>
      <c r="G43" s="9">
        <v>43952</v>
      </c>
      <c r="H43" s="9">
        <v>43983</v>
      </c>
      <c r="I43" s="9">
        <v>44013</v>
      </c>
      <c r="J43" s="9">
        <v>44044</v>
      </c>
      <c r="K43" s="9">
        <v>44075</v>
      </c>
      <c r="L43" s="9">
        <v>44105</v>
      </c>
      <c r="M43" s="9">
        <v>44136</v>
      </c>
      <c r="N43" s="9">
        <v>44166</v>
      </c>
    </row>
    <row r="44" spans="1:14" ht="15" customHeight="1" x14ac:dyDescent="0.25">
      <c r="A44" s="71" t="s">
        <v>11</v>
      </c>
      <c r="B44" s="4" t="s">
        <v>3</v>
      </c>
      <c r="C44" s="16">
        <v>169131</v>
      </c>
      <c r="D44" s="16">
        <v>121102</v>
      </c>
      <c r="E44" s="16">
        <v>120824</v>
      </c>
      <c r="F44" s="16">
        <v>147840.5</v>
      </c>
      <c r="G44" s="16">
        <v>121663.985</v>
      </c>
      <c r="H44" s="16">
        <v>127511.74</v>
      </c>
      <c r="I44" s="16">
        <v>144452.59</v>
      </c>
      <c r="J44" s="16">
        <v>125889</v>
      </c>
      <c r="K44" s="16">
        <v>124284.17</v>
      </c>
      <c r="L44" s="16">
        <v>144971.1</v>
      </c>
      <c r="M44" s="16">
        <v>134984.20000000001</v>
      </c>
      <c r="N44" s="16">
        <v>161943</v>
      </c>
    </row>
    <row r="45" spans="1:14" x14ac:dyDescent="0.25">
      <c r="A45" s="72"/>
      <c r="B45" s="4" t="s">
        <v>4</v>
      </c>
      <c r="C45" s="16">
        <v>168468.60566037739</v>
      </c>
      <c r="D45" s="16">
        <v>120800.6028301887</v>
      </c>
      <c r="E45" s="16">
        <v>120439.9849056604</v>
      </c>
      <c r="F45" s="16">
        <v>148267.26360000001</v>
      </c>
      <c r="G45" s="16">
        <v>121965.81819999999</v>
      </c>
      <c r="H45" s="16">
        <v>126615.12254901959</v>
      </c>
      <c r="I45" s="16">
        <v>144044.29520833329</v>
      </c>
      <c r="J45" s="16">
        <v>126463.69866666671</v>
      </c>
      <c r="K45" s="16">
        <v>125388.4525581396</v>
      </c>
      <c r="L45" s="16">
        <v>145693.80363636359</v>
      </c>
      <c r="M45" s="16">
        <v>135074.3417073171</v>
      </c>
      <c r="N45" s="16">
        <v>161821.33829268289</v>
      </c>
    </row>
    <row r="46" spans="1:14" x14ac:dyDescent="0.25">
      <c r="A46" s="72"/>
      <c r="B46" s="4" t="s">
        <v>5</v>
      </c>
      <c r="C46" s="16">
        <v>4915.8948419491207</v>
      </c>
      <c r="D46" s="16">
        <v>4509.5605520802555</v>
      </c>
      <c r="E46" s="16">
        <v>4211.143279127974</v>
      </c>
      <c r="F46" s="16">
        <v>4069.6305999518322</v>
      </c>
      <c r="G46" s="16">
        <v>4421.3950748921279</v>
      </c>
      <c r="H46" s="16">
        <v>5213.9239332774478</v>
      </c>
      <c r="I46" s="16">
        <v>4674.52917056143</v>
      </c>
      <c r="J46" s="16">
        <v>5221.0787077935784</v>
      </c>
      <c r="K46" s="16">
        <v>5565.344858615209</v>
      </c>
      <c r="L46" s="16">
        <v>5934.3231276689357</v>
      </c>
      <c r="M46" s="16">
        <v>3864.9415106000661</v>
      </c>
      <c r="N46" s="16">
        <v>8559.8345078780258</v>
      </c>
    </row>
    <row r="47" spans="1:14" ht="15" customHeight="1" x14ac:dyDescent="0.25">
      <c r="A47" s="72"/>
      <c r="B47" s="4" t="s">
        <v>9</v>
      </c>
      <c r="C47" s="16">
        <v>150944</v>
      </c>
      <c r="D47" s="16">
        <v>110672</v>
      </c>
      <c r="E47" s="16">
        <v>109637</v>
      </c>
      <c r="F47" s="16">
        <v>137790</v>
      </c>
      <c r="G47" s="16">
        <v>107050</v>
      </c>
      <c r="H47" s="16">
        <v>111387</v>
      </c>
      <c r="I47" s="16">
        <v>134906</v>
      </c>
      <c r="J47" s="16">
        <v>117492</v>
      </c>
      <c r="K47" s="16">
        <v>116799</v>
      </c>
      <c r="L47" s="16">
        <v>134500</v>
      </c>
      <c r="M47" s="16">
        <v>127316</v>
      </c>
      <c r="N47" s="16">
        <v>133167.9</v>
      </c>
    </row>
    <row r="48" spans="1:14" x14ac:dyDescent="0.25">
      <c r="A48" s="72"/>
      <c r="B48" s="4" t="s">
        <v>10</v>
      </c>
      <c r="C48" s="16">
        <v>178187</v>
      </c>
      <c r="D48" s="16">
        <v>137200</v>
      </c>
      <c r="E48" s="16">
        <v>131773</v>
      </c>
      <c r="F48" s="16">
        <v>161000</v>
      </c>
      <c r="G48" s="16">
        <v>141742</v>
      </c>
      <c r="H48" s="16">
        <v>141000</v>
      </c>
      <c r="I48" s="16">
        <v>158600</v>
      </c>
      <c r="J48" s="16">
        <v>147875</v>
      </c>
      <c r="K48" s="16">
        <v>147610</v>
      </c>
      <c r="L48" s="16">
        <v>161000</v>
      </c>
      <c r="M48" s="16">
        <v>146572.76</v>
      </c>
      <c r="N48" s="16">
        <v>178292</v>
      </c>
    </row>
    <row r="49" spans="1:14" ht="15" customHeight="1" x14ac:dyDescent="0.25">
      <c r="A49" s="63" t="s">
        <v>6</v>
      </c>
      <c r="B49" s="5" t="s">
        <v>3</v>
      </c>
      <c r="C49" s="17">
        <v>144843.4</v>
      </c>
      <c r="D49" s="17">
        <v>90304.2</v>
      </c>
      <c r="E49" s="17">
        <v>102518.1</v>
      </c>
      <c r="F49" s="17">
        <v>132085.5</v>
      </c>
      <c r="G49" s="17">
        <v>97659</v>
      </c>
      <c r="H49" s="17">
        <v>103338</v>
      </c>
      <c r="I49" s="17">
        <v>119000</v>
      </c>
      <c r="J49" s="17">
        <v>100538</v>
      </c>
      <c r="K49" s="17">
        <v>109155.28</v>
      </c>
      <c r="L49" s="17">
        <v>125014.07</v>
      </c>
      <c r="M49" s="17">
        <v>110317</v>
      </c>
      <c r="N49" s="17">
        <v>139048.52499999999</v>
      </c>
    </row>
    <row r="50" spans="1:14" x14ac:dyDescent="0.25">
      <c r="A50" s="63"/>
      <c r="B50" s="5" t="s">
        <v>4</v>
      </c>
      <c r="C50" s="17">
        <v>144457.30169811321</v>
      </c>
      <c r="D50" s="17">
        <v>90486.680384615378</v>
      </c>
      <c r="E50" s="17">
        <v>102740.2686792453</v>
      </c>
      <c r="F50" s="17">
        <v>131661.8909803922</v>
      </c>
      <c r="G50" s="17">
        <v>98270.70199999999</v>
      </c>
      <c r="H50" s="17">
        <v>103061.9935294118</v>
      </c>
      <c r="I50" s="17">
        <v>119510.8127659575</v>
      </c>
      <c r="J50" s="17">
        <v>101397.6366666667</v>
      </c>
      <c r="K50" s="17">
        <v>108920.0146511628</v>
      </c>
      <c r="L50" s="17">
        <v>124997.3452272728</v>
      </c>
      <c r="M50" s="17">
        <v>110785.11093023251</v>
      </c>
      <c r="N50" s="17">
        <v>139041.17499999999</v>
      </c>
    </row>
    <row r="51" spans="1:14" x14ac:dyDescent="0.25">
      <c r="A51" s="63"/>
      <c r="B51" s="5" t="s">
        <v>5</v>
      </c>
      <c r="C51" s="17">
        <v>5740.0817164971031</v>
      </c>
      <c r="D51" s="17">
        <v>3811.4199013249058</v>
      </c>
      <c r="E51" s="17">
        <v>3888.1025399885598</v>
      </c>
      <c r="F51" s="17">
        <v>4218.0596175285391</v>
      </c>
      <c r="G51" s="17">
        <v>4753.8400948041326</v>
      </c>
      <c r="H51" s="17">
        <v>5435.1683298653479</v>
      </c>
      <c r="I51" s="17">
        <v>3650.4748326560511</v>
      </c>
      <c r="J51" s="17">
        <v>4890.3180894182033</v>
      </c>
      <c r="K51" s="17">
        <v>4559.8768155475782</v>
      </c>
      <c r="L51" s="17">
        <v>5628.6189693856386</v>
      </c>
      <c r="M51" s="17">
        <v>6158.587565464918</v>
      </c>
      <c r="N51" s="17">
        <v>12913.50929175151</v>
      </c>
    </row>
    <row r="52" spans="1:14" ht="15" customHeight="1" x14ac:dyDescent="0.25">
      <c r="A52" s="63"/>
      <c r="B52" s="5" t="s">
        <v>9</v>
      </c>
      <c r="C52" s="17">
        <v>125946.12</v>
      </c>
      <c r="D52" s="17">
        <v>82922.37</v>
      </c>
      <c r="E52" s="17">
        <v>94582.080000000002</v>
      </c>
      <c r="F52" s="17">
        <v>123016.58</v>
      </c>
      <c r="G52" s="17">
        <v>89400</v>
      </c>
      <c r="H52" s="17">
        <v>91185.95</v>
      </c>
      <c r="I52" s="17">
        <v>111509.6</v>
      </c>
      <c r="J52" s="17">
        <v>90974.18</v>
      </c>
      <c r="K52" s="17">
        <v>98510.31</v>
      </c>
      <c r="L52" s="17">
        <v>110028.87</v>
      </c>
      <c r="M52" s="17">
        <v>101242</v>
      </c>
      <c r="N52" s="17">
        <v>102591.5</v>
      </c>
    </row>
    <row r="53" spans="1:14" x14ac:dyDescent="0.25">
      <c r="A53" s="63"/>
      <c r="B53" s="5" t="s">
        <v>10</v>
      </c>
      <c r="C53" s="17">
        <v>156607.29999999999</v>
      </c>
      <c r="D53" s="17">
        <v>106205.82</v>
      </c>
      <c r="E53" s="17">
        <v>111884</v>
      </c>
      <c r="F53" s="17">
        <v>147000</v>
      </c>
      <c r="G53" s="17">
        <v>114079</v>
      </c>
      <c r="H53" s="17">
        <v>120798.6</v>
      </c>
      <c r="I53" s="17">
        <v>128352</v>
      </c>
      <c r="J53" s="17">
        <v>113381.92</v>
      </c>
      <c r="K53" s="17">
        <v>123998.45</v>
      </c>
      <c r="L53" s="17">
        <v>138823</v>
      </c>
      <c r="M53" s="17">
        <v>128400</v>
      </c>
      <c r="N53" s="17">
        <v>175821</v>
      </c>
    </row>
    <row r="54" spans="1:14" ht="15" customHeight="1" x14ac:dyDescent="0.25">
      <c r="A54" s="72" t="s">
        <v>7</v>
      </c>
      <c r="B54" s="4" t="s">
        <v>3</v>
      </c>
      <c r="C54" s="16">
        <v>112263.53</v>
      </c>
      <c r="D54" s="16">
        <v>108195.42</v>
      </c>
      <c r="E54" s="16">
        <v>120291.98</v>
      </c>
      <c r="F54" s="16">
        <v>122472</v>
      </c>
      <c r="G54" s="16">
        <v>110659.8</v>
      </c>
      <c r="H54" s="16">
        <v>110020</v>
      </c>
      <c r="I54" s="16">
        <v>124439.5</v>
      </c>
      <c r="J54" s="16">
        <v>116256.1</v>
      </c>
      <c r="K54" s="16">
        <v>128895.54</v>
      </c>
      <c r="L54" s="16">
        <v>114050.21</v>
      </c>
      <c r="M54" s="16">
        <v>125184.98</v>
      </c>
      <c r="N54" s="16">
        <v>163401</v>
      </c>
    </row>
    <row r="55" spans="1:14" x14ac:dyDescent="0.25">
      <c r="A55" s="72"/>
      <c r="B55" s="4" t="s">
        <v>4</v>
      </c>
      <c r="C55" s="16">
        <v>112962.2467924528</v>
      </c>
      <c r="D55" s="16">
        <v>107519.3480769231</v>
      </c>
      <c r="E55" s="16">
        <v>119178.54078431371</v>
      </c>
      <c r="F55" s="16">
        <v>122193.40571428571</v>
      </c>
      <c r="G55" s="16">
        <v>111400.10799999999</v>
      </c>
      <c r="H55" s="16">
        <v>111351.6514</v>
      </c>
      <c r="I55" s="16">
        <v>123828.2675</v>
      </c>
      <c r="J55" s="16">
        <v>116594.00844444449</v>
      </c>
      <c r="K55" s="16">
        <v>128577.2597619048</v>
      </c>
      <c r="L55" s="16">
        <v>114734.9972093024</v>
      </c>
      <c r="M55" s="16">
        <v>125536.8411904762</v>
      </c>
      <c r="N55" s="16">
        <v>163128.4034146342</v>
      </c>
    </row>
    <row r="56" spans="1:14" x14ac:dyDescent="0.25">
      <c r="A56" s="72"/>
      <c r="B56" s="4" t="s">
        <v>5</v>
      </c>
      <c r="C56" s="16">
        <v>4170.9427547842924</v>
      </c>
      <c r="D56" s="16">
        <v>3453.9731627294182</v>
      </c>
      <c r="E56" s="16">
        <v>3958.605383493456</v>
      </c>
      <c r="F56" s="16">
        <v>4903.7228734346127</v>
      </c>
      <c r="G56" s="16">
        <v>2726.5636492860699</v>
      </c>
      <c r="H56" s="16">
        <v>5034.9404443933336</v>
      </c>
      <c r="I56" s="16">
        <v>4592.6451223666136</v>
      </c>
      <c r="J56" s="16">
        <v>3631.407082072606</v>
      </c>
      <c r="K56" s="16">
        <v>3243.6058225327338</v>
      </c>
      <c r="L56" s="16">
        <v>5249.7720100669612</v>
      </c>
      <c r="M56" s="16">
        <v>4931.8915998107568</v>
      </c>
      <c r="N56" s="16">
        <v>16077.446462695751</v>
      </c>
    </row>
    <row r="57" spans="1:14" ht="15" customHeight="1" x14ac:dyDescent="0.25">
      <c r="A57" s="72"/>
      <c r="B57" s="4" t="s">
        <v>9</v>
      </c>
      <c r="C57" s="16">
        <v>102987</v>
      </c>
      <c r="D57" s="16">
        <v>90396.34</v>
      </c>
      <c r="E57" s="16">
        <v>105227</v>
      </c>
      <c r="F57" s="16">
        <v>108175</v>
      </c>
      <c r="G57" s="16">
        <v>104498</v>
      </c>
      <c r="H57" s="16">
        <v>102532.82</v>
      </c>
      <c r="I57" s="16">
        <v>109007</v>
      </c>
      <c r="J57" s="16">
        <v>104543.86</v>
      </c>
      <c r="K57" s="16">
        <v>116071.5</v>
      </c>
      <c r="L57" s="16">
        <v>102180.51</v>
      </c>
      <c r="M57" s="16">
        <v>111012.47</v>
      </c>
      <c r="N57" s="16">
        <v>127001.1</v>
      </c>
    </row>
    <row r="58" spans="1:14" x14ac:dyDescent="0.25">
      <c r="A58" s="72"/>
      <c r="B58" s="4" t="s">
        <v>10</v>
      </c>
      <c r="C58" s="16">
        <v>128000</v>
      </c>
      <c r="D58" s="16">
        <v>112257</v>
      </c>
      <c r="E58" s="16">
        <v>125699</v>
      </c>
      <c r="F58" s="16">
        <v>131593.39000000001</v>
      </c>
      <c r="G58" s="16">
        <v>118726.1</v>
      </c>
      <c r="H58" s="16">
        <v>130115.4</v>
      </c>
      <c r="I58" s="16">
        <v>134097</v>
      </c>
      <c r="J58" s="16">
        <v>127466</v>
      </c>
      <c r="K58" s="16">
        <v>138040.79</v>
      </c>
      <c r="L58" s="16">
        <v>130763.31</v>
      </c>
      <c r="M58" s="16">
        <v>138800.47</v>
      </c>
      <c r="N58" s="16">
        <v>207718.76</v>
      </c>
    </row>
    <row r="59" spans="1:14" ht="15" customHeight="1" x14ac:dyDescent="0.25">
      <c r="A59" s="63" t="s">
        <v>8</v>
      </c>
      <c r="B59" s="5" t="s">
        <v>3</v>
      </c>
      <c r="C59" s="17">
        <v>32443</v>
      </c>
      <c r="D59" s="17">
        <v>-17888.75</v>
      </c>
      <c r="E59" s="17">
        <v>-16855</v>
      </c>
      <c r="F59" s="17">
        <v>9230</v>
      </c>
      <c r="G59" s="17">
        <v>-13566</v>
      </c>
      <c r="H59" s="17">
        <v>-9114.1299999999992</v>
      </c>
      <c r="I59" s="17">
        <v>-4006.14</v>
      </c>
      <c r="J59" s="17">
        <v>-15807.8</v>
      </c>
      <c r="K59" s="17">
        <v>-20111.5</v>
      </c>
      <c r="L59" s="17">
        <v>10107</v>
      </c>
      <c r="M59" s="17">
        <v>-16103</v>
      </c>
      <c r="N59" s="17">
        <v>-24409.5</v>
      </c>
    </row>
    <row r="60" spans="1:14" x14ac:dyDescent="0.25">
      <c r="A60" s="63"/>
      <c r="B60" s="5" t="s">
        <v>4</v>
      </c>
      <c r="C60" s="17">
        <v>30870.693018867929</v>
      </c>
      <c r="D60" s="17">
        <v>-17245.671346153849</v>
      </c>
      <c r="E60" s="17">
        <v>-16009.613269230769</v>
      </c>
      <c r="F60" s="17">
        <v>8795.2740000000031</v>
      </c>
      <c r="G60" s="17">
        <v>-12634.8976</v>
      </c>
      <c r="H60" s="17">
        <v>-8604.567843137258</v>
      </c>
      <c r="I60" s="17">
        <v>-4618.3978723404261</v>
      </c>
      <c r="J60" s="17">
        <v>-15338.85227272727</v>
      </c>
      <c r="K60" s="17">
        <v>-19541.444523809521</v>
      </c>
      <c r="L60" s="17">
        <v>9942.6490697674417</v>
      </c>
      <c r="M60" s="17">
        <v>-15338.96142857142</v>
      </c>
      <c r="N60" s="17">
        <v>-24031.464146341459</v>
      </c>
    </row>
    <row r="61" spans="1:14" x14ac:dyDescent="0.25">
      <c r="A61" s="63"/>
      <c r="B61" s="5" t="s">
        <v>5</v>
      </c>
      <c r="C61" s="17">
        <v>6991.6835026022127</v>
      </c>
      <c r="D61" s="17">
        <v>4358.1358463718716</v>
      </c>
      <c r="E61" s="17">
        <v>6266.7636813210374</v>
      </c>
      <c r="F61" s="17">
        <v>6938.7510489562774</v>
      </c>
      <c r="G61" s="17">
        <v>5063.7912176987611</v>
      </c>
      <c r="H61" s="17">
        <v>4826.681278744355</v>
      </c>
      <c r="I61" s="17">
        <v>3906.1777611829948</v>
      </c>
      <c r="J61" s="17">
        <v>4290.3238253170457</v>
      </c>
      <c r="K61" s="17">
        <v>4302.342118581234</v>
      </c>
      <c r="L61" s="17">
        <v>6879.3492222623754</v>
      </c>
      <c r="M61" s="17">
        <v>5021.8905102835488</v>
      </c>
      <c r="N61" s="17">
        <v>13636.04330256434</v>
      </c>
    </row>
    <row r="62" spans="1:14" x14ac:dyDescent="0.25">
      <c r="A62" s="63"/>
      <c r="B62" s="5" t="s">
        <v>9</v>
      </c>
      <c r="C62" s="17">
        <v>2352</v>
      </c>
      <c r="D62" s="17">
        <v>-24847.17</v>
      </c>
      <c r="E62" s="17">
        <v>-29452.59</v>
      </c>
      <c r="F62" s="17">
        <v>-14197.79</v>
      </c>
      <c r="G62" s="17">
        <v>-24631.33</v>
      </c>
      <c r="H62" s="17">
        <v>-23033.61</v>
      </c>
      <c r="I62" s="17">
        <v>-13339</v>
      </c>
      <c r="J62" s="17">
        <v>-24533</v>
      </c>
      <c r="K62" s="17">
        <v>-25319</v>
      </c>
      <c r="L62" s="17">
        <v>-11454.83</v>
      </c>
      <c r="M62" s="17">
        <v>-24450</v>
      </c>
      <c r="N62" s="17">
        <v>-64367.06</v>
      </c>
    </row>
    <row r="63" spans="1:14" ht="15.75" thickBot="1" x14ac:dyDescent="0.3">
      <c r="A63" s="64"/>
      <c r="B63" s="6" t="s">
        <v>10</v>
      </c>
      <c r="C63" s="18">
        <v>42739.4</v>
      </c>
      <c r="D63" s="18">
        <v>-4235.1099999999997</v>
      </c>
      <c r="E63" s="18">
        <v>2001</v>
      </c>
      <c r="F63" s="18">
        <v>23045.64</v>
      </c>
      <c r="G63" s="18">
        <v>1782</v>
      </c>
      <c r="H63" s="18">
        <v>3599.49</v>
      </c>
      <c r="I63" s="18">
        <v>3954</v>
      </c>
      <c r="J63" s="18">
        <v>-2093.69</v>
      </c>
      <c r="K63" s="18">
        <v>-3647.01</v>
      </c>
      <c r="L63" s="18">
        <v>27382</v>
      </c>
      <c r="M63" s="18">
        <v>4381</v>
      </c>
      <c r="N63" s="18">
        <v>1377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0:N63"/>
  <sheetViews>
    <sheetView topLeftCell="A31" workbookViewId="0">
      <selection activeCell="P66" sqref="P6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43862</v>
      </c>
      <c r="C10" s="3"/>
    </row>
    <row r="11" spans="1:6" ht="15.75" x14ac:dyDescent="0.25">
      <c r="A11" s="1" t="s">
        <v>0</v>
      </c>
      <c r="B11" s="2">
        <v>43862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1642265</v>
      </c>
      <c r="D15" s="11">
        <v>1762000</v>
      </c>
      <c r="E15" s="11">
        <v>1886973.425</v>
      </c>
      <c r="F15" s="11">
        <v>1996481.31</v>
      </c>
    </row>
    <row r="16" spans="1:6" x14ac:dyDescent="0.25">
      <c r="A16" s="72"/>
      <c r="B16" s="12" t="s">
        <v>4</v>
      </c>
      <c r="C16" s="13">
        <v>1648035.6614545451</v>
      </c>
      <c r="D16" s="13">
        <v>1765684.983061224</v>
      </c>
      <c r="E16" s="13">
        <v>1880065.1936956521</v>
      </c>
      <c r="F16" s="13">
        <v>2007969.29</v>
      </c>
    </row>
    <row r="17" spans="1:6" x14ac:dyDescent="0.25">
      <c r="A17" s="72"/>
      <c r="B17" s="12" t="s">
        <v>5</v>
      </c>
      <c r="C17" s="13">
        <v>38665.672124527293</v>
      </c>
      <c r="D17" s="13">
        <v>42149.521964352258</v>
      </c>
      <c r="E17" s="13">
        <v>61814.245977199811</v>
      </c>
      <c r="F17" s="13">
        <v>63800.483342478321</v>
      </c>
    </row>
    <row r="18" spans="1:6" x14ac:dyDescent="0.25">
      <c r="A18" s="72"/>
      <c r="B18" s="12" t="s">
        <v>9</v>
      </c>
      <c r="C18" s="13">
        <v>1570324</v>
      </c>
      <c r="D18" s="13">
        <v>1691849</v>
      </c>
      <c r="E18" s="13">
        <v>1666280</v>
      </c>
      <c r="F18" s="13">
        <v>1900000</v>
      </c>
    </row>
    <row r="19" spans="1:6" x14ac:dyDescent="0.25">
      <c r="A19" s="72"/>
      <c r="B19" s="12" t="s">
        <v>10</v>
      </c>
      <c r="C19" s="13">
        <v>1785366</v>
      </c>
      <c r="D19" s="13">
        <v>1870700</v>
      </c>
      <c r="E19" s="13">
        <v>1997863</v>
      </c>
      <c r="F19" s="13">
        <v>2136473</v>
      </c>
    </row>
    <row r="20" spans="1:6" ht="15" customHeight="1" x14ac:dyDescent="0.25">
      <c r="A20" s="63" t="s">
        <v>6</v>
      </c>
      <c r="B20" s="5" t="s">
        <v>3</v>
      </c>
      <c r="C20" s="14">
        <v>1378551</v>
      </c>
      <c r="D20" s="14">
        <v>1479397.5</v>
      </c>
      <c r="E20" s="14">
        <v>1577200</v>
      </c>
      <c r="F20" s="14">
        <v>1680668.9</v>
      </c>
    </row>
    <row r="21" spans="1:6" x14ac:dyDescent="0.25">
      <c r="A21" s="63"/>
      <c r="B21" s="5" t="s">
        <v>4</v>
      </c>
      <c r="C21" s="14">
        <v>1382793.3350877189</v>
      </c>
      <c r="D21" s="14">
        <v>1480110.5294230769</v>
      </c>
      <c r="E21" s="14">
        <v>1580891.8740425529</v>
      </c>
      <c r="F21" s="14">
        <v>1681423.125365854</v>
      </c>
    </row>
    <row r="22" spans="1:6" x14ac:dyDescent="0.25">
      <c r="A22" s="63"/>
      <c r="B22" s="5" t="s">
        <v>5</v>
      </c>
      <c r="C22" s="14">
        <v>29495.93596819845</v>
      </c>
      <c r="D22" s="14">
        <v>35204.59857594256</v>
      </c>
      <c r="E22" s="14">
        <v>51910.915051596166</v>
      </c>
      <c r="F22" s="14">
        <v>66786.963847273408</v>
      </c>
    </row>
    <row r="23" spans="1:6" x14ac:dyDescent="0.25">
      <c r="A23" s="63"/>
      <c r="B23" s="5" t="s">
        <v>9</v>
      </c>
      <c r="C23" s="14">
        <v>1300000</v>
      </c>
      <c r="D23" s="14">
        <v>1380000</v>
      </c>
      <c r="E23" s="14">
        <v>1430000</v>
      </c>
      <c r="F23" s="14">
        <v>1494013</v>
      </c>
    </row>
    <row r="24" spans="1:6" x14ac:dyDescent="0.25">
      <c r="A24" s="63"/>
      <c r="B24" s="5" t="s">
        <v>10</v>
      </c>
      <c r="C24" s="14">
        <v>1487474</v>
      </c>
      <c r="D24" s="14">
        <v>1572000</v>
      </c>
      <c r="E24" s="14">
        <v>1739928</v>
      </c>
      <c r="F24" s="14">
        <v>1863625</v>
      </c>
    </row>
    <row r="25" spans="1:6" ht="15" customHeight="1" x14ac:dyDescent="0.25">
      <c r="A25" s="72" t="s">
        <v>7</v>
      </c>
      <c r="B25" s="4" t="s">
        <v>3</v>
      </c>
      <c r="C25" s="12">
        <v>1468966.835</v>
      </c>
      <c r="D25" s="12">
        <v>1528000</v>
      </c>
      <c r="E25" s="12">
        <v>1594580.5</v>
      </c>
      <c r="F25" s="12">
        <v>1652900</v>
      </c>
    </row>
    <row r="26" spans="1:6" x14ac:dyDescent="0.25">
      <c r="A26" s="72"/>
      <c r="B26" s="4" t="s">
        <v>4</v>
      </c>
      <c r="C26" s="12">
        <v>1470538.033214286</v>
      </c>
      <c r="D26" s="12">
        <v>1528337.225686274</v>
      </c>
      <c r="E26" s="12">
        <v>1595006.713829787</v>
      </c>
      <c r="F26" s="12">
        <v>1654495.7346153851</v>
      </c>
    </row>
    <row r="27" spans="1:6" x14ac:dyDescent="0.25">
      <c r="A27" s="72"/>
      <c r="B27" s="4" t="s">
        <v>5</v>
      </c>
      <c r="C27" s="12">
        <v>20152.917323897749</v>
      </c>
      <c r="D27" s="12">
        <v>27666.381324857259</v>
      </c>
      <c r="E27" s="12">
        <v>40192.536620741397</v>
      </c>
      <c r="F27" s="12">
        <v>45257.09094515071</v>
      </c>
    </row>
    <row r="28" spans="1:6" x14ac:dyDescent="0.25">
      <c r="A28" s="72"/>
      <c r="B28" s="4" t="s">
        <v>9</v>
      </c>
      <c r="C28" s="12">
        <v>1431772.4</v>
      </c>
      <c r="D28" s="12">
        <v>1457158</v>
      </c>
      <c r="E28" s="12">
        <v>1496339</v>
      </c>
      <c r="F28" s="12">
        <v>1520266</v>
      </c>
    </row>
    <row r="29" spans="1:6" x14ac:dyDescent="0.25">
      <c r="A29" s="72"/>
      <c r="B29" s="4" t="s">
        <v>10</v>
      </c>
      <c r="C29" s="12">
        <v>1541681</v>
      </c>
      <c r="D29" s="12">
        <v>1623752</v>
      </c>
      <c r="E29" s="12">
        <v>1712401</v>
      </c>
      <c r="F29" s="12">
        <v>1760411</v>
      </c>
    </row>
    <row r="30" spans="1:6" ht="15" customHeight="1" x14ac:dyDescent="0.25">
      <c r="A30" s="73" t="s">
        <v>8</v>
      </c>
      <c r="B30" s="5" t="s">
        <v>3</v>
      </c>
      <c r="C30" s="14">
        <v>-86250.4</v>
      </c>
      <c r="D30" s="14">
        <v>-45743.5</v>
      </c>
      <c r="E30" s="14">
        <v>-18100</v>
      </c>
      <c r="F30" s="14">
        <v>23904.91</v>
      </c>
    </row>
    <row r="31" spans="1:6" x14ac:dyDescent="0.25">
      <c r="A31" s="73"/>
      <c r="B31" s="5" t="s">
        <v>4</v>
      </c>
      <c r="C31" s="14">
        <v>-85041.042166666652</v>
      </c>
      <c r="D31" s="14">
        <v>-47383.449107142857</v>
      </c>
      <c r="E31" s="14">
        <v>-13705.00306122449</v>
      </c>
      <c r="F31" s="14">
        <v>25616.22976190476</v>
      </c>
    </row>
    <row r="32" spans="1:6" x14ac:dyDescent="0.25">
      <c r="A32" s="73"/>
      <c r="B32" s="5" t="s">
        <v>5</v>
      </c>
      <c r="C32" s="14">
        <v>22140.83735256366</v>
      </c>
      <c r="D32" s="14">
        <v>25174.514429211958</v>
      </c>
      <c r="E32" s="14">
        <v>29658.888325872289</v>
      </c>
      <c r="F32" s="14">
        <v>39698.178652395807</v>
      </c>
    </row>
    <row r="33" spans="1:14" ht="15" customHeight="1" x14ac:dyDescent="0.25">
      <c r="A33" s="73"/>
      <c r="B33" s="5" t="s">
        <v>9</v>
      </c>
      <c r="C33" s="14">
        <v>-132010</v>
      </c>
      <c r="D33" s="14">
        <v>-111145</v>
      </c>
      <c r="E33" s="14">
        <v>-78263</v>
      </c>
      <c r="F33" s="14">
        <v>-70000</v>
      </c>
    </row>
    <row r="34" spans="1:14" x14ac:dyDescent="0.25">
      <c r="A34" s="73"/>
      <c r="B34" s="5" t="s">
        <v>10</v>
      </c>
      <c r="C34" s="14">
        <v>-15216</v>
      </c>
      <c r="D34" s="14">
        <v>24000</v>
      </c>
      <c r="E34" s="14">
        <v>52080</v>
      </c>
      <c r="F34" s="14">
        <v>112616</v>
      </c>
    </row>
    <row r="35" spans="1:14" ht="15" customHeight="1" x14ac:dyDescent="0.25">
      <c r="A35" s="74" t="s">
        <v>20</v>
      </c>
      <c r="B35" s="4" t="s">
        <v>3</v>
      </c>
      <c r="C35" s="12">
        <v>76.2</v>
      </c>
      <c r="D35" s="12">
        <v>76.5</v>
      </c>
      <c r="E35" s="12">
        <v>76.59</v>
      </c>
      <c r="F35" s="12">
        <v>75.88</v>
      </c>
    </row>
    <row r="36" spans="1:14" x14ac:dyDescent="0.25">
      <c r="A36" s="74"/>
      <c r="B36" s="4" t="s">
        <v>4</v>
      </c>
      <c r="C36" s="12">
        <v>76.794406779661017</v>
      </c>
      <c r="D36" s="12">
        <v>76.996415094339611</v>
      </c>
      <c r="E36" s="12">
        <v>76.770204081632642</v>
      </c>
      <c r="F36" s="12">
        <v>75.993636363636355</v>
      </c>
    </row>
    <row r="37" spans="1:14" x14ac:dyDescent="0.25">
      <c r="A37" s="74"/>
      <c r="B37" s="4" t="s">
        <v>5</v>
      </c>
      <c r="C37" s="12">
        <v>1.7805232388517651</v>
      </c>
      <c r="D37" s="12">
        <v>2.4275883049292601</v>
      </c>
      <c r="E37" s="12">
        <v>2.6046172861829411</v>
      </c>
      <c r="F37" s="12">
        <v>2.9574636296170072</v>
      </c>
    </row>
    <row r="38" spans="1:14" x14ac:dyDescent="0.25">
      <c r="A38" s="74"/>
      <c r="B38" s="4" t="s">
        <v>9</v>
      </c>
      <c r="C38" s="12">
        <v>74.3</v>
      </c>
      <c r="D38" s="12">
        <v>72.5</v>
      </c>
      <c r="E38" s="12">
        <v>70.900000000000006</v>
      </c>
      <c r="F38" s="12">
        <v>70.099999999999994</v>
      </c>
    </row>
    <row r="39" spans="1:14" ht="15.75" thickBot="1" x14ac:dyDescent="0.3">
      <c r="A39" s="75"/>
      <c r="B39" s="7" t="s">
        <v>10</v>
      </c>
      <c r="C39" s="15">
        <v>80.86</v>
      </c>
      <c r="D39" s="15">
        <v>82.5</v>
      </c>
      <c r="E39" s="15">
        <v>83.6</v>
      </c>
      <c r="F39" s="15">
        <v>85.6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43862</v>
      </c>
      <c r="D43" s="9">
        <v>43891</v>
      </c>
      <c r="E43" s="9">
        <v>43922</v>
      </c>
      <c r="F43" s="9">
        <v>43952</v>
      </c>
      <c r="G43" s="9">
        <v>43983</v>
      </c>
      <c r="H43" s="9">
        <v>44013</v>
      </c>
      <c r="I43" s="9">
        <v>44044</v>
      </c>
      <c r="J43" s="9">
        <v>44075</v>
      </c>
      <c r="K43" s="9">
        <v>44105</v>
      </c>
      <c r="L43" s="9">
        <v>44136</v>
      </c>
      <c r="M43" s="9">
        <v>44166</v>
      </c>
      <c r="N43" s="9">
        <v>44197</v>
      </c>
    </row>
    <row r="44" spans="1:14" ht="15" customHeight="1" x14ac:dyDescent="0.25">
      <c r="A44" s="71" t="s">
        <v>11</v>
      </c>
      <c r="B44" s="4" t="s">
        <v>3</v>
      </c>
      <c r="C44" s="16">
        <v>120335.4</v>
      </c>
      <c r="D44" s="16">
        <v>119469.49</v>
      </c>
      <c r="E44" s="16">
        <v>147650</v>
      </c>
      <c r="F44" s="16">
        <v>121598.3</v>
      </c>
      <c r="G44" s="16">
        <v>127336.28</v>
      </c>
      <c r="H44" s="16">
        <v>144059.64000000001</v>
      </c>
      <c r="I44" s="16">
        <v>125683.52499999999</v>
      </c>
      <c r="J44" s="16">
        <v>124000</v>
      </c>
      <c r="K44" s="16">
        <v>144706.57999999999</v>
      </c>
      <c r="L44" s="16">
        <v>134510.1</v>
      </c>
      <c r="M44" s="16">
        <v>158337.25</v>
      </c>
      <c r="N44" s="16">
        <v>178365</v>
      </c>
    </row>
    <row r="45" spans="1:14" x14ac:dyDescent="0.25">
      <c r="A45" s="72"/>
      <c r="B45" s="4" t="s">
        <v>4</v>
      </c>
      <c r="C45" s="16">
        <v>120040.05962264149</v>
      </c>
      <c r="D45" s="16">
        <v>119748.3494339623</v>
      </c>
      <c r="E45" s="16">
        <v>147063.17509433959</v>
      </c>
      <c r="F45" s="16">
        <v>122050.281372549</v>
      </c>
      <c r="G45" s="16">
        <v>126785.728627451</v>
      </c>
      <c r="H45" s="16">
        <v>143461.28854166661</v>
      </c>
      <c r="I45" s="16">
        <v>126257.1902173913</v>
      </c>
      <c r="J45" s="16">
        <v>125342.9935555556</v>
      </c>
      <c r="K45" s="16">
        <v>145397.23199999999</v>
      </c>
      <c r="L45" s="16">
        <v>134783.63880952381</v>
      </c>
      <c r="M45" s="16">
        <v>159356.2297560976</v>
      </c>
      <c r="N45" s="16">
        <v>172771.45594594601</v>
      </c>
    </row>
    <row r="46" spans="1:14" x14ac:dyDescent="0.25">
      <c r="A46" s="72"/>
      <c r="B46" s="4" t="s">
        <v>5</v>
      </c>
      <c r="C46" s="16">
        <v>4944.1734415031642</v>
      </c>
      <c r="D46" s="16">
        <v>4340.7719055824473</v>
      </c>
      <c r="E46" s="16">
        <v>4979.7943872909773</v>
      </c>
      <c r="F46" s="16">
        <v>4445.3815760040316</v>
      </c>
      <c r="G46" s="16">
        <v>4670.3652654027092</v>
      </c>
      <c r="H46" s="16">
        <v>4661.3613488199253</v>
      </c>
      <c r="I46" s="16">
        <v>5185.9031854216682</v>
      </c>
      <c r="J46" s="16">
        <v>5486.2542808733106</v>
      </c>
      <c r="K46" s="16">
        <v>5690.309495403164</v>
      </c>
      <c r="L46" s="16">
        <v>3539.7198243379021</v>
      </c>
      <c r="M46" s="16">
        <v>6908.5789937035843</v>
      </c>
      <c r="N46" s="16">
        <v>15562.97324313143</v>
      </c>
    </row>
    <row r="47" spans="1:14" ht="15" customHeight="1" x14ac:dyDescent="0.25">
      <c r="A47" s="72"/>
      <c r="B47" s="4" t="s">
        <v>9</v>
      </c>
      <c r="C47" s="16">
        <v>111017</v>
      </c>
      <c r="D47" s="16">
        <v>109637</v>
      </c>
      <c r="E47" s="16">
        <v>127627</v>
      </c>
      <c r="F47" s="16">
        <v>107050</v>
      </c>
      <c r="G47" s="16">
        <v>111387</v>
      </c>
      <c r="H47" s="16">
        <v>134952</v>
      </c>
      <c r="I47" s="16">
        <v>118770</v>
      </c>
      <c r="J47" s="16">
        <v>116799</v>
      </c>
      <c r="K47" s="16">
        <v>135000</v>
      </c>
      <c r="L47" s="16">
        <v>129038</v>
      </c>
      <c r="M47" s="16">
        <v>135000</v>
      </c>
      <c r="N47" s="16">
        <v>120399.22</v>
      </c>
    </row>
    <row r="48" spans="1:14" x14ac:dyDescent="0.25">
      <c r="A48" s="72"/>
      <c r="B48" s="4" t="s">
        <v>10</v>
      </c>
      <c r="C48" s="16">
        <v>137200</v>
      </c>
      <c r="D48" s="16">
        <v>135000</v>
      </c>
      <c r="E48" s="16">
        <v>161000</v>
      </c>
      <c r="F48" s="16">
        <v>137950</v>
      </c>
      <c r="G48" s="16">
        <v>141000</v>
      </c>
      <c r="H48" s="16">
        <v>158600</v>
      </c>
      <c r="I48" s="16">
        <v>147875</v>
      </c>
      <c r="J48" s="16">
        <v>147610</v>
      </c>
      <c r="K48" s="16">
        <v>161000</v>
      </c>
      <c r="L48" s="16">
        <v>146979.51999999999</v>
      </c>
      <c r="M48" s="16">
        <v>174599</v>
      </c>
      <c r="N48" s="16">
        <v>189412.2</v>
      </c>
    </row>
    <row r="49" spans="1:14" ht="15" customHeight="1" x14ac:dyDescent="0.25">
      <c r="A49" s="63" t="s">
        <v>6</v>
      </c>
      <c r="B49" s="5" t="s">
        <v>3</v>
      </c>
      <c r="C49" s="17">
        <v>90432.209999999992</v>
      </c>
      <c r="D49" s="17">
        <v>101785.54</v>
      </c>
      <c r="E49" s="17">
        <v>131508.35</v>
      </c>
      <c r="F49" s="17">
        <v>97676.165000000008</v>
      </c>
      <c r="G49" s="17">
        <v>102471</v>
      </c>
      <c r="H49" s="17">
        <v>119250</v>
      </c>
      <c r="I49" s="17">
        <v>101108.785</v>
      </c>
      <c r="J49" s="17">
        <v>109282.345</v>
      </c>
      <c r="K49" s="17">
        <v>124872.62</v>
      </c>
      <c r="L49" s="17">
        <v>109758.785</v>
      </c>
      <c r="M49" s="17">
        <v>136531.35</v>
      </c>
      <c r="N49" s="17">
        <v>151759.15</v>
      </c>
    </row>
    <row r="50" spans="1:14" x14ac:dyDescent="0.25">
      <c r="A50" s="63"/>
      <c r="B50" s="5" t="s">
        <v>4</v>
      </c>
      <c r="C50" s="17">
        <v>91978.217692307691</v>
      </c>
      <c r="D50" s="17">
        <v>102066.4745283019</v>
      </c>
      <c r="E50" s="17">
        <v>130776.3065384615</v>
      </c>
      <c r="F50" s="17">
        <v>98789.027600000001</v>
      </c>
      <c r="G50" s="17">
        <v>103384.7849019608</v>
      </c>
      <c r="H50" s="17">
        <v>119603.3634042553</v>
      </c>
      <c r="I50" s="17">
        <v>102079.3023913043</v>
      </c>
      <c r="J50" s="17">
        <v>110049.4839130435</v>
      </c>
      <c r="K50" s="17">
        <v>125215.62511111111</v>
      </c>
      <c r="L50" s="17">
        <v>109999.28886363631</v>
      </c>
      <c r="M50" s="17">
        <v>136449.6990476191</v>
      </c>
      <c r="N50" s="17">
        <v>146241.7915789473</v>
      </c>
    </row>
    <row r="51" spans="1:14" x14ac:dyDescent="0.25">
      <c r="A51" s="63"/>
      <c r="B51" s="5" t="s">
        <v>5</v>
      </c>
      <c r="C51" s="17">
        <v>6856.4613391833636</v>
      </c>
      <c r="D51" s="17">
        <v>4111.5869469957734</v>
      </c>
      <c r="E51" s="17">
        <v>5479.0577942812433</v>
      </c>
      <c r="F51" s="17">
        <v>4473.6177559101016</v>
      </c>
      <c r="G51" s="17">
        <v>5319.9283306673897</v>
      </c>
      <c r="H51" s="17">
        <v>4106.7752179381296</v>
      </c>
      <c r="I51" s="17">
        <v>5040.1644432437524</v>
      </c>
      <c r="J51" s="17">
        <v>5520.2712767844141</v>
      </c>
      <c r="K51" s="17">
        <v>6263.7184170763176</v>
      </c>
      <c r="L51" s="17">
        <v>6152.5061431122167</v>
      </c>
      <c r="M51" s="17">
        <v>11416.30621624876</v>
      </c>
      <c r="N51" s="17">
        <v>20385.5424026236</v>
      </c>
    </row>
    <row r="52" spans="1:14" ht="15" customHeight="1" x14ac:dyDescent="0.25">
      <c r="A52" s="63"/>
      <c r="B52" s="5" t="s">
        <v>9</v>
      </c>
      <c r="C52" s="17">
        <v>81198</v>
      </c>
      <c r="D52" s="17">
        <v>92006</v>
      </c>
      <c r="E52" s="17">
        <v>110000</v>
      </c>
      <c r="F52" s="17">
        <v>89400</v>
      </c>
      <c r="G52" s="17">
        <v>91185.95</v>
      </c>
      <c r="H52" s="17">
        <v>110000</v>
      </c>
      <c r="I52" s="17">
        <v>90974.18</v>
      </c>
      <c r="J52" s="17">
        <v>98510.31</v>
      </c>
      <c r="K52" s="17">
        <v>110000</v>
      </c>
      <c r="L52" s="17">
        <v>86753.71</v>
      </c>
      <c r="M52" s="17">
        <v>110000</v>
      </c>
      <c r="N52" s="17">
        <v>98000</v>
      </c>
    </row>
    <row r="53" spans="1:14" x14ac:dyDescent="0.25">
      <c r="A53" s="63"/>
      <c r="B53" s="5" t="s">
        <v>10</v>
      </c>
      <c r="C53" s="17">
        <v>121000</v>
      </c>
      <c r="D53" s="17">
        <v>112414</v>
      </c>
      <c r="E53" s="17">
        <v>147000</v>
      </c>
      <c r="F53" s="17">
        <v>111160</v>
      </c>
      <c r="G53" s="17">
        <v>120798.6</v>
      </c>
      <c r="H53" s="17">
        <v>128805</v>
      </c>
      <c r="I53" s="17">
        <v>114194</v>
      </c>
      <c r="J53" s="17">
        <v>128131.32</v>
      </c>
      <c r="K53" s="17">
        <v>144467.54</v>
      </c>
      <c r="L53" s="17">
        <v>128400</v>
      </c>
      <c r="M53" s="17">
        <v>171322</v>
      </c>
      <c r="N53" s="17">
        <v>179797.5</v>
      </c>
    </row>
    <row r="54" spans="1:14" ht="15" customHeight="1" x14ac:dyDescent="0.25">
      <c r="A54" s="72" t="s">
        <v>7</v>
      </c>
      <c r="B54" s="4" t="s">
        <v>3</v>
      </c>
      <c r="C54" s="16">
        <v>108197.32</v>
      </c>
      <c r="D54" s="16">
        <v>120044.86</v>
      </c>
      <c r="E54" s="16">
        <v>122504.5</v>
      </c>
      <c r="F54" s="16">
        <v>110834.58</v>
      </c>
      <c r="G54" s="16">
        <v>110875</v>
      </c>
      <c r="H54" s="16">
        <v>124740</v>
      </c>
      <c r="I54" s="16">
        <v>116279.455</v>
      </c>
      <c r="J54" s="16">
        <v>128820.5</v>
      </c>
      <c r="K54" s="16">
        <v>114015.5</v>
      </c>
      <c r="L54" s="16">
        <v>124932.47</v>
      </c>
      <c r="M54" s="16">
        <v>166237.80499999999</v>
      </c>
      <c r="N54" s="16">
        <v>117312.05</v>
      </c>
    </row>
    <row r="55" spans="1:14" x14ac:dyDescent="0.25">
      <c r="A55" s="72"/>
      <c r="B55" s="4" t="s">
        <v>4</v>
      </c>
      <c r="C55" s="16">
        <v>108641.5242307692</v>
      </c>
      <c r="D55" s="16">
        <v>118962</v>
      </c>
      <c r="E55" s="16">
        <v>122215.0734615385</v>
      </c>
      <c r="F55" s="16">
        <v>111666.424509804</v>
      </c>
      <c r="G55" s="16">
        <v>112420.09359999999</v>
      </c>
      <c r="H55" s="16">
        <v>124160.2782978723</v>
      </c>
      <c r="I55" s="16">
        <v>116983.8363043478</v>
      </c>
      <c r="J55" s="16">
        <v>129075.3761363636</v>
      </c>
      <c r="K55" s="16">
        <v>114682.02136363641</v>
      </c>
      <c r="L55" s="16">
        <v>124721.5520930233</v>
      </c>
      <c r="M55" s="16">
        <v>168682.59380952379</v>
      </c>
      <c r="N55" s="16">
        <v>118623.01361111111</v>
      </c>
    </row>
    <row r="56" spans="1:14" x14ac:dyDescent="0.25">
      <c r="A56" s="72"/>
      <c r="B56" s="4" t="s">
        <v>5</v>
      </c>
      <c r="C56" s="16">
        <v>3459.4891339348242</v>
      </c>
      <c r="D56" s="16">
        <v>3993.2889660393971</v>
      </c>
      <c r="E56" s="16">
        <v>5450.927108330553</v>
      </c>
      <c r="F56" s="16">
        <v>2822.0255072074142</v>
      </c>
      <c r="G56" s="16">
        <v>5267.724821503175</v>
      </c>
      <c r="H56" s="16">
        <v>4243.8772928744411</v>
      </c>
      <c r="I56" s="16">
        <v>2980.6414226049142</v>
      </c>
      <c r="J56" s="16">
        <v>2809.6760592796782</v>
      </c>
      <c r="K56" s="16">
        <v>3969.183891314166</v>
      </c>
      <c r="L56" s="16">
        <v>4044.634598243385</v>
      </c>
      <c r="M56" s="16">
        <v>19883.8710298636</v>
      </c>
      <c r="N56" s="16">
        <v>8479.8479192832474</v>
      </c>
    </row>
    <row r="57" spans="1:14" ht="15" customHeight="1" x14ac:dyDescent="0.25">
      <c r="A57" s="72"/>
      <c r="B57" s="4" t="s">
        <v>9</v>
      </c>
      <c r="C57" s="16">
        <v>101143</v>
      </c>
      <c r="D57" s="16">
        <v>107978.17</v>
      </c>
      <c r="E57" s="16">
        <v>104840</v>
      </c>
      <c r="F57" s="16">
        <v>106105.53</v>
      </c>
      <c r="G57" s="16">
        <v>105165.02</v>
      </c>
      <c r="H57" s="16">
        <v>109007</v>
      </c>
      <c r="I57" s="16">
        <v>111000</v>
      </c>
      <c r="J57" s="16">
        <v>123665.65</v>
      </c>
      <c r="K57" s="16">
        <v>108000</v>
      </c>
      <c r="L57" s="16">
        <v>111000</v>
      </c>
      <c r="M57" s="16">
        <v>111000</v>
      </c>
      <c r="N57" s="16">
        <v>105000</v>
      </c>
    </row>
    <row r="58" spans="1:14" x14ac:dyDescent="0.25">
      <c r="A58" s="72"/>
      <c r="B58" s="4" t="s">
        <v>10</v>
      </c>
      <c r="C58" s="16">
        <v>125733</v>
      </c>
      <c r="D58" s="16">
        <v>125883</v>
      </c>
      <c r="E58" s="16">
        <v>131428.79999999999</v>
      </c>
      <c r="F58" s="16">
        <v>118858</v>
      </c>
      <c r="G58" s="16">
        <v>130115.4</v>
      </c>
      <c r="H58" s="16">
        <v>135537</v>
      </c>
      <c r="I58" s="16">
        <v>127466</v>
      </c>
      <c r="J58" s="16">
        <v>138075</v>
      </c>
      <c r="K58" s="16">
        <v>129018</v>
      </c>
      <c r="L58" s="16">
        <v>138800.47</v>
      </c>
      <c r="M58" s="16">
        <v>215206.64</v>
      </c>
      <c r="N58" s="16">
        <v>151321.03</v>
      </c>
    </row>
    <row r="59" spans="1:14" ht="15" customHeight="1" x14ac:dyDescent="0.25">
      <c r="A59" s="63" t="s">
        <v>8</v>
      </c>
      <c r="B59" s="5" t="s">
        <v>3</v>
      </c>
      <c r="C59" s="17">
        <v>-17771.11</v>
      </c>
      <c r="D59" s="17">
        <v>-17287.009999999998</v>
      </c>
      <c r="E59" s="17">
        <v>8600.2649999999994</v>
      </c>
      <c r="F59" s="17">
        <v>-13362.85</v>
      </c>
      <c r="G59" s="17">
        <v>-9979.5</v>
      </c>
      <c r="H59" s="17">
        <v>-4805.5</v>
      </c>
      <c r="I59" s="17">
        <v>-15856</v>
      </c>
      <c r="J59" s="17">
        <v>-20111.5</v>
      </c>
      <c r="K59" s="17">
        <v>10282.48</v>
      </c>
      <c r="L59" s="17">
        <v>-15674</v>
      </c>
      <c r="M59" s="17">
        <v>-28518</v>
      </c>
      <c r="N59" s="17">
        <v>34657.410000000003</v>
      </c>
    </row>
    <row r="60" spans="1:14" x14ac:dyDescent="0.25">
      <c r="A60" s="63"/>
      <c r="B60" s="5" t="s">
        <v>4</v>
      </c>
      <c r="C60" s="17">
        <v>-17061.139411764711</v>
      </c>
      <c r="D60" s="17">
        <v>-17022.952499999999</v>
      </c>
      <c r="E60" s="17">
        <v>7319.6984615384627</v>
      </c>
      <c r="F60" s="17">
        <v>-12516.9324</v>
      </c>
      <c r="G60" s="17">
        <v>-9488.9884000000002</v>
      </c>
      <c r="H60" s="17">
        <v>-5992.3362500000003</v>
      </c>
      <c r="I60" s="17">
        <v>-15404.293260869559</v>
      </c>
      <c r="J60" s="17">
        <v>-19683.961818181819</v>
      </c>
      <c r="K60" s="17">
        <v>10105.39772727273</v>
      </c>
      <c r="L60" s="17">
        <v>-15242.070243902441</v>
      </c>
      <c r="M60" s="17">
        <v>-30751.580975609759</v>
      </c>
      <c r="N60" s="17">
        <v>25397.63111111111</v>
      </c>
    </row>
    <row r="61" spans="1:14" x14ac:dyDescent="0.25">
      <c r="A61" s="63"/>
      <c r="B61" s="5" t="s">
        <v>5</v>
      </c>
      <c r="C61" s="17">
        <v>5201.8595115986791</v>
      </c>
      <c r="D61" s="17">
        <v>6469.785251609258</v>
      </c>
      <c r="E61" s="17">
        <v>7163.2035339272716</v>
      </c>
      <c r="F61" s="17">
        <v>6671.2815125824764</v>
      </c>
      <c r="G61" s="17">
        <v>4937.1501145194507</v>
      </c>
      <c r="H61" s="17">
        <v>5697.7407597859392</v>
      </c>
      <c r="I61" s="17">
        <v>5413.4328150703277</v>
      </c>
      <c r="J61" s="17">
        <v>6046.9529813945665</v>
      </c>
      <c r="K61" s="17">
        <v>8362.0104572977834</v>
      </c>
      <c r="L61" s="17">
        <v>3431.541094725143</v>
      </c>
      <c r="M61" s="17">
        <v>15145.132214980131</v>
      </c>
      <c r="N61" s="17">
        <v>22733.822666130589</v>
      </c>
    </row>
    <row r="62" spans="1:14" x14ac:dyDescent="0.25">
      <c r="A62" s="63"/>
      <c r="B62" s="5" t="s">
        <v>9</v>
      </c>
      <c r="C62" s="17">
        <v>-28591</v>
      </c>
      <c r="D62" s="17">
        <v>-37685</v>
      </c>
      <c r="E62" s="17">
        <v>-18500</v>
      </c>
      <c r="F62" s="17">
        <v>-34454</v>
      </c>
      <c r="G62" s="17">
        <v>-23033.61</v>
      </c>
      <c r="H62" s="17">
        <v>-23617</v>
      </c>
      <c r="I62" s="17">
        <v>-32067.13</v>
      </c>
      <c r="J62" s="17">
        <v>-39530.49</v>
      </c>
      <c r="K62" s="17">
        <v>-19290.47</v>
      </c>
      <c r="L62" s="17">
        <v>-24258.9</v>
      </c>
      <c r="M62" s="17">
        <v>-78723.429999999993</v>
      </c>
      <c r="N62" s="17">
        <v>-55000</v>
      </c>
    </row>
    <row r="63" spans="1:14" ht="15.75" thickBot="1" x14ac:dyDescent="0.3">
      <c r="A63" s="64"/>
      <c r="B63" s="6" t="s">
        <v>10</v>
      </c>
      <c r="C63" s="18">
        <v>-17.3</v>
      </c>
      <c r="D63" s="18">
        <v>3490</v>
      </c>
      <c r="E63" s="18">
        <v>25259</v>
      </c>
      <c r="F63" s="18">
        <v>14223</v>
      </c>
      <c r="G63" s="18">
        <v>3808</v>
      </c>
      <c r="H63" s="18">
        <v>3263</v>
      </c>
      <c r="I63" s="18">
        <v>-1365</v>
      </c>
      <c r="J63" s="18">
        <v>2644.93</v>
      </c>
      <c r="K63" s="18">
        <v>31740.62</v>
      </c>
      <c r="L63" s="18">
        <v>-8101</v>
      </c>
      <c r="M63" s="18">
        <v>-7758</v>
      </c>
      <c r="N63" s="18">
        <v>58200.69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0:N63"/>
  <sheetViews>
    <sheetView topLeftCell="A31" workbookViewId="0">
      <selection activeCell="Q50" sqref="Q50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43891</v>
      </c>
      <c r="C10" s="3"/>
    </row>
    <row r="11" spans="1:6" ht="15.75" x14ac:dyDescent="0.25">
      <c r="A11" s="1" t="s">
        <v>0</v>
      </c>
      <c r="B11" s="2">
        <v>43891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1642078.73</v>
      </c>
      <c r="D15" s="11">
        <v>1759992.125</v>
      </c>
      <c r="E15" s="11">
        <v>1887571</v>
      </c>
      <c r="F15" s="11">
        <v>2007003</v>
      </c>
    </row>
    <row r="16" spans="1:6" x14ac:dyDescent="0.25">
      <c r="A16" s="72"/>
      <c r="B16" s="12" t="s">
        <v>4</v>
      </c>
      <c r="C16" s="13">
        <v>1650649.4320370359</v>
      </c>
      <c r="D16" s="13">
        <v>1766198.5302083329</v>
      </c>
      <c r="E16" s="13">
        <v>1892538.790487804</v>
      </c>
      <c r="F16" s="13">
        <v>2012736.9475</v>
      </c>
    </row>
    <row r="17" spans="1:6" x14ac:dyDescent="0.25">
      <c r="A17" s="72"/>
      <c r="B17" s="12" t="s">
        <v>5</v>
      </c>
      <c r="C17" s="13">
        <v>41296.750142223878</v>
      </c>
      <c r="D17" s="13">
        <v>51245.993364734757</v>
      </c>
      <c r="E17" s="13">
        <v>51080.132257811718</v>
      </c>
      <c r="F17" s="13">
        <v>64921.2014267548</v>
      </c>
    </row>
    <row r="18" spans="1:6" x14ac:dyDescent="0.25">
      <c r="A18" s="72"/>
      <c r="B18" s="12" t="s">
        <v>9</v>
      </c>
      <c r="C18" s="13">
        <v>1570324</v>
      </c>
      <c r="D18" s="13">
        <v>1586027</v>
      </c>
      <c r="E18" s="13">
        <v>1750000</v>
      </c>
      <c r="F18" s="13">
        <v>1845061</v>
      </c>
    </row>
    <row r="19" spans="1:6" x14ac:dyDescent="0.25">
      <c r="A19" s="72"/>
      <c r="B19" s="12" t="s">
        <v>10</v>
      </c>
      <c r="C19" s="13">
        <v>1785366</v>
      </c>
      <c r="D19" s="13">
        <v>1884370</v>
      </c>
      <c r="E19" s="13">
        <v>1996000</v>
      </c>
      <c r="F19" s="13">
        <v>2136620</v>
      </c>
    </row>
    <row r="20" spans="1:6" ht="15" customHeight="1" x14ac:dyDescent="0.25">
      <c r="A20" s="63" t="s">
        <v>6</v>
      </c>
      <c r="B20" s="5" t="s">
        <v>3</v>
      </c>
      <c r="C20" s="14">
        <v>1376360</v>
      </c>
      <c r="D20" s="14">
        <v>1479932.07</v>
      </c>
      <c r="E20" s="14">
        <v>1577953.415</v>
      </c>
      <c r="F20" s="14">
        <v>1682183.1</v>
      </c>
    </row>
    <row r="21" spans="1:6" x14ac:dyDescent="0.25">
      <c r="A21" s="63"/>
      <c r="B21" s="5" t="s">
        <v>4</v>
      </c>
      <c r="C21" s="14">
        <v>1377787.5536363639</v>
      </c>
      <c r="D21" s="14">
        <v>1478389.431041667</v>
      </c>
      <c r="E21" s="14">
        <v>1580552.2997619051</v>
      </c>
      <c r="F21" s="14">
        <v>1676269.0072222219</v>
      </c>
    </row>
    <row r="22" spans="1:6" x14ac:dyDescent="0.25">
      <c r="A22" s="63"/>
      <c r="B22" s="5" t="s">
        <v>5</v>
      </c>
      <c r="C22" s="14">
        <v>28933.466722022091</v>
      </c>
      <c r="D22" s="14">
        <v>32534.10632755567</v>
      </c>
      <c r="E22" s="14">
        <v>45161.700668071673</v>
      </c>
      <c r="F22" s="14">
        <v>53691.338559558149</v>
      </c>
    </row>
    <row r="23" spans="1:6" x14ac:dyDescent="0.25">
      <c r="A23" s="63"/>
      <c r="B23" s="5" t="s">
        <v>9</v>
      </c>
      <c r="C23" s="14">
        <v>1289266</v>
      </c>
      <c r="D23" s="14">
        <v>1380000</v>
      </c>
      <c r="E23" s="14">
        <v>1430000</v>
      </c>
      <c r="F23" s="14">
        <v>1494013</v>
      </c>
    </row>
    <row r="24" spans="1:6" x14ac:dyDescent="0.25">
      <c r="A24" s="63"/>
      <c r="B24" s="5" t="s">
        <v>10</v>
      </c>
      <c r="C24" s="14">
        <v>1433196.3</v>
      </c>
      <c r="D24" s="14">
        <v>1551068</v>
      </c>
      <c r="E24" s="14">
        <v>1722203</v>
      </c>
      <c r="F24" s="14">
        <v>1749500</v>
      </c>
    </row>
    <row r="25" spans="1:6" ht="15" customHeight="1" x14ac:dyDescent="0.25">
      <c r="A25" s="72" t="s">
        <v>7</v>
      </c>
      <c r="B25" s="4" t="s">
        <v>3</v>
      </c>
      <c r="C25" s="12">
        <v>1466139</v>
      </c>
      <c r="D25" s="12">
        <v>1527926</v>
      </c>
      <c r="E25" s="12">
        <v>1592337.9750000001</v>
      </c>
      <c r="F25" s="12">
        <v>1652939.375</v>
      </c>
    </row>
    <row r="26" spans="1:6" x14ac:dyDescent="0.25">
      <c r="A26" s="72"/>
      <c r="B26" s="4" t="s">
        <v>4</v>
      </c>
      <c r="C26" s="12">
        <v>1467432.774814815</v>
      </c>
      <c r="D26" s="12">
        <v>1527864.3353191491</v>
      </c>
      <c r="E26" s="12">
        <v>1594186.4726190481</v>
      </c>
      <c r="F26" s="12">
        <v>1654669.59</v>
      </c>
    </row>
    <row r="27" spans="1:6" x14ac:dyDescent="0.25">
      <c r="A27" s="72"/>
      <c r="B27" s="4" t="s">
        <v>5</v>
      </c>
      <c r="C27" s="12">
        <v>20090.76460524866</v>
      </c>
      <c r="D27" s="12">
        <v>27377.312609157689</v>
      </c>
      <c r="E27" s="12">
        <v>40163.485715354138</v>
      </c>
      <c r="F27" s="12">
        <v>45780.541114828018</v>
      </c>
    </row>
    <row r="28" spans="1:6" x14ac:dyDescent="0.25">
      <c r="A28" s="72"/>
      <c r="B28" s="4" t="s">
        <v>9</v>
      </c>
      <c r="C28" s="12">
        <v>1431772.4</v>
      </c>
      <c r="D28" s="12">
        <v>1457158</v>
      </c>
      <c r="E28" s="12">
        <v>1496339</v>
      </c>
      <c r="F28" s="12">
        <v>1520266</v>
      </c>
    </row>
    <row r="29" spans="1:6" x14ac:dyDescent="0.25">
      <c r="A29" s="72"/>
      <c r="B29" s="4" t="s">
        <v>10</v>
      </c>
      <c r="C29" s="12">
        <v>1541681</v>
      </c>
      <c r="D29" s="12">
        <v>1623752</v>
      </c>
      <c r="E29" s="12">
        <v>1712401</v>
      </c>
      <c r="F29" s="12">
        <v>1760411</v>
      </c>
    </row>
    <row r="30" spans="1:6" ht="15" customHeight="1" x14ac:dyDescent="0.25">
      <c r="A30" s="73" t="s">
        <v>8</v>
      </c>
      <c r="B30" s="5" t="s">
        <v>3</v>
      </c>
      <c r="C30" s="14">
        <v>-87813.514999999999</v>
      </c>
      <c r="D30" s="14">
        <v>-47387.02</v>
      </c>
      <c r="E30" s="14">
        <v>-16450.05</v>
      </c>
      <c r="F30" s="14">
        <v>27427.67</v>
      </c>
    </row>
    <row r="31" spans="1:6" x14ac:dyDescent="0.25">
      <c r="A31" s="73"/>
      <c r="B31" s="5" t="s">
        <v>4</v>
      </c>
      <c r="C31" s="14">
        <v>-87348.255892857123</v>
      </c>
      <c r="D31" s="14">
        <v>-48455.053333333337</v>
      </c>
      <c r="E31" s="14">
        <v>-10948.04613636364</v>
      </c>
      <c r="F31" s="14">
        <v>27864.7045</v>
      </c>
    </row>
    <row r="32" spans="1:6" x14ac:dyDescent="0.25">
      <c r="A32" s="73"/>
      <c r="B32" s="5" t="s">
        <v>5</v>
      </c>
      <c r="C32" s="14">
        <v>18445.00958019296</v>
      </c>
      <c r="D32" s="14">
        <v>23480.088196272831</v>
      </c>
      <c r="E32" s="14">
        <v>28827.356877950209</v>
      </c>
      <c r="F32" s="14">
        <v>40411.120059849287</v>
      </c>
    </row>
    <row r="33" spans="1:14" ht="15" customHeight="1" x14ac:dyDescent="0.25">
      <c r="A33" s="73"/>
      <c r="B33" s="5" t="s">
        <v>9</v>
      </c>
      <c r="C33" s="14">
        <v>-123159</v>
      </c>
      <c r="D33" s="14">
        <v>-111151</v>
      </c>
      <c r="E33" s="14">
        <v>-78263</v>
      </c>
      <c r="F33" s="14">
        <v>-70000</v>
      </c>
    </row>
    <row r="34" spans="1:14" x14ac:dyDescent="0.25">
      <c r="A34" s="73"/>
      <c r="B34" s="5" t="s">
        <v>10</v>
      </c>
      <c r="C34" s="14">
        <v>-50000</v>
      </c>
      <c r="D34" s="14">
        <v>19559</v>
      </c>
      <c r="E34" s="14">
        <v>48741</v>
      </c>
      <c r="F34" s="14">
        <v>132699</v>
      </c>
    </row>
    <row r="35" spans="1:14" ht="15" customHeight="1" x14ac:dyDescent="0.25">
      <c r="A35" s="74" t="s">
        <v>20</v>
      </c>
      <c r="B35" s="4" t="s">
        <v>3</v>
      </c>
      <c r="C35" s="12">
        <v>76.45</v>
      </c>
      <c r="D35" s="12">
        <v>76.5</v>
      </c>
      <c r="E35" s="12">
        <v>76.599999999999994</v>
      </c>
      <c r="F35" s="12">
        <v>76.099999999999994</v>
      </c>
    </row>
    <row r="36" spans="1:14" x14ac:dyDescent="0.25">
      <c r="A36" s="74"/>
      <c r="B36" s="4" t="s">
        <v>4</v>
      </c>
      <c r="C36" s="12">
        <v>76.616071428571431</v>
      </c>
      <c r="D36" s="12">
        <v>76.686346153846159</v>
      </c>
      <c r="E36" s="12">
        <v>76.484042553191514</v>
      </c>
      <c r="F36" s="12">
        <v>75.902380952380966</v>
      </c>
    </row>
    <row r="37" spans="1:14" x14ac:dyDescent="0.25">
      <c r="A37" s="74"/>
      <c r="B37" s="4" t="s">
        <v>5</v>
      </c>
      <c r="C37" s="12">
        <v>1.487326678759799</v>
      </c>
      <c r="D37" s="12">
        <v>2.2311652005931442</v>
      </c>
      <c r="E37" s="12">
        <v>2.3087034377258702</v>
      </c>
      <c r="F37" s="12">
        <v>2.5328464750098489</v>
      </c>
    </row>
    <row r="38" spans="1:14" x14ac:dyDescent="0.25">
      <c r="A38" s="74"/>
      <c r="B38" s="4" t="s">
        <v>9</v>
      </c>
      <c r="C38" s="12">
        <v>73.599999999999994</v>
      </c>
      <c r="D38" s="12">
        <v>72.400000000000006</v>
      </c>
      <c r="E38" s="12">
        <v>72</v>
      </c>
      <c r="F38" s="12">
        <v>71</v>
      </c>
    </row>
    <row r="39" spans="1:14" ht="15.75" thickBot="1" x14ac:dyDescent="0.3">
      <c r="A39" s="75"/>
      <c r="B39" s="7" t="s">
        <v>10</v>
      </c>
      <c r="C39" s="15">
        <v>80.86</v>
      </c>
      <c r="D39" s="15">
        <v>82.5</v>
      </c>
      <c r="E39" s="15">
        <v>80.5</v>
      </c>
      <c r="F39" s="15">
        <v>80.3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43891</v>
      </c>
      <c r="D43" s="9">
        <v>43922</v>
      </c>
      <c r="E43" s="9">
        <v>43952</v>
      </c>
      <c r="F43" s="9">
        <v>43983</v>
      </c>
      <c r="G43" s="9">
        <v>44013</v>
      </c>
      <c r="H43" s="9">
        <v>44044</v>
      </c>
      <c r="I43" s="9">
        <v>44075</v>
      </c>
      <c r="J43" s="9">
        <v>44105</v>
      </c>
      <c r="K43" s="9">
        <v>44136</v>
      </c>
      <c r="L43" s="9">
        <v>44166</v>
      </c>
      <c r="M43" s="9">
        <v>44197</v>
      </c>
      <c r="N43" s="9">
        <v>44228</v>
      </c>
    </row>
    <row r="44" spans="1:14" ht="15" customHeight="1" x14ac:dyDescent="0.25">
      <c r="A44" s="71" t="s">
        <v>11</v>
      </c>
      <c r="B44" s="4" t="s">
        <v>3</v>
      </c>
      <c r="C44" s="16">
        <v>119115.35</v>
      </c>
      <c r="D44" s="16">
        <v>147542.845</v>
      </c>
      <c r="E44" s="16">
        <v>121169.37</v>
      </c>
      <c r="F44" s="16">
        <v>126927.5</v>
      </c>
      <c r="G44" s="16">
        <v>143640.99</v>
      </c>
      <c r="H44" s="16">
        <v>125941.33</v>
      </c>
      <c r="I44" s="16">
        <v>124355.91</v>
      </c>
      <c r="J44" s="16">
        <v>144643</v>
      </c>
      <c r="K44" s="16">
        <v>134183.9</v>
      </c>
      <c r="L44" s="16">
        <v>159041.12</v>
      </c>
      <c r="M44" s="16">
        <v>177168</v>
      </c>
      <c r="N44" s="16">
        <v>127758.39999999999</v>
      </c>
    </row>
    <row r="45" spans="1:14" x14ac:dyDescent="0.25">
      <c r="A45" s="72"/>
      <c r="B45" s="4" t="s">
        <v>4</v>
      </c>
      <c r="C45" s="16">
        <v>119769.50461538461</v>
      </c>
      <c r="D45" s="16">
        <v>147703.2865384616</v>
      </c>
      <c r="E45" s="16">
        <v>122221.2225490196</v>
      </c>
      <c r="F45" s="16">
        <v>127071.3128</v>
      </c>
      <c r="G45" s="16">
        <v>143818.95510638299</v>
      </c>
      <c r="H45" s="16">
        <v>126737.0345652174</v>
      </c>
      <c r="I45" s="16">
        <v>126264.20818181821</v>
      </c>
      <c r="J45" s="16">
        <v>145979.6377777778</v>
      </c>
      <c r="K45" s="16">
        <v>134822.30581395351</v>
      </c>
      <c r="L45" s="16">
        <v>161515.02333333329</v>
      </c>
      <c r="M45" s="16">
        <v>174668.22611111109</v>
      </c>
      <c r="N45" s="16">
        <v>129594.8927272727</v>
      </c>
    </row>
    <row r="46" spans="1:14" x14ac:dyDescent="0.25">
      <c r="A46" s="72"/>
      <c r="B46" s="4" t="s">
        <v>5</v>
      </c>
      <c r="C46" s="16">
        <v>4739.4807740425986</v>
      </c>
      <c r="D46" s="16">
        <v>5537.1431036615777</v>
      </c>
      <c r="E46" s="16">
        <v>5020.7334062819318</v>
      </c>
      <c r="F46" s="16">
        <v>5427.3975342715139</v>
      </c>
      <c r="G46" s="16">
        <v>4716.5290548765943</v>
      </c>
      <c r="H46" s="16">
        <v>7139.1006287479786</v>
      </c>
      <c r="I46" s="16">
        <v>6546.9926557292929</v>
      </c>
      <c r="J46" s="16">
        <v>6401.2697435913169</v>
      </c>
      <c r="K46" s="16">
        <v>3361.2361240381751</v>
      </c>
      <c r="L46" s="16">
        <v>11315.170463947141</v>
      </c>
      <c r="M46" s="16">
        <v>11995.73655439948</v>
      </c>
      <c r="N46" s="16">
        <v>9248.0110210301591</v>
      </c>
    </row>
    <row r="47" spans="1:14" ht="15" customHeight="1" x14ac:dyDescent="0.25">
      <c r="A47" s="72"/>
      <c r="B47" s="4" t="s">
        <v>9</v>
      </c>
      <c r="C47" s="16">
        <v>109637</v>
      </c>
      <c r="D47" s="16">
        <v>127627</v>
      </c>
      <c r="E47" s="16">
        <v>107050</v>
      </c>
      <c r="F47" s="16">
        <v>111387</v>
      </c>
      <c r="G47" s="16">
        <v>133000</v>
      </c>
      <c r="H47" s="16">
        <v>103846.57</v>
      </c>
      <c r="I47" s="16">
        <v>116799</v>
      </c>
      <c r="J47" s="16">
        <v>133000</v>
      </c>
      <c r="K47" s="16">
        <v>129511</v>
      </c>
      <c r="L47" s="16">
        <v>133000</v>
      </c>
      <c r="M47" s="16">
        <v>133000</v>
      </c>
      <c r="N47" s="16">
        <v>118650</v>
      </c>
    </row>
    <row r="48" spans="1:14" x14ac:dyDescent="0.25">
      <c r="A48" s="72"/>
      <c r="B48" s="4" t="s">
        <v>10</v>
      </c>
      <c r="C48" s="16">
        <v>133501</v>
      </c>
      <c r="D48" s="16">
        <v>162527</v>
      </c>
      <c r="E48" s="16">
        <v>138106</v>
      </c>
      <c r="F48" s="16">
        <v>141000</v>
      </c>
      <c r="G48" s="16">
        <v>158600</v>
      </c>
      <c r="H48" s="16">
        <v>148596</v>
      </c>
      <c r="I48" s="16">
        <v>149086</v>
      </c>
      <c r="J48" s="16">
        <v>164946</v>
      </c>
      <c r="K48" s="16">
        <v>144000</v>
      </c>
      <c r="L48" s="16">
        <v>208699</v>
      </c>
      <c r="M48" s="16">
        <v>190196.1</v>
      </c>
      <c r="N48" s="16">
        <v>161763</v>
      </c>
    </row>
    <row r="49" spans="1:14" ht="15" customHeight="1" x14ac:dyDescent="0.25">
      <c r="A49" s="63" t="s">
        <v>6</v>
      </c>
      <c r="B49" s="5" t="s">
        <v>3</v>
      </c>
      <c r="C49" s="17">
        <v>101740.92</v>
      </c>
      <c r="D49" s="17">
        <v>131502</v>
      </c>
      <c r="E49" s="17">
        <v>96900</v>
      </c>
      <c r="F49" s="17">
        <v>102798.83</v>
      </c>
      <c r="G49" s="17">
        <v>119125</v>
      </c>
      <c r="H49" s="17">
        <v>100509.85</v>
      </c>
      <c r="I49" s="17">
        <v>109270.84</v>
      </c>
      <c r="J49" s="17">
        <v>124071.5</v>
      </c>
      <c r="K49" s="17">
        <v>109659.5</v>
      </c>
      <c r="L49" s="17">
        <v>137282.89000000001</v>
      </c>
      <c r="M49" s="17">
        <v>151794.5</v>
      </c>
      <c r="N49" s="17">
        <v>98400</v>
      </c>
    </row>
    <row r="50" spans="1:14" x14ac:dyDescent="0.25">
      <c r="A50" s="63"/>
      <c r="B50" s="5" t="s">
        <v>4</v>
      </c>
      <c r="C50" s="17">
        <v>102069.4766666667</v>
      </c>
      <c r="D50" s="17">
        <v>130970.0196078431</v>
      </c>
      <c r="E50" s="17">
        <v>99099.31686274508</v>
      </c>
      <c r="F50" s="17">
        <v>103419.5912</v>
      </c>
      <c r="G50" s="17">
        <v>119476.1884782609</v>
      </c>
      <c r="H50" s="17">
        <v>102495.012</v>
      </c>
      <c r="I50" s="17">
        <v>110190.14933333331</v>
      </c>
      <c r="J50" s="17">
        <v>125080.0475</v>
      </c>
      <c r="K50" s="17">
        <v>110521.9856818182</v>
      </c>
      <c r="L50" s="17">
        <v>136824.4975</v>
      </c>
      <c r="M50" s="17">
        <v>146697.4</v>
      </c>
      <c r="N50" s="17">
        <v>100825.86545454551</v>
      </c>
    </row>
    <row r="51" spans="1:14" x14ac:dyDescent="0.25">
      <c r="A51" s="63"/>
      <c r="B51" s="5" t="s">
        <v>5</v>
      </c>
      <c r="C51" s="17">
        <v>3914.3479417771059</v>
      </c>
      <c r="D51" s="17">
        <v>4963.7354776816874</v>
      </c>
      <c r="E51" s="17">
        <v>5853.764299507965</v>
      </c>
      <c r="F51" s="17">
        <v>5998.9585307443458</v>
      </c>
      <c r="G51" s="17">
        <v>3914.812367975971</v>
      </c>
      <c r="H51" s="17">
        <v>7103.1666714871217</v>
      </c>
      <c r="I51" s="17">
        <v>6008.2568252622923</v>
      </c>
      <c r="J51" s="17">
        <v>6274.0861467286813</v>
      </c>
      <c r="K51" s="17">
        <v>5493.3423675693184</v>
      </c>
      <c r="L51" s="17">
        <v>12932.689493504809</v>
      </c>
      <c r="M51" s="17">
        <v>18434.53578585805</v>
      </c>
      <c r="N51" s="17">
        <v>11543.691141920899</v>
      </c>
    </row>
    <row r="52" spans="1:14" ht="15" customHeight="1" x14ac:dyDescent="0.25">
      <c r="A52" s="63"/>
      <c r="B52" s="5" t="s">
        <v>9</v>
      </c>
      <c r="C52" s="17">
        <v>94582.080000000002</v>
      </c>
      <c r="D52" s="17">
        <v>110000</v>
      </c>
      <c r="E52" s="17">
        <v>89400</v>
      </c>
      <c r="F52" s="17">
        <v>91185.95</v>
      </c>
      <c r="G52" s="17">
        <v>110000</v>
      </c>
      <c r="H52" s="17">
        <v>90974.18</v>
      </c>
      <c r="I52" s="17">
        <v>98510.31</v>
      </c>
      <c r="J52" s="17">
        <v>110000</v>
      </c>
      <c r="K52" s="17">
        <v>102622</v>
      </c>
      <c r="L52" s="17">
        <v>110000</v>
      </c>
      <c r="M52" s="17">
        <v>99931.35</v>
      </c>
      <c r="N52" s="17">
        <v>86262</v>
      </c>
    </row>
    <row r="53" spans="1:14" x14ac:dyDescent="0.25">
      <c r="A53" s="63"/>
      <c r="B53" s="5" t="s">
        <v>10</v>
      </c>
      <c r="C53" s="17">
        <v>112414</v>
      </c>
      <c r="D53" s="17">
        <v>147000</v>
      </c>
      <c r="E53" s="17">
        <v>119445</v>
      </c>
      <c r="F53" s="17">
        <v>120798.6</v>
      </c>
      <c r="G53" s="17">
        <v>127699</v>
      </c>
      <c r="H53" s="17">
        <v>126862.69</v>
      </c>
      <c r="I53" s="17">
        <v>128131.32</v>
      </c>
      <c r="J53" s="17">
        <v>146847</v>
      </c>
      <c r="K53" s="17">
        <v>128400</v>
      </c>
      <c r="L53" s="17">
        <v>171354</v>
      </c>
      <c r="M53" s="17">
        <v>177267.85</v>
      </c>
      <c r="N53" s="17">
        <v>142000</v>
      </c>
    </row>
    <row r="54" spans="1:14" ht="15" customHeight="1" x14ac:dyDescent="0.25">
      <c r="A54" s="72" t="s">
        <v>7</v>
      </c>
      <c r="B54" s="4" t="s">
        <v>3</v>
      </c>
      <c r="C54" s="16">
        <v>119677.5</v>
      </c>
      <c r="D54" s="16">
        <v>122406.58500000001</v>
      </c>
      <c r="E54" s="16">
        <v>110819.35</v>
      </c>
      <c r="F54" s="16">
        <v>110095</v>
      </c>
      <c r="G54" s="16">
        <v>124750</v>
      </c>
      <c r="H54" s="16">
        <v>116348.09</v>
      </c>
      <c r="I54" s="16">
        <v>128756.49</v>
      </c>
      <c r="J54" s="16">
        <v>113952</v>
      </c>
      <c r="K54" s="16">
        <v>124322.23</v>
      </c>
      <c r="L54" s="16">
        <v>166903.18</v>
      </c>
      <c r="M54" s="16">
        <v>115828.81</v>
      </c>
      <c r="N54" s="16">
        <v>112666.91</v>
      </c>
    </row>
    <row r="55" spans="1:14" x14ac:dyDescent="0.25">
      <c r="A55" s="72"/>
      <c r="B55" s="4" t="s">
        <v>4</v>
      </c>
      <c r="C55" s="16">
        <v>119114.7178846154</v>
      </c>
      <c r="D55" s="16">
        <v>121453.9371153846</v>
      </c>
      <c r="E55" s="16">
        <v>111654.3255769231</v>
      </c>
      <c r="F55" s="16">
        <v>111823.92714285709</v>
      </c>
      <c r="G55" s="16">
        <v>124105.03212765959</v>
      </c>
      <c r="H55" s="16">
        <v>116611.9815555556</v>
      </c>
      <c r="I55" s="16">
        <v>128906.0346511628</v>
      </c>
      <c r="J55" s="16">
        <v>114253.36681818181</v>
      </c>
      <c r="K55" s="16">
        <v>124121.2977272727</v>
      </c>
      <c r="L55" s="16">
        <v>169624.2473333333</v>
      </c>
      <c r="M55" s="16">
        <v>116231.2258333333</v>
      </c>
      <c r="N55" s="16">
        <v>112593.469375</v>
      </c>
    </row>
    <row r="56" spans="1:14" x14ac:dyDescent="0.25">
      <c r="A56" s="72"/>
      <c r="B56" s="4" t="s">
        <v>5</v>
      </c>
      <c r="C56" s="16">
        <v>4101.6964464122802</v>
      </c>
      <c r="D56" s="16">
        <v>5780.9946636415707</v>
      </c>
      <c r="E56" s="16">
        <v>3115.004216927503</v>
      </c>
      <c r="F56" s="16">
        <v>4893.3465869620723</v>
      </c>
      <c r="G56" s="16">
        <v>4212.1786328015778</v>
      </c>
      <c r="H56" s="16">
        <v>3555.9781667227498</v>
      </c>
      <c r="I56" s="16">
        <v>3006.965879865134</v>
      </c>
      <c r="J56" s="16">
        <v>4128.8091318181541</v>
      </c>
      <c r="K56" s="16">
        <v>4928.150790175393</v>
      </c>
      <c r="L56" s="16">
        <v>20167.998666817941</v>
      </c>
      <c r="M56" s="16">
        <v>6095.3242849648414</v>
      </c>
      <c r="N56" s="16">
        <v>4025.740806356926</v>
      </c>
    </row>
    <row r="57" spans="1:14" ht="15" customHeight="1" x14ac:dyDescent="0.25">
      <c r="A57" s="72"/>
      <c r="B57" s="4" t="s">
        <v>9</v>
      </c>
      <c r="C57" s="16">
        <v>107978.17</v>
      </c>
      <c r="D57" s="16">
        <v>104840</v>
      </c>
      <c r="E57" s="16">
        <v>105232</v>
      </c>
      <c r="F57" s="16">
        <v>103987</v>
      </c>
      <c r="G57" s="16">
        <v>109007</v>
      </c>
      <c r="H57" s="16">
        <v>103705</v>
      </c>
      <c r="I57" s="16">
        <v>123573</v>
      </c>
      <c r="J57" s="16">
        <v>102844</v>
      </c>
      <c r="K57" s="16">
        <v>110141</v>
      </c>
      <c r="L57" s="16">
        <v>113000</v>
      </c>
      <c r="M57" s="16">
        <v>105000</v>
      </c>
      <c r="N57" s="16">
        <v>103993</v>
      </c>
    </row>
    <row r="58" spans="1:14" x14ac:dyDescent="0.25">
      <c r="A58" s="72"/>
      <c r="B58" s="4" t="s">
        <v>10</v>
      </c>
      <c r="C58" s="16">
        <v>128073</v>
      </c>
      <c r="D58" s="16">
        <v>131795.09</v>
      </c>
      <c r="E58" s="16">
        <v>120925</v>
      </c>
      <c r="F58" s="16">
        <v>130115.4</v>
      </c>
      <c r="G58" s="16">
        <v>135537</v>
      </c>
      <c r="H58" s="16">
        <v>127466</v>
      </c>
      <c r="I58" s="16">
        <v>138075</v>
      </c>
      <c r="J58" s="16">
        <v>129018</v>
      </c>
      <c r="K58" s="16">
        <v>138800.47</v>
      </c>
      <c r="L58" s="16">
        <v>215206.64</v>
      </c>
      <c r="M58" s="16">
        <v>140132</v>
      </c>
      <c r="N58" s="16">
        <v>128491.2</v>
      </c>
    </row>
    <row r="59" spans="1:14" ht="15" customHeight="1" x14ac:dyDescent="0.25">
      <c r="A59" s="63" t="s">
        <v>8</v>
      </c>
      <c r="B59" s="5" t="s">
        <v>3</v>
      </c>
      <c r="C59" s="17">
        <v>-18089</v>
      </c>
      <c r="D59" s="17">
        <v>8014</v>
      </c>
      <c r="E59" s="17">
        <v>-13475.35</v>
      </c>
      <c r="F59" s="17">
        <v>-10050</v>
      </c>
      <c r="G59" s="17">
        <v>-5122.4349999999986</v>
      </c>
      <c r="H59" s="17">
        <v>-15912.33</v>
      </c>
      <c r="I59" s="17">
        <v>-20182</v>
      </c>
      <c r="J59" s="17">
        <v>9813.2900000000009</v>
      </c>
      <c r="K59" s="17">
        <v>-15500</v>
      </c>
      <c r="L59" s="17">
        <v>-28500</v>
      </c>
      <c r="M59" s="17">
        <v>35825</v>
      </c>
      <c r="N59" s="17">
        <v>-15335.75</v>
      </c>
    </row>
    <row r="60" spans="1:14" x14ac:dyDescent="0.25">
      <c r="A60" s="63"/>
      <c r="B60" s="5" t="s">
        <v>4</v>
      </c>
      <c r="C60" s="17">
        <v>-17766.263999999999</v>
      </c>
      <c r="D60" s="17">
        <v>7495.6162745098036</v>
      </c>
      <c r="E60" s="17">
        <v>-12531.638800000001</v>
      </c>
      <c r="F60" s="17">
        <v>-8806.0095999999994</v>
      </c>
      <c r="G60" s="17">
        <v>-5597.6208333333334</v>
      </c>
      <c r="H60" s="17">
        <v>-15853.879772727279</v>
      </c>
      <c r="I60" s="17">
        <v>-19418.628809523809</v>
      </c>
      <c r="J60" s="17">
        <v>9646.7311904761882</v>
      </c>
      <c r="K60" s="17">
        <v>-14593.98720930233</v>
      </c>
      <c r="L60" s="17">
        <v>-30646.438837209302</v>
      </c>
      <c r="M60" s="17">
        <v>30035.149189189189</v>
      </c>
      <c r="N60" s="17">
        <v>-13630.022187500001</v>
      </c>
    </row>
    <row r="61" spans="1:14" x14ac:dyDescent="0.25">
      <c r="A61" s="63"/>
      <c r="B61" s="5" t="s">
        <v>5</v>
      </c>
      <c r="C61" s="17">
        <v>4852.4642774313088</v>
      </c>
      <c r="D61" s="17">
        <v>6767.5963116158046</v>
      </c>
      <c r="E61" s="17">
        <v>4547.4190297711821</v>
      </c>
      <c r="F61" s="17">
        <v>5549.0235597526207</v>
      </c>
      <c r="G61" s="17">
        <v>5418.1993522166549</v>
      </c>
      <c r="H61" s="17">
        <v>5261.8157311457126</v>
      </c>
      <c r="I61" s="17">
        <v>4267.1598526747321</v>
      </c>
      <c r="J61" s="17">
        <v>6484.1385576084367</v>
      </c>
      <c r="K61" s="17">
        <v>4046.2597706961342</v>
      </c>
      <c r="L61" s="17">
        <v>19843.21800719668</v>
      </c>
      <c r="M61" s="17">
        <v>19826.141098468172</v>
      </c>
      <c r="N61" s="17">
        <v>6738.3380296258147</v>
      </c>
    </row>
    <row r="62" spans="1:14" x14ac:dyDescent="0.25">
      <c r="A62" s="63"/>
      <c r="B62" s="5" t="s">
        <v>9</v>
      </c>
      <c r="C62" s="17">
        <v>-29452.59</v>
      </c>
      <c r="D62" s="17">
        <v>-14197.79</v>
      </c>
      <c r="E62" s="17">
        <v>-24631.33</v>
      </c>
      <c r="F62" s="17">
        <v>-23033.61</v>
      </c>
      <c r="G62" s="17">
        <v>-21182.28</v>
      </c>
      <c r="H62" s="17">
        <v>-32067.13</v>
      </c>
      <c r="I62" s="17">
        <v>-26317.16</v>
      </c>
      <c r="J62" s="17">
        <v>-11454.83</v>
      </c>
      <c r="K62" s="17">
        <v>-21992.2</v>
      </c>
      <c r="L62" s="17">
        <v>-100065.74</v>
      </c>
      <c r="M62" s="17">
        <v>-18316.82</v>
      </c>
      <c r="N62" s="17">
        <v>-22676.66</v>
      </c>
    </row>
    <row r="63" spans="1:14" ht="15.75" thickBot="1" x14ac:dyDescent="0.3">
      <c r="A63" s="64"/>
      <c r="B63" s="6" t="s">
        <v>10</v>
      </c>
      <c r="C63" s="18">
        <v>-5535</v>
      </c>
      <c r="D63" s="18">
        <v>25259</v>
      </c>
      <c r="E63" s="18">
        <v>-1163</v>
      </c>
      <c r="F63" s="18">
        <v>4471.5600000000004</v>
      </c>
      <c r="G63" s="18">
        <v>6058</v>
      </c>
      <c r="H63" s="18">
        <v>-776.7</v>
      </c>
      <c r="I63" s="18">
        <v>-5088</v>
      </c>
      <c r="J63" s="18">
        <v>20435</v>
      </c>
      <c r="K63" s="18">
        <v>-2824.98</v>
      </c>
      <c r="L63" s="18">
        <v>-5913</v>
      </c>
      <c r="M63" s="18">
        <v>58200.69</v>
      </c>
      <c r="N63" s="18">
        <v>7000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0:N63"/>
  <sheetViews>
    <sheetView topLeftCell="A31" workbookViewId="0">
      <selection activeCell="C44" sqref="C44:N63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43922</v>
      </c>
      <c r="C10" s="3"/>
    </row>
    <row r="11" spans="1:6" ht="15.75" x14ac:dyDescent="0.25">
      <c r="A11" s="1" t="s">
        <v>0</v>
      </c>
      <c r="B11" s="2">
        <v>43922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1506823.5</v>
      </c>
      <c r="D15" s="11">
        <v>1675501</v>
      </c>
      <c r="E15" s="11">
        <v>1779354.135</v>
      </c>
      <c r="F15" s="11">
        <v>1886262.98</v>
      </c>
    </row>
    <row r="16" spans="1:6" x14ac:dyDescent="0.25">
      <c r="A16" s="72"/>
      <c r="B16" s="12" t="s">
        <v>4</v>
      </c>
      <c r="C16" s="13">
        <v>1506959.160384615</v>
      </c>
      <c r="D16" s="13">
        <v>1678197.714468085</v>
      </c>
      <c r="E16" s="13">
        <v>1790973.723809524</v>
      </c>
      <c r="F16" s="13">
        <v>1895682.9886486479</v>
      </c>
    </row>
    <row r="17" spans="1:6" x14ac:dyDescent="0.25">
      <c r="A17" s="72"/>
      <c r="B17" s="12" t="s">
        <v>5</v>
      </c>
      <c r="C17" s="13">
        <v>80929.567676933264</v>
      </c>
      <c r="D17" s="13">
        <v>83911.73619327409</v>
      </c>
      <c r="E17" s="13">
        <v>91544.361018732292</v>
      </c>
      <c r="F17" s="13">
        <v>102197.85754455571</v>
      </c>
    </row>
    <row r="18" spans="1:6" x14ac:dyDescent="0.25">
      <c r="A18" s="72"/>
      <c r="B18" s="12" t="s">
        <v>9</v>
      </c>
      <c r="C18" s="13">
        <v>1345451</v>
      </c>
      <c r="D18" s="13">
        <v>1542353</v>
      </c>
      <c r="E18" s="13">
        <v>1638061</v>
      </c>
      <c r="F18" s="13">
        <v>1721622.8</v>
      </c>
    </row>
    <row r="19" spans="1:6" x14ac:dyDescent="0.25">
      <c r="A19" s="72"/>
      <c r="B19" s="12" t="s">
        <v>10</v>
      </c>
      <c r="C19" s="13">
        <v>1713257</v>
      </c>
      <c r="D19" s="13">
        <v>1870700</v>
      </c>
      <c r="E19" s="13">
        <v>1996000</v>
      </c>
      <c r="F19" s="13">
        <v>2131500</v>
      </c>
    </row>
    <row r="20" spans="1:6" ht="15" customHeight="1" x14ac:dyDescent="0.25">
      <c r="A20" s="63" t="s">
        <v>6</v>
      </c>
      <c r="B20" s="5" t="s">
        <v>3</v>
      </c>
      <c r="C20" s="14">
        <v>1228859.5</v>
      </c>
      <c r="D20" s="14">
        <v>1388306.88</v>
      </c>
      <c r="E20" s="14">
        <v>1473407</v>
      </c>
      <c r="F20" s="14">
        <v>1554208.5</v>
      </c>
    </row>
    <row r="21" spans="1:6" x14ac:dyDescent="0.25">
      <c r="A21" s="63"/>
      <c r="B21" s="5" t="s">
        <v>4</v>
      </c>
      <c r="C21" s="14">
        <v>1236975.9277777779</v>
      </c>
      <c r="D21" s="14">
        <v>1397739.513829787</v>
      </c>
      <c r="E21" s="14">
        <v>1490923.58627907</v>
      </c>
      <c r="F21" s="14">
        <v>1580831.777631579</v>
      </c>
    </row>
    <row r="22" spans="1:6" x14ac:dyDescent="0.25">
      <c r="A22" s="63"/>
      <c r="B22" s="5" t="s">
        <v>5</v>
      </c>
      <c r="C22" s="14">
        <v>86382.813193968264</v>
      </c>
      <c r="D22" s="14">
        <v>64521.643862520141</v>
      </c>
      <c r="E22" s="14">
        <v>72809.469072260952</v>
      </c>
      <c r="F22" s="14">
        <v>80737.526475640247</v>
      </c>
    </row>
    <row r="23" spans="1:6" x14ac:dyDescent="0.25">
      <c r="A23" s="63"/>
      <c r="B23" s="5" t="s">
        <v>9</v>
      </c>
      <c r="C23" s="14">
        <v>1000000</v>
      </c>
      <c r="D23" s="14">
        <v>1291011</v>
      </c>
      <c r="E23" s="14">
        <v>1353824</v>
      </c>
      <c r="F23" s="14">
        <v>1456542</v>
      </c>
    </row>
    <row r="24" spans="1:6" x14ac:dyDescent="0.25">
      <c r="A24" s="63"/>
      <c r="B24" s="5" t="s">
        <v>10</v>
      </c>
      <c r="C24" s="14">
        <v>1470434</v>
      </c>
      <c r="D24" s="14">
        <v>1563855</v>
      </c>
      <c r="E24" s="14">
        <v>1674203</v>
      </c>
      <c r="F24" s="14">
        <v>1749500</v>
      </c>
    </row>
    <row r="25" spans="1:6" ht="15" customHeight="1" x14ac:dyDescent="0.25">
      <c r="A25" s="72" t="s">
        <v>7</v>
      </c>
      <c r="B25" s="4" t="s">
        <v>3</v>
      </c>
      <c r="C25" s="12">
        <v>1678680.95</v>
      </c>
      <c r="D25" s="12">
        <v>1525058</v>
      </c>
      <c r="E25" s="12">
        <v>1575709</v>
      </c>
      <c r="F25" s="12">
        <v>1636943.18</v>
      </c>
    </row>
    <row r="26" spans="1:6" x14ac:dyDescent="0.25">
      <c r="A26" s="72"/>
      <c r="B26" s="4" t="s">
        <v>4</v>
      </c>
      <c r="C26" s="12">
        <v>1663220.7170370361</v>
      </c>
      <c r="D26" s="12">
        <v>1521087.1631111109</v>
      </c>
      <c r="E26" s="12">
        <v>1576598.992926829</v>
      </c>
      <c r="F26" s="12">
        <v>1641713.0008108111</v>
      </c>
    </row>
    <row r="27" spans="1:6" x14ac:dyDescent="0.25">
      <c r="A27" s="72"/>
      <c r="B27" s="4" t="s">
        <v>5</v>
      </c>
      <c r="C27" s="12">
        <v>112375.53443793779</v>
      </c>
      <c r="D27" s="12">
        <v>33219.011691815322</v>
      </c>
      <c r="E27" s="12">
        <v>48556.196818501543</v>
      </c>
      <c r="F27" s="12">
        <v>67457.728443885222</v>
      </c>
    </row>
    <row r="28" spans="1:6" x14ac:dyDescent="0.25">
      <c r="A28" s="72"/>
      <c r="B28" s="4" t="s">
        <v>9</v>
      </c>
      <c r="C28" s="12">
        <v>1353281.6</v>
      </c>
      <c r="D28" s="12">
        <v>1446822.1</v>
      </c>
      <c r="E28" s="12">
        <v>1455977.6</v>
      </c>
      <c r="F28" s="12">
        <v>1465191</v>
      </c>
    </row>
    <row r="29" spans="1:6" x14ac:dyDescent="0.25">
      <c r="A29" s="72"/>
      <c r="B29" s="4" t="s">
        <v>10</v>
      </c>
      <c r="C29" s="12">
        <v>1945628.55</v>
      </c>
      <c r="D29" s="12">
        <v>1587442</v>
      </c>
      <c r="E29" s="12">
        <v>1764192</v>
      </c>
      <c r="F29" s="12">
        <v>1874870</v>
      </c>
    </row>
    <row r="30" spans="1:6" ht="15" customHeight="1" x14ac:dyDescent="0.25">
      <c r="A30" s="73" t="s">
        <v>8</v>
      </c>
      <c r="B30" s="5" t="s">
        <v>3</v>
      </c>
      <c r="C30" s="14">
        <v>-459749.82</v>
      </c>
      <c r="D30" s="14">
        <v>-139486.1</v>
      </c>
      <c r="E30" s="14">
        <v>-83966</v>
      </c>
      <c r="F30" s="14">
        <v>-58121</v>
      </c>
    </row>
    <row r="31" spans="1:6" x14ac:dyDescent="0.25">
      <c r="A31" s="73"/>
      <c r="B31" s="5" t="s">
        <v>4</v>
      </c>
      <c r="C31" s="14">
        <v>-435316.80545454548</v>
      </c>
      <c r="D31" s="14">
        <v>-125295.8729166666</v>
      </c>
      <c r="E31" s="14">
        <v>-79916.530232558129</v>
      </c>
      <c r="F31" s="14">
        <v>-48104.327179487191</v>
      </c>
    </row>
    <row r="32" spans="1:6" x14ac:dyDescent="0.25">
      <c r="A32" s="73"/>
      <c r="B32" s="5" t="s">
        <v>5</v>
      </c>
      <c r="C32" s="14">
        <v>133924.97303494441</v>
      </c>
      <c r="D32" s="14">
        <v>58877.189339132528</v>
      </c>
      <c r="E32" s="14">
        <v>59411.785514100637</v>
      </c>
      <c r="F32" s="14">
        <v>62453.741574442458</v>
      </c>
    </row>
    <row r="33" spans="1:14" ht="15" customHeight="1" x14ac:dyDescent="0.25">
      <c r="A33" s="73"/>
      <c r="B33" s="5" t="s">
        <v>9</v>
      </c>
      <c r="C33" s="14">
        <v>-649783</v>
      </c>
      <c r="D33" s="14">
        <v>-236600</v>
      </c>
      <c r="E33" s="14">
        <v>-180924</v>
      </c>
      <c r="F33" s="14">
        <v>-144854</v>
      </c>
    </row>
    <row r="34" spans="1:14" x14ac:dyDescent="0.25">
      <c r="A34" s="73"/>
      <c r="B34" s="5" t="s">
        <v>10</v>
      </c>
      <c r="C34" s="14">
        <v>-33651.300000000003</v>
      </c>
      <c r="D34" s="14">
        <v>-10000</v>
      </c>
      <c r="E34" s="14">
        <v>40000</v>
      </c>
      <c r="F34" s="14">
        <v>89535</v>
      </c>
    </row>
    <row r="35" spans="1:14" ht="15" customHeight="1" x14ac:dyDescent="0.25">
      <c r="A35" s="74" t="s">
        <v>20</v>
      </c>
      <c r="B35" s="4" t="s">
        <v>3</v>
      </c>
      <c r="C35" s="12">
        <v>86.5</v>
      </c>
      <c r="D35" s="12">
        <v>85.2</v>
      </c>
      <c r="E35" s="12">
        <v>85.6</v>
      </c>
      <c r="F35" s="12">
        <v>85.6</v>
      </c>
    </row>
    <row r="36" spans="1:14" x14ac:dyDescent="0.25">
      <c r="A36" s="74"/>
      <c r="B36" s="4" t="s">
        <v>4</v>
      </c>
      <c r="C36" s="12">
        <v>86.132264150943399</v>
      </c>
      <c r="D36" s="12">
        <v>85.614081632653068</v>
      </c>
      <c r="E36" s="12">
        <v>85.591111111111104</v>
      </c>
      <c r="F36" s="12">
        <v>85.69906976744187</v>
      </c>
    </row>
    <row r="37" spans="1:14" x14ac:dyDescent="0.25">
      <c r="A37" s="74"/>
      <c r="B37" s="4" t="s">
        <v>5</v>
      </c>
      <c r="C37" s="12">
        <v>3.6674297442326611</v>
      </c>
      <c r="D37" s="12">
        <v>3.638950694893234</v>
      </c>
      <c r="E37" s="12">
        <v>4.1067407018119821</v>
      </c>
      <c r="F37" s="12">
        <v>4.9276009878049791</v>
      </c>
    </row>
    <row r="38" spans="1:14" x14ac:dyDescent="0.25">
      <c r="A38" s="74"/>
      <c r="B38" s="4" t="s">
        <v>9</v>
      </c>
      <c r="C38" s="12">
        <v>76.489999999999995</v>
      </c>
      <c r="D38" s="12">
        <v>77.06</v>
      </c>
      <c r="E38" s="12">
        <v>76.599999999999994</v>
      </c>
      <c r="F38" s="12">
        <v>75.19</v>
      </c>
    </row>
    <row r="39" spans="1:14" ht="15.75" thickBot="1" x14ac:dyDescent="0.3">
      <c r="A39" s="75"/>
      <c r="B39" s="7" t="s">
        <v>10</v>
      </c>
      <c r="C39" s="15">
        <v>94.1</v>
      </c>
      <c r="D39" s="15">
        <v>95.2</v>
      </c>
      <c r="E39" s="15">
        <v>96</v>
      </c>
      <c r="F39" s="15">
        <v>96.9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43922</v>
      </c>
      <c r="D43" s="9">
        <v>43952</v>
      </c>
      <c r="E43" s="9">
        <v>43983</v>
      </c>
      <c r="F43" s="9">
        <v>44013</v>
      </c>
      <c r="G43" s="9">
        <v>44044</v>
      </c>
      <c r="H43" s="9">
        <v>44075</v>
      </c>
      <c r="I43" s="9">
        <v>44105</v>
      </c>
      <c r="J43" s="9">
        <v>44136</v>
      </c>
      <c r="K43" s="9">
        <v>44166</v>
      </c>
      <c r="L43" s="9">
        <v>44197</v>
      </c>
      <c r="M43" s="9">
        <v>44228</v>
      </c>
      <c r="N43" s="9">
        <v>44256</v>
      </c>
    </row>
    <row r="44" spans="1:14" ht="15" customHeight="1" x14ac:dyDescent="0.25">
      <c r="A44" s="71" t="s">
        <v>11</v>
      </c>
      <c r="B44" s="4" t="s">
        <v>3</v>
      </c>
      <c r="C44" s="16">
        <v>116171.3</v>
      </c>
      <c r="D44" s="16">
        <v>95800</v>
      </c>
      <c r="E44" s="16">
        <v>109633</v>
      </c>
      <c r="F44" s="16">
        <v>132224.45000000001</v>
      </c>
      <c r="G44" s="16">
        <v>118653.41499999999</v>
      </c>
      <c r="H44" s="16">
        <v>115610.12</v>
      </c>
      <c r="I44" s="16">
        <v>138717.66</v>
      </c>
      <c r="J44" s="16">
        <v>128403.09</v>
      </c>
      <c r="K44" s="16">
        <v>151751.035</v>
      </c>
      <c r="L44" s="16">
        <v>169965.67</v>
      </c>
      <c r="M44" s="16">
        <v>120886.7</v>
      </c>
      <c r="N44" s="16">
        <v>121016.41</v>
      </c>
    </row>
    <row r="45" spans="1:14" x14ac:dyDescent="0.25">
      <c r="A45" s="72"/>
      <c r="B45" s="4" t="s">
        <v>4</v>
      </c>
      <c r="C45" s="16">
        <v>113311.7308</v>
      </c>
      <c r="D45" s="16">
        <v>93836.66693877551</v>
      </c>
      <c r="E45" s="16">
        <v>110493.4014893617</v>
      </c>
      <c r="F45" s="16">
        <v>131613.41187499999</v>
      </c>
      <c r="G45" s="16">
        <v>121581.08152173911</v>
      </c>
      <c r="H45" s="16">
        <v>118565.124893617</v>
      </c>
      <c r="I45" s="16">
        <v>140675.35</v>
      </c>
      <c r="J45" s="16">
        <v>128747.7467391305</v>
      </c>
      <c r="K45" s="16">
        <v>152057.0889130435</v>
      </c>
      <c r="L45" s="16">
        <v>168820.30076923079</v>
      </c>
      <c r="M45" s="16">
        <v>121895.7043243243</v>
      </c>
      <c r="N45" s="16">
        <v>121421.7494594595</v>
      </c>
    </row>
    <row r="46" spans="1:14" x14ac:dyDescent="0.25">
      <c r="A46" s="72"/>
      <c r="B46" s="4" t="s">
        <v>5</v>
      </c>
      <c r="C46" s="16">
        <v>24534.715862523761</v>
      </c>
      <c r="D46" s="16">
        <v>22825.979483048231</v>
      </c>
      <c r="E46" s="16">
        <v>16900.947404054779</v>
      </c>
      <c r="F46" s="16">
        <v>10396.687347067171</v>
      </c>
      <c r="G46" s="16">
        <v>14732.29867286266</v>
      </c>
      <c r="H46" s="16">
        <v>12421.124769947701</v>
      </c>
      <c r="I46" s="16">
        <v>12695.385610015779</v>
      </c>
      <c r="J46" s="16">
        <v>8457.8696089395053</v>
      </c>
      <c r="K46" s="16">
        <v>11408.30429718033</v>
      </c>
      <c r="L46" s="16">
        <v>13042.181276151699</v>
      </c>
      <c r="M46" s="16">
        <v>9398.0585921938455</v>
      </c>
      <c r="N46" s="16">
        <v>11755.41842362277</v>
      </c>
    </row>
    <row r="47" spans="1:14" ht="15" customHeight="1" x14ac:dyDescent="0.25">
      <c r="A47" s="72"/>
      <c r="B47" s="4" t="s">
        <v>9</v>
      </c>
      <c r="C47" s="16">
        <v>57987</v>
      </c>
      <c r="D47" s="16">
        <v>48951</v>
      </c>
      <c r="E47" s="16">
        <v>62884</v>
      </c>
      <c r="F47" s="16">
        <v>103383.62</v>
      </c>
      <c r="G47" s="16">
        <v>98805</v>
      </c>
      <c r="H47" s="16">
        <v>95698.64</v>
      </c>
      <c r="I47" s="16">
        <v>119535.82</v>
      </c>
      <c r="J47" s="16">
        <v>108790.58</v>
      </c>
      <c r="K47" s="16">
        <v>112171</v>
      </c>
      <c r="L47" s="16">
        <v>130000</v>
      </c>
      <c r="M47" s="16">
        <v>102082</v>
      </c>
      <c r="N47" s="16">
        <v>97000</v>
      </c>
    </row>
    <row r="48" spans="1:14" x14ac:dyDescent="0.25">
      <c r="A48" s="72"/>
      <c r="B48" s="4" t="s">
        <v>10</v>
      </c>
      <c r="C48" s="16">
        <v>157476.20000000001</v>
      </c>
      <c r="D48" s="16">
        <v>150286.13</v>
      </c>
      <c r="E48" s="16">
        <v>150286.13</v>
      </c>
      <c r="F48" s="16">
        <v>150286.13</v>
      </c>
      <c r="G48" s="16">
        <v>165956.49</v>
      </c>
      <c r="H48" s="16">
        <v>153811</v>
      </c>
      <c r="I48" s="16">
        <v>178005.41</v>
      </c>
      <c r="J48" s="16">
        <v>150286.13</v>
      </c>
      <c r="K48" s="16">
        <v>177215.55</v>
      </c>
      <c r="L48" s="16">
        <v>200983</v>
      </c>
      <c r="M48" s="16">
        <v>150286.13</v>
      </c>
      <c r="N48" s="16">
        <v>151888.56</v>
      </c>
    </row>
    <row r="49" spans="1:14" ht="15" customHeight="1" x14ac:dyDescent="0.25">
      <c r="A49" s="63" t="s">
        <v>6</v>
      </c>
      <c r="B49" s="5" t="s">
        <v>3</v>
      </c>
      <c r="C49" s="17">
        <v>94494.75</v>
      </c>
      <c r="D49" s="17">
        <v>73381</v>
      </c>
      <c r="E49" s="17">
        <v>87051</v>
      </c>
      <c r="F49" s="17">
        <v>107589.35</v>
      </c>
      <c r="G49" s="17">
        <v>93958</v>
      </c>
      <c r="H49" s="17">
        <v>100724</v>
      </c>
      <c r="I49" s="17">
        <v>118850</v>
      </c>
      <c r="J49" s="17">
        <v>102613.88</v>
      </c>
      <c r="K49" s="17">
        <v>125228.855</v>
      </c>
      <c r="L49" s="17">
        <v>145660</v>
      </c>
      <c r="M49" s="17">
        <v>91395.38</v>
      </c>
      <c r="N49" s="17">
        <v>102953</v>
      </c>
    </row>
    <row r="50" spans="1:14" x14ac:dyDescent="0.25">
      <c r="A50" s="63"/>
      <c r="B50" s="5" t="s">
        <v>4</v>
      </c>
      <c r="C50" s="17">
        <v>92461.361000000019</v>
      </c>
      <c r="D50" s="17">
        <v>70192.191020408165</v>
      </c>
      <c r="E50" s="17">
        <v>85361.291249999995</v>
      </c>
      <c r="F50" s="17">
        <v>108240.2764583333</v>
      </c>
      <c r="G50" s="17">
        <v>98896.485319148953</v>
      </c>
      <c r="H50" s="17">
        <v>103027.5376595744</v>
      </c>
      <c r="I50" s="17">
        <v>121357.6391489362</v>
      </c>
      <c r="J50" s="17">
        <v>104136.7921276596</v>
      </c>
      <c r="K50" s="17">
        <v>127380.4669565217</v>
      </c>
      <c r="L50" s="17">
        <v>145169.3695</v>
      </c>
      <c r="M50" s="17">
        <v>92932.28777777779</v>
      </c>
      <c r="N50" s="17">
        <v>104090.3113513514</v>
      </c>
    </row>
    <row r="51" spans="1:14" x14ac:dyDescent="0.25">
      <c r="A51" s="63"/>
      <c r="B51" s="5" t="s">
        <v>5</v>
      </c>
      <c r="C51" s="17">
        <v>26089.20880150926</v>
      </c>
      <c r="D51" s="17">
        <v>23485.099132782871</v>
      </c>
      <c r="E51" s="17">
        <v>21826.885754415751</v>
      </c>
      <c r="F51" s="17">
        <v>11757.10818501609</v>
      </c>
      <c r="G51" s="17">
        <v>15017.64795352916</v>
      </c>
      <c r="H51" s="17">
        <v>11539.70633855977</v>
      </c>
      <c r="I51" s="17">
        <v>13158.33735917714</v>
      </c>
      <c r="J51" s="17">
        <v>10468.550938111261</v>
      </c>
      <c r="K51" s="17">
        <v>16918.66613724194</v>
      </c>
      <c r="L51" s="17">
        <v>15905.16343101211</v>
      </c>
      <c r="M51" s="17">
        <v>7863.7559497772927</v>
      </c>
      <c r="N51" s="17">
        <v>11757.5324412261</v>
      </c>
    </row>
    <row r="52" spans="1:14" ht="15" customHeight="1" x14ac:dyDescent="0.25">
      <c r="A52" s="63"/>
      <c r="B52" s="5" t="s">
        <v>9</v>
      </c>
      <c r="C52" s="17">
        <v>41760</v>
      </c>
      <c r="D52" s="17">
        <v>18416</v>
      </c>
      <c r="E52" s="17">
        <v>26756</v>
      </c>
      <c r="F52" s="17">
        <v>78952.55</v>
      </c>
      <c r="G52" s="17">
        <v>80342</v>
      </c>
      <c r="H52" s="17">
        <v>81774.25</v>
      </c>
      <c r="I52" s="17">
        <v>97474.73</v>
      </c>
      <c r="J52" s="17">
        <v>85508</v>
      </c>
      <c r="K52" s="17">
        <v>93476</v>
      </c>
      <c r="L52" s="17">
        <v>99931.35</v>
      </c>
      <c r="M52" s="17">
        <v>72662</v>
      </c>
      <c r="N52" s="17">
        <v>79155</v>
      </c>
    </row>
    <row r="53" spans="1:14" x14ac:dyDescent="0.25">
      <c r="A53" s="63"/>
      <c r="B53" s="5" t="s">
        <v>10</v>
      </c>
      <c r="C53" s="17">
        <v>137203.29999999999</v>
      </c>
      <c r="D53" s="17">
        <v>128794.22</v>
      </c>
      <c r="E53" s="17">
        <v>128794.22</v>
      </c>
      <c r="F53" s="17">
        <v>129928</v>
      </c>
      <c r="G53" s="17">
        <v>140949.54</v>
      </c>
      <c r="H53" s="17">
        <v>136266</v>
      </c>
      <c r="I53" s="17">
        <v>155639.92000000001</v>
      </c>
      <c r="J53" s="17">
        <v>129400</v>
      </c>
      <c r="K53" s="17">
        <v>188000</v>
      </c>
      <c r="L53" s="17">
        <v>180218</v>
      </c>
      <c r="M53" s="17">
        <v>107500</v>
      </c>
      <c r="N53" s="17">
        <v>129191</v>
      </c>
    </row>
    <row r="54" spans="1:14" ht="15" customHeight="1" x14ac:dyDescent="0.25">
      <c r="A54" s="72" t="s">
        <v>7</v>
      </c>
      <c r="B54" s="4" t="s">
        <v>3</v>
      </c>
      <c r="C54" s="16">
        <v>190000</v>
      </c>
      <c r="D54" s="16">
        <v>176872.67499999999</v>
      </c>
      <c r="E54" s="16">
        <v>154125</v>
      </c>
      <c r="F54" s="16">
        <v>127424.9</v>
      </c>
      <c r="G54" s="16">
        <v>117924</v>
      </c>
      <c r="H54" s="16">
        <v>126188.545</v>
      </c>
      <c r="I54" s="16">
        <v>115159</v>
      </c>
      <c r="J54" s="16">
        <v>123823</v>
      </c>
      <c r="K54" s="16">
        <v>166253.095</v>
      </c>
      <c r="L54" s="16">
        <v>115968</v>
      </c>
      <c r="M54" s="16">
        <v>112492</v>
      </c>
      <c r="N54" s="16">
        <v>122535.9</v>
      </c>
    </row>
    <row r="55" spans="1:14" x14ac:dyDescent="0.25">
      <c r="A55" s="72"/>
      <c r="B55" s="4" t="s">
        <v>4</v>
      </c>
      <c r="C55" s="16">
        <v>182058.47530612251</v>
      </c>
      <c r="D55" s="16">
        <v>169158.83229166659</v>
      </c>
      <c r="E55" s="16">
        <v>152427.75914893611</v>
      </c>
      <c r="F55" s="16">
        <v>138356.29531914889</v>
      </c>
      <c r="G55" s="16">
        <v>120658.1445652174</v>
      </c>
      <c r="H55" s="16">
        <v>124017.067826087</v>
      </c>
      <c r="I55" s="16">
        <v>118231.657826087</v>
      </c>
      <c r="J55" s="16">
        <v>125401.2813333333</v>
      </c>
      <c r="K55" s="16">
        <v>167803.85586956519</v>
      </c>
      <c r="L55" s="16">
        <v>115857.6347368421</v>
      </c>
      <c r="M55" s="16">
        <v>112513.09972222221</v>
      </c>
      <c r="N55" s="16">
        <v>122478.1385714286</v>
      </c>
    </row>
    <row r="56" spans="1:14" x14ac:dyDescent="0.25">
      <c r="A56" s="72"/>
      <c r="B56" s="4" t="s">
        <v>5</v>
      </c>
      <c r="C56" s="16">
        <v>44880.241637044011</v>
      </c>
      <c r="D56" s="16">
        <v>42430.670973531422</v>
      </c>
      <c r="E56" s="16">
        <v>29852.41297680037</v>
      </c>
      <c r="F56" s="16">
        <v>19174.401978355309</v>
      </c>
      <c r="G56" s="16">
        <v>12729.375421162</v>
      </c>
      <c r="H56" s="16">
        <v>14191.441316175649</v>
      </c>
      <c r="I56" s="16">
        <v>7596.7166269159861</v>
      </c>
      <c r="J56" s="16">
        <v>8734.6270538309964</v>
      </c>
      <c r="K56" s="16">
        <v>24900.299411829881</v>
      </c>
      <c r="L56" s="16">
        <v>7431.9995318799292</v>
      </c>
      <c r="M56" s="16">
        <v>4691.9670608053893</v>
      </c>
      <c r="N56" s="16">
        <v>6369.1206639439088</v>
      </c>
    </row>
    <row r="57" spans="1:14" ht="15" customHeight="1" x14ac:dyDescent="0.25">
      <c r="A57" s="72"/>
      <c r="B57" s="4" t="s">
        <v>9</v>
      </c>
      <c r="C57" s="16">
        <v>108683</v>
      </c>
      <c r="D57" s="16">
        <v>109209</v>
      </c>
      <c r="E57" s="16">
        <v>107526.88</v>
      </c>
      <c r="F57" s="16">
        <v>118761</v>
      </c>
      <c r="G57" s="16">
        <v>86602.64</v>
      </c>
      <c r="H57" s="16">
        <v>89599.5</v>
      </c>
      <c r="I57" s="16">
        <v>108106</v>
      </c>
      <c r="J57" s="16">
        <v>96884</v>
      </c>
      <c r="K57" s="16">
        <v>124629.75999999999</v>
      </c>
      <c r="L57" s="16">
        <v>93272</v>
      </c>
      <c r="M57" s="16">
        <v>96271</v>
      </c>
      <c r="N57" s="16">
        <v>105773</v>
      </c>
    </row>
    <row r="58" spans="1:14" x14ac:dyDescent="0.25">
      <c r="A58" s="72"/>
      <c r="B58" s="4" t="s">
        <v>10</v>
      </c>
      <c r="C58" s="16">
        <v>281237.56</v>
      </c>
      <c r="D58" s="16">
        <v>294350.11</v>
      </c>
      <c r="E58" s="16">
        <v>221043.51</v>
      </c>
      <c r="F58" s="16">
        <v>185197.9</v>
      </c>
      <c r="G58" s="16">
        <v>150953</v>
      </c>
      <c r="H58" s="16">
        <v>154389.87</v>
      </c>
      <c r="I58" s="16">
        <v>138904.95999999999</v>
      </c>
      <c r="J58" s="16">
        <v>150016.29999999999</v>
      </c>
      <c r="K58" s="16">
        <v>232677</v>
      </c>
      <c r="L58" s="16">
        <v>142836.79999999999</v>
      </c>
      <c r="M58" s="16">
        <v>124629.75999999999</v>
      </c>
      <c r="N58" s="16">
        <v>143720.84</v>
      </c>
    </row>
    <row r="59" spans="1:14" ht="15" customHeight="1" x14ac:dyDescent="0.25">
      <c r="A59" s="63" t="s">
        <v>8</v>
      </c>
      <c r="B59" s="5" t="s">
        <v>3</v>
      </c>
      <c r="C59" s="17">
        <v>-99982</v>
      </c>
      <c r="D59" s="17">
        <v>-107357.85</v>
      </c>
      <c r="E59" s="17">
        <v>-75343</v>
      </c>
      <c r="F59" s="17">
        <v>-26283.13</v>
      </c>
      <c r="G59" s="17">
        <v>-22476.775000000001</v>
      </c>
      <c r="H59" s="17">
        <v>-20310.27</v>
      </c>
      <c r="I59" s="17">
        <v>2027.5</v>
      </c>
      <c r="J59" s="17">
        <v>-20602</v>
      </c>
      <c r="K59" s="17">
        <v>-35886.29</v>
      </c>
      <c r="L59" s="17">
        <v>31505.200000000001</v>
      </c>
      <c r="M59" s="17">
        <v>-21293</v>
      </c>
      <c r="N59" s="17">
        <v>-20095.84</v>
      </c>
    </row>
    <row r="60" spans="1:14" x14ac:dyDescent="0.25">
      <c r="A60" s="63"/>
      <c r="B60" s="5" t="s">
        <v>4</v>
      </c>
      <c r="C60" s="17">
        <v>-91041.543265306143</v>
      </c>
      <c r="D60" s="17">
        <v>-100728.3272916667</v>
      </c>
      <c r="E60" s="17">
        <v>-68722.730212765964</v>
      </c>
      <c r="F60" s="17">
        <v>-31844.790212765951</v>
      </c>
      <c r="G60" s="17">
        <v>-23562.47</v>
      </c>
      <c r="H60" s="17">
        <v>-21695.411739130439</v>
      </c>
      <c r="I60" s="17">
        <v>1497.8102173913051</v>
      </c>
      <c r="J60" s="17">
        <v>-22129.9752173913</v>
      </c>
      <c r="K60" s="17">
        <v>-39868.098043478261</v>
      </c>
      <c r="L60" s="17">
        <v>28148.805526315791</v>
      </c>
      <c r="M60" s="17">
        <v>-20606.811621621619</v>
      </c>
      <c r="N60" s="17">
        <v>-20093.136571428571</v>
      </c>
    </row>
    <row r="61" spans="1:14" x14ac:dyDescent="0.25">
      <c r="A61" s="63"/>
      <c r="B61" s="5" t="s">
        <v>5</v>
      </c>
      <c r="C61" s="17">
        <v>61229.784851678072</v>
      </c>
      <c r="D61" s="17">
        <v>57246.247405922273</v>
      </c>
      <c r="E61" s="17">
        <v>41055.9126372756</v>
      </c>
      <c r="F61" s="17">
        <v>25737.119249073639</v>
      </c>
      <c r="G61" s="17">
        <v>17886.425361961701</v>
      </c>
      <c r="H61" s="17">
        <v>17542.61494730859</v>
      </c>
      <c r="I61" s="17">
        <v>17742.660973327849</v>
      </c>
      <c r="J61" s="17">
        <v>14550.02730500741</v>
      </c>
      <c r="K61" s="17">
        <v>26607.443178021909</v>
      </c>
      <c r="L61" s="17">
        <v>23110.871081750822</v>
      </c>
      <c r="M61" s="17">
        <v>9815.2255716481686</v>
      </c>
      <c r="N61" s="17">
        <v>12785.599936175189</v>
      </c>
    </row>
    <row r="62" spans="1:14" x14ac:dyDescent="0.25">
      <c r="A62" s="63"/>
      <c r="B62" s="5" t="s">
        <v>9</v>
      </c>
      <c r="C62" s="17">
        <v>-194953</v>
      </c>
      <c r="D62" s="17">
        <v>-213363.15</v>
      </c>
      <c r="E62" s="17">
        <v>-158102.10999999999</v>
      </c>
      <c r="F62" s="17">
        <v>-103633.04</v>
      </c>
      <c r="G62" s="17">
        <v>-63241.65</v>
      </c>
      <c r="H62" s="17">
        <v>-66825.899999999994</v>
      </c>
      <c r="I62" s="17">
        <v>-50000</v>
      </c>
      <c r="J62" s="17">
        <v>-54008.54</v>
      </c>
      <c r="K62" s="17">
        <v>-97998.720000000001</v>
      </c>
      <c r="L62" s="17">
        <v>-50000</v>
      </c>
      <c r="M62" s="17">
        <v>-50000</v>
      </c>
      <c r="N62" s="17">
        <v>-50000</v>
      </c>
    </row>
    <row r="63" spans="1:14" ht="15.75" thickBot="1" x14ac:dyDescent="0.3">
      <c r="A63" s="64"/>
      <c r="B63" s="6" t="s">
        <v>10</v>
      </c>
      <c r="C63" s="18">
        <v>19644</v>
      </c>
      <c r="D63" s="18">
        <v>-10760.5</v>
      </c>
      <c r="E63" s="18">
        <v>1245</v>
      </c>
      <c r="F63" s="18">
        <v>3013</v>
      </c>
      <c r="G63" s="18">
        <v>28278.44</v>
      </c>
      <c r="H63" s="18">
        <v>29761</v>
      </c>
      <c r="I63" s="18">
        <v>36044.620000000003</v>
      </c>
      <c r="J63" s="18">
        <v>14688</v>
      </c>
      <c r="K63" s="18">
        <v>14692.13</v>
      </c>
      <c r="L63" s="18">
        <v>65886</v>
      </c>
      <c r="M63" s="18">
        <v>-6072</v>
      </c>
      <c r="N63" s="18">
        <v>5529.54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0:N63"/>
  <sheetViews>
    <sheetView topLeftCell="A31" workbookViewId="0">
      <selection activeCell="I36" sqref="I3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43952</v>
      </c>
      <c r="C10" s="3"/>
    </row>
    <row r="11" spans="1:6" ht="15.75" x14ac:dyDescent="0.25">
      <c r="A11" s="1" t="s">
        <v>0</v>
      </c>
      <c r="B11" s="2">
        <v>43952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1468277.59</v>
      </c>
      <c r="D15" s="11">
        <v>1593688.2649999999</v>
      </c>
      <c r="E15" s="11">
        <v>1709279.45</v>
      </c>
      <c r="F15" s="11">
        <v>1825946.7250000001</v>
      </c>
    </row>
    <row r="16" spans="1:6" x14ac:dyDescent="0.25">
      <c r="A16" s="72"/>
      <c r="B16" s="12" t="s">
        <v>4</v>
      </c>
      <c r="C16" s="13">
        <v>1451936.0392</v>
      </c>
      <c r="D16" s="13">
        <v>1608404.4675</v>
      </c>
      <c r="E16" s="13">
        <v>1708595.27725</v>
      </c>
      <c r="F16" s="13">
        <v>1815939.7631578951</v>
      </c>
    </row>
    <row r="17" spans="1:6" x14ac:dyDescent="0.25">
      <c r="A17" s="72"/>
      <c r="B17" s="12" t="s">
        <v>5</v>
      </c>
      <c r="C17" s="13">
        <v>107591.2455012045</v>
      </c>
      <c r="D17" s="13">
        <v>131423.5891812013</v>
      </c>
      <c r="E17" s="13">
        <v>151093.16955312859</v>
      </c>
      <c r="F17" s="13">
        <v>174742.60531202279</v>
      </c>
    </row>
    <row r="18" spans="1:6" x14ac:dyDescent="0.25">
      <c r="A18" s="72"/>
      <c r="B18" s="12" t="s">
        <v>9</v>
      </c>
      <c r="C18" s="13">
        <v>1000000</v>
      </c>
      <c r="D18" s="13">
        <v>1000000</v>
      </c>
      <c r="E18" s="13">
        <v>1000000</v>
      </c>
      <c r="F18" s="13">
        <v>1000000</v>
      </c>
    </row>
    <row r="19" spans="1:6" x14ac:dyDescent="0.25">
      <c r="A19" s="72"/>
      <c r="B19" s="12" t="s">
        <v>10</v>
      </c>
      <c r="C19" s="13">
        <v>1651604.31</v>
      </c>
      <c r="D19" s="13">
        <v>1870700</v>
      </c>
      <c r="E19" s="13">
        <v>1996000</v>
      </c>
      <c r="F19" s="13">
        <v>2131500</v>
      </c>
    </row>
    <row r="20" spans="1:6" ht="15" customHeight="1" x14ac:dyDescent="0.25">
      <c r="A20" s="63" t="s">
        <v>6</v>
      </c>
      <c r="B20" s="5" t="s">
        <v>3</v>
      </c>
      <c r="C20" s="14">
        <v>1187708.8</v>
      </c>
      <c r="D20" s="14">
        <v>1334937</v>
      </c>
      <c r="E20" s="14">
        <v>1440915</v>
      </c>
      <c r="F20" s="14">
        <v>1539832</v>
      </c>
    </row>
    <row r="21" spans="1:6" x14ac:dyDescent="0.25">
      <c r="A21" s="63"/>
      <c r="B21" s="5" t="s">
        <v>4</v>
      </c>
      <c r="C21" s="14">
        <v>1184592.5927450981</v>
      </c>
      <c r="D21" s="14">
        <v>1350033.6037777781</v>
      </c>
      <c r="E21" s="14">
        <v>1443747.3058536579</v>
      </c>
      <c r="F21" s="14">
        <v>1535627.408205128</v>
      </c>
    </row>
    <row r="22" spans="1:6" x14ac:dyDescent="0.25">
      <c r="A22" s="63"/>
      <c r="B22" s="5" t="s">
        <v>5</v>
      </c>
      <c r="C22" s="14">
        <v>89757.279018423214</v>
      </c>
      <c r="D22" s="14">
        <v>86057.251562378951</v>
      </c>
      <c r="E22" s="14">
        <v>102905.5885178718</v>
      </c>
      <c r="F22" s="14">
        <v>116672.59212989159</v>
      </c>
    </row>
    <row r="23" spans="1:6" x14ac:dyDescent="0.25">
      <c r="A23" s="63"/>
      <c r="B23" s="5" t="s">
        <v>9</v>
      </c>
      <c r="C23" s="14">
        <v>1000000</v>
      </c>
      <c r="D23" s="14">
        <v>1000000</v>
      </c>
      <c r="E23" s="14">
        <v>1000000</v>
      </c>
      <c r="F23" s="14">
        <v>1000000</v>
      </c>
    </row>
    <row r="24" spans="1:6" x14ac:dyDescent="0.25">
      <c r="A24" s="63"/>
      <c r="B24" s="5" t="s">
        <v>10</v>
      </c>
      <c r="C24" s="14">
        <v>1470434</v>
      </c>
      <c r="D24" s="14">
        <v>1563855</v>
      </c>
      <c r="E24" s="14">
        <v>1674203</v>
      </c>
      <c r="F24" s="14">
        <v>1749500</v>
      </c>
    </row>
    <row r="25" spans="1:6" ht="15" customHeight="1" x14ac:dyDescent="0.25">
      <c r="A25" s="72" t="s">
        <v>7</v>
      </c>
      <c r="B25" s="4" t="s">
        <v>3</v>
      </c>
      <c r="C25" s="12">
        <v>1758896.72</v>
      </c>
      <c r="D25" s="12">
        <v>1515518.81</v>
      </c>
      <c r="E25" s="12">
        <v>1565443.7</v>
      </c>
      <c r="F25" s="12">
        <v>1627000</v>
      </c>
    </row>
    <row r="26" spans="1:6" x14ac:dyDescent="0.25">
      <c r="A26" s="72"/>
      <c r="B26" s="4" t="s">
        <v>4</v>
      </c>
      <c r="C26" s="12">
        <v>1735725.547058824</v>
      </c>
      <c r="D26" s="12">
        <v>1506856.874888889</v>
      </c>
      <c r="E26" s="12">
        <v>1555063.115609756</v>
      </c>
      <c r="F26" s="12">
        <v>1610277.853333333</v>
      </c>
    </row>
    <row r="27" spans="1:6" x14ac:dyDescent="0.25">
      <c r="A27" s="72"/>
      <c r="B27" s="4" t="s">
        <v>5</v>
      </c>
      <c r="C27" s="12">
        <v>175812.83634511131</v>
      </c>
      <c r="D27" s="12">
        <v>88796.025683017986</v>
      </c>
      <c r="E27" s="12">
        <v>104208.7711724824</v>
      </c>
      <c r="F27" s="12">
        <v>115883.3408619743</v>
      </c>
    </row>
    <row r="28" spans="1:6" x14ac:dyDescent="0.25">
      <c r="A28" s="72"/>
      <c r="B28" s="4" t="s">
        <v>9</v>
      </c>
      <c r="C28" s="12">
        <v>1000000</v>
      </c>
      <c r="D28" s="12">
        <v>1000000</v>
      </c>
      <c r="E28" s="12">
        <v>1000000</v>
      </c>
      <c r="F28" s="12">
        <v>1000000</v>
      </c>
    </row>
    <row r="29" spans="1:6" x14ac:dyDescent="0.25">
      <c r="A29" s="72"/>
      <c r="B29" s="4" t="s">
        <v>10</v>
      </c>
      <c r="C29" s="12">
        <v>2115198.56</v>
      </c>
      <c r="D29" s="12">
        <v>1706157</v>
      </c>
      <c r="E29" s="12">
        <v>1764192</v>
      </c>
      <c r="F29" s="12">
        <v>1807621</v>
      </c>
    </row>
    <row r="30" spans="1:6" ht="15" customHeight="1" x14ac:dyDescent="0.25">
      <c r="A30" s="73" t="s">
        <v>8</v>
      </c>
      <c r="B30" s="5" t="s">
        <v>3</v>
      </c>
      <c r="C30" s="14">
        <v>-571409.19999999995</v>
      </c>
      <c r="D30" s="14">
        <v>-169402</v>
      </c>
      <c r="E30" s="14">
        <v>-127026.18</v>
      </c>
      <c r="F30" s="14">
        <v>-87225.385000000009</v>
      </c>
    </row>
    <row r="31" spans="1:6" x14ac:dyDescent="0.25">
      <c r="A31" s="73"/>
      <c r="B31" s="5" t="s">
        <v>4</v>
      </c>
      <c r="C31" s="14">
        <v>-529432.65433962282</v>
      </c>
      <c r="D31" s="14">
        <v>-155781.82808510639</v>
      </c>
      <c r="E31" s="14">
        <v>-110566.814047619</v>
      </c>
      <c r="F31" s="14">
        <v>-70492.531249999985</v>
      </c>
    </row>
    <row r="32" spans="1:6" x14ac:dyDescent="0.25">
      <c r="A32" s="73"/>
      <c r="B32" s="5" t="s">
        <v>5</v>
      </c>
      <c r="C32" s="14">
        <v>247789.98256242889</v>
      </c>
      <c r="D32" s="14">
        <v>65153.731104360297</v>
      </c>
      <c r="E32" s="14">
        <v>60272.366449215573</v>
      </c>
      <c r="F32" s="14">
        <v>57964.707825005629</v>
      </c>
    </row>
    <row r="33" spans="1:14" ht="15" customHeight="1" x14ac:dyDescent="0.25">
      <c r="A33" s="73"/>
      <c r="B33" s="5" t="s">
        <v>9</v>
      </c>
      <c r="C33" s="14">
        <v>-914883.82</v>
      </c>
      <c r="D33" s="14">
        <v>-255146</v>
      </c>
      <c r="E33" s="14">
        <v>-180924</v>
      </c>
      <c r="F33" s="14">
        <v>-144854</v>
      </c>
    </row>
    <row r="34" spans="1:14" x14ac:dyDescent="0.25">
      <c r="A34" s="73"/>
      <c r="B34" s="5" t="s">
        <v>10</v>
      </c>
      <c r="C34" s="14">
        <v>639105.75</v>
      </c>
      <c r="D34" s="14">
        <v>50000</v>
      </c>
      <c r="E34" s="14">
        <v>50000</v>
      </c>
      <c r="F34" s="14">
        <v>89535</v>
      </c>
    </row>
    <row r="35" spans="1:14" ht="15" customHeight="1" x14ac:dyDescent="0.25">
      <c r="A35" s="74" t="s">
        <v>20</v>
      </c>
      <c r="B35" s="4" t="s">
        <v>3</v>
      </c>
      <c r="C35" s="12">
        <v>89.95</v>
      </c>
      <c r="D35" s="12">
        <v>88.6</v>
      </c>
      <c r="E35" s="12">
        <v>89.64</v>
      </c>
      <c r="F35" s="12">
        <v>89.1</v>
      </c>
    </row>
    <row r="36" spans="1:14" x14ac:dyDescent="0.25">
      <c r="A36" s="74"/>
      <c r="B36" s="4" t="s">
        <v>4</v>
      </c>
      <c r="C36" s="12">
        <v>89.529038461538448</v>
      </c>
      <c r="D36" s="12">
        <v>88.865744680851037</v>
      </c>
      <c r="E36" s="12">
        <v>89.269772727272709</v>
      </c>
      <c r="F36" s="12">
        <v>89.359761904761896</v>
      </c>
    </row>
    <row r="37" spans="1:14" x14ac:dyDescent="0.25">
      <c r="A37" s="74"/>
      <c r="B37" s="4" t="s">
        <v>5</v>
      </c>
      <c r="C37" s="12">
        <v>3.3681770595344411</v>
      </c>
      <c r="D37" s="12">
        <v>3.3827591932447629</v>
      </c>
      <c r="E37" s="12">
        <v>3.905984965638889</v>
      </c>
      <c r="F37" s="12">
        <v>4.5287738544615834</v>
      </c>
    </row>
    <row r="38" spans="1:14" x14ac:dyDescent="0.25">
      <c r="A38" s="74"/>
      <c r="B38" s="4" t="s">
        <v>9</v>
      </c>
      <c r="C38" s="12">
        <v>82.4</v>
      </c>
      <c r="D38" s="12">
        <v>83.25</v>
      </c>
      <c r="E38" s="12">
        <v>82.1</v>
      </c>
      <c r="F38" s="12">
        <v>80.5</v>
      </c>
    </row>
    <row r="39" spans="1:14" ht="15.75" thickBot="1" x14ac:dyDescent="0.3">
      <c r="A39" s="75"/>
      <c r="B39" s="7" t="s">
        <v>10</v>
      </c>
      <c r="C39" s="15">
        <v>95</v>
      </c>
      <c r="D39" s="15">
        <v>95.9</v>
      </c>
      <c r="E39" s="15">
        <v>97.3</v>
      </c>
      <c r="F39" s="15">
        <v>99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43952</v>
      </c>
      <c r="D43" s="9">
        <v>43983</v>
      </c>
      <c r="E43" s="9">
        <v>44013</v>
      </c>
      <c r="F43" s="9">
        <v>44044</v>
      </c>
      <c r="G43" s="9">
        <v>44075</v>
      </c>
      <c r="H43" s="9">
        <v>44105</v>
      </c>
      <c r="I43" s="9">
        <v>44136</v>
      </c>
      <c r="J43" s="9">
        <v>44166</v>
      </c>
      <c r="K43" s="9">
        <v>44197</v>
      </c>
      <c r="L43" s="9">
        <v>44228</v>
      </c>
      <c r="M43" s="9">
        <v>44256</v>
      </c>
      <c r="N43" s="9">
        <v>44287</v>
      </c>
    </row>
    <row r="44" spans="1:14" ht="15" customHeight="1" x14ac:dyDescent="0.25">
      <c r="A44" s="71" t="s">
        <v>11</v>
      </c>
      <c r="B44" s="4" t="s">
        <v>3</v>
      </c>
      <c r="C44" s="16">
        <v>90436.790000000008</v>
      </c>
      <c r="D44" s="16">
        <v>100000</v>
      </c>
      <c r="E44" s="16">
        <v>127807.06</v>
      </c>
      <c r="F44" s="16">
        <v>115441.19500000001</v>
      </c>
      <c r="G44" s="16">
        <v>114040.57</v>
      </c>
      <c r="H44" s="16">
        <v>135480.255</v>
      </c>
      <c r="I44" s="16">
        <v>126754.63499999999</v>
      </c>
      <c r="J44" s="16">
        <v>148779.57999999999</v>
      </c>
      <c r="K44" s="16">
        <v>168389.5</v>
      </c>
      <c r="L44" s="16">
        <v>119262</v>
      </c>
      <c r="M44" s="16">
        <v>116187.9</v>
      </c>
      <c r="N44" s="16">
        <v>140025.70000000001</v>
      </c>
    </row>
    <row r="45" spans="1:14" x14ac:dyDescent="0.25">
      <c r="A45" s="72"/>
      <c r="B45" s="4" t="s">
        <v>4</v>
      </c>
      <c r="C45" s="16">
        <v>84046.958478260887</v>
      </c>
      <c r="D45" s="16">
        <v>100629.742</v>
      </c>
      <c r="E45" s="16">
        <v>123808.1264444445</v>
      </c>
      <c r="F45" s="16">
        <v>116151.7059090909</v>
      </c>
      <c r="G45" s="16">
        <v>115063.1431818182</v>
      </c>
      <c r="H45" s="16">
        <v>137174.32613636361</v>
      </c>
      <c r="I45" s="16">
        <v>126186.7620454545</v>
      </c>
      <c r="J45" s="16">
        <v>149900.85090909089</v>
      </c>
      <c r="K45" s="16">
        <v>166112.8602631579</v>
      </c>
      <c r="L45" s="16">
        <v>119942.5878378378</v>
      </c>
      <c r="M45" s="16">
        <v>118500.12270270271</v>
      </c>
      <c r="N45" s="16">
        <v>138063.42314285721</v>
      </c>
    </row>
    <row r="46" spans="1:14" x14ac:dyDescent="0.25">
      <c r="A46" s="72"/>
      <c r="B46" s="4" t="s">
        <v>5</v>
      </c>
      <c r="C46" s="16">
        <v>19236.33328605624</v>
      </c>
      <c r="D46" s="16">
        <v>18852.644250435049</v>
      </c>
      <c r="E46" s="16">
        <v>16314.188731450509</v>
      </c>
      <c r="F46" s="16">
        <v>16586.392604570759</v>
      </c>
      <c r="G46" s="16">
        <v>10671.476675627609</v>
      </c>
      <c r="H46" s="16">
        <v>15161.809975093751</v>
      </c>
      <c r="I46" s="16">
        <v>10892.345994325789</v>
      </c>
      <c r="J46" s="16">
        <v>16100.726326271641</v>
      </c>
      <c r="K46" s="16">
        <v>18559.741435114342</v>
      </c>
      <c r="L46" s="16">
        <v>9585.3027945223803</v>
      </c>
      <c r="M46" s="16">
        <v>11657.30703079657</v>
      </c>
      <c r="N46" s="16">
        <v>13258.346995957319</v>
      </c>
    </row>
    <row r="47" spans="1:14" ht="15" customHeight="1" x14ac:dyDescent="0.25">
      <c r="A47" s="72"/>
      <c r="B47" s="4" t="s">
        <v>9</v>
      </c>
      <c r="C47" s="16">
        <v>39552.25</v>
      </c>
      <c r="D47" s="16">
        <v>60383</v>
      </c>
      <c r="E47" s="16">
        <v>57279</v>
      </c>
      <c r="F47" s="16">
        <v>63904.55</v>
      </c>
      <c r="G47" s="16">
        <v>94924.81</v>
      </c>
      <c r="H47" s="16">
        <v>100000</v>
      </c>
      <c r="I47" s="16">
        <v>100000</v>
      </c>
      <c r="J47" s="16">
        <v>100000</v>
      </c>
      <c r="K47" s="16">
        <v>100000</v>
      </c>
      <c r="L47" s="16">
        <v>100000</v>
      </c>
      <c r="M47" s="16">
        <v>97000</v>
      </c>
      <c r="N47" s="16">
        <v>100000</v>
      </c>
    </row>
    <row r="48" spans="1:14" x14ac:dyDescent="0.25">
      <c r="A48" s="72"/>
      <c r="B48" s="4" t="s">
        <v>10</v>
      </c>
      <c r="C48" s="16">
        <v>117896</v>
      </c>
      <c r="D48" s="16">
        <v>133880</v>
      </c>
      <c r="E48" s="16">
        <v>150639</v>
      </c>
      <c r="F48" s="16">
        <v>161913.88</v>
      </c>
      <c r="G48" s="16">
        <v>153811</v>
      </c>
      <c r="H48" s="16">
        <v>179562</v>
      </c>
      <c r="I48" s="16">
        <v>161187.19</v>
      </c>
      <c r="J48" s="16">
        <v>210227</v>
      </c>
      <c r="K48" s="16">
        <v>200983</v>
      </c>
      <c r="L48" s="16">
        <v>153315</v>
      </c>
      <c r="M48" s="16">
        <v>151888.56</v>
      </c>
      <c r="N48" s="16">
        <v>166054.04999999999</v>
      </c>
    </row>
    <row r="49" spans="1:14" ht="15" customHeight="1" x14ac:dyDescent="0.25">
      <c r="A49" s="63" t="s">
        <v>6</v>
      </c>
      <c r="B49" s="5" t="s">
        <v>3</v>
      </c>
      <c r="C49" s="17">
        <v>61029.97</v>
      </c>
      <c r="D49" s="17">
        <v>78596</v>
      </c>
      <c r="E49" s="17">
        <v>102816</v>
      </c>
      <c r="F49" s="17">
        <v>91300.95</v>
      </c>
      <c r="G49" s="17">
        <v>98838.82</v>
      </c>
      <c r="H49" s="17">
        <v>115975.47</v>
      </c>
      <c r="I49" s="17">
        <v>99899.13</v>
      </c>
      <c r="J49" s="17">
        <v>123307.92</v>
      </c>
      <c r="K49" s="17">
        <v>143995</v>
      </c>
      <c r="L49" s="17">
        <v>89451.1</v>
      </c>
      <c r="M49" s="17">
        <v>98480.665000000008</v>
      </c>
      <c r="N49" s="17">
        <v>125790.755</v>
      </c>
    </row>
    <row r="50" spans="1:14" x14ac:dyDescent="0.25">
      <c r="A50" s="63"/>
      <c r="B50" s="5" t="s">
        <v>4</v>
      </c>
      <c r="C50" s="17">
        <v>57570.705217391311</v>
      </c>
      <c r="D50" s="17">
        <v>74897.643777777776</v>
      </c>
      <c r="E50" s="17">
        <v>98833.661999999997</v>
      </c>
      <c r="F50" s="17">
        <v>91980.528636363655</v>
      </c>
      <c r="G50" s="17">
        <v>99042.384318181794</v>
      </c>
      <c r="H50" s="17">
        <v>118363.8575</v>
      </c>
      <c r="I50" s="17">
        <v>102485.9561363636</v>
      </c>
      <c r="J50" s="17">
        <v>126451.35</v>
      </c>
      <c r="K50" s="17">
        <v>142674.202972973</v>
      </c>
      <c r="L50" s="17">
        <v>90657.835555555546</v>
      </c>
      <c r="M50" s="17">
        <v>100496.03444444441</v>
      </c>
      <c r="N50" s="17">
        <v>122127.88</v>
      </c>
    </row>
    <row r="51" spans="1:14" x14ac:dyDescent="0.25">
      <c r="A51" s="63"/>
      <c r="B51" s="5" t="s">
        <v>5</v>
      </c>
      <c r="C51" s="17">
        <v>23726.779429302122</v>
      </c>
      <c r="D51" s="17">
        <v>19791.440481681639</v>
      </c>
      <c r="E51" s="17">
        <v>20192.688765143281</v>
      </c>
      <c r="F51" s="17">
        <v>16792.475130963459</v>
      </c>
      <c r="G51" s="17">
        <v>11768.452722265851</v>
      </c>
      <c r="H51" s="17">
        <v>16002.009869240639</v>
      </c>
      <c r="I51" s="17">
        <v>11300.58397886509</v>
      </c>
      <c r="J51" s="17">
        <v>21695.299636309279</v>
      </c>
      <c r="K51" s="17">
        <v>18178.965777638568</v>
      </c>
      <c r="L51" s="17">
        <v>9256.8709802680223</v>
      </c>
      <c r="M51" s="17">
        <v>11273.6733796065</v>
      </c>
      <c r="N51" s="17">
        <v>11929.035180426819</v>
      </c>
    </row>
    <row r="52" spans="1:14" ht="15" customHeight="1" x14ac:dyDescent="0.25">
      <c r="A52" s="63"/>
      <c r="B52" s="5" t="s">
        <v>9</v>
      </c>
      <c r="C52" s="17">
        <v>12443</v>
      </c>
      <c r="D52" s="17">
        <v>27453</v>
      </c>
      <c r="E52" s="17">
        <v>21521</v>
      </c>
      <c r="F52" s="17">
        <v>64243</v>
      </c>
      <c r="G52" s="17">
        <v>74823.08</v>
      </c>
      <c r="H52" s="17">
        <v>85000</v>
      </c>
      <c r="I52" s="17">
        <v>80825</v>
      </c>
      <c r="J52" s="17">
        <v>85000</v>
      </c>
      <c r="K52" s="17">
        <v>85000</v>
      </c>
      <c r="L52" s="17">
        <v>74146</v>
      </c>
      <c r="M52" s="17">
        <v>81986</v>
      </c>
      <c r="N52" s="17">
        <v>85000</v>
      </c>
    </row>
    <row r="53" spans="1:14" x14ac:dyDescent="0.25">
      <c r="A53" s="63"/>
      <c r="B53" s="5" t="s">
        <v>10</v>
      </c>
      <c r="C53" s="17">
        <v>98941.51</v>
      </c>
      <c r="D53" s="17">
        <v>125107</v>
      </c>
      <c r="E53" s="17">
        <v>129928</v>
      </c>
      <c r="F53" s="17">
        <v>139693.01</v>
      </c>
      <c r="G53" s="17">
        <v>136266</v>
      </c>
      <c r="H53" s="17">
        <v>157632.9</v>
      </c>
      <c r="I53" s="17">
        <v>132806.04</v>
      </c>
      <c r="J53" s="17">
        <v>206650</v>
      </c>
      <c r="K53" s="17">
        <v>180218</v>
      </c>
      <c r="L53" s="17">
        <v>128789</v>
      </c>
      <c r="M53" s="17">
        <v>129191</v>
      </c>
      <c r="N53" s="17">
        <v>135550</v>
      </c>
    </row>
    <row r="54" spans="1:14" ht="15" customHeight="1" x14ac:dyDescent="0.25">
      <c r="A54" s="72" t="s">
        <v>7</v>
      </c>
      <c r="B54" s="4" t="s">
        <v>3</v>
      </c>
      <c r="C54" s="16">
        <v>198170</v>
      </c>
      <c r="D54" s="16">
        <v>184084.5</v>
      </c>
      <c r="E54" s="16">
        <v>150724.125</v>
      </c>
      <c r="F54" s="16">
        <v>127290.8</v>
      </c>
      <c r="G54" s="16">
        <v>129227.8</v>
      </c>
      <c r="H54" s="16">
        <v>121895</v>
      </c>
      <c r="I54" s="16">
        <v>124902.95</v>
      </c>
      <c r="J54" s="16">
        <v>169415</v>
      </c>
      <c r="K54" s="16">
        <v>114457.75</v>
      </c>
      <c r="L54" s="16">
        <v>112042.3</v>
      </c>
      <c r="M54" s="16">
        <v>120950.1</v>
      </c>
      <c r="N54" s="16">
        <v>127914.6</v>
      </c>
    </row>
    <row r="55" spans="1:14" x14ac:dyDescent="0.25">
      <c r="A55" s="72"/>
      <c r="B55" s="4" t="s">
        <v>4</v>
      </c>
      <c r="C55" s="16">
        <v>189203.36266666671</v>
      </c>
      <c r="D55" s="16">
        <v>177396.80613636371</v>
      </c>
      <c r="E55" s="16">
        <v>151599.16454545449</v>
      </c>
      <c r="F55" s="16">
        <v>135480.81627906981</v>
      </c>
      <c r="G55" s="16">
        <v>135254.38162790699</v>
      </c>
      <c r="H55" s="16">
        <v>125005.118372093</v>
      </c>
      <c r="I55" s="16">
        <v>3904462.8716279059</v>
      </c>
      <c r="J55" s="16">
        <v>172970.14767441861</v>
      </c>
      <c r="K55" s="16">
        <v>116146.9133333333</v>
      </c>
      <c r="L55" s="16">
        <v>113548.6497142857</v>
      </c>
      <c r="M55" s="16">
        <v>121725.5502857143</v>
      </c>
      <c r="N55" s="16">
        <v>129006.45242424239</v>
      </c>
    </row>
    <row r="56" spans="1:14" x14ac:dyDescent="0.25">
      <c r="A56" s="72"/>
      <c r="B56" s="4" t="s">
        <v>5</v>
      </c>
      <c r="C56" s="16">
        <v>34644.627281936351</v>
      </c>
      <c r="D56" s="16">
        <v>31860.679865857928</v>
      </c>
      <c r="E56" s="16">
        <v>24125.28588719375</v>
      </c>
      <c r="F56" s="16">
        <v>26517.44365787493</v>
      </c>
      <c r="G56" s="16">
        <v>24496.461469031641</v>
      </c>
      <c r="H56" s="16">
        <v>17320.270186243099</v>
      </c>
      <c r="I56" s="16">
        <v>24755493.96314384</v>
      </c>
      <c r="J56" s="16">
        <v>29047.18272514252</v>
      </c>
      <c r="K56" s="16">
        <v>16562.487837124849</v>
      </c>
      <c r="L56" s="16">
        <v>16281.08937805371</v>
      </c>
      <c r="M56" s="16">
        <v>15855.464854201549</v>
      </c>
      <c r="N56" s="16">
        <v>17278.859004359929</v>
      </c>
    </row>
    <row r="57" spans="1:14" ht="15" customHeight="1" x14ac:dyDescent="0.25">
      <c r="A57" s="72"/>
      <c r="B57" s="4" t="s">
        <v>9</v>
      </c>
      <c r="C57" s="16">
        <v>109669.57</v>
      </c>
      <c r="D57" s="16">
        <v>107526.88</v>
      </c>
      <c r="E57" s="16">
        <v>118761</v>
      </c>
      <c r="F57" s="16">
        <v>86602.64</v>
      </c>
      <c r="G57" s="16">
        <v>93251.62</v>
      </c>
      <c r="H57" s="16">
        <v>108106</v>
      </c>
      <c r="I57" s="16">
        <v>91019.7</v>
      </c>
      <c r="J57" s="16">
        <v>129055</v>
      </c>
      <c r="K57" s="16">
        <v>84969</v>
      </c>
      <c r="L57" s="16">
        <v>88358</v>
      </c>
      <c r="M57" s="16">
        <v>90195</v>
      </c>
      <c r="N57" s="16">
        <v>106603</v>
      </c>
    </row>
    <row r="58" spans="1:14" x14ac:dyDescent="0.25">
      <c r="A58" s="72"/>
      <c r="B58" s="4" t="s">
        <v>10</v>
      </c>
      <c r="C58" s="16">
        <v>233561.1</v>
      </c>
      <c r="D58" s="16">
        <v>228944</v>
      </c>
      <c r="E58" s="16">
        <v>225388.59</v>
      </c>
      <c r="F58" s="16">
        <v>218434.32</v>
      </c>
      <c r="G58" s="16">
        <v>200898</v>
      </c>
      <c r="H58" s="16">
        <v>200000</v>
      </c>
      <c r="I58" s="16">
        <v>162461880</v>
      </c>
      <c r="J58" s="16">
        <v>255200</v>
      </c>
      <c r="K58" s="16">
        <v>200000</v>
      </c>
      <c r="L58" s="16">
        <v>200000</v>
      </c>
      <c r="M58" s="16">
        <v>200000</v>
      </c>
      <c r="N58" s="16">
        <v>200000</v>
      </c>
    </row>
    <row r="59" spans="1:14" ht="15" customHeight="1" x14ac:dyDescent="0.25">
      <c r="A59" s="63" t="s">
        <v>8</v>
      </c>
      <c r="B59" s="5" t="s">
        <v>3</v>
      </c>
      <c r="C59" s="17">
        <v>-139990</v>
      </c>
      <c r="D59" s="17">
        <v>-104742</v>
      </c>
      <c r="E59" s="17">
        <v>-48006.14</v>
      </c>
      <c r="F59" s="17">
        <v>-47494</v>
      </c>
      <c r="G59" s="17">
        <v>-31835.17</v>
      </c>
      <c r="H59" s="17">
        <v>-6946.5</v>
      </c>
      <c r="I59" s="17">
        <v>-25976.805</v>
      </c>
      <c r="J59" s="17">
        <v>-41347.94</v>
      </c>
      <c r="K59" s="17">
        <v>30150.1</v>
      </c>
      <c r="L59" s="17">
        <v>-21751.9</v>
      </c>
      <c r="M59" s="17">
        <v>-22287.84</v>
      </c>
      <c r="N59" s="17">
        <v>1296.2</v>
      </c>
    </row>
    <row r="60" spans="1:14" x14ac:dyDescent="0.25">
      <c r="A60" s="63"/>
      <c r="B60" s="5" t="s">
        <v>4</v>
      </c>
      <c r="C60" s="17">
        <v>-128458.93347826089</v>
      </c>
      <c r="D60" s="17">
        <v>-99430.159999999989</v>
      </c>
      <c r="E60" s="17">
        <v>-51939.812444444433</v>
      </c>
      <c r="F60" s="17">
        <v>-42387.563409090908</v>
      </c>
      <c r="G60" s="17">
        <v>-34107.348863636347</v>
      </c>
      <c r="H60" s="17">
        <v>-5787.7193181818193</v>
      </c>
      <c r="I60" s="17">
        <v>-25246.33136363636</v>
      </c>
      <c r="J60" s="17">
        <v>-42808.947500000002</v>
      </c>
      <c r="K60" s="17">
        <v>25938.410810810808</v>
      </c>
      <c r="L60" s="17">
        <v>-21661.723611111109</v>
      </c>
      <c r="M60" s="17">
        <v>-19483.274722222221</v>
      </c>
      <c r="N60" s="17">
        <v>-3057.3467647058819</v>
      </c>
    </row>
    <row r="61" spans="1:14" x14ac:dyDescent="0.25">
      <c r="A61" s="63"/>
      <c r="B61" s="5" t="s">
        <v>5</v>
      </c>
      <c r="C61" s="17">
        <v>57079.030620847989</v>
      </c>
      <c r="D61" s="17">
        <v>46714.6340066872</v>
      </c>
      <c r="E61" s="17">
        <v>39170.123886668123</v>
      </c>
      <c r="F61" s="17">
        <v>35567.273492425193</v>
      </c>
      <c r="G61" s="17">
        <v>30592.234026519782</v>
      </c>
      <c r="H61" s="17">
        <v>25678.762718483231</v>
      </c>
      <c r="I61" s="17">
        <v>23178.181986810061</v>
      </c>
      <c r="J61" s="17">
        <v>31087.258103542001</v>
      </c>
      <c r="K61" s="17">
        <v>28531.26609458758</v>
      </c>
      <c r="L61" s="17">
        <v>20003.821180684761</v>
      </c>
      <c r="M61" s="17">
        <v>21330.547069071959</v>
      </c>
      <c r="N61" s="17">
        <v>23286.968982204529</v>
      </c>
    </row>
    <row r="62" spans="1:14" x14ac:dyDescent="0.25">
      <c r="A62" s="63"/>
      <c r="B62" s="5" t="s">
        <v>9</v>
      </c>
      <c r="C62" s="17">
        <v>-220386.94</v>
      </c>
      <c r="D62" s="17">
        <v>-168727.13</v>
      </c>
      <c r="E62" s="17">
        <v>-152350.72</v>
      </c>
      <c r="F62" s="17">
        <v>-145885.57999999999</v>
      </c>
      <c r="G62" s="17">
        <v>-107419</v>
      </c>
      <c r="H62" s="17">
        <v>-100000</v>
      </c>
      <c r="I62" s="17">
        <v>-100000</v>
      </c>
      <c r="J62" s="17">
        <v>-115326</v>
      </c>
      <c r="K62" s="17">
        <v>-100000</v>
      </c>
      <c r="L62" s="17">
        <v>-100000</v>
      </c>
      <c r="M62" s="17">
        <v>-100000</v>
      </c>
      <c r="N62" s="17">
        <v>-100000</v>
      </c>
    </row>
    <row r="63" spans="1:14" ht="15.75" thickBot="1" x14ac:dyDescent="0.3">
      <c r="A63" s="64"/>
      <c r="B63" s="6" t="s">
        <v>10</v>
      </c>
      <c r="C63" s="18">
        <v>50520</v>
      </c>
      <c r="D63" s="18">
        <v>50768</v>
      </c>
      <c r="E63" s="18">
        <v>51362</v>
      </c>
      <c r="F63" s="18">
        <v>57051</v>
      </c>
      <c r="G63" s="18">
        <v>70564</v>
      </c>
      <c r="H63" s="18">
        <v>51639</v>
      </c>
      <c r="I63" s="18">
        <v>57384</v>
      </c>
      <c r="J63" s="18">
        <v>71793</v>
      </c>
      <c r="K63" s="18">
        <v>70180</v>
      </c>
      <c r="L63" s="18">
        <v>53801</v>
      </c>
      <c r="M63" s="18">
        <v>53848</v>
      </c>
      <c r="N63" s="18">
        <v>54193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0:N63"/>
  <sheetViews>
    <sheetView topLeftCell="A19" workbookViewId="0">
      <selection activeCell="P48" sqref="P4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43983</v>
      </c>
      <c r="C10" s="3"/>
    </row>
    <row r="11" spans="1:6" ht="15.75" x14ac:dyDescent="0.25">
      <c r="A11" s="1" t="s">
        <v>0</v>
      </c>
      <c r="B11" s="2">
        <v>43983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1438924.5</v>
      </c>
      <c r="D15" s="11">
        <v>1573016</v>
      </c>
      <c r="E15" s="11">
        <v>1679548.5</v>
      </c>
      <c r="F15" s="11">
        <v>1796587.81</v>
      </c>
    </row>
    <row r="16" spans="1:6" x14ac:dyDescent="0.25">
      <c r="A16" s="72"/>
      <c r="B16" s="12" t="s">
        <v>4</v>
      </c>
      <c r="C16" s="13">
        <v>1420639.0645999999</v>
      </c>
      <c r="D16" s="13">
        <v>1583487.2317777779</v>
      </c>
      <c r="E16" s="13">
        <v>1701040.2126190481</v>
      </c>
      <c r="F16" s="13">
        <v>1799331.7910256409</v>
      </c>
    </row>
    <row r="17" spans="1:6" x14ac:dyDescent="0.25">
      <c r="A17" s="72"/>
      <c r="B17" s="12" t="s">
        <v>5</v>
      </c>
      <c r="C17" s="13">
        <v>103647.14589728881</v>
      </c>
      <c r="D17" s="13">
        <v>87893.610871677767</v>
      </c>
      <c r="E17" s="13">
        <v>101725.26509301081</v>
      </c>
      <c r="F17" s="13">
        <v>104138.8302706415</v>
      </c>
    </row>
    <row r="18" spans="1:6" x14ac:dyDescent="0.25">
      <c r="A18" s="72"/>
      <c r="B18" s="12" t="s">
        <v>9</v>
      </c>
      <c r="C18" s="13">
        <v>1082360</v>
      </c>
      <c r="D18" s="13">
        <v>1336000</v>
      </c>
      <c r="E18" s="13">
        <v>1419000</v>
      </c>
      <c r="F18" s="13">
        <v>1508000</v>
      </c>
    </row>
    <row r="19" spans="1:6" x14ac:dyDescent="0.25">
      <c r="A19" s="72"/>
      <c r="B19" s="12" t="s">
        <v>10</v>
      </c>
      <c r="C19" s="13">
        <v>1630381</v>
      </c>
      <c r="D19" s="13">
        <v>1765000</v>
      </c>
      <c r="E19" s="13">
        <v>1900000</v>
      </c>
      <c r="F19" s="13">
        <v>1996481.31</v>
      </c>
    </row>
    <row r="20" spans="1:6" ht="15" customHeight="1" x14ac:dyDescent="0.25">
      <c r="A20" s="63" t="s">
        <v>6</v>
      </c>
      <c r="B20" s="5" t="s">
        <v>3</v>
      </c>
      <c r="C20" s="14">
        <v>1165581</v>
      </c>
      <c r="D20" s="14">
        <v>1306970</v>
      </c>
      <c r="E20" s="14">
        <v>1399111</v>
      </c>
      <c r="F20" s="14">
        <v>1494970</v>
      </c>
    </row>
    <row r="21" spans="1:6" x14ac:dyDescent="0.25">
      <c r="A21" s="63"/>
      <c r="B21" s="5" t="s">
        <v>4</v>
      </c>
      <c r="C21" s="14">
        <v>1146762.0958823529</v>
      </c>
      <c r="D21" s="14">
        <v>1311458.938478261</v>
      </c>
      <c r="E21" s="14">
        <v>1415090.7965909089</v>
      </c>
      <c r="F21" s="14">
        <v>1514826.825</v>
      </c>
    </row>
    <row r="22" spans="1:6" x14ac:dyDescent="0.25">
      <c r="A22" s="63"/>
      <c r="B22" s="5" t="s">
        <v>5</v>
      </c>
      <c r="C22" s="14">
        <v>78220.830914725622</v>
      </c>
      <c r="D22" s="14">
        <v>61366.502731861343</v>
      </c>
      <c r="E22" s="14">
        <v>68287.155614442599</v>
      </c>
      <c r="F22" s="14">
        <v>88387.384722270348</v>
      </c>
    </row>
    <row r="23" spans="1:6" x14ac:dyDescent="0.25">
      <c r="A23" s="63"/>
      <c r="B23" s="5" t="s">
        <v>9</v>
      </c>
      <c r="C23" s="14">
        <v>920273</v>
      </c>
      <c r="D23" s="14">
        <v>1198397</v>
      </c>
      <c r="E23" s="14">
        <v>1268482.43</v>
      </c>
      <c r="F23" s="14">
        <v>1339261.3999999999</v>
      </c>
    </row>
    <row r="24" spans="1:6" x14ac:dyDescent="0.25">
      <c r="A24" s="63"/>
      <c r="B24" s="5" t="s">
        <v>10</v>
      </c>
      <c r="C24" s="14">
        <v>1321029</v>
      </c>
      <c r="D24" s="14">
        <v>1460000</v>
      </c>
      <c r="E24" s="14">
        <v>1609000</v>
      </c>
      <c r="F24" s="14">
        <v>1749500</v>
      </c>
    </row>
    <row r="25" spans="1:6" ht="15" customHeight="1" x14ac:dyDescent="0.25">
      <c r="A25" s="72" t="s">
        <v>7</v>
      </c>
      <c r="B25" s="4" t="s">
        <v>3</v>
      </c>
      <c r="C25" s="12">
        <v>1843975.375</v>
      </c>
      <c r="D25" s="12">
        <v>1516285.85</v>
      </c>
      <c r="E25" s="12">
        <v>1560000</v>
      </c>
      <c r="F25" s="12">
        <v>1615000</v>
      </c>
    </row>
    <row r="26" spans="1:6" x14ac:dyDescent="0.25">
      <c r="A26" s="72"/>
      <c r="B26" s="4" t="s">
        <v>4</v>
      </c>
      <c r="C26" s="12">
        <v>1794280.4269230771</v>
      </c>
      <c r="D26" s="12">
        <v>1513359.6152173921</v>
      </c>
      <c r="E26" s="12">
        <v>1564281.41372093</v>
      </c>
      <c r="F26" s="12">
        <v>1628992.2846341459</v>
      </c>
    </row>
    <row r="27" spans="1:6" x14ac:dyDescent="0.25">
      <c r="A27" s="72"/>
      <c r="B27" s="4" t="s">
        <v>5</v>
      </c>
      <c r="C27" s="12">
        <v>143371.9618924626</v>
      </c>
      <c r="D27" s="12">
        <v>51399.754356957172</v>
      </c>
      <c r="E27" s="12">
        <v>50919.828742816528</v>
      </c>
      <c r="F27" s="12">
        <v>60081.383396011071</v>
      </c>
    </row>
    <row r="28" spans="1:6" x14ac:dyDescent="0.25">
      <c r="A28" s="72"/>
      <c r="B28" s="4" t="s">
        <v>9</v>
      </c>
      <c r="C28" s="12">
        <v>1408883</v>
      </c>
      <c r="D28" s="12">
        <v>1343549.48</v>
      </c>
      <c r="E28" s="12">
        <v>1390156.97</v>
      </c>
      <c r="F28" s="12">
        <v>1474024</v>
      </c>
    </row>
    <row r="29" spans="1:6" x14ac:dyDescent="0.25">
      <c r="A29" s="72"/>
      <c r="B29" s="4" t="s">
        <v>10</v>
      </c>
      <c r="C29" s="12">
        <v>2043167</v>
      </c>
      <c r="D29" s="12">
        <v>1628355</v>
      </c>
      <c r="E29" s="12">
        <v>1695127</v>
      </c>
      <c r="F29" s="12">
        <v>1807621</v>
      </c>
    </row>
    <row r="30" spans="1:6" ht="15" customHeight="1" x14ac:dyDescent="0.25">
      <c r="A30" s="73" t="s">
        <v>8</v>
      </c>
      <c r="B30" s="5" t="s">
        <v>3</v>
      </c>
      <c r="C30" s="14">
        <v>-708876.09499999997</v>
      </c>
      <c r="D30" s="14">
        <v>-200000</v>
      </c>
      <c r="E30" s="14">
        <v>-151291</v>
      </c>
      <c r="F30" s="14">
        <v>-108143</v>
      </c>
    </row>
    <row r="31" spans="1:6" x14ac:dyDescent="0.25">
      <c r="A31" s="73"/>
      <c r="B31" s="5" t="s">
        <v>4</v>
      </c>
      <c r="C31" s="14">
        <v>-687472.68629629619</v>
      </c>
      <c r="D31" s="14">
        <v>-204713.76139999999</v>
      </c>
      <c r="E31" s="14">
        <v>-149418.50659574469</v>
      </c>
      <c r="F31" s="14">
        <v>-102386.3982222222</v>
      </c>
    </row>
    <row r="32" spans="1:6" x14ac:dyDescent="0.25">
      <c r="A32" s="73"/>
      <c r="B32" s="5" t="s">
        <v>5</v>
      </c>
      <c r="C32" s="14">
        <v>124420.9878452339</v>
      </c>
      <c r="D32" s="14">
        <v>73571.46563723094</v>
      </c>
      <c r="E32" s="14">
        <v>67436.641612982421</v>
      </c>
      <c r="F32" s="14">
        <v>78567.096989118203</v>
      </c>
    </row>
    <row r="33" spans="1:14" ht="15" customHeight="1" x14ac:dyDescent="0.25">
      <c r="A33" s="73"/>
      <c r="B33" s="5" t="s">
        <v>9</v>
      </c>
      <c r="C33" s="14">
        <v>-968181.8</v>
      </c>
      <c r="D33" s="14">
        <v>-379260.6</v>
      </c>
      <c r="E33" s="14">
        <v>-304798.8</v>
      </c>
      <c r="F33" s="14">
        <v>-325316.90000000002</v>
      </c>
    </row>
    <row r="34" spans="1:14" x14ac:dyDescent="0.25">
      <c r="A34" s="73"/>
      <c r="B34" s="5" t="s">
        <v>10</v>
      </c>
      <c r="C34" s="14">
        <v>-322044</v>
      </c>
      <c r="D34" s="14">
        <v>-32429.27</v>
      </c>
      <c r="E34" s="14">
        <v>11368.82</v>
      </c>
      <c r="F34" s="14">
        <v>89535</v>
      </c>
    </row>
    <row r="35" spans="1:14" ht="15" customHeight="1" x14ac:dyDescent="0.25">
      <c r="A35" s="74" t="s">
        <v>20</v>
      </c>
      <c r="B35" s="4" t="s">
        <v>3</v>
      </c>
      <c r="C35" s="12">
        <v>92.674999999999997</v>
      </c>
      <c r="D35" s="12">
        <v>92.784999999999997</v>
      </c>
      <c r="E35" s="12">
        <v>93.1</v>
      </c>
      <c r="F35" s="12">
        <v>93.2</v>
      </c>
    </row>
    <row r="36" spans="1:14" x14ac:dyDescent="0.25">
      <c r="A36" s="74"/>
      <c r="B36" s="4" t="s">
        <v>4</v>
      </c>
      <c r="C36" s="12">
        <v>92.232222222222234</v>
      </c>
      <c r="D36" s="12">
        <v>92.439399999999964</v>
      </c>
      <c r="E36" s="12">
        <v>92.948723404255304</v>
      </c>
      <c r="F36" s="12">
        <v>93.503043478260878</v>
      </c>
    </row>
    <row r="37" spans="1:14" x14ac:dyDescent="0.25">
      <c r="A37" s="74"/>
      <c r="B37" s="4" t="s">
        <v>5</v>
      </c>
      <c r="C37" s="12">
        <v>3.6331714233153058</v>
      </c>
      <c r="D37" s="12">
        <v>3.6388473225369968</v>
      </c>
      <c r="E37" s="12">
        <v>4.2047476360301594</v>
      </c>
      <c r="F37" s="12">
        <v>5.1205767338217392</v>
      </c>
    </row>
    <row r="38" spans="1:14" x14ac:dyDescent="0.25">
      <c r="A38" s="74"/>
      <c r="B38" s="4" t="s">
        <v>9</v>
      </c>
      <c r="C38" s="12">
        <v>83.1</v>
      </c>
      <c r="D38" s="12">
        <v>84</v>
      </c>
      <c r="E38" s="12">
        <v>83</v>
      </c>
      <c r="F38" s="12">
        <v>83</v>
      </c>
    </row>
    <row r="39" spans="1:14" ht="15.75" thickBot="1" x14ac:dyDescent="0.3">
      <c r="A39" s="75"/>
      <c r="B39" s="7" t="s">
        <v>10</v>
      </c>
      <c r="C39" s="15">
        <v>100</v>
      </c>
      <c r="D39" s="15">
        <v>101.2</v>
      </c>
      <c r="E39" s="15">
        <v>104.1</v>
      </c>
      <c r="F39" s="15">
        <v>105.8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43983</v>
      </c>
      <c r="D43" s="9">
        <v>44013</v>
      </c>
      <c r="E43" s="9">
        <v>44044</v>
      </c>
      <c r="F43" s="9">
        <v>44075</v>
      </c>
      <c r="G43" s="9">
        <v>44105</v>
      </c>
      <c r="H43" s="9">
        <v>44136</v>
      </c>
      <c r="I43" s="9">
        <v>44166</v>
      </c>
      <c r="J43" s="9">
        <v>44197</v>
      </c>
      <c r="K43" s="9">
        <v>44228</v>
      </c>
      <c r="L43" s="9">
        <v>44256</v>
      </c>
      <c r="M43" s="9">
        <v>44287</v>
      </c>
      <c r="N43" s="9">
        <v>44317</v>
      </c>
    </row>
    <row r="44" spans="1:14" ht="15" customHeight="1" x14ac:dyDescent="0.25">
      <c r="A44" s="71" t="s">
        <v>11</v>
      </c>
      <c r="B44" s="4" t="s">
        <v>3</v>
      </c>
      <c r="C44" s="16">
        <v>99754.11</v>
      </c>
      <c r="D44" s="16">
        <v>122353.5</v>
      </c>
      <c r="E44" s="16">
        <v>111404.75</v>
      </c>
      <c r="F44" s="16">
        <v>109013.91</v>
      </c>
      <c r="G44" s="16">
        <v>130076.96</v>
      </c>
      <c r="H44" s="16">
        <v>120764</v>
      </c>
      <c r="I44" s="16">
        <v>145631.64000000001</v>
      </c>
      <c r="J44" s="16">
        <v>167030.33499999999</v>
      </c>
      <c r="K44" s="16">
        <v>117820</v>
      </c>
      <c r="L44" s="16">
        <v>115483</v>
      </c>
      <c r="M44" s="16">
        <v>140326</v>
      </c>
      <c r="N44" s="16">
        <v>118898.5</v>
      </c>
    </row>
    <row r="45" spans="1:14" x14ac:dyDescent="0.25">
      <c r="A45" s="72"/>
      <c r="B45" s="4" t="s">
        <v>4</v>
      </c>
      <c r="C45" s="16">
        <v>100213.954375</v>
      </c>
      <c r="D45" s="16">
        <v>119200.7127083333</v>
      </c>
      <c r="E45" s="16">
        <v>113187.67875000001</v>
      </c>
      <c r="F45" s="16">
        <v>109776.69673913041</v>
      </c>
      <c r="G45" s="16">
        <v>131786.52829787231</v>
      </c>
      <c r="H45" s="16">
        <v>121374.40893617021</v>
      </c>
      <c r="I45" s="16">
        <v>146650.90413043479</v>
      </c>
      <c r="J45" s="16">
        <v>163198.94725</v>
      </c>
      <c r="K45" s="16">
        <v>118132.62945945949</v>
      </c>
      <c r="L45" s="16">
        <v>117952.07891891889</v>
      </c>
      <c r="M45" s="16">
        <v>136763.15055555559</v>
      </c>
      <c r="N45" s="16">
        <v>119222.0097058823</v>
      </c>
    </row>
    <row r="46" spans="1:14" x14ac:dyDescent="0.25">
      <c r="A46" s="72"/>
      <c r="B46" s="4" t="s">
        <v>5</v>
      </c>
      <c r="C46" s="16">
        <v>16509.969777375962</v>
      </c>
      <c r="D46" s="16">
        <v>13824.45123946278</v>
      </c>
      <c r="E46" s="16">
        <v>15751.82436271209</v>
      </c>
      <c r="F46" s="16">
        <v>8710.3841930886774</v>
      </c>
      <c r="G46" s="16">
        <v>14161.29551355956</v>
      </c>
      <c r="H46" s="16">
        <v>10410.375266941361</v>
      </c>
      <c r="I46" s="16">
        <v>14696.906482848181</v>
      </c>
      <c r="J46" s="16">
        <v>15805.28871047656</v>
      </c>
      <c r="K46" s="16">
        <v>8544.4397448444488</v>
      </c>
      <c r="L46" s="16">
        <v>10930.361921229071</v>
      </c>
      <c r="M46" s="16">
        <v>13696.15011932101</v>
      </c>
      <c r="N46" s="16">
        <v>10979.88904141967</v>
      </c>
    </row>
    <row r="47" spans="1:14" ht="15" customHeight="1" x14ac:dyDescent="0.25">
      <c r="A47" s="72"/>
      <c r="B47" s="4" t="s">
        <v>9</v>
      </c>
      <c r="C47" s="16">
        <v>56376</v>
      </c>
      <c r="D47" s="16">
        <v>78370</v>
      </c>
      <c r="E47" s="16">
        <v>73745</v>
      </c>
      <c r="F47" s="16">
        <v>86126</v>
      </c>
      <c r="G47" s="16">
        <v>101129</v>
      </c>
      <c r="H47" s="16">
        <v>92109</v>
      </c>
      <c r="I47" s="16">
        <v>115367</v>
      </c>
      <c r="J47" s="16">
        <v>120399.22</v>
      </c>
      <c r="K47" s="16">
        <v>103065</v>
      </c>
      <c r="L47" s="16">
        <v>98343</v>
      </c>
      <c r="M47" s="16">
        <v>97005</v>
      </c>
      <c r="N47" s="16">
        <v>92273</v>
      </c>
    </row>
    <row r="48" spans="1:14" x14ac:dyDescent="0.25">
      <c r="A48" s="72"/>
      <c r="B48" s="4" t="s">
        <v>10</v>
      </c>
      <c r="C48" s="16">
        <v>130470.9</v>
      </c>
      <c r="D48" s="16">
        <v>147620.25</v>
      </c>
      <c r="E48" s="16">
        <v>159829</v>
      </c>
      <c r="F48" s="16">
        <v>126172</v>
      </c>
      <c r="G48" s="16">
        <v>176862.57</v>
      </c>
      <c r="H48" s="16">
        <v>144616</v>
      </c>
      <c r="I48" s="16">
        <v>200000</v>
      </c>
      <c r="J48" s="16">
        <v>192435</v>
      </c>
      <c r="K48" s="16">
        <v>141425</v>
      </c>
      <c r="L48" s="16">
        <v>151888.56</v>
      </c>
      <c r="M48" s="16">
        <v>156557</v>
      </c>
      <c r="N48" s="16">
        <v>142540</v>
      </c>
    </row>
    <row r="49" spans="1:14" ht="15" customHeight="1" x14ac:dyDescent="0.25">
      <c r="A49" s="63" t="s">
        <v>6</v>
      </c>
      <c r="B49" s="5" t="s">
        <v>3</v>
      </c>
      <c r="C49" s="17">
        <v>75757.325000000012</v>
      </c>
      <c r="D49" s="17">
        <v>98970.975000000006</v>
      </c>
      <c r="E49" s="17">
        <v>88165.524999999994</v>
      </c>
      <c r="F49" s="17">
        <v>92553.76</v>
      </c>
      <c r="G49" s="17">
        <v>110028.87</v>
      </c>
      <c r="H49" s="17">
        <v>95209.55</v>
      </c>
      <c r="I49" s="17">
        <v>117717</v>
      </c>
      <c r="J49" s="17">
        <v>144492</v>
      </c>
      <c r="K49" s="17">
        <v>87880.5</v>
      </c>
      <c r="L49" s="17">
        <v>97884.165000000008</v>
      </c>
      <c r="M49" s="17">
        <v>120813.86</v>
      </c>
      <c r="N49" s="17">
        <v>93107.1</v>
      </c>
    </row>
    <row r="50" spans="1:14" x14ac:dyDescent="0.25">
      <c r="A50" s="63"/>
      <c r="B50" s="5" t="s">
        <v>4</v>
      </c>
      <c r="C50" s="17">
        <v>75471.848125000004</v>
      </c>
      <c r="D50" s="17">
        <v>96091.979374999981</v>
      </c>
      <c r="E50" s="17">
        <v>89173.173541666663</v>
      </c>
      <c r="F50" s="17">
        <v>92781.730638297871</v>
      </c>
      <c r="G50" s="17">
        <v>112705.26</v>
      </c>
      <c r="H50" s="17">
        <v>96141.18041666667</v>
      </c>
      <c r="I50" s="17">
        <v>120352.34212765961</v>
      </c>
      <c r="J50" s="17">
        <v>142866.2835897436</v>
      </c>
      <c r="K50" s="17">
        <v>90261.535833333342</v>
      </c>
      <c r="L50" s="17">
        <v>100834.26916666669</v>
      </c>
      <c r="M50" s="17">
        <v>119491.0717142857</v>
      </c>
      <c r="N50" s="17">
        <v>92485.37411764705</v>
      </c>
    </row>
    <row r="51" spans="1:14" x14ac:dyDescent="0.25">
      <c r="A51" s="63"/>
      <c r="B51" s="5" t="s">
        <v>5</v>
      </c>
      <c r="C51" s="17">
        <v>20389.930860509041</v>
      </c>
      <c r="D51" s="17">
        <v>15198.654176637439</v>
      </c>
      <c r="E51" s="17">
        <v>13999.494449615941</v>
      </c>
      <c r="F51" s="17">
        <v>10321.60729157642</v>
      </c>
      <c r="G51" s="17">
        <v>13632.727540859491</v>
      </c>
      <c r="H51" s="17">
        <v>11866.7609620188</v>
      </c>
      <c r="I51" s="17">
        <v>19992.924505866409</v>
      </c>
      <c r="J51" s="17">
        <v>17042.131056247421</v>
      </c>
      <c r="K51" s="17">
        <v>9857.3251608387673</v>
      </c>
      <c r="L51" s="17">
        <v>10246.240462446251</v>
      </c>
      <c r="M51" s="17">
        <v>12267.932538172679</v>
      </c>
      <c r="N51" s="17">
        <v>18953.821850375942</v>
      </c>
    </row>
    <row r="52" spans="1:14" ht="15" customHeight="1" x14ac:dyDescent="0.25">
      <c r="A52" s="63"/>
      <c r="B52" s="5" t="s">
        <v>9</v>
      </c>
      <c r="C52" s="17">
        <v>19703</v>
      </c>
      <c r="D52" s="17">
        <v>52830</v>
      </c>
      <c r="E52" s="17">
        <v>60000</v>
      </c>
      <c r="F52" s="17">
        <v>63036</v>
      </c>
      <c r="G52" s="17">
        <v>90000</v>
      </c>
      <c r="H52" s="17">
        <v>64608</v>
      </c>
      <c r="I52" s="17">
        <v>72576</v>
      </c>
      <c r="J52" s="17">
        <v>99931.35</v>
      </c>
      <c r="K52" s="17">
        <v>74146</v>
      </c>
      <c r="L52" s="17">
        <v>82543</v>
      </c>
      <c r="M52" s="17">
        <v>85119.51</v>
      </c>
      <c r="N52" s="17">
        <v>14049</v>
      </c>
    </row>
    <row r="53" spans="1:14" x14ac:dyDescent="0.25">
      <c r="A53" s="63"/>
      <c r="B53" s="5" t="s">
        <v>10</v>
      </c>
      <c r="C53" s="17">
        <v>111395.8</v>
      </c>
      <c r="D53" s="17">
        <v>129141.51</v>
      </c>
      <c r="E53" s="17">
        <v>127731</v>
      </c>
      <c r="F53" s="17">
        <v>120000</v>
      </c>
      <c r="G53" s="17">
        <v>146674.54999999999</v>
      </c>
      <c r="H53" s="17">
        <v>129400</v>
      </c>
      <c r="I53" s="17">
        <v>191331</v>
      </c>
      <c r="J53" s="17">
        <v>181333</v>
      </c>
      <c r="K53" s="17">
        <v>128789</v>
      </c>
      <c r="L53" s="17">
        <v>129191</v>
      </c>
      <c r="M53" s="17">
        <v>144574</v>
      </c>
      <c r="N53" s="17">
        <v>135000</v>
      </c>
    </row>
    <row r="54" spans="1:14" ht="15" customHeight="1" x14ac:dyDescent="0.25">
      <c r="A54" s="72" t="s">
        <v>7</v>
      </c>
      <c r="B54" s="4" t="s">
        <v>3</v>
      </c>
      <c r="C54" s="16">
        <v>186991.7</v>
      </c>
      <c r="D54" s="16">
        <v>177882</v>
      </c>
      <c r="E54" s="16">
        <v>158014</v>
      </c>
      <c r="F54" s="16">
        <v>143241.16</v>
      </c>
      <c r="G54" s="16">
        <v>128522</v>
      </c>
      <c r="H54" s="16">
        <v>130225.5</v>
      </c>
      <c r="I54" s="16">
        <v>169418</v>
      </c>
      <c r="J54" s="16">
        <v>114950</v>
      </c>
      <c r="K54" s="16">
        <v>112098</v>
      </c>
      <c r="L54" s="16">
        <v>119984.265</v>
      </c>
      <c r="M54" s="16">
        <v>125900</v>
      </c>
      <c r="N54" s="16">
        <v>115205.5</v>
      </c>
    </row>
    <row r="55" spans="1:14" x14ac:dyDescent="0.25">
      <c r="A55" s="72"/>
      <c r="B55" s="4" t="s">
        <v>4</v>
      </c>
      <c r="C55" s="16">
        <v>190079.36659574471</v>
      </c>
      <c r="D55" s="16">
        <v>175401.13148936169</v>
      </c>
      <c r="E55" s="16">
        <v>153813.81260869559</v>
      </c>
      <c r="F55" s="16">
        <v>146112.01191489361</v>
      </c>
      <c r="G55" s="16">
        <v>130649.7510638298</v>
      </c>
      <c r="H55" s="16">
        <v>133127.2386956522</v>
      </c>
      <c r="I55" s="16">
        <v>179023.755106383</v>
      </c>
      <c r="J55" s="16">
        <v>116460.9497368421</v>
      </c>
      <c r="K55" s="16">
        <v>111161.4755555556</v>
      </c>
      <c r="L55" s="16">
        <v>119560.78138888891</v>
      </c>
      <c r="M55" s="16">
        <v>127625.9088571429</v>
      </c>
      <c r="N55" s="16">
        <v>116592.4541176471</v>
      </c>
    </row>
    <row r="56" spans="1:14" x14ac:dyDescent="0.25">
      <c r="A56" s="72"/>
      <c r="B56" s="4" t="s">
        <v>5</v>
      </c>
      <c r="C56" s="16">
        <v>34796.641398447922</v>
      </c>
      <c r="D56" s="16">
        <v>28178.742290743081</v>
      </c>
      <c r="E56" s="16">
        <v>24508.38813583376</v>
      </c>
      <c r="F56" s="16">
        <v>23928.10765545578</v>
      </c>
      <c r="G56" s="16">
        <v>15537.905573491849</v>
      </c>
      <c r="H56" s="16">
        <v>15400.31661664678</v>
      </c>
      <c r="I56" s="16">
        <v>28824.472119261929</v>
      </c>
      <c r="J56" s="16">
        <v>17395.51568422914</v>
      </c>
      <c r="K56" s="16">
        <v>8495.295560527753</v>
      </c>
      <c r="L56" s="16">
        <v>10061.683307580341</v>
      </c>
      <c r="M56" s="16">
        <v>16930.482657631219</v>
      </c>
      <c r="N56" s="16">
        <v>16473.75535381935</v>
      </c>
    </row>
    <row r="57" spans="1:14" ht="15" customHeight="1" x14ac:dyDescent="0.25">
      <c r="A57" s="72"/>
      <c r="B57" s="4" t="s">
        <v>9</v>
      </c>
      <c r="C57" s="16">
        <v>109485.72</v>
      </c>
      <c r="D57" s="16">
        <v>118761</v>
      </c>
      <c r="E57" s="16">
        <v>86602.64</v>
      </c>
      <c r="F57" s="16">
        <v>93251.62</v>
      </c>
      <c r="G57" s="16">
        <v>108106</v>
      </c>
      <c r="H57" s="16">
        <v>91019.7</v>
      </c>
      <c r="I57" s="16">
        <v>116276</v>
      </c>
      <c r="J57" s="16">
        <v>72357</v>
      </c>
      <c r="K57" s="16">
        <v>78995</v>
      </c>
      <c r="L57" s="16">
        <v>83225</v>
      </c>
      <c r="M57" s="16">
        <v>97076</v>
      </c>
      <c r="N57" s="16">
        <v>90189.01</v>
      </c>
    </row>
    <row r="58" spans="1:14" x14ac:dyDescent="0.25">
      <c r="A58" s="72"/>
      <c r="B58" s="4" t="s">
        <v>10</v>
      </c>
      <c r="C58" s="16">
        <v>262144.62</v>
      </c>
      <c r="D58" s="16">
        <v>223981.18</v>
      </c>
      <c r="E58" s="16">
        <v>198483</v>
      </c>
      <c r="F58" s="16">
        <v>192053.1</v>
      </c>
      <c r="G58" s="16">
        <v>172774</v>
      </c>
      <c r="H58" s="16">
        <v>175016.3</v>
      </c>
      <c r="I58" s="16">
        <v>255200</v>
      </c>
      <c r="J58" s="16">
        <v>201546</v>
      </c>
      <c r="K58" s="16">
        <v>135798</v>
      </c>
      <c r="L58" s="16">
        <v>141646</v>
      </c>
      <c r="M58" s="16">
        <v>183829.52</v>
      </c>
      <c r="N58" s="16">
        <v>186715</v>
      </c>
    </row>
    <row r="59" spans="1:14" ht="15" customHeight="1" x14ac:dyDescent="0.25">
      <c r="A59" s="63" t="s">
        <v>8</v>
      </c>
      <c r="B59" s="5" t="s">
        <v>3</v>
      </c>
      <c r="C59" s="17">
        <v>-112155.25</v>
      </c>
      <c r="D59" s="17">
        <v>-83822.5</v>
      </c>
      <c r="E59" s="17">
        <v>-66958.434999999998</v>
      </c>
      <c r="F59" s="17">
        <v>-51303.285000000003</v>
      </c>
      <c r="G59" s="17">
        <v>-17239.244999999999</v>
      </c>
      <c r="H59" s="17">
        <v>-37732.9</v>
      </c>
      <c r="I59" s="17">
        <v>-52132.5</v>
      </c>
      <c r="J59" s="17">
        <v>29120.799999999999</v>
      </c>
      <c r="K59" s="17">
        <v>-22301.05</v>
      </c>
      <c r="L59" s="17">
        <v>-19081.34</v>
      </c>
      <c r="M59" s="17">
        <v>-1337</v>
      </c>
      <c r="N59" s="17">
        <v>-17266</v>
      </c>
    </row>
    <row r="60" spans="1:14" x14ac:dyDescent="0.25">
      <c r="A60" s="63"/>
      <c r="B60" s="5" t="s">
        <v>4</v>
      </c>
      <c r="C60" s="17">
        <v>-113463.36375</v>
      </c>
      <c r="D60" s="17">
        <v>-79259.908541666679</v>
      </c>
      <c r="E60" s="17">
        <v>-67967.55812500001</v>
      </c>
      <c r="F60" s="17">
        <v>-52566.086041666662</v>
      </c>
      <c r="G60" s="17">
        <v>-19397.966874999998</v>
      </c>
      <c r="H60" s="17">
        <v>-37248.253333333327</v>
      </c>
      <c r="I60" s="17">
        <v>-56275.854583333326</v>
      </c>
      <c r="J60" s="17">
        <v>25916.861025641021</v>
      </c>
      <c r="K60" s="17">
        <v>-21080.506666666672</v>
      </c>
      <c r="L60" s="17">
        <v>-19065.08388888889</v>
      </c>
      <c r="M60" s="17">
        <v>-7579.9691428571414</v>
      </c>
      <c r="N60" s="17">
        <v>-20996.22303030303</v>
      </c>
    </row>
    <row r="61" spans="1:14" x14ac:dyDescent="0.25">
      <c r="A61" s="63"/>
      <c r="B61" s="5" t="s">
        <v>5</v>
      </c>
      <c r="C61" s="17">
        <v>40415.635433567433</v>
      </c>
      <c r="D61" s="17">
        <v>32671.164357576261</v>
      </c>
      <c r="E61" s="17">
        <v>31723.631182758039</v>
      </c>
      <c r="F61" s="17">
        <v>28896.937072270481</v>
      </c>
      <c r="G61" s="17">
        <v>22340.0504676602</v>
      </c>
      <c r="H61" s="17">
        <v>19912.565749391932</v>
      </c>
      <c r="I61" s="17">
        <v>28175.555757734921</v>
      </c>
      <c r="J61" s="17">
        <v>26974.738361698299</v>
      </c>
      <c r="K61" s="17">
        <v>9628.8930186113739</v>
      </c>
      <c r="L61" s="17">
        <v>12487.423465751061</v>
      </c>
      <c r="M61" s="17">
        <v>21743.561258929501</v>
      </c>
      <c r="N61" s="17">
        <v>21322.720231398049</v>
      </c>
    </row>
    <row r="62" spans="1:14" x14ac:dyDescent="0.25">
      <c r="A62" s="63"/>
      <c r="B62" s="5" t="s">
        <v>9</v>
      </c>
      <c r="C62" s="17">
        <v>-192091</v>
      </c>
      <c r="D62" s="17">
        <v>-135114.74</v>
      </c>
      <c r="E62" s="17">
        <v>-160646.64000000001</v>
      </c>
      <c r="F62" s="17">
        <v>-113686</v>
      </c>
      <c r="G62" s="17">
        <v>-79272</v>
      </c>
      <c r="H62" s="17">
        <v>-89204</v>
      </c>
      <c r="I62" s="17">
        <v>-129874</v>
      </c>
      <c r="J62" s="17">
        <v>-68654</v>
      </c>
      <c r="K62" s="17">
        <v>-44932</v>
      </c>
      <c r="L62" s="17">
        <v>-45497</v>
      </c>
      <c r="M62" s="17">
        <v>-63015.66</v>
      </c>
      <c r="N62" s="17">
        <v>-95532</v>
      </c>
    </row>
    <row r="63" spans="1:14" ht="15.75" thickBot="1" x14ac:dyDescent="0.3">
      <c r="A63" s="64"/>
      <c r="B63" s="6" t="s">
        <v>10</v>
      </c>
      <c r="C63" s="18">
        <v>-23033.61</v>
      </c>
      <c r="D63" s="18">
        <v>-7231</v>
      </c>
      <c r="E63" s="18">
        <v>4999.26</v>
      </c>
      <c r="F63" s="18">
        <v>29761</v>
      </c>
      <c r="G63" s="18">
        <v>20512.7</v>
      </c>
      <c r="H63" s="18">
        <v>8514.7800000000007</v>
      </c>
      <c r="I63" s="18">
        <v>3606</v>
      </c>
      <c r="J63" s="18">
        <v>81303</v>
      </c>
      <c r="K63" s="18">
        <v>8940</v>
      </c>
      <c r="L63" s="18">
        <v>14453</v>
      </c>
      <c r="M63" s="18">
        <v>40264</v>
      </c>
      <c r="N63" s="18">
        <v>17634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63"/>
  <sheetViews>
    <sheetView showGridLines="0" topLeftCell="A37" workbookViewId="0">
      <selection activeCell="F28" sqref="F28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5" ht="15.75" x14ac:dyDescent="0.25">
      <c r="A10" s="1" t="s">
        <v>30</v>
      </c>
      <c r="B10" s="2">
        <f>B11</f>
        <v>42370</v>
      </c>
      <c r="C10" s="3"/>
    </row>
    <row r="11" spans="1:5" ht="15.75" x14ac:dyDescent="0.25">
      <c r="A11" s="1" t="s">
        <v>0</v>
      </c>
      <c r="B11" s="2">
        <v>42370</v>
      </c>
      <c r="C11" s="3" t="s">
        <v>1</v>
      </c>
    </row>
    <row r="13" spans="1:5" ht="15.75" customHeight="1" thickBot="1" x14ac:dyDescent="0.3">
      <c r="A13" s="67" t="s">
        <v>12</v>
      </c>
      <c r="B13" s="68"/>
      <c r="C13" s="68"/>
      <c r="D13" s="68"/>
      <c r="E13" s="68"/>
    </row>
    <row r="14" spans="1:5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</row>
    <row r="15" spans="1:5" ht="15" customHeight="1" x14ac:dyDescent="0.25">
      <c r="A15" s="71" t="s">
        <v>11</v>
      </c>
      <c r="B15" s="10" t="s">
        <v>3</v>
      </c>
      <c r="C15" s="11">
        <v>1295875.95</v>
      </c>
      <c r="D15" s="11">
        <v>1402537.29</v>
      </c>
      <c r="E15" s="11">
        <v>1502312.45</v>
      </c>
    </row>
    <row r="16" spans="1:5" x14ac:dyDescent="0.25">
      <c r="A16" s="72"/>
      <c r="B16" s="12" t="s">
        <v>4</v>
      </c>
      <c r="C16" s="13">
        <v>1291724.5</v>
      </c>
      <c r="D16" s="13">
        <v>1407995.91</v>
      </c>
      <c r="E16" s="13">
        <v>1518893.99</v>
      </c>
    </row>
    <row r="17" spans="1:5" x14ac:dyDescent="0.25">
      <c r="A17" s="72"/>
      <c r="B17" s="12" t="s">
        <v>5</v>
      </c>
      <c r="C17" s="13">
        <v>54246.87</v>
      </c>
      <c r="D17" s="13">
        <v>74721.2</v>
      </c>
      <c r="E17" s="13">
        <v>91360.72</v>
      </c>
    </row>
    <row r="18" spans="1:5" x14ac:dyDescent="0.25">
      <c r="A18" s="72"/>
      <c r="B18" s="12" t="s">
        <v>9</v>
      </c>
      <c r="C18" s="13">
        <v>1168105</v>
      </c>
      <c r="D18" s="13">
        <v>1202306.74</v>
      </c>
      <c r="E18" s="13">
        <v>1315570.56</v>
      </c>
    </row>
    <row r="19" spans="1:5" x14ac:dyDescent="0.25">
      <c r="A19" s="72"/>
      <c r="B19" s="12" t="s">
        <v>10</v>
      </c>
      <c r="C19" s="13">
        <v>1407265.59</v>
      </c>
      <c r="D19" s="13">
        <v>1551585.4</v>
      </c>
      <c r="E19" s="13">
        <v>1706286.7</v>
      </c>
    </row>
    <row r="20" spans="1:5" ht="15" customHeight="1" x14ac:dyDescent="0.25">
      <c r="A20" s="63" t="s">
        <v>6</v>
      </c>
      <c r="B20" s="5" t="s">
        <v>3</v>
      </c>
      <c r="C20" s="14">
        <v>1110764.27</v>
      </c>
      <c r="D20" s="14">
        <v>1203119.76</v>
      </c>
      <c r="E20" s="14">
        <v>1290000</v>
      </c>
    </row>
    <row r="21" spans="1:5" x14ac:dyDescent="0.25">
      <c r="A21" s="63"/>
      <c r="B21" s="5" t="s">
        <v>4</v>
      </c>
      <c r="C21" s="14">
        <v>1110653.1000000001</v>
      </c>
      <c r="D21" s="14">
        <v>1210936.27</v>
      </c>
      <c r="E21" s="14">
        <v>1303942.77</v>
      </c>
    </row>
    <row r="22" spans="1:5" x14ac:dyDescent="0.25">
      <c r="A22" s="63"/>
      <c r="B22" s="5" t="s">
        <v>5</v>
      </c>
      <c r="C22" s="14">
        <v>58820.68</v>
      </c>
      <c r="D22" s="14">
        <v>78311.31</v>
      </c>
      <c r="E22" s="14">
        <v>99870.29</v>
      </c>
    </row>
    <row r="23" spans="1:5" x14ac:dyDescent="0.25">
      <c r="A23" s="63"/>
      <c r="B23" s="5" t="s">
        <v>9</v>
      </c>
      <c r="C23" s="14">
        <v>983548</v>
      </c>
      <c r="D23" s="14">
        <v>1009704.2</v>
      </c>
      <c r="E23" s="14">
        <v>1058020</v>
      </c>
    </row>
    <row r="24" spans="1:5" x14ac:dyDescent="0.25">
      <c r="A24" s="63"/>
      <c r="B24" s="5" t="s">
        <v>10</v>
      </c>
      <c r="C24" s="14">
        <v>1235586.04</v>
      </c>
      <c r="D24" s="14">
        <v>1328254.99</v>
      </c>
      <c r="E24" s="14">
        <v>1429719.76</v>
      </c>
    </row>
    <row r="25" spans="1:5" ht="15" customHeight="1" x14ac:dyDescent="0.25">
      <c r="A25" s="72" t="s">
        <v>7</v>
      </c>
      <c r="B25" s="4" t="s">
        <v>3</v>
      </c>
      <c r="C25" s="12">
        <v>1181797.5</v>
      </c>
      <c r="D25" s="12">
        <v>1259000</v>
      </c>
      <c r="E25" s="12">
        <v>1353000</v>
      </c>
    </row>
    <row r="26" spans="1:5" x14ac:dyDescent="0.25">
      <c r="A26" s="72"/>
      <c r="B26" s="4" t="s">
        <v>4</v>
      </c>
      <c r="C26" s="12">
        <v>1175592.8700000001</v>
      </c>
      <c r="D26" s="12">
        <v>1244086.96</v>
      </c>
      <c r="E26" s="12">
        <v>1317971.1100000001</v>
      </c>
    </row>
    <row r="27" spans="1:5" x14ac:dyDescent="0.25">
      <c r="A27" s="72"/>
      <c r="B27" s="4" t="s">
        <v>5</v>
      </c>
      <c r="C27" s="12">
        <v>41714.61</v>
      </c>
      <c r="D27" s="12">
        <v>77726.929999999993</v>
      </c>
      <c r="E27" s="12">
        <v>109806.06</v>
      </c>
    </row>
    <row r="28" spans="1:5" x14ac:dyDescent="0.25">
      <c r="A28" s="72"/>
      <c r="B28" s="4" t="s">
        <v>9</v>
      </c>
      <c r="C28" s="12">
        <v>1081894.3600000001</v>
      </c>
      <c r="D28" s="12">
        <v>1084058.1499999999</v>
      </c>
      <c r="E28" s="12">
        <v>1098698.54</v>
      </c>
    </row>
    <row r="29" spans="1:5" x14ac:dyDescent="0.25">
      <c r="A29" s="72"/>
      <c r="B29" s="4" t="s">
        <v>10</v>
      </c>
      <c r="C29" s="12">
        <v>1257323.05</v>
      </c>
      <c r="D29" s="12">
        <v>1379973.28</v>
      </c>
      <c r="E29" s="12">
        <v>1474091.69</v>
      </c>
    </row>
    <row r="30" spans="1:5" ht="15" customHeight="1" x14ac:dyDescent="0.25">
      <c r="A30" s="73" t="s">
        <v>8</v>
      </c>
      <c r="B30" s="5" t="s">
        <v>3</v>
      </c>
      <c r="C30" s="14">
        <v>-68230.559999999998</v>
      </c>
      <c r="D30" s="14">
        <v>-27935.5</v>
      </c>
      <c r="E30" s="14">
        <v>-30339.27</v>
      </c>
    </row>
    <row r="31" spans="1:5" x14ac:dyDescent="0.25">
      <c r="A31" s="73"/>
      <c r="B31" s="5" t="s">
        <v>4</v>
      </c>
      <c r="C31" s="14">
        <v>-64799</v>
      </c>
      <c r="D31" s="14">
        <v>-31235.200000000001</v>
      </c>
      <c r="E31" s="14">
        <v>-13249.05</v>
      </c>
    </row>
    <row r="32" spans="1:5" x14ac:dyDescent="0.25">
      <c r="A32" s="73"/>
      <c r="B32" s="5" t="s">
        <v>5</v>
      </c>
      <c r="C32" s="14">
        <v>36751.24</v>
      </c>
      <c r="D32" s="14">
        <v>61020.91</v>
      </c>
      <c r="E32" s="14">
        <v>83624.27</v>
      </c>
    </row>
    <row r="33" spans="1:14" ht="15" customHeight="1" x14ac:dyDescent="0.25">
      <c r="A33" s="73"/>
      <c r="B33" s="5" t="s">
        <v>9</v>
      </c>
      <c r="C33" s="14">
        <v>-152442</v>
      </c>
      <c r="D33" s="14">
        <v>-130000</v>
      </c>
      <c r="E33" s="14">
        <v>-167000</v>
      </c>
    </row>
    <row r="34" spans="1:14" x14ac:dyDescent="0.25">
      <c r="A34" s="73"/>
      <c r="B34" s="5" t="s">
        <v>10</v>
      </c>
      <c r="C34" s="14">
        <v>2959.51</v>
      </c>
      <c r="D34" s="14">
        <v>65201.1</v>
      </c>
      <c r="E34" s="14">
        <v>136220.64000000001</v>
      </c>
    </row>
    <row r="35" spans="1:14" ht="15" customHeight="1" x14ac:dyDescent="0.25">
      <c r="A35" s="74" t="s">
        <v>20</v>
      </c>
      <c r="B35" s="4" t="s">
        <v>3</v>
      </c>
      <c r="C35" s="12">
        <v>73.95</v>
      </c>
      <c r="D35" s="12">
        <v>77.819999999999993</v>
      </c>
      <c r="E35" s="12">
        <v>79.05</v>
      </c>
    </row>
    <row r="36" spans="1:14" x14ac:dyDescent="0.25">
      <c r="A36" s="74"/>
      <c r="B36" s="4" t="s">
        <v>4</v>
      </c>
      <c r="C36" s="12">
        <v>74.010000000000005</v>
      </c>
      <c r="D36" s="12">
        <v>68.099999999999994</v>
      </c>
      <c r="E36" s="12">
        <v>68.92</v>
      </c>
    </row>
    <row r="37" spans="1:14" x14ac:dyDescent="0.25">
      <c r="A37" s="74"/>
      <c r="B37" s="4" t="s">
        <v>5</v>
      </c>
      <c r="C37" s="12">
        <v>2.04</v>
      </c>
      <c r="D37" s="12">
        <v>26.35</v>
      </c>
      <c r="E37" s="12">
        <v>28.28</v>
      </c>
    </row>
    <row r="38" spans="1:14" x14ac:dyDescent="0.25">
      <c r="A38" s="74"/>
      <c r="B38" s="4" t="s">
        <v>9</v>
      </c>
      <c r="C38" s="12">
        <v>71</v>
      </c>
      <c r="D38" s="12">
        <v>0</v>
      </c>
      <c r="E38" s="12">
        <v>0</v>
      </c>
    </row>
    <row r="39" spans="1:14" ht="15.75" thickBot="1" x14ac:dyDescent="0.3">
      <c r="A39" s="75"/>
      <c r="B39" s="7" t="s">
        <v>10</v>
      </c>
      <c r="C39" s="15">
        <v>79</v>
      </c>
      <c r="D39" s="15">
        <v>82</v>
      </c>
      <c r="E39" s="15">
        <v>86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42370</v>
      </c>
      <c r="D43" s="9">
        <v>42401</v>
      </c>
      <c r="E43" s="9">
        <v>42430</v>
      </c>
      <c r="F43" s="9">
        <v>42461</v>
      </c>
      <c r="G43" s="9">
        <v>42491</v>
      </c>
      <c r="H43" s="9">
        <v>42522</v>
      </c>
      <c r="I43" s="9">
        <v>42552</v>
      </c>
      <c r="J43" s="9">
        <v>42583</v>
      </c>
      <c r="K43" s="9">
        <v>42614</v>
      </c>
      <c r="L43" s="9">
        <v>42644</v>
      </c>
      <c r="M43" s="9">
        <v>42675</v>
      </c>
      <c r="N43" s="9">
        <v>42705</v>
      </c>
    </row>
    <row r="44" spans="1:14" ht="15" customHeight="1" x14ac:dyDescent="0.25">
      <c r="A44" s="71" t="s">
        <v>11</v>
      </c>
      <c r="B44" s="4" t="s">
        <v>3</v>
      </c>
      <c r="C44" s="16">
        <v>127472.2</v>
      </c>
      <c r="D44" s="16">
        <v>91833.38</v>
      </c>
      <c r="E44" s="16">
        <v>97699.99</v>
      </c>
      <c r="F44" s="16">
        <v>116089.26</v>
      </c>
      <c r="G44" s="16">
        <v>97720.16</v>
      </c>
      <c r="H44" s="16">
        <v>101419.06</v>
      </c>
      <c r="I44" s="16">
        <v>110189.57</v>
      </c>
      <c r="J44" s="16">
        <v>100046.5</v>
      </c>
      <c r="K44" s="16">
        <v>99997</v>
      </c>
      <c r="L44" s="16">
        <v>110509.6</v>
      </c>
      <c r="M44" s="16">
        <v>103417.34</v>
      </c>
      <c r="N44" s="16">
        <v>125289.1</v>
      </c>
    </row>
    <row r="45" spans="1:14" x14ac:dyDescent="0.25">
      <c r="A45" s="72"/>
      <c r="B45" s="4" t="s">
        <v>4</v>
      </c>
      <c r="C45" s="16">
        <v>126292.71</v>
      </c>
      <c r="D45" s="16">
        <v>91579.17</v>
      </c>
      <c r="E45" s="16">
        <v>99348.79</v>
      </c>
      <c r="F45" s="16">
        <v>114896.27</v>
      </c>
      <c r="G45" s="16">
        <v>97039.12</v>
      </c>
      <c r="H45" s="16">
        <v>100942.5</v>
      </c>
      <c r="I45" s="16">
        <v>109366.45</v>
      </c>
      <c r="J45" s="16">
        <v>99987.29</v>
      </c>
      <c r="K45" s="16">
        <v>100924.06</v>
      </c>
      <c r="L45" s="16">
        <v>111535.1</v>
      </c>
      <c r="M45" s="16">
        <v>104194.1</v>
      </c>
      <c r="N45" s="16">
        <v>124795.56</v>
      </c>
    </row>
    <row r="46" spans="1:14" x14ac:dyDescent="0.25">
      <c r="A46" s="72"/>
      <c r="B46" s="4" t="s">
        <v>5</v>
      </c>
      <c r="C46" s="16">
        <v>8557.5300000000007</v>
      </c>
      <c r="D46" s="16">
        <v>6144.54</v>
      </c>
      <c r="E46" s="16">
        <v>7361.78</v>
      </c>
      <c r="F46" s="16">
        <v>5792.32</v>
      </c>
      <c r="G46" s="16">
        <v>5039.7700000000004</v>
      </c>
      <c r="H46" s="16">
        <v>4520.62</v>
      </c>
      <c r="I46" s="16">
        <v>5537.93</v>
      </c>
      <c r="J46" s="16">
        <v>4956.3999999999996</v>
      </c>
      <c r="K46" s="16">
        <v>5928.48</v>
      </c>
      <c r="L46" s="16">
        <v>5622.61</v>
      </c>
      <c r="M46" s="16">
        <v>6620.47</v>
      </c>
      <c r="N46" s="16">
        <v>6646.67</v>
      </c>
    </row>
    <row r="47" spans="1:14" ht="15" customHeight="1" x14ac:dyDescent="0.25">
      <c r="A47" s="72"/>
      <c r="B47" s="4" t="s">
        <v>9</v>
      </c>
      <c r="C47" s="16">
        <v>101000</v>
      </c>
      <c r="D47" s="16">
        <v>73998.03</v>
      </c>
      <c r="E47" s="16">
        <v>90734.82</v>
      </c>
      <c r="F47" s="16">
        <v>103519.1</v>
      </c>
      <c r="G47" s="16">
        <v>88592.1</v>
      </c>
      <c r="H47" s="16">
        <v>89562.7</v>
      </c>
      <c r="I47" s="16">
        <v>99868.81</v>
      </c>
      <c r="J47" s="16">
        <v>92184.68</v>
      </c>
      <c r="K47" s="16">
        <v>90133.74</v>
      </c>
      <c r="L47" s="16">
        <v>103007.45</v>
      </c>
      <c r="M47" s="16">
        <v>92232.42</v>
      </c>
      <c r="N47" s="16">
        <v>114960.64</v>
      </c>
    </row>
    <row r="48" spans="1:14" x14ac:dyDescent="0.25">
      <c r="A48" s="72"/>
      <c r="B48" s="4" t="s">
        <v>10</v>
      </c>
      <c r="C48" s="16">
        <v>143267.17000000001</v>
      </c>
      <c r="D48" s="16">
        <v>103000</v>
      </c>
      <c r="E48" s="16">
        <v>125000</v>
      </c>
      <c r="F48" s="16">
        <v>125155.67</v>
      </c>
      <c r="G48" s="16">
        <v>107000</v>
      </c>
      <c r="H48" s="16">
        <v>109059.47</v>
      </c>
      <c r="I48" s="16">
        <v>126206.07</v>
      </c>
      <c r="J48" s="16">
        <v>113208.97</v>
      </c>
      <c r="K48" s="16">
        <v>115490.39</v>
      </c>
      <c r="L48" s="16">
        <v>121928.53</v>
      </c>
      <c r="M48" s="16">
        <v>115612.98</v>
      </c>
      <c r="N48" s="16">
        <v>136089.07999999999</v>
      </c>
    </row>
    <row r="49" spans="1:14" ht="15" customHeight="1" x14ac:dyDescent="0.25">
      <c r="A49" s="63" t="s">
        <v>6</v>
      </c>
      <c r="B49" s="5" t="s">
        <v>3</v>
      </c>
      <c r="C49" s="17">
        <v>108533.47</v>
      </c>
      <c r="D49" s="17">
        <v>72740.53</v>
      </c>
      <c r="E49" s="17">
        <v>86486.99</v>
      </c>
      <c r="F49" s="17">
        <v>102771</v>
      </c>
      <c r="G49" s="17">
        <v>81523.740000000005</v>
      </c>
      <c r="H49" s="17">
        <v>86729.53</v>
      </c>
      <c r="I49" s="17">
        <v>94232.61</v>
      </c>
      <c r="J49" s="17">
        <v>85984.93</v>
      </c>
      <c r="K49" s="17">
        <v>87324.160000000003</v>
      </c>
      <c r="L49" s="17">
        <v>96429.34</v>
      </c>
      <c r="M49" s="17">
        <v>88108.46</v>
      </c>
      <c r="N49" s="17">
        <v>108351.36</v>
      </c>
    </row>
    <row r="50" spans="1:14" x14ac:dyDescent="0.25">
      <c r="A50" s="63"/>
      <c r="B50" s="5" t="s">
        <v>4</v>
      </c>
      <c r="C50" s="17">
        <v>106183.63</v>
      </c>
      <c r="D50" s="17">
        <v>74963.8</v>
      </c>
      <c r="E50" s="17">
        <v>87774.56</v>
      </c>
      <c r="F50" s="17">
        <v>99642</v>
      </c>
      <c r="G50" s="17">
        <v>80878.97</v>
      </c>
      <c r="H50" s="17">
        <v>87283.16</v>
      </c>
      <c r="I50" s="17">
        <v>94754.91</v>
      </c>
      <c r="J50" s="17">
        <v>85811.22</v>
      </c>
      <c r="K50" s="17">
        <v>88819.81</v>
      </c>
      <c r="L50" s="17">
        <v>96481.96</v>
      </c>
      <c r="M50" s="17">
        <v>88450.17</v>
      </c>
      <c r="N50" s="17">
        <v>107223.85</v>
      </c>
    </row>
    <row r="51" spans="1:14" x14ac:dyDescent="0.25">
      <c r="A51" s="63"/>
      <c r="B51" s="5" t="s">
        <v>5</v>
      </c>
      <c r="C51" s="17">
        <v>13051.08</v>
      </c>
      <c r="D51" s="17">
        <v>6597.47</v>
      </c>
      <c r="E51" s="17">
        <v>6363.86</v>
      </c>
      <c r="F51" s="17">
        <v>8239.17</v>
      </c>
      <c r="G51" s="17">
        <v>6250.2</v>
      </c>
      <c r="H51" s="17">
        <v>5139.2700000000004</v>
      </c>
      <c r="I51" s="17">
        <v>6303.37</v>
      </c>
      <c r="J51" s="17">
        <v>4753.01</v>
      </c>
      <c r="K51" s="17">
        <v>7134.54</v>
      </c>
      <c r="L51" s="17">
        <v>6508.75</v>
      </c>
      <c r="M51" s="17">
        <v>8908.9599999999991</v>
      </c>
      <c r="N51" s="17">
        <v>9341.08</v>
      </c>
    </row>
    <row r="52" spans="1:14" ht="15" customHeight="1" x14ac:dyDescent="0.25">
      <c r="A52" s="63"/>
      <c r="B52" s="5" t="s">
        <v>9</v>
      </c>
      <c r="C52" s="17">
        <v>72754</v>
      </c>
      <c r="D52" s="17">
        <v>66855.88</v>
      </c>
      <c r="E52" s="17">
        <v>79300.67</v>
      </c>
      <c r="F52" s="17">
        <v>82892.06</v>
      </c>
      <c r="G52" s="17">
        <v>65980</v>
      </c>
      <c r="H52" s="17">
        <v>76890</v>
      </c>
      <c r="I52" s="17">
        <v>84576.95</v>
      </c>
      <c r="J52" s="17">
        <v>77851.92</v>
      </c>
      <c r="K52" s="17">
        <v>75800</v>
      </c>
      <c r="L52" s="17">
        <v>84360</v>
      </c>
      <c r="M52" s="17">
        <v>76552.91</v>
      </c>
      <c r="N52" s="17">
        <v>94500</v>
      </c>
    </row>
    <row r="53" spans="1:14" x14ac:dyDescent="0.25">
      <c r="A53" s="63"/>
      <c r="B53" s="5" t="s">
        <v>10</v>
      </c>
      <c r="C53" s="17">
        <v>126777.7</v>
      </c>
      <c r="D53" s="17">
        <v>91535.89</v>
      </c>
      <c r="E53" s="17">
        <v>105000</v>
      </c>
      <c r="F53" s="17">
        <v>111847.9</v>
      </c>
      <c r="G53" s="17">
        <v>89911.55</v>
      </c>
      <c r="H53" s="17">
        <v>97768</v>
      </c>
      <c r="I53" s="17">
        <v>110200.3</v>
      </c>
      <c r="J53" s="17">
        <v>94283.199999999997</v>
      </c>
      <c r="K53" s="17">
        <v>103569.77</v>
      </c>
      <c r="L53" s="17">
        <v>110072.09</v>
      </c>
      <c r="M53" s="17">
        <v>112576.8</v>
      </c>
      <c r="N53" s="17">
        <v>119873.47</v>
      </c>
    </row>
    <row r="54" spans="1:14" ht="15" customHeight="1" x14ac:dyDescent="0.25">
      <c r="A54" s="72" t="s">
        <v>7</v>
      </c>
      <c r="B54" s="4" t="s">
        <v>3</v>
      </c>
      <c r="C54" s="16">
        <v>98491.71</v>
      </c>
      <c r="D54" s="16">
        <v>82391.3</v>
      </c>
      <c r="E54" s="16">
        <v>88272.87</v>
      </c>
      <c r="F54" s="16">
        <v>94817.18</v>
      </c>
      <c r="G54" s="16">
        <v>90759.08</v>
      </c>
      <c r="H54" s="16">
        <v>94481.55</v>
      </c>
      <c r="I54" s="16">
        <v>102536.36</v>
      </c>
      <c r="J54" s="16">
        <v>92880.75</v>
      </c>
      <c r="K54" s="16">
        <v>98301.6</v>
      </c>
      <c r="L54" s="16">
        <v>102604.36</v>
      </c>
      <c r="M54" s="16">
        <v>102990.93</v>
      </c>
      <c r="N54" s="16">
        <v>116702.67</v>
      </c>
    </row>
    <row r="55" spans="1:14" x14ac:dyDescent="0.25">
      <c r="A55" s="72"/>
      <c r="B55" s="4" t="s">
        <v>4</v>
      </c>
      <c r="C55" s="16">
        <v>98477.45</v>
      </c>
      <c r="D55" s="16">
        <v>83068.960000000006</v>
      </c>
      <c r="E55" s="16">
        <v>88408.74</v>
      </c>
      <c r="F55" s="16">
        <v>94878.720000000001</v>
      </c>
      <c r="G55" s="16">
        <v>91533.49</v>
      </c>
      <c r="H55" s="16">
        <v>95252.65</v>
      </c>
      <c r="I55" s="16">
        <v>103218.22</v>
      </c>
      <c r="J55" s="16">
        <v>93368.65</v>
      </c>
      <c r="K55" s="16">
        <v>100011.33</v>
      </c>
      <c r="L55" s="16">
        <v>104944.02</v>
      </c>
      <c r="M55" s="16">
        <v>102893.57</v>
      </c>
      <c r="N55" s="16">
        <v>117441.8</v>
      </c>
    </row>
    <row r="56" spans="1:14" x14ac:dyDescent="0.25">
      <c r="A56" s="72"/>
      <c r="B56" s="4" t="s">
        <v>5</v>
      </c>
      <c r="C56" s="16">
        <v>5873.72</v>
      </c>
      <c r="D56" s="16">
        <v>3544.63</v>
      </c>
      <c r="E56" s="16">
        <v>3337.31</v>
      </c>
      <c r="F56" s="16">
        <v>2667.89</v>
      </c>
      <c r="G56" s="16">
        <v>3094.2</v>
      </c>
      <c r="H56" s="16">
        <v>3484.16</v>
      </c>
      <c r="I56" s="16">
        <v>3777.3</v>
      </c>
      <c r="J56" s="16">
        <v>5952.42</v>
      </c>
      <c r="K56" s="16">
        <v>7676.51</v>
      </c>
      <c r="L56" s="16">
        <v>5663.37</v>
      </c>
      <c r="M56" s="16">
        <v>4083.5</v>
      </c>
      <c r="N56" s="16">
        <v>15369.06</v>
      </c>
    </row>
    <row r="57" spans="1:14" ht="15" customHeight="1" x14ac:dyDescent="0.25">
      <c r="A57" s="72"/>
      <c r="B57" s="4" t="s">
        <v>9</v>
      </c>
      <c r="C57" s="16">
        <v>84000</v>
      </c>
      <c r="D57" s="16">
        <v>78612.22</v>
      </c>
      <c r="E57" s="16">
        <v>82798.84</v>
      </c>
      <c r="F57" s="16">
        <v>90660.88</v>
      </c>
      <c r="G57" s="16">
        <v>86098.41</v>
      </c>
      <c r="H57" s="16">
        <v>89510.43</v>
      </c>
      <c r="I57" s="16">
        <v>97675.53</v>
      </c>
      <c r="J57" s="16">
        <v>83200</v>
      </c>
      <c r="K57" s="16">
        <v>88300.79</v>
      </c>
      <c r="L57" s="16">
        <v>97026.29</v>
      </c>
      <c r="M57" s="16">
        <v>92764.24</v>
      </c>
      <c r="N57" s="16">
        <v>94993.21</v>
      </c>
    </row>
    <row r="58" spans="1:14" x14ac:dyDescent="0.25">
      <c r="A58" s="72"/>
      <c r="B58" s="4" t="s">
        <v>10</v>
      </c>
      <c r="C58" s="16">
        <v>112521</v>
      </c>
      <c r="D58" s="16">
        <v>90375.8</v>
      </c>
      <c r="E58" s="16">
        <v>96000</v>
      </c>
      <c r="F58" s="16">
        <v>99822.61</v>
      </c>
      <c r="G58" s="16">
        <v>98082.57</v>
      </c>
      <c r="H58" s="16">
        <v>104012.84</v>
      </c>
      <c r="I58" s="16">
        <v>110374.2</v>
      </c>
      <c r="J58" s="16">
        <v>105678.76</v>
      </c>
      <c r="K58" s="16">
        <v>116414.73</v>
      </c>
      <c r="L58" s="16">
        <v>115594.03</v>
      </c>
      <c r="M58" s="16">
        <v>109556.95</v>
      </c>
      <c r="N58" s="16">
        <v>160480.1</v>
      </c>
    </row>
    <row r="59" spans="1:14" ht="15" customHeight="1" x14ac:dyDescent="0.25">
      <c r="A59" s="63" t="s">
        <v>8</v>
      </c>
      <c r="B59" s="5" t="s">
        <v>3</v>
      </c>
      <c r="C59" s="17">
        <v>9227.9599999999991</v>
      </c>
      <c r="D59" s="17">
        <v>-8955.01</v>
      </c>
      <c r="E59" s="17">
        <v>-1426.8</v>
      </c>
      <c r="F59" s="17">
        <v>8195.76</v>
      </c>
      <c r="G59" s="17">
        <v>-8684.7800000000007</v>
      </c>
      <c r="H59" s="17">
        <v>-8077.96</v>
      </c>
      <c r="I59" s="17">
        <v>-7586.47</v>
      </c>
      <c r="J59" s="17">
        <v>-6284.69</v>
      </c>
      <c r="K59" s="17">
        <v>-11296.56</v>
      </c>
      <c r="L59" s="17">
        <v>-9391.64</v>
      </c>
      <c r="M59" s="17">
        <v>-15317.17</v>
      </c>
      <c r="N59" s="17">
        <v>-6615.85</v>
      </c>
    </row>
    <row r="60" spans="1:14" x14ac:dyDescent="0.25">
      <c r="A60" s="63"/>
      <c r="B60" s="5" t="s">
        <v>4</v>
      </c>
      <c r="C60" s="17">
        <v>9042.7099999999991</v>
      </c>
      <c r="D60" s="17">
        <v>-8091.9</v>
      </c>
      <c r="E60" s="17">
        <v>-620.88</v>
      </c>
      <c r="F60" s="17">
        <v>4776.54</v>
      </c>
      <c r="G60" s="17">
        <v>-10641.26</v>
      </c>
      <c r="H60" s="17">
        <v>-7955.63</v>
      </c>
      <c r="I60" s="17">
        <v>-7806.35</v>
      </c>
      <c r="J60" s="17">
        <v>-7543.57</v>
      </c>
      <c r="K60" s="17">
        <v>-11177.66</v>
      </c>
      <c r="L60" s="17">
        <v>-8448.19</v>
      </c>
      <c r="M60" s="17">
        <v>-14426.46</v>
      </c>
      <c r="N60" s="17">
        <v>-7834.05</v>
      </c>
    </row>
    <row r="61" spans="1:14" x14ac:dyDescent="0.25">
      <c r="A61" s="63"/>
      <c r="B61" s="5" t="s">
        <v>5</v>
      </c>
      <c r="C61" s="17">
        <v>8543.4500000000007</v>
      </c>
      <c r="D61" s="17">
        <v>5434.37</v>
      </c>
      <c r="E61" s="17">
        <v>5188.3500000000004</v>
      </c>
      <c r="F61" s="17">
        <v>7869.12</v>
      </c>
      <c r="G61" s="17">
        <v>5662.95</v>
      </c>
      <c r="H61" s="17">
        <v>4406.05</v>
      </c>
      <c r="I61" s="17">
        <v>3390.84</v>
      </c>
      <c r="J61" s="17">
        <v>5623.49</v>
      </c>
      <c r="K61" s="17">
        <v>9361</v>
      </c>
      <c r="L61" s="17">
        <v>7030.1</v>
      </c>
      <c r="M61" s="17">
        <v>8662.31</v>
      </c>
      <c r="N61" s="17">
        <v>8004.98</v>
      </c>
    </row>
    <row r="62" spans="1:14" x14ac:dyDescent="0.25">
      <c r="A62" s="63"/>
      <c r="B62" s="5" t="s">
        <v>9</v>
      </c>
      <c r="C62" s="17">
        <v>-8317.9599999999991</v>
      </c>
      <c r="D62" s="17">
        <v>-16865.71</v>
      </c>
      <c r="E62" s="17">
        <v>-9657.1</v>
      </c>
      <c r="F62" s="17">
        <v>-16354.64</v>
      </c>
      <c r="G62" s="17">
        <v>-22720</v>
      </c>
      <c r="H62" s="17">
        <v>-16570</v>
      </c>
      <c r="I62" s="17">
        <v>-13200</v>
      </c>
      <c r="J62" s="17">
        <v>-20073</v>
      </c>
      <c r="K62" s="17">
        <v>-28923.69</v>
      </c>
      <c r="L62" s="17">
        <v>-21584.61</v>
      </c>
      <c r="M62" s="17">
        <v>-27776.5</v>
      </c>
      <c r="N62" s="17">
        <v>-29556.1</v>
      </c>
    </row>
    <row r="63" spans="1:14" ht="15.75" thickBot="1" x14ac:dyDescent="0.3">
      <c r="A63" s="64"/>
      <c r="B63" s="6" t="s">
        <v>10</v>
      </c>
      <c r="C63" s="18">
        <v>21287.08</v>
      </c>
      <c r="D63" s="18">
        <v>2145.0500000000002</v>
      </c>
      <c r="E63" s="18">
        <v>13095.25</v>
      </c>
      <c r="F63" s="18">
        <v>16887.599999999999</v>
      </c>
      <c r="G63" s="18">
        <v>-624.91</v>
      </c>
      <c r="H63" s="18">
        <v>1300.1300000000001</v>
      </c>
      <c r="I63" s="18">
        <v>210.1</v>
      </c>
      <c r="J63" s="18">
        <v>2458.65</v>
      </c>
      <c r="K63" s="18">
        <v>6657.87</v>
      </c>
      <c r="L63" s="18">
        <v>7994.83</v>
      </c>
      <c r="M63" s="18">
        <v>10733.68</v>
      </c>
      <c r="N63" s="18">
        <v>3456</v>
      </c>
    </row>
  </sheetData>
  <customSheetViews>
    <customSheetView guid="{9AF725CD-40AE-4355-A75E-AFD319006142}" showGridLines="0" topLeftCell="A37">
      <selection activeCell="F13" sqref="F13:F39"/>
      <pageMargins left="0.511811024" right="0.511811024" top="0.78740157499999996" bottom="0.78740157499999996" header="0.31496062000000002" footer="0.31496062000000002"/>
    </customSheetView>
  </customSheetViews>
  <mergeCells count="13">
    <mergeCell ref="A59:A63"/>
    <mergeCell ref="A13:E13"/>
    <mergeCell ref="A14:B14"/>
    <mergeCell ref="A15:A19"/>
    <mergeCell ref="A20:A24"/>
    <mergeCell ref="A25:A29"/>
    <mergeCell ref="A30:A34"/>
    <mergeCell ref="A35:A39"/>
    <mergeCell ref="A44:A48"/>
    <mergeCell ref="A49:A53"/>
    <mergeCell ref="A54:A58"/>
    <mergeCell ref="A42:N42"/>
    <mergeCell ref="A43:B4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0:N63"/>
  <sheetViews>
    <sheetView topLeftCell="A13" workbookViewId="0">
      <selection activeCell="A13"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44013</v>
      </c>
      <c r="C10" s="3"/>
    </row>
    <row r="11" spans="1:6" ht="15.75" x14ac:dyDescent="0.25">
      <c r="A11" s="1" t="s">
        <v>0</v>
      </c>
      <c r="B11" s="2">
        <v>44013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1407940.5</v>
      </c>
      <c r="D15" s="11">
        <v>1557601.3149999999</v>
      </c>
      <c r="E15" s="11">
        <v>1671188</v>
      </c>
      <c r="F15" s="11">
        <v>1792150.405</v>
      </c>
    </row>
    <row r="16" spans="1:6" x14ac:dyDescent="0.25">
      <c r="A16" s="72"/>
      <c r="B16" s="12" t="s">
        <v>4</v>
      </c>
      <c r="C16" s="13">
        <v>1407331.8881999999</v>
      </c>
      <c r="D16" s="13">
        <v>1569023.3086956521</v>
      </c>
      <c r="E16" s="13">
        <v>1683239.767317073</v>
      </c>
      <c r="F16" s="13">
        <v>1793281.2739473679</v>
      </c>
    </row>
    <row r="17" spans="1:6" x14ac:dyDescent="0.25">
      <c r="A17" s="72"/>
      <c r="B17" s="12" t="s">
        <v>5</v>
      </c>
      <c r="C17" s="13">
        <v>86912.633034610917</v>
      </c>
      <c r="D17" s="13">
        <v>89854.990730797479</v>
      </c>
      <c r="E17" s="13">
        <v>96837.463523015991</v>
      </c>
      <c r="F17" s="13">
        <v>105578.91166801449</v>
      </c>
    </row>
    <row r="18" spans="1:6" x14ac:dyDescent="0.25">
      <c r="A18" s="72"/>
      <c r="B18" s="12" t="s">
        <v>9</v>
      </c>
      <c r="C18" s="13">
        <v>1125641</v>
      </c>
      <c r="D18" s="13">
        <v>1336000</v>
      </c>
      <c r="E18" s="13">
        <v>1419000</v>
      </c>
      <c r="F18" s="13">
        <v>1508000</v>
      </c>
    </row>
    <row r="19" spans="1:6" x14ac:dyDescent="0.25">
      <c r="A19" s="72"/>
      <c r="B19" s="12" t="s">
        <v>10</v>
      </c>
      <c r="C19" s="13">
        <v>1630381</v>
      </c>
      <c r="D19" s="13">
        <v>1765000</v>
      </c>
      <c r="E19" s="13">
        <v>1900000</v>
      </c>
      <c r="F19" s="13">
        <v>2034000</v>
      </c>
    </row>
    <row r="20" spans="1:6" ht="15" customHeight="1" x14ac:dyDescent="0.25">
      <c r="A20" s="63" t="s">
        <v>6</v>
      </c>
      <c r="B20" s="5" t="s">
        <v>3</v>
      </c>
      <c r="C20" s="14">
        <v>1139483.71</v>
      </c>
      <c r="D20" s="14">
        <v>1301825.5</v>
      </c>
      <c r="E20" s="14">
        <v>1400760</v>
      </c>
      <c r="F20" s="14">
        <v>1496642</v>
      </c>
    </row>
    <row r="21" spans="1:6" x14ac:dyDescent="0.25">
      <c r="A21" s="63"/>
      <c r="B21" s="5" t="s">
        <v>4</v>
      </c>
      <c r="C21" s="14">
        <v>1137410.167407407</v>
      </c>
      <c r="D21" s="14">
        <v>1311375.8799999999</v>
      </c>
      <c r="E21" s="14">
        <v>1408081.7829545459</v>
      </c>
      <c r="F21" s="14">
        <v>1512774.2324390239</v>
      </c>
    </row>
    <row r="22" spans="1:6" x14ac:dyDescent="0.25">
      <c r="A22" s="63"/>
      <c r="B22" s="5" t="s">
        <v>5</v>
      </c>
      <c r="C22" s="14">
        <v>68489.459045790922</v>
      </c>
      <c r="D22" s="14">
        <v>55950.038869937627</v>
      </c>
      <c r="E22" s="14">
        <v>60351.372601570358</v>
      </c>
      <c r="F22" s="14">
        <v>74231.972941347747</v>
      </c>
    </row>
    <row r="23" spans="1:6" x14ac:dyDescent="0.25">
      <c r="A23" s="63"/>
      <c r="B23" s="5" t="s">
        <v>9</v>
      </c>
      <c r="C23" s="14">
        <v>992802</v>
      </c>
      <c r="D23" s="14">
        <v>1171451.49</v>
      </c>
      <c r="E23" s="14">
        <v>1268160.31</v>
      </c>
      <c r="F23" s="14">
        <v>1395243.89</v>
      </c>
    </row>
    <row r="24" spans="1:6" x14ac:dyDescent="0.25">
      <c r="A24" s="63"/>
      <c r="B24" s="5" t="s">
        <v>10</v>
      </c>
      <c r="C24" s="14">
        <v>1321029</v>
      </c>
      <c r="D24" s="14">
        <v>1460000</v>
      </c>
      <c r="E24" s="14">
        <v>1609000</v>
      </c>
      <c r="F24" s="14">
        <v>1737942</v>
      </c>
    </row>
    <row r="25" spans="1:6" ht="15" customHeight="1" x14ac:dyDescent="0.25">
      <c r="A25" s="72" t="s">
        <v>7</v>
      </c>
      <c r="B25" s="4" t="s">
        <v>3</v>
      </c>
      <c r="C25" s="12">
        <v>1889136</v>
      </c>
      <c r="D25" s="12">
        <v>1521323.16</v>
      </c>
      <c r="E25" s="12">
        <v>1567324.5</v>
      </c>
      <c r="F25" s="12">
        <v>1622291</v>
      </c>
    </row>
    <row r="26" spans="1:6" x14ac:dyDescent="0.25">
      <c r="A26" s="72"/>
      <c r="B26" s="4" t="s">
        <v>4</v>
      </c>
      <c r="C26" s="12">
        <v>1858226.6416981141</v>
      </c>
      <c r="D26" s="12">
        <v>1531853.065102041</v>
      </c>
      <c r="E26" s="12">
        <v>1564023.0793181821</v>
      </c>
      <c r="F26" s="12">
        <v>1625597.644634146</v>
      </c>
    </row>
    <row r="27" spans="1:6" x14ac:dyDescent="0.25">
      <c r="A27" s="72"/>
      <c r="B27" s="4" t="s">
        <v>5</v>
      </c>
      <c r="C27" s="12">
        <v>131799.40553940079</v>
      </c>
      <c r="D27" s="12">
        <v>81625.694162756816</v>
      </c>
      <c r="E27" s="12">
        <v>48821.084499199387</v>
      </c>
      <c r="F27" s="12">
        <v>54681.570974858063</v>
      </c>
    </row>
    <row r="28" spans="1:6" x14ac:dyDescent="0.25">
      <c r="A28" s="72"/>
      <c r="B28" s="4" t="s">
        <v>9</v>
      </c>
      <c r="C28" s="12">
        <v>1445640.1</v>
      </c>
      <c r="D28" s="12">
        <v>1356098.57</v>
      </c>
      <c r="E28" s="12">
        <v>1390021.68</v>
      </c>
      <c r="F28" s="12">
        <v>1471131.39</v>
      </c>
    </row>
    <row r="29" spans="1:6" x14ac:dyDescent="0.25">
      <c r="A29" s="72"/>
      <c r="B29" s="4" t="s">
        <v>10</v>
      </c>
      <c r="C29" s="12">
        <v>2057515</v>
      </c>
      <c r="D29" s="12">
        <v>2000000</v>
      </c>
      <c r="E29" s="12">
        <v>1680757</v>
      </c>
      <c r="F29" s="12">
        <v>1796000</v>
      </c>
    </row>
    <row r="30" spans="1:6" ht="15" customHeight="1" x14ac:dyDescent="0.25">
      <c r="A30" s="73" t="s">
        <v>8</v>
      </c>
      <c r="B30" s="5" t="s">
        <v>3</v>
      </c>
      <c r="C30" s="14">
        <v>-765867.55499999982</v>
      </c>
      <c r="D30" s="14">
        <v>-214041.5</v>
      </c>
      <c r="E30" s="14">
        <v>-158745.93</v>
      </c>
      <c r="F30" s="14">
        <v>-123055</v>
      </c>
    </row>
    <row r="31" spans="1:6" x14ac:dyDescent="0.25">
      <c r="A31" s="73"/>
      <c r="B31" s="5" t="s">
        <v>4</v>
      </c>
      <c r="C31" s="14">
        <v>-747691.82962962973</v>
      </c>
      <c r="D31" s="14">
        <v>-207418.6838</v>
      </c>
      <c r="E31" s="14">
        <v>-156002.59822222221</v>
      </c>
      <c r="F31" s="14">
        <v>-120688.8579069767</v>
      </c>
    </row>
    <row r="32" spans="1:6" x14ac:dyDescent="0.25">
      <c r="A32" s="73"/>
      <c r="B32" s="5" t="s">
        <v>5</v>
      </c>
      <c r="C32" s="14">
        <v>104165.4833647116</v>
      </c>
      <c r="D32" s="14">
        <v>68259.520711033721</v>
      </c>
      <c r="E32" s="14">
        <v>65188.396525812823</v>
      </c>
      <c r="F32" s="14">
        <v>66245.066314328084</v>
      </c>
    </row>
    <row r="33" spans="1:14" ht="15" customHeight="1" x14ac:dyDescent="0.25">
      <c r="A33" s="73"/>
      <c r="B33" s="5" t="s">
        <v>9</v>
      </c>
      <c r="C33" s="14">
        <v>-968181.8</v>
      </c>
      <c r="D33" s="14">
        <v>-379260.6</v>
      </c>
      <c r="E33" s="14">
        <v>-267544</v>
      </c>
      <c r="F33" s="14">
        <v>-242691.4</v>
      </c>
    </row>
    <row r="34" spans="1:14" x14ac:dyDescent="0.25">
      <c r="A34" s="73"/>
      <c r="B34" s="5" t="s">
        <v>10</v>
      </c>
      <c r="C34" s="14">
        <v>-469199</v>
      </c>
      <c r="D34" s="14">
        <v>-324</v>
      </c>
      <c r="E34" s="14">
        <v>11368.82</v>
      </c>
      <c r="F34" s="14">
        <v>59665.42</v>
      </c>
    </row>
    <row r="35" spans="1:14" ht="15" customHeight="1" x14ac:dyDescent="0.25">
      <c r="A35" s="74" t="s">
        <v>20</v>
      </c>
      <c r="B35" s="4" t="s">
        <v>3</v>
      </c>
      <c r="C35" s="12">
        <v>93.9</v>
      </c>
      <c r="D35" s="12">
        <v>94.4</v>
      </c>
      <c r="E35" s="12">
        <v>95</v>
      </c>
      <c r="F35" s="12">
        <v>96.25</v>
      </c>
    </row>
    <row r="36" spans="1:14" x14ac:dyDescent="0.25">
      <c r="A36" s="74"/>
      <c r="B36" s="4" t="s">
        <v>4</v>
      </c>
      <c r="C36" s="12">
        <v>93.216296296296306</v>
      </c>
      <c r="D36" s="12">
        <v>93.812399999999997</v>
      </c>
      <c r="E36" s="12">
        <v>94.780666666666676</v>
      </c>
      <c r="F36" s="12">
        <v>95.695681818181825</v>
      </c>
    </row>
    <row r="37" spans="1:14" x14ac:dyDescent="0.25">
      <c r="A37" s="74"/>
      <c r="B37" s="4" t="s">
        <v>5</v>
      </c>
      <c r="C37" s="12">
        <v>3.4029167823402919</v>
      </c>
      <c r="D37" s="12">
        <v>3.701093914407644</v>
      </c>
      <c r="E37" s="12">
        <v>4.5103186744901427</v>
      </c>
      <c r="F37" s="12">
        <v>5.0660077386472544</v>
      </c>
    </row>
    <row r="38" spans="1:14" x14ac:dyDescent="0.25">
      <c r="A38" s="74"/>
      <c r="B38" s="4" t="s">
        <v>9</v>
      </c>
      <c r="C38" s="12">
        <v>83.1</v>
      </c>
      <c r="D38" s="12">
        <v>84</v>
      </c>
      <c r="E38" s="12">
        <v>83</v>
      </c>
      <c r="F38" s="12">
        <v>83</v>
      </c>
    </row>
    <row r="39" spans="1:14" ht="15.75" thickBot="1" x14ac:dyDescent="0.3">
      <c r="A39" s="75"/>
      <c r="B39" s="7" t="s">
        <v>10</v>
      </c>
      <c r="C39" s="15">
        <v>99.5</v>
      </c>
      <c r="D39" s="15">
        <v>102.2</v>
      </c>
      <c r="E39" s="15">
        <v>104.6</v>
      </c>
      <c r="F39" s="15">
        <v>105.8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44013</v>
      </c>
      <c r="D43" s="9">
        <v>44044</v>
      </c>
      <c r="E43" s="9">
        <v>44075</v>
      </c>
      <c r="F43" s="9">
        <v>44105</v>
      </c>
      <c r="G43" s="9">
        <v>44136</v>
      </c>
      <c r="H43" s="9">
        <v>44166</v>
      </c>
      <c r="I43" s="9">
        <v>44197</v>
      </c>
      <c r="J43" s="9">
        <v>44228</v>
      </c>
      <c r="K43" s="9">
        <v>44256</v>
      </c>
      <c r="L43" s="9">
        <v>44287</v>
      </c>
      <c r="M43" s="9">
        <v>44317</v>
      </c>
      <c r="N43" s="9">
        <v>44348</v>
      </c>
    </row>
    <row r="44" spans="1:14" ht="15" customHeight="1" x14ac:dyDescent="0.25">
      <c r="A44" s="71" t="s">
        <v>11</v>
      </c>
      <c r="B44" s="4" t="s">
        <v>3</v>
      </c>
      <c r="C44" s="16">
        <v>117325.03</v>
      </c>
      <c r="D44" s="16">
        <v>107956</v>
      </c>
      <c r="E44" s="16">
        <v>106798.39999999999</v>
      </c>
      <c r="F44" s="16">
        <v>128017.4</v>
      </c>
      <c r="G44" s="16">
        <v>119396.8</v>
      </c>
      <c r="H44" s="16">
        <v>141331.23000000001</v>
      </c>
      <c r="I44" s="16">
        <v>167128.19</v>
      </c>
      <c r="J44" s="16">
        <v>118109</v>
      </c>
      <c r="K44" s="16">
        <v>115682</v>
      </c>
      <c r="L44" s="16">
        <v>139019.5</v>
      </c>
      <c r="M44" s="16">
        <v>117691</v>
      </c>
      <c r="N44" s="16">
        <v>119857</v>
      </c>
    </row>
    <row r="45" spans="1:14" x14ac:dyDescent="0.25">
      <c r="A45" s="72"/>
      <c r="B45" s="4" t="s">
        <v>4</v>
      </c>
      <c r="C45" s="16">
        <v>116569.4215217391</v>
      </c>
      <c r="D45" s="16">
        <v>108883.9855555555</v>
      </c>
      <c r="E45" s="16">
        <v>106396.4413636363</v>
      </c>
      <c r="F45" s="16">
        <v>128263.10046511629</v>
      </c>
      <c r="G45" s="16">
        <v>118116.0823255814</v>
      </c>
      <c r="H45" s="16">
        <v>139783.48976744179</v>
      </c>
      <c r="I45" s="16">
        <v>165303.37729729729</v>
      </c>
      <c r="J45" s="16">
        <v>118427.99459459459</v>
      </c>
      <c r="K45" s="16">
        <v>116277.8808571429</v>
      </c>
      <c r="L45" s="16">
        <v>135719.4552777778</v>
      </c>
      <c r="M45" s="16">
        <v>112965.4351428571</v>
      </c>
      <c r="N45" s="16">
        <v>119820.69657142861</v>
      </c>
    </row>
    <row r="46" spans="1:14" x14ac:dyDescent="0.25">
      <c r="A46" s="72"/>
      <c r="B46" s="4" t="s">
        <v>5</v>
      </c>
      <c r="C46" s="16">
        <v>11139.564104621169</v>
      </c>
      <c r="D46" s="16">
        <v>13583.62472608063</v>
      </c>
      <c r="E46" s="16">
        <v>11023.79916123876</v>
      </c>
      <c r="F46" s="16">
        <v>14257.258169545479</v>
      </c>
      <c r="G46" s="16">
        <v>11601.79419889356</v>
      </c>
      <c r="H46" s="16">
        <v>14571.98124515127</v>
      </c>
      <c r="I46" s="16">
        <v>15769.992949973701</v>
      </c>
      <c r="J46" s="16">
        <v>7947.4866547368247</v>
      </c>
      <c r="K46" s="16">
        <v>6776.025636071794</v>
      </c>
      <c r="L46" s="16">
        <v>15340.950270314041</v>
      </c>
      <c r="M46" s="16">
        <v>15386.346273820431</v>
      </c>
      <c r="N46" s="16">
        <v>11764.94496323742</v>
      </c>
    </row>
    <row r="47" spans="1:14" ht="15" customHeight="1" x14ac:dyDescent="0.25">
      <c r="A47" s="72"/>
      <c r="B47" s="4" t="s">
        <v>9</v>
      </c>
      <c r="C47" s="16">
        <v>82409</v>
      </c>
      <c r="D47" s="16">
        <v>73745</v>
      </c>
      <c r="E47" s="16">
        <v>72047</v>
      </c>
      <c r="F47" s="16">
        <v>83987</v>
      </c>
      <c r="G47" s="16">
        <v>75592</v>
      </c>
      <c r="H47" s="16">
        <v>87091</v>
      </c>
      <c r="I47" s="16">
        <v>120399.22</v>
      </c>
      <c r="J47" s="16">
        <v>103065</v>
      </c>
      <c r="K47" s="16">
        <v>98407</v>
      </c>
      <c r="L47" s="16">
        <v>97043</v>
      </c>
      <c r="M47" s="16">
        <v>70136</v>
      </c>
      <c r="N47" s="16">
        <v>86568.19</v>
      </c>
    </row>
    <row r="48" spans="1:14" x14ac:dyDescent="0.25">
      <c r="A48" s="72"/>
      <c r="B48" s="4" t="s">
        <v>10</v>
      </c>
      <c r="C48" s="16">
        <v>135268</v>
      </c>
      <c r="D48" s="16">
        <v>155271.48000000001</v>
      </c>
      <c r="E48" s="16">
        <v>134849</v>
      </c>
      <c r="F48" s="16">
        <v>166299.26999999999</v>
      </c>
      <c r="G48" s="16">
        <v>148256</v>
      </c>
      <c r="H48" s="16">
        <v>162000</v>
      </c>
      <c r="I48" s="16">
        <v>194134.87</v>
      </c>
      <c r="J48" s="16">
        <v>141478</v>
      </c>
      <c r="K48" s="16">
        <v>138740.47</v>
      </c>
      <c r="L48" s="16">
        <v>159265</v>
      </c>
      <c r="M48" s="16">
        <v>139039</v>
      </c>
      <c r="N48" s="16">
        <v>140369.75</v>
      </c>
    </row>
    <row r="49" spans="1:14" ht="15" customHeight="1" x14ac:dyDescent="0.25">
      <c r="A49" s="63" t="s">
        <v>6</v>
      </c>
      <c r="B49" s="5" t="s">
        <v>3</v>
      </c>
      <c r="C49" s="17">
        <v>94116.675000000003</v>
      </c>
      <c r="D49" s="17">
        <v>84236.62</v>
      </c>
      <c r="E49" s="17">
        <v>89845.35</v>
      </c>
      <c r="F49" s="17">
        <v>107884.1</v>
      </c>
      <c r="G49" s="17">
        <v>94104</v>
      </c>
      <c r="H49" s="17">
        <v>116539.86500000001</v>
      </c>
      <c r="I49" s="17">
        <v>146237.71</v>
      </c>
      <c r="J49" s="17">
        <v>87635.07</v>
      </c>
      <c r="K49" s="17">
        <v>98320.77</v>
      </c>
      <c r="L49" s="17">
        <v>121663.5</v>
      </c>
      <c r="M49" s="17">
        <v>92913.5</v>
      </c>
      <c r="N49" s="17">
        <v>97608.824999999997</v>
      </c>
    </row>
    <row r="50" spans="1:14" x14ac:dyDescent="0.25">
      <c r="A50" s="63"/>
      <c r="B50" s="5" t="s">
        <v>4</v>
      </c>
      <c r="C50" s="17">
        <v>92371.58</v>
      </c>
      <c r="D50" s="17">
        <v>83224.327659574454</v>
      </c>
      <c r="E50" s="17">
        <v>90345.918043478261</v>
      </c>
      <c r="F50" s="17">
        <v>109358.6648888889</v>
      </c>
      <c r="G50" s="17">
        <v>95007.84644444444</v>
      </c>
      <c r="H50" s="17">
        <v>115083.5620454546</v>
      </c>
      <c r="I50" s="17">
        <v>143381.56621621619</v>
      </c>
      <c r="J50" s="17">
        <v>89138.551351351343</v>
      </c>
      <c r="K50" s="17">
        <v>100246.48054054051</v>
      </c>
      <c r="L50" s="17">
        <v>118115.8936111111</v>
      </c>
      <c r="M50" s="17">
        <v>90387.352499999979</v>
      </c>
      <c r="N50" s="17">
        <v>98044.421944444461</v>
      </c>
    </row>
    <row r="51" spans="1:14" x14ac:dyDescent="0.25">
      <c r="A51" s="63"/>
      <c r="B51" s="5" t="s">
        <v>5</v>
      </c>
      <c r="C51" s="17">
        <v>12207.644869958909</v>
      </c>
      <c r="D51" s="17">
        <v>12004.23200857699</v>
      </c>
      <c r="E51" s="17">
        <v>10730.78184608323</v>
      </c>
      <c r="F51" s="17">
        <v>13200.69207147724</v>
      </c>
      <c r="G51" s="17">
        <v>10444.104784657049</v>
      </c>
      <c r="H51" s="17">
        <v>11124.43289913747</v>
      </c>
      <c r="I51" s="17">
        <v>16228.61300209728</v>
      </c>
      <c r="J51" s="17">
        <v>6861.3468321246128</v>
      </c>
      <c r="K51" s="17">
        <v>8759.0119202063179</v>
      </c>
      <c r="L51" s="17">
        <v>13721.953851444279</v>
      </c>
      <c r="M51" s="17">
        <v>13786.851709180721</v>
      </c>
      <c r="N51" s="17">
        <v>9602.2429061312287</v>
      </c>
    </row>
    <row r="52" spans="1:14" ht="15" customHeight="1" x14ac:dyDescent="0.25">
      <c r="A52" s="63"/>
      <c r="B52" s="5" t="s">
        <v>9</v>
      </c>
      <c r="C52" s="17">
        <v>64295</v>
      </c>
      <c r="D52" s="17">
        <v>55000</v>
      </c>
      <c r="E52" s="17">
        <v>63036</v>
      </c>
      <c r="F52" s="17">
        <v>67332</v>
      </c>
      <c r="G52" s="17">
        <v>64608</v>
      </c>
      <c r="H52" s="17">
        <v>72576</v>
      </c>
      <c r="I52" s="17">
        <v>99931.35</v>
      </c>
      <c r="J52" s="17">
        <v>77604</v>
      </c>
      <c r="K52" s="17">
        <v>85361.87</v>
      </c>
      <c r="L52" s="17">
        <v>85119.51</v>
      </c>
      <c r="M52" s="17">
        <v>59780</v>
      </c>
      <c r="N52" s="17">
        <v>73574</v>
      </c>
    </row>
    <row r="53" spans="1:14" x14ac:dyDescent="0.25">
      <c r="A53" s="63"/>
      <c r="B53" s="5" t="s">
        <v>10</v>
      </c>
      <c r="C53" s="17">
        <v>110005</v>
      </c>
      <c r="D53" s="17">
        <v>113328.99</v>
      </c>
      <c r="E53" s="17">
        <v>117662</v>
      </c>
      <c r="F53" s="17">
        <v>146674.54999999999</v>
      </c>
      <c r="G53" s="17">
        <v>121602</v>
      </c>
      <c r="H53" s="17">
        <v>138160</v>
      </c>
      <c r="I53" s="17">
        <v>170503</v>
      </c>
      <c r="J53" s="17">
        <v>107500</v>
      </c>
      <c r="K53" s="17">
        <v>126067.5</v>
      </c>
      <c r="L53" s="17">
        <v>133428.32</v>
      </c>
      <c r="M53" s="17">
        <v>124700</v>
      </c>
      <c r="N53" s="17">
        <v>124700</v>
      </c>
    </row>
    <row r="54" spans="1:14" ht="15" customHeight="1" x14ac:dyDescent="0.25">
      <c r="A54" s="72" t="s">
        <v>7</v>
      </c>
      <c r="B54" s="4" t="s">
        <v>3</v>
      </c>
      <c r="C54" s="16">
        <v>190802</v>
      </c>
      <c r="D54" s="16">
        <v>180443.16</v>
      </c>
      <c r="E54" s="16">
        <v>164928.31</v>
      </c>
      <c r="F54" s="16">
        <v>139283.315</v>
      </c>
      <c r="G54" s="16">
        <v>136130.43</v>
      </c>
      <c r="H54" s="16">
        <v>174585.35500000001</v>
      </c>
      <c r="I54" s="16">
        <v>113668.395</v>
      </c>
      <c r="J54" s="16">
        <v>111926.715</v>
      </c>
      <c r="K54" s="16">
        <v>119966.23</v>
      </c>
      <c r="L54" s="16">
        <v>128127</v>
      </c>
      <c r="M54" s="16">
        <v>113934.65</v>
      </c>
      <c r="N54" s="16">
        <v>116794.5</v>
      </c>
    </row>
    <row r="55" spans="1:14" x14ac:dyDescent="0.25">
      <c r="A55" s="72"/>
      <c r="B55" s="4" t="s">
        <v>4</v>
      </c>
      <c r="C55" s="16">
        <v>192595.5630612245</v>
      </c>
      <c r="D55" s="16">
        <v>175947.7466666667</v>
      </c>
      <c r="E55" s="16">
        <v>160174.56957446801</v>
      </c>
      <c r="F55" s="16">
        <v>138279.8645652174</v>
      </c>
      <c r="G55" s="16">
        <v>138203.60391304351</v>
      </c>
      <c r="H55" s="16">
        <v>180873.53760869571</v>
      </c>
      <c r="I55" s="16">
        <v>113287.52527777779</v>
      </c>
      <c r="J55" s="16">
        <v>110682.2027777778</v>
      </c>
      <c r="K55" s="16">
        <v>117632.27675675679</v>
      </c>
      <c r="L55" s="16">
        <v>128947.0591891892</v>
      </c>
      <c r="M55" s="16">
        <v>117424.09083333331</v>
      </c>
      <c r="N55" s="16">
        <v>119592.7144444444</v>
      </c>
    </row>
    <row r="56" spans="1:14" x14ac:dyDescent="0.25">
      <c r="A56" s="72"/>
      <c r="B56" s="4" t="s">
        <v>5</v>
      </c>
      <c r="C56" s="16">
        <v>23721.15107727658</v>
      </c>
      <c r="D56" s="16">
        <v>26023.217019735759</v>
      </c>
      <c r="E56" s="16">
        <v>23404.410594870129</v>
      </c>
      <c r="F56" s="16">
        <v>17490.83742454847</v>
      </c>
      <c r="G56" s="16">
        <v>16144.78634786413</v>
      </c>
      <c r="H56" s="16">
        <v>29400.097381096421</v>
      </c>
      <c r="I56" s="16">
        <v>7468.4013314154799</v>
      </c>
      <c r="J56" s="16">
        <v>5849.0995902498198</v>
      </c>
      <c r="K56" s="16">
        <v>9821.407144048786</v>
      </c>
      <c r="L56" s="16">
        <v>16454.61375838035</v>
      </c>
      <c r="M56" s="16">
        <v>14788.604678942949</v>
      </c>
      <c r="N56" s="16">
        <v>17177.93391819558</v>
      </c>
    </row>
    <row r="57" spans="1:14" ht="15" customHeight="1" x14ac:dyDescent="0.25">
      <c r="A57" s="72"/>
      <c r="B57" s="4" t="s">
        <v>9</v>
      </c>
      <c r="C57" s="16">
        <v>144578.1</v>
      </c>
      <c r="D57" s="16">
        <v>116000</v>
      </c>
      <c r="E57" s="16">
        <v>106504</v>
      </c>
      <c r="F57" s="16">
        <v>111853.8</v>
      </c>
      <c r="G57" s="16">
        <v>102396</v>
      </c>
      <c r="H57" s="16">
        <v>117832</v>
      </c>
      <c r="I57" s="16">
        <v>90946</v>
      </c>
      <c r="J57" s="16">
        <v>91530</v>
      </c>
      <c r="K57" s="16">
        <v>84425</v>
      </c>
      <c r="L57" s="16">
        <v>99017.25</v>
      </c>
      <c r="M57" s="16">
        <v>90189.01</v>
      </c>
      <c r="N57" s="16">
        <v>93789</v>
      </c>
    </row>
    <row r="58" spans="1:14" x14ac:dyDescent="0.25">
      <c r="A58" s="72"/>
      <c r="B58" s="4" t="s">
        <v>10</v>
      </c>
      <c r="C58" s="16">
        <v>235222</v>
      </c>
      <c r="D58" s="16">
        <v>236591</v>
      </c>
      <c r="E58" s="16">
        <v>205861.71</v>
      </c>
      <c r="F58" s="16">
        <v>172000</v>
      </c>
      <c r="G58" s="16">
        <v>175016</v>
      </c>
      <c r="H58" s="16">
        <v>268132</v>
      </c>
      <c r="I58" s="16">
        <v>130440.88</v>
      </c>
      <c r="J58" s="16">
        <v>119000</v>
      </c>
      <c r="K58" s="16">
        <v>134912</v>
      </c>
      <c r="L58" s="16">
        <v>176093</v>
      </c>
      <c r="M58" s="16">
        <v>163195</v>
      </c>
      <c r="N58" s="16">
        <v>179848</v>
      </c>
    </row>
    <row r="59" spans="1:14" ht="15" customHeight="1" x14ac:dyDescent="0.25">
      <c r="A59" s="63" t="s">
        <v>8</v>
      </c>
      <c r="B59" s="5" t="s">
        <v>3</v>
      </c>
      <c r="C59" s="17">
        <v>-103508</v>
      </c>
      <c r="D59" s="17">
        <v>-96072</v>
      </c>
      <c r="E59" s="17">
        <v>-76099.09</v>
      </c>
      <c r="F59" s="17">
        <v>-26396</v>
      </c>
      <c r="G59" s="17">
        <v>-40187.46</v>
      </c>
      <c r="H59" s="17">
        <v>-57736.85</v>
      </c>
      <c r="I59" s="17">
        <v>30977.52</v>
      </c>
      <c r="J59" s="17">
        <v>-23984.55</v>
      </c>
      <c r="K59" s="17">
        <v>-20638.509999999998</v>
      </c>
      <c r="L59" s="17">
        <v>-2165.67</v>
      </c>
      <c r="M59" s="17">
        <v>-19610</v>
      </c>
      <c r="N59" s="17">
        <v>-17603.150000000001</v>
      </c>
    </row>
    <row r="60" spans="1:14" x14ac:dyDescent="0.25">
      <c r="A60" s="63"/>
      <c r="B60" s="5" t="s">
        <v>4</v>
      </c>
      <c r="C60" s="17">
        <v>-98462.250600000028</v>
      </c>
      <c r="D60" s="17">
        <v>-91392.927346938784</v>
      </c>
      <c r="E60" s="17">
        <v>-70204.794680851061</v>
      </c>
      <c r="F60" s="17">
        <v>-29455.984468085109</v>
      </c>
      <c r="G60" s="17">
        <v>-42309.77782608696</v>
      </c>
      <c r="H60" s="17">
        <v>-62392.480217391298</v>
      </c>
      <c r="I60" s="17">
        <v>30599.288684210529</v>
      </c>
      <c r="J60" s="17">
        <v>-20197.3247368421</v>
      </c>
      <c r="K60" s="17">
        <v>-18013.28263157895</v>
      </c>
      <c r="L60" s="17">
        <v>-9415.7029729729729</v>
      </c>
      <c r="M60" s="17">
        <v>-25556.014999999999</v>
      </c>
      <c r="N60" s="17">
        <v>-18122.797058823529</v>
      </c>
    </row>
    <row r="61" spans="1:14" x14ac:dyDescent="0.25">
      <c r="A61" s="63"/>
      <c r="B61" s="5" t="s">
        <v>5</v>
      </c>
      <c r="C61" s="17">
        <v>29025.741205470302</v>
      </c>
      <c r="D61" s="17">
        <v>30470.235449474349</v>
      </c>
      <c r="E61" s="17">
        <v>23897.66539344913</v>
      </c>
      <c r="F61" s="17">
        <v>23967.341093547329</v>
      </c>
      <c r="G61" s="17">
        <v>18396.880230182742</v>
      </c>
      <c r="H61" s="17">
        <v>27416.557728209311</v>
      </c>
      <c r="I61" s="17">
        <v>22283.762075729119</v>
      </c>
      <c r="J61" s="17">
        <v>9526.8129531051782</v>
      </c>
      <c r="K61" s="17">
        <v>12956.429374409779</v>
      </c>
      <c r="L61" s="17">
        <v>21846.72073179403</v>
      </c>
      <c r="M61" s="17">
        <v>26954.5074715347</v>
      </c>
      <c r="N61" s="17">
        <v>14093.686666792701</v>
      </c>
    </row>
    <row r="62" spans="1:14" x14ac:dyDescent="0.25">
      <c r="A62" s="63"/>
      <c r="B62" s="5" t="s">
        <v>9</v>
      </c>
      <c r="C62" s="17">
        <v>-162868</v>
      </c>
      <c r="D62" s="17">
        <v>-171604</v>
      </c>
      <c r="E62" s="17">
        <v>-116229.25</v>
      </c>
      <c r="F62" s="17">
        <v>-89983</v>
      </c>
      <c r="G62" s="17">
        <v>-83143</v>
      </c>
      <c r="H62" s="17">
        <v>-129874</v>
      </c>
      <c r="I62" s="17">
        <v>-15000</v>
      </c>
      <c r="J62" s="17">
        <v>-34357</v>
      </c>
      <c r="K62" s="17">
        <v>-36517</v>
      </c>
      <c r="L62" s="17">
        <v>-58892</v>
      </c>
      <c r="M62" s="17">
        <v>-94919</v>
      </c>
      <c r="N62" s="17">
        <v>-50000</v>
      </c>
    </row>
    <row r="63" spans="1:14" ht="15.75" thickBot="1" x14ac:dyDescent="0.3">
      <c r="A63" s="64"/>
      <c r="B63" s="6" t="s">
        <v>10</v>
      </c>
      <c r="C63" s="18">
        <v>-19861</v>
      </c>
      <c r="D63" s="18">
        <v>-6847</v>
      </c>
      <c r="E63" s="18">
        <v>-22832</v>
      </c>
      <c r="F63" s="18">
        <v>16150</v>
      </c>
      <c r="G63" s="18">
        <v>3538</v>
      </c>
      <c r="H63" s="18">
        <v>3606</v>
      </c>
      <c r="I63" s="18">
        <v>78742</v>
      </c>
      <c r="J63" s="18">
        <v>6380</v>
      </c>
      <c r="K63" s="18">
        <v>11893</v>
      </c>
      <c r="L63" s="18">
        <v>17634</v>
      </c>
      <c r="M63" s="18">
        <v>17634</v>
      </c>
      <c r="N63" s="18">
        <v>6577.69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0E61-FBAA-4267-AA37-0FBEECBAD016}">
  <dimension ref="A10:N63"/>
  <sheetViews>
    <sheetView topLeftCell="A13" workbookViewId="0">
      <selection activeCell="A13"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44044</v>
      </c>
      <c r="C10" s="3"/>
    </row>
    <row r="11" spans="1:6" ht="15.75" x14ac:dyDescent="0.25">
      <c r="A11" s="1" t="s">
        <v>0</v>
      </c>
      <c r="B11" s="2">
        <v>44044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1391554.4</v>
      </c>
      <c r="D15" s="11">
        <v>1562005</v>
      </c>
      <c r="E15" s="11">
        <v>1676155</v>
      </c>
      <c r="F15" s="11">
        <v>1784572.5</v>
      </c>
    </row>
    <row r="16" spans="1:6" x14ac:dyDescent="0.25">
      <c r="A16" s="72"/>
      <c r="B16" s="12" t="s">
        <v>4</v>
      </c>
      <c r="C16" s="13">
        <v>1394112.3384444439</v>
      </c>
      <c r="D16" s="13">
        <v>1568538.1867441861</v>
      </c>
      <c r="E16" s="13">
        <v>1684172.0225</v>
      </c>
      <c r="F16" s="13">
        <v>1785709.3426470589</v>
      </c>
    </row>
    <row r="17" spans="1:6" x14ac:dyDescent="0.25">
      <c r="A17" s="72"/>
      <c r="B17" s="12" t="s">
        <v>5</v>
      </c>
      <c r="C17" s="13">
        <v>89723.79829272507</v>
      </c>
      <c r="D17" s="13">
        <v>90707.014850969077</v>
      </c>
      <c r="E17" s="13">
        <v>99129.806784175147</v>
      </c>
      <c r="F17" s="13">
        <v>99438.705832352469</v>
      </c>
    </row>
    <row r="18" spans="1:6" x14ac:dyDescent="0.25">
      <c r="A18" s="72"/>
      <c r="B18" s="12" t="s">
        <v>9</v>
      </c>
      <c r="C18" s="13">
        <v>1125641</v>
      </c>
      <c r="D18" s="13">
        <v>1336000</v>
      </c>
      <c r="E18" s="13">
        <v>1419000</v>
      </c>
      <c r="F18" s="13">
        <v>1508000</v>
      </c>
    </row>
    <row r="19" spans="1:6" x14ac:dyDescent="0.25">
      <c r="A19" s="72"/>
      <c r="B19" s="12" t="s">
        <v>10</v>
      </c>
      <c r="C19" s="13">
        <v>1630381</v>
      </c>
      <c r="D19" s="13">
        <v>1765000</v>
      </c>
      <c r="E19" s="13">
        <v>1900000</v>
      </c>
      <c r="F19" s="13">
        <v>1996481.31</v>
      </c>
    </row>
    <row r="20" spans="1:6" ht="15" customHeight="1" x14ac:dyDescent="0.25">
      <c r="A20" s="63" t="s">
        <v>6</v>
      </c>
      <c r="B20" s="5" t="s">
        <v>3</v>
      </c>
      <c r="C20" s="14">
        <v>1141048.1000000001</v>
      </c>
      <c r="D20" s="14">
        <v>1302325</v>
      </c>
      <c r="E20" s="14">
        <v>1401336.5</v>
      </c>
      <c r="F20" s="14">
        <v>1496668.8</v>
      </c>
    </row>
    <row r="21" spans="1:6" x14ac:dyDescent="0.25">
      <c r="A21" s="63"/>
      <c r="B21" s="5" t="s">
        <v>4</v>
      </c>
      <c r="C21" s="14">
        <v>1131468.714565217</v>
      </c>
      <c r="D21" s="14">
        <v>1312437.7145454551</v>
      </c>
      <c r="E21" s="14">
        <v>1412611.2605555551</v>
      </c>
      <c r="F21" s="14">
        <v>1509383.5905882351</v>
      </c>
    </row>
    <row r="22" spans="1:6" x14ac:dyDescent="0.25">
      <c r="A22" s="63"/>
      <c r="B22" s="5" t="s">
        <v>5</v>
      </c>
      <c r="C22" s="14">
        <v>60668.031709417177</v>
      </c>
      <c r="D22" s="14">
        <v>57759.409630550646</v>
      </c>
      <c r="E22" s="14">
        <v>59156.290478448987</v>
      </c>
      <c r="F22" s="14">
        <v>60417.511601082617</v>
      </c>
    </row>
    <row r="23" spans="1:6" x14ac:dyDescent="0.25">
      <c r="A23" s="63"/>
      <c r="B23" s="5" t="s">
        <v>9</v>
      </c>
      <c r="C23" s="14">
        <v>992802</v>
      </c>
      <c r="D23" s="14">
        <v>1193381.02</v>
      </c>
      <c r="E23" s="14">
        <v>1295866.3</v>
      </c>
      <c r="F23" s="14">
        <v>1423777</v>
      </c>
    </row>
    <row r="24" spans="1:6" x14ac:dyDescent="0.25">
      <c r="A24" s="63"/>
      <c r="B24" s="5" t="s">
        <v>10</v>
      </c>
      <c r="C24" s="14">
        <v>1296685</v>
      </c>
      <c r="D24" s="14">
        <v>1460000</v>
      </c>
      <c r="E24" s="14">
        <v>1609000</v>
      </c>
      <c r="F24" s="14">
        <v>1715000</v>
      </c>
    </row>
    <row r="25" spans="1:6" ht="15" customHeight="1" x14ac:dyDescent="0.25">
      <c r="A25" s="72" t="s">
        <v>7</v>
      </c>
      <c r="B25" s="4" t="s">
        <v>3</v>
      </c>
      <c r="C25" s="12">
        <v>1946033.4</v>
      </c>
      <c r="D25" s="12">
        <v>1525058</v>
      </c>
      <c r="E25" s="12">
        <v>1570400</v>
      </c>
      <c r="F25" s="12">
        <v>1627690.5</v>
      </c>
    </row>
    <row r="26" spans="1:6" x14ac:dyDescent="0.25">
      <c r="A26" s="72"/>
      <c r="B26" s="4" t="s">
        <v>4</v>
      </c>
      <c r="C26" s="12">
        <v>1897806.2497777781</v>
      </c>
      <c r="D26" s="12">
        <v>1531485.736046511</v>
      </c>
      <c r="E26" s="12">
        <v>1572203.7497222221</v>
      </c>
      <c r="F26" s="12">
        <v>1635064.7017647061</v>
      </c>
    </row>
    <row r="27" spans="1:6" x14ac:dyDescent="0.25">
      <c r="A27" s="72"/>
      <c r="B27" s="4" t="s">
        <v>5</v>
      </c>
      <c r="C27" s="12">
        <v>118123.7871811267</v>
      </c>
      <c r="D27" s="12">
        <v>56762.204483867114</v>
      </c>
      <c r="E27" s="12">
        <v>66500.136716604655</v>
      </c>
      <c r="F27" s="12">
        <v>68268.52537781994</v>
      </c>
    </row>
    <row r="28" spans="1:6" x14ac:dyDescent="0.25">
      <c r="A28" s="72"/>
      <c r="B28" s="4" t="s">
        <v>9</v>
      </c>
      <c r="C28" s="12">
        <v>1500000</v>
      </c>
      <c r="D28" s="12">
        <v>1377218.3</v>
      </c>
      <c r="E28" s="12">
        <v>1412747.03</v>
      </c>
      <c r="F28" s="12">
        <v>1498498.09</v>
      </c>
    </row>
    <row r="29" spans="1:6" x14ac:dyDescent="0.25">
      <c r="A29" s="72"/>
      <c r="B29" s="4" t="s">
        <v>10</v>
      </c>
      <c r="C29" s="12">
        <v>2063616</v>
      </c>
      <c r="D29" s="12">
        <v>1731732</v>
      </c>
      <c r="E29" s="12">
        <v>1801001</v>
      </c>
      <c r="F29" s="12">
        <v>1873041</v>
      </c>
    </row>
    <row r="30" spans="1:6" ht="15" customHeight="1" x14ac:dyDescent="0.25">
      <c r="A30" s="73" t="s">
        <v>8</v>
      </c>
      <c r="B30" s="5" t="s">
        <v>3</v>
      </c>
      <c r="C30" s="14">
        <v>-822607.8</v>
      </c>
      <c r="D30" s="14">
        <v>-213882.32500000001</v>
      </c>
      <c r="E30" s="14">
        <v>-152050.6</v>
      </c>
      <c r="F30" s="14">
        <v>-120546.5</v>
      </c>
    </row>
    <row r="31" spans="1:6" x14ac:dyDescent="0.25">
      <c r="A31" s="73"/>
      <c r="B31" s="5" t="s">
        <v>4</v>
      </c>
      <c r="C31" s="14">
        <v>-804902.12760869565</v>
      </c>
      <c r="D31" s="14">
        <v>-220235.1740909091</v>
      </c>
      <c r="E31" s="14">
        <v>-155828.9552631579</v>
      </c>
      <c r="F31" s="14">
        <v>-116428.18</v>
      </c>
    </row>
    <row r="32" spans="1:6" x14ac:dyDescent="0.25">
      <c r="A32" s="73"/>
      <c r="B32" s="5" t="s">
        <v>5</v>
      </c>
      <c r="C32" s="14">
        <v>84832.758876088759</v>
      </c>
      <c r="D32" s="14">
        <v>69902.610886546725</v>
      </c>
      <c r="E32" s="14">
        <v>68963.034960255318</v>
      </c>
      <c r="F32" s="14">
        <v>70730.455210452637</v>
      </c>
    </row>
    <row r="33" spans="1:14" ht="15" customHeight="1" x14ac:dyDescent="0.25">
      <c r="A33" s="73"/>
      <c r="B33" s="5" t="s">
        <v>9</v>
      </c>
      <c r="C33" s="14">
        <v>-968181.8</v>
      </c>
      <c r="D33" s="14">
        <v>-461937</v>
      </c>
      <c r="E33" s="14">
        <v>-318400</v>
      </c>
      <c r="F33" s="14">
        <v>-242691.4</v>
      </c>
    </row>
    <row r="34" spans="1:14" x14ac:dyDescent="0.25">
      <c r="A34" s="73"/>
      <c r="B34" s="5" t="s">
        <v>10</v>
      </c>
      <c r="C34" s="14">
        <v>-472058.36</v>
      </c>
      <c r="D34" s="14">
        <v>-32429.27</v>
      </c>
      <c r="E34" s="14">
        <v>11368.82</v>
      </c>
      <c r="F34" s="14">
        <v>59665.42</v>
      </c>
    </row>
    <row r="35" spans="1:14" ht="15" customHeight="1" x14ac:dyDescent="0.25">
      <c r="A35" s="74" t="s">
        <v>20</v>
      </c>
      <c r="B35" s="4" t="s">
        <v>3</v>
      </c>
      <c r="C35" s="12">
        <v>94.3</v>
      </c>
      <c r="D35" s="12">
        <v>95</v>
      </c>
      <c r="E35" s="12">
        <v>95.9</v>
      </c>
      <c r="F35" s="12">
        <v>96.525000000000006</v>
      </c>
    </row>
    <row r="36" spans="1:14" x14ac:dyDescent="0.25">
      <c r="A36" s="74"/>
      <c r="B36" s="4" t="s">
        <v>4</v>
      </c>
      <c r="C36" s="12">
        <v>94.470851063829784</v>
      </c>
      <c r="D36" s="12">
        <v>95.091111111111104</v>
      </c>
      <c r="E36" s="12">
        <v>95.810500000000005</v>
      </c>
      <c r="F36" s="12">
        <v>96.382000000000019</v>
      </c>
    </row>
    <row r="37" spans="1:14" x14ac:dyDescent="0.25">
      <c r="A37" s="74"/>
      <c r="B37" s="4" t="s">
        <v>5</v>
      </c>
      <c r="C37" s="12">
        <v>2.294662833798041</v>
      </c>
      <c r="D37" s="12">
        <v>3.223300272463713</v>
      </c>
      <c r="E37" s="12">
        <v>4.4193977719443467</v>
      </c>
      <c r="F37" s="12">
        <v>4.875868469650646</v>
      </c>
    </row>
    <row r="38" spans="1:14" x14ac:dyDescent="0.25">
      <c r="A38" s="74"/>
      <c r="B38" s="4" t="s">
        <v>9</v>
      </c>
      <c r="C38" s="12">
        <v>88.2</v>
      </c>
      <c r="D38" s="12">
        <v>87</v>
      </c>
      <c r="E38" s="12">
        <v>83</v>
      </c>
      <c r="F38" s="12">
        <v>83</v>
      </c>
    </row>
    <row r="39" spans="1:14" ht="15.75" thickBot="1" x14ac:dyDescent="0.3">
      <c r="A39" s="75"/>
      <c r="B39" s="7" t="s">
        <v>10</v>
      </c>
      <c r="C39" s="15">
        <v>99.5</v>
      </c>
      <c r="D39" s="15">
        <v>102.2</v>
      </c>
      <c r="E39" s="15">
        <v>104.6</v>
      </c>
      <c r="F39" s="15">
        <v>105.8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44044</v>
      </c>
      <c r="D43" s="9">
        <v>44075</v>
      </c>
      <c r="E43" s="9">
        <v>44105</v>
      </c>
      <c r="F43" s="9">
        <v>44136</v>
      </c>
      <c r="G43" s="9">
        <v>44166</v>
      </c>
      <c r="H43" s="9">
        <v>44197</v>
      </c>
      <c r="I43" s="9">
        <v>44228</v>
      </c>
      <c r="J43" s="9">
        <v>44256</v>
      </c>
      <c r="K43" s="9">
        <v>44287</v>
      </c>
      <c r="L43" s="9">
        <v>44317</v>
      </c>
      <c r="M43" s="9">
        <v>44348</v>
      </c>
      <c r="N43" s="9">
        <v>44378</v>
      </c>
    </row>
    <row r="44" spans="1:14" ht="15" customHeight="1" x14ac:dyDescent="0.25">
      <c r="A44" s="71" t="s">
        <v>11</v>
      </c>
      <c r="B44" s="4" t="s">
        <v>3</v>
      </c>
      <c r="C44" s="16">
        <v>107926</v>
      </c>
      <c r="D44" s="16">
        <v>106355</v>
      </c>
      <c r="E44" s="16">
        <v>128723.25</v>
      </c>
      <c r="F44" s="16">
        <v>118814.5</v>
      </c>
      <c r="G44" s="16">
        <v>141032.85</v>
      </c>
      <c r="H44" s="16">
        <v>165263.70000000001</v>
      </c>
      <c r="I44" s="16">
        <v>118730</v>
      </c>
      <c r="J44" s="16">
        <v>115682</v>
      </c>
      <c r="K44" s="16">
        <v>138886.9</v>
      </c>
      <c r="L44" s="16">
        <v>116250.2</v>
      </c>
      <c r="M44" s="16">
        <v>120000</v>
      </c>
      <c r="N44" s="16">
        <v>136226.095</v>
      </c>
    </row>
    <row r="45" spans="1:14" x14ac:dyDescent="0.25">
      <c r="A45" s="72"/>
      <c r="B45" s="4" t="s">
        <v>4</v>
      </c>
      <c r="C45" s="16">
        <v>106966.1168292683</v>
      </c>
      <c r="D45" s="16">
        <v>106858.1107692308</v>
      </c>
      <c r="E45" s="16">
        <v>129035.0955</v>
      </c>
      <c r="F45" s="16">
        <v>118548.29325</v>
      </c>
      <c r="G45" s="16">
        <v>141399.65842105259</v>
      </c>
      <c r="H45" s="16">
        <v>166082.4105714286</v>
      </c>
      <c r="I45" s="16">
        <v>119425.7142857143</v>
      </c>
      <c r="J45" s="16">
        <v>116574.80212121209</v>
      </c>
      <c r="K45" s="16">
        <v>134461.10942857139</v>
      </c>
      <c r="L45" s="16">
        <v>111942.2328571429</v>
      </c>
      <c r="M45" s="16">
        <v>116547.6657142857</v>
      </c>
      <c r="N45" s="16">
        <v>135057.34312500001</v>
      </c>
    </row>
    <row r="46" spans="1:14" x14ac:dyDescent="0.25">
      <c r="A46" s="72"/>
      <c r="B46" s="4" t="s">
        <v>5</v>
      </c>
      <c r="C46" s="16">
        <v>9566.4963978620272</v>
      </c>
      <c r="D46" s="16">
        <v>10005.049654060051</v>
      </c>
      <c r="E46" s="16">
        <v>12321.116244084829</v>
      </c>
      <c r="F46" s="16">
        <v>9960.9853377172149</v>
      </c>
      <c r="G46" s="16">
        <v>10034.19861865641</v>
      </c>
      <c r="H46" s="16">
        <v>12594.689300029209</v>
      </c>
      <c r="I46" s="16">
        <v>7772.3163426814681</v>
      </c>
      <c r="J46" s="16">
        <v>6512.6792572147069</v>
      </c>
      <c r="K46" s="16">
        <v>15607.46150500212</v>
      </c>
      <c r="L46" s="16">
        <v>16563.650399797782</v>
      </c>
      <c r="M46" s="16">
        <v>13524.199736695369</v>
      </c>
      <c r="N46" s="16">
        <v>6753.1383207969111</v>
      </c>
    </row>
    <row r="47" spans="1:14" ht="15" customHeight="1" x14ac:dyDescent="0.25">
      <c r="A47" s="72"/>
      <c r="B47" s="4" t="s">
        <v>9</v>
      </c>
      <c r="C47" s="16">
        <v>84800</v>
      </c>
      <c r="D47" s="16">
        <v>86126</v>
      </c>
      <c r="E47" s="16">
        <v>101129</v>
      </c>
      <c r="F47" s="16">
        <v>92109</v>
      </c>
      <c r="G47" s="16">
        <v>115367</v>
      </c>
      <c r="H47" s="16">
        <v>135258</v>
      </c>
      <c r="I47" s="16">
        <v>103065</v>
      </c>
      <c r="J47" s="16">
        <v>98407</v>
      </c>
      <c r="K47" s="16">
        <v>97043</v>
      </c>
      <c r="L47" s="16">
        <v>70136</v>
      </c>
      <c r="M47" s="16">
        <v>79799</v>
      </c>
      <c r="N47" s="16">
        <v>121709</v>
      </c>
    </row>
    <row r="48" spans="1:14" x14ac:dyDescent="0.25">
      <c r="A48" s="72"/>
      <c r="B48" s="4" t="s">
        <v>10</v>
      </c>
      <c r="C48" s="16">
        <v>132411</v>
      </c>
      <c r="D48" s="16">
        <v>131280.87</v>
      </c>
      <c r="E48" s="16">
        <v>161594</v>
      </c>
      <c r="F48" s="16">
        <v>140000</v>
      </c>
      <c r="G48" s="16">
        <v>162000</v>
      </c>
      <c r="H48" s="16">
        <v>192542.9</v>
      </c>
      <c r="I48" s="16">
        <v>141478</v>
      </c>
      <c r="J48" s="16">
        <v>132480.04999999999</v>
      </c>
      <c r="K48" s="16">
        <v>156418</v>
      </c>
      <c r="L48" s="16">
        <v>145575.04000000001</v>
      </c>
      <c r="M48" s="16">
        <v>139039</v>
      </c>
      <c r="N48" s="16">
        <v>150492</v>
      </c>
    </row>
    <row r="49" spans="1:14" ht="15" customHeight="1" x14ac:dyDescent="0.25">
      <c r="A49" s="63" t="s">
        <v>6</v>
      </c>
      <c r="B49" s="5" t="s">
        <v>3</v>
      </c>
      <c r="C49" s="17">
        <v>84693.31</v>
      </c>
      <c r="D49" s="17">
        <v>91247.8</v>
      </c>
      <c r="E49" s="17">
        <v>109201.5</v>
      </c>
      <c r="F49" s="17">
        <v>94503.304999999993</v>
      </c>
      <c r="G49" s="17">
        <v>119168.32000000001</v>
      </c>
      <c r="H49" s="17">
        <v>143470.5</v>
      </c>
      <c r="I49" s="17">
        <v>87740</v>
      </c>
      <c r="J49" s="17">
        <v>98450</v>
      </c>
      <c r="K49" s="17">
        <v>121072.7</v>
      </c>
      <c r="L49" s="17">
        <v>90062.5</v>
      </c>
      <c r="M49" s="17">
        <v>96103</v>
      </c>
      <c r="N49" s="17">
        <v>113571.5</v>
      </c>
    </row>
    <row r="50" spans="1:14" x14ac:dyDescent="0.25">
      <c r="A50" s="63"/>
      <c r="B50" s="5" t="s">
        <v>4</v>
      </c>
      <c r="C50" s="17">
        <v>84814.916428571436</v>
      </c>
      <c r="D50" s="17">
        <v>90353.469230769231</v>
      </c>
      <c r="E50" s="17">
        <v>109116.71325</v>
      </c>
      <c r="F50" s="17">
        <v>94212.755000000005</v>
      </c>
      <c r="G50" s="17">
        <v>117112.0730769231</v>
      </c>
      <c r="H50" s="17">
        <v>141315.88888888891</v>
      </c>
      <c r="I50" s="17">
        <v>89614.508285714284</v>
      </c>
      <c r="J50" s="17">
        <v>99458.217941176466</v>
      </c>
      <c r="K50" s="17">
        <v>115335.01685714289</v>
      </c>
      <c r="L50" s="17">
        <v>87445.76171428572</v>
      </c>
      <c r="M50" s="17">
        <v>95319.346857142853</v>
      </c>
      <c r="N50" s="17">
        <v>113072.17031250001</v>
      </c>
    </row>
    <row r="51" spans="1:14" x14ac:dyDescent="0.25">
      <c r="A51" s="63"/>
      <c r="B51" s="5" t="s">
        <v>5</v>
      </c>
      <c r="C51" s="17">
        <v>10295.18260495864</v>
      </c>
      <c r="D51" s="17">
        <v>8329.179643651456</v>
      </c>
      <c r="E51" s="17">
        <v>10691.124240427829</v>
      </c>
      <c r="F51" s="17">
        <v>8572.902365275344</v>
      </c>
      <c r="G51" s="17">
        <v>12075.22009974715</v>
      </c>
      <c r="H51" s="17">
        <v>15021.39235637853</v>
      </c>
      <c r="I51" s="17">
        <v>6570.4698298109406</v>
      </c>
      <c r="J51" s="17">
        <v>7299.4058897439709</v>
      </c>
      <c r="K51" s="17">
        <v>14201.857109289651</v>
      </c>
      <c r="L51" s="17">
        <v>14659.94285190058</v>
      </c>
      <c r="M51" s="17">
        <v>12543.01844903014</v>
      </c>
      <c r="N51" s="17">
        <v>6090.3552932800048</v>
      </c>
    </row>
    <row r="52" spans="1:14" ht="15" customHeight="1" x14ac:dyDescent="0.25">
      <c r="A52" s="63"/>
      <c r="B52" s="5" t="s">
        <v>9</v>
      </c>
      <c r="C52" s="17">
        <v>55000</v>
      </c>
      <c r="D52" s="17">
        <v>65000</v>
      </c>
      <c r="E52" s="17">
        <v>89184</v>
      </c>
      <c r="F52" s="17">
        <v>72463.490000000005</v>
      </c>
      <c r="G52" s="17">
        <v>89506</v>
      </c>
      <c r="H52" s="17">
        <v>99931.35</v>
      </c>
      <c r="I52" s="17">
        <v>78348.789999999994</v>
      </c>
      <c r="J52" s="17">
        <v>85609.42</v>
      </c>
      <c r="K52" s="17">
        <v>83906</v>
      </c>
      <c r="L52" s="17">
        <v>59407</v>
      </c>
      <c r="M52" s="17">
        <v>68305.710000000006</v>
      </c>
      <c r="N52" s="17">
        <v>97989.13</v>
      </c>
    </row>
    <row r="53" spans="1:14" x14ac:dyDescent="0.25">
      <c r="A53" s="63"/>
      <c r="B53" s="5" t="s">
        <v>10</v>
      </c>
      <c r="C53" s="17">
        <v>108892.68</v>
      </c>
      <c r="D53" s="17">
        <v>102976</v>
      </c>
      <c r="E53" s="17">
        <v>139618.26999999999</v>
      </c>
      <c r="F53" s="17">
        <v>110000</v>
      </c>
      <c r="G53" s="17">
        <v>164383.79999999999</v>
      </c>
      <c r="H53" s="17">
        <v>173311</v>
      </c>
      <c r="I53" s="17">
        <v>107500</v>
      </c>
      <c r="J53" s="17">
        <v>125300</v>
      </c>
      <c r="K53" s="17">
        <v>132812</v>
      </c>
      <c r="L53" s="17">
        <v>124700</v>
      </c>
      <c r="M53" s="17">
        <v>124700</v>
      </c>
      <c r="N53" s="17">
        <v>124700</v>
      </c>
    </row>
    <row r="54" spans="1:14" ht="15" customHeight="1" x14ac:dyDescent="0.25">
      <c r="A54" s="72" t="s">
        <v>7</v>
      </c>
      <c r="B54" s="4" t="s">
        <v>3</v>
      </c>
      <c r="C54" s="16">
        <v>180315.16</v>
      </c>
      <c r="D54" s="16">
        <v>168561.4</v>
      </c>
      <c r="E54" s="16">
        <v>137543.315</v>
      </c>
      <c r="F54" s="16">
        <v>140000</v>
      </c>
      <c r="G54" s="16">
        <v>169302.33</v>
      </c>
      <c r="H54" s="16">
        <v>114852.5</v>
      </c>
      <c r="I54" s="16">
        <v>112382.8</v>
      </c>
      <c r="J54" s="16">
        <v>120000</v>
      </c>
      <c r="K54" s="16">
        <v>127696</v>
      </c>
      <c r="L54" s="16">
        <v>115255</v>
      </c>
      <c r="M54" s="16">
        <v>120000</v>
      </c>
      <c r="N54" s="16">
        <v>127978.185</v>
      </c>
    </row>
    <row r="55" spans="1:14" x14ac:dyDescent="0.25">
      <c r="A55" s="72"/>
      <c r="B55" s="4" t="s">
        <v>4</v>
      </c>
      <c r="C55" s="16">
        <v>178016.62285714291</v>
      </c>
      <c r="D55" s="16">
        <v>163190.90700000001</v>
      </c>
      <c r="E55" s="16">
        <v>137836.43424999999</v>
      </c>
      <c r="F55" s="16">
        <v>138597.81128205129</v>
      </c>
      <c r="G55" s="16">
        <v>178413.87450000001</v>
      </c>
      <c r="H55" s="16">
        <v>114523.6094117647</v>
      </c>
      <c r="I55" s="16">
        <v>109593.49400000001</v>
      </c>
      <c r="J55" s="16">
        <v>118135.6968571428</v>
      </c>
      <c r="K55" s="16">
        <v>128204.5474285714</v>
      </c>
      <c r="L55" s="16">
        <v>120226.1305714286</v>
      </c>
      <c r="M55" s="16">
        <v>133814.78694444441</v>
      </c>
      <c r="N55" s="16">
        <v>128600.6278125</v>
      </c>
    </row>
    <row r="56" spans="1:14" x14ac:dyDescent="0.25">
      <c r="A56" s="72"/>
      <c r="B56" s="4" t="s">
        <v>5</v>
      </c>
      <c r="C56" s="16">
        <v>22578.974473525661</v>
      </c>
      <c r="D56" s="16">
        <v>22078.039838345128</v>
      </c>
      <c r="E56" s="16">
        <v>17927.659070765909</v>
      </c>
      <c r="F56" s="16">
        <v>14805.952453203299</v>
      </c>
      <c r="G56" s="16">
        <v>29195.905905284129</v>
      </c>
      <c r="H56" s="16">
        <v>7949.7679678808918</v>
      </c>
      <c r="I56" s="16">
        <v>9628.4359240686281</v>
      </c>
      <c r="J56" s="16">
        <v>11979.11251260557</v>
      </c>
      <c r="K56" s="16">
        <v>14090.92986046288</v>
      </c>
      <c r="L56" s="16">
        <v>14149.456097110329</v>
      </c>
      <c r="M56" s="16">
        <v>31158.430942616091</v>
      </c>
      <c r="N56" s="16">
        <v>11841.46318896083</v>
      </c>
    </row>
    <row r="57" spans="1:14" ht="15" customHeight="1" x14ac:dyDescent="0.25">
      <c r="A57" s="72"/>
      <c r="B57" s="4" t="s">
        <v>9</v>
      </c>
      <c r="C57" s="16">
        <v>116000</v>
      </c>
      <c r="D57" s="16">
        <v>106504</v>
      </c>
      <c r="E57" s="16">
        <v>109151.17</v>
      </c>
      <c r="F57" s="16">
        <v>102396</v>
      </c>
      <c r="G57" s="16">
        <v>129055</v>
      </c>
      <c r="H57" s="16">
        <v>86620</v>
      </c>
      <c r="I57" s="16">
        <v>70430</v>
      </c>
      <c r="J57" s="16">
        <v>78244</v>
      </c>
      <c r="K57" s="16">
        <v>104848.81</v>
      </c>
      <c r="L57" s="16">
        <v>100000</v>
      </c>
      <c r="M57" s="16">
        <v>103070.38</v>
      </c>
      <c r="N57" s="16">
        <v>110000</v>
      </c>
    </row>
    <row r="58" spans="1:14" x14ac:dyDescent="0.25">
      <c r="A58" s="72"/>
      <c r="B58" s="4" t="s">
        <v>10</v>
      </c>
      <c r="C58" s="16">
        <v>224000</v>
      </c>
      <c r="D58" s="16">
        <v>218000</v>
      </c>
      <c r="E58" s="16">
        <v>180771</v>
      </c>
      <c r="F58" s="16">
        <v>168556.69</v>
      </c>
      <c r="G58" s="16">
        <v>249943</v>
      </c>
      <c r="H58" s="16">
        <v>132181.46</v>
      </c>
      <c r="I58" s="16">
        <v>124250.57</v>
      </c>
      <c r="J58" s="16">
        <v>147803.93</v>
      </c>
      <c r="K58" s="16">
        <v>167386.41</v>
      </c>
      <c r="L58" s="16">
        <v>167242</v>
      </c>
      <c r="M58" s="16">
        <v>219461</v>
      </c>
      <c r="N58" s="16">
        <v>168814</v>
      </c>
    </row>
    <row r="59" spans="1:14" ht="15" customHeight="1" x14ac:dyDescent="0.25">
      <c r="A59" s="63" t="s">
        <v>8</v>
      </c>
      <c r="B59" s="5" t="s">
        <v>3</v>
      </c>
      <c r="C59" s="17">
        <v>-97969</v>
      </c>
      <c r="D59" s="17">
        <v>-78645.91</v>
      </c>
      <c r="E59" s="17">
        <v>-27231</v>
      </c>
      <c r="F59" s="17">
        <v>-43535</v>
      </c>
      <c r="G59" s="17">
        <v>-49823</v>
      </c>
      <c r="H59" s="17">
        <v>29825.3</v>
      </c>
      <c r="I59" s="17">
        <v>-23582.87</v>
      </c>
      <c r="J59" s="17">
        <v>-20244</v>
      </c>
      <c r="K59" s="17">
        <v>-7806.9</v>
      </c>
      <c r="L59" s="17">
        <v>-25000</v>
      </c>
      <c r="M59" s="17">
        <v>-22589.599999999999</v>
      </c>
      <c r="N59" s="17">
        <v>-15309</v>
      </c>
    </row>
    <row r="60" spans="1:14" x14ac:dyDescent="0.25">
      <c r="A60" s="63"/>
      <c r="B60" s="5" t="s">
        <v>4</v>
      </c>
      <c r="C60" s="17">
        <v>-93340.748095238087</v>
      </c>
      <c r="D60" s="17">
        <v>-73356.54025641027</v>
      </c>
      <c r="E60" s="17">
        <v>-27175.954358974359</v>
      </c>
      <c r="F60" s="17">
        <v>-44106.217692307691</v>
      </c>
      <c r="G60" s="17">
        <v>-56585.910769230773</v>
      </c>
      <c r="H60" s="17">
        <v>29263.86771428572</v>
      </c>
      <c r="I60" s="17">
        <v>-20952.985882352939</v>
      </c>
      <c r="J60" s="17">
        <v>-17790.296285714281</v>
      </c>
      <c r="K60" s="17">
        <v>-13443.07057142857</v>
      </c>
      <c r="L60" s="17">
        <v>-31696.947142857141</v>
      </c>
      <c r="M60" s="17">
        <v>-33511.878529411762</v>
      </c>
      <c r="N60" s="17">
        <v>-16731.773030303029</v>
      </c>
    </row>
    <row r="61" spans="1:14" x14ac:dyDescent="0.25">
      <c r="A61" s="63"/>
      <c r="B61" s="5" t="s">
        <v>5</v>
      </c>
      <c r="C61" s="17">
        <v>23859.53704379265</v>
      </c>
      <c r="D61" s="17">
        <v>22694.02369544718</v>
      </c>
      <c r="E61" s="17">
        <v>18267.61765473074</v>
      </c>
      <c r="F61" s="17">
        <v>17677.555360646991</v>
      </c>
      <c r="G61" s="17">
        <v>28716.450150911802</v>
      </c>
      <c r="H61" s="17">
        <v>20888.686653901641</v>
      </c>
      <c r="I61" s="17">
        <v>9146.7430265936782</v>
      </c>
      <c r="J61" s="17">
        <v>14094.96906823059</v>
      </c>
      <c r="K61" s="17">
        <v>22468.694697501171</v>
      </c>
      <c r="L61" s="17">
        <v>24843.659680485842</v>
      </c>
      <c r="M61" s="17">
        <v>30060.75630724863</v>
      </c>
      <c r="N61" s="17">
        <v>14520.713366993519</v>
      </c>
    </row>
    <row r="62" spans="1:14" x14ac:dyDescent="0.25">
      <c r="A62" s="63"/>
      <c r="B62" s="5" t="s">
        <v>9</v>
      </c>
      <c r="C62" s="17">
        <v>-148000</v>
      </c>
      <c r="D62" s="17">
        <v>-121959</v>
      </c>
      <c r="E62" s="17">
        <v>-57163</v>
      </c>
      <c r="F62" s="17">
        <v>-81489.14</v>
      </c>
      <c r="G62" s="17">
        <v>-129874</v>
      </c>
      <c r="H62" s="17">
        <v>-10268</v>
      </c>
      <c r="I62" s="17">
        <v>-36269</v>
      </c>
      <c r="J62" s="17">
        <v>-41952.41</v>
      </c>
      <c r="K62" s="17">
        <v>-63798.01</v>
      </c>
      <c r="L62" s="17">
        <v>-93132</v>
      </c>
      <c r="M62" s="17">
        <v>-134856</v>
      </c>
      <c r="N62" s="17">
        <v>-55002.94</v>
      </c>
    </row>
    <row r="63" spans="1:14" ht="15.75" thickBot="1" x14ac:dyDescent="0.3">
      <c r="A63" s="64"/>
      <c r="B63" s="6" t="s">
        <v>10</v>
      </c>
      <c r="C63" s="18">
        <v>-31400</v>
      </c>
      <c r="D63" s="18">
        <v>-22741</v>
      </c>
      <c r="E63" s="18">
        <v>16150</v>
      </c>
      <c r="F63" s="18">
        <v>1810</v>
      </c>
      <c r="G63" s="18">
        <v>3606</v>
      </c>
      <c r="H63" s="18">
        <v>86692</v>
      </c>
      <c r="I63" s="18">
        <v>6946</v>
      </c>
      <c r="J63" s="18">
        <v>18205</v>
      </c>
      <c r="K63" s="18">
        <v>17634</v>
      </c>
      <c r="L63" s="18">
        <v>17634</v>
      </c>
      <c r="M63" s="18">
        <v>4700</v>
      </c>
      <c r="N63" s="18">
        <v>9800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578B-C5E7-4454-AA10-C63CF36F09A0}">
  <dimension ref="A10:N63"/>
  <sheetViews>
    <sheetView workbookViewId="0">
      <selection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44075</v>
      </c>
      <c r="C10" s="3"/>
    </row>
    <row r="11" spans="1:6" ht="15.75" x14ac:dyDescent="0.25">
      <c r="A11" s="1" t="s">
        <v>0</v>
      </c>
      <c r="B11" s="2">
        <v>44075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1393841.47</v>
      </c>
      <c r="D15" s="11">
        <v>1560000</v>
      </c>
      <c r="E15" s="11">
        <v>1675921.46</v>
      </c>
      <c r="F15" s="11">
        <v>1793339.52</v>
      </c>
    </row>
    <row r="16" spans="1:6" x14ac:dyDescent="0.25">
      <c r="A16" s="72"/>
      <c r="B16" s="12" t="s">
        <v>4</v>
      </c>
      <c r="C16" s="13">
        <v>1397604.829591837</v>
      </c>
      <c r="D16" s="13">
        <v>1562580.13</v>
      </c>
      <c r="E16" s="13">
        <v>1679273.8165853659</v>
      </c>
      <c r="F16" s="13">
        <v>1782967.2364102569</v>
      </c>
    </row>
    <row r="17" spans="1:6" x14ac:dyDescent="0.25">
      <c r="A17" s="72"/>
      <c r="B17" s="12" t="s">
        <v>5</v>
      </c>
      <c r="C17" s="13">
        <v>76016.431277132971</v>
      </c>
      <c r="D17" s="13">
        <v>71315.264336486609</v>
      </c>
      <c r="E17" s="13">
        <v>77337.085216160005</v>
      </c>
      <c r="F17" s="13">
        <v>79166.580962883163</v>
      </c>
    </row>
    <row r="18" spans="1:6" x14ac:dyDescent="0.25">
      <c r="A18" s="72"/>
      <c r="B18" s="12" t="s">
        <v>9</v>
      </c>
      <c r="C18" s="13">
        <v>1125641</v>
      </c>
      <c r="D18" s="13">
        <v>1408484</v>
      </c>
      <c r="E18" s="13">
        <v>1486936</v>
      </c>
      <c r="F18" s="13">
        <v>1569805</v>
      </c>
    </row>
    <row r="19" spans="1:6" x14ac:dyDescent="0.25">
      <c r="A19" s="72"/>
      <c r="B19" s="12" t="s">
        <v>10</v>
      </c>
      <c r="C19" s="13">
        <v>1630381</v>
      </c>
      <c r="D19" s="13">
        <v>1742745</v>
      </c>
      <c r="E19" s="13">
        <v>1900000</v>
      </c>
      <c r="F19" s="13">
        <v>1976665</v>
      </c>
    </row>
    <row r="20" spans="1:6" ht="15" customHeight="1" x14ac:dyDescent="0.25">
      <c r="A20" s="63" t="s">
        <v>6</v>
      </c>
      <c r="B20" s="5" t="s">
        <v>3</v>
      </c>
      <c r="C20" s="14">
        <v>1137079.5</v>
      </c>
      <c r="D20" s="14">
        <v>1300111.99</v>
      </c>
      <c r="E20" s="14">
        <v>1400656.06</v>
      </c>
      <c r="F20" s="14">
        <v>1500182.5</v>
      </c>
    </row>
    <row r="21" spans="1:6" x14ac:dyDescent="0.25">
      <c r="A21" s="63"/>
      <c r="B21" s="5" t="s">
        <v>4</v>
      </c>
      <c r="C21" s="14">
        <v>1139504.0926000001</v>
      </c>
      <c r="D21" s="14">
        <v>1306608.727916667</v>
      </c>
      <c r="E21" s="14">
        <v>1410526.353414634</v>
      </c>
      <c r="F21" s="14">
        <v>1501627.759736842</v>
      </c>
    </row>
    <row r="22" spans="1:6" x14ac:dyDescent="0.25">
      <c r="A22" s="63"/>
      <c r="B22" s="5" t="s">
        <v>5</v>
      </c>
      <c r="C22" s="14">
        <v>48980.883246939411</v>
      </c>
      <c r="D22" s="14">
        <v>49026.401773476056</v>
      </c>
      <c r="E22" s="14">
        <v>47834.7248019584</v>
      </c>
      <c r="F22" s="14">
        <v>33775.032100496283</v>
      </c>
    </row>
    <row r="23" spans="1:6" x14ac:dyDescent="0.25">
      <c r="A23" s="63"/>
      <c r="B23" s="5" t="s">
        <v>9</v>
      </c>
      <c r="C23" s="14">
        <v>1000000</v>
      </c>
      <c r="D23" s="14">
        <v>1185936</v>
      </c>
      <c r="E23" s="14">
        <v>1353000</v>
      </c>
      <c r="F23" s="14">
        <v>1439987.45</v>
      </c>
    </row>
    <row r="24" spans="1:6" x14ac:dyDescent="0.25">
      <c r="A24" s="63"/>
      <c r="B24" s="5" t="s">
        <v>10</v>
      </c>
      <c r="C24" s="14">
        <v>1258000</v>
      </c>
      <c r="D24" s="14">
        <v>1446760.08</v>
      </c>
      <c r="E24" s="14">
        <v>1609000</v>
      </c>
      <c r="F24" s="14">
        <v>1578563</v>
      </c>
    </row>
    <row r="25" spans="1:6" ht="15" customHeight="1" x14ac:dyDescent="0.25">
      <c r="A25" s="72" t="s">
        <v>7</v>
      </c>
      <c r="B25" s="4" t="s">
        <v>3</v>
      </c>
      <c r="C25" s="12">
        <v>1987871.7949999999</v>
      </c>
      <c r="D25" s="12">
        <v>1521885</v>
      </c>
      <c r="E25" s="12">
        <v>1575208.5</v>
      </c>
      <c r="F25" s="12">
        <v>1627681</v>
      </c>
    </row>
    <row r="26" spans="1:6" x14ac:dyDescent="0.25">
      <c r="A26" s="72"/>
      <c r="B26" s="4" t="s">
        <v>4</v>
      </c>
      <c r="C26" s="12">
        <v>1974618.8532</v>
      </c>
      <c r="D26" s="12">
        <v>1531767.955869565</v>
      </c>
      <c r="E26" s="12">
        <v>1573335.7462500001</v>
      </c>
      <c r="F26" s="12">
        <v>1631516.1831578941</v>
      </c>
    </row>
    <row r="27" spans="1:6" x14ac:dyDescent="0.25">
      <c r="A27" s="72"/>
      <c r="B27" s="4" t="s">
        <v>5</v>
      </c>
      <c r="C27" s="12">
        <v>100038.19862100649</v>
      </c>
      <c r="D27" s="12">
        <v>48925.562742819107</v>
      </c>
      <c r="E27" s="12">
        <v>30038.068467847421</v>
      </c>
      <c r="F27" s="12">
        <v>41894.632482373709</v>
      </c>
    </row>
    <row r="28" spans="1:6" x14ac:dyDescent="0.25">
      <c r="A28" s="72"/>
      <c r="B28" s="4" t="s">
        <v>9</v>
      </c>
      <c r="C28" s="12">
        <v>1577891</v>
      </c>
      <c r="D28" s="12">
        <v>1429138.33</v>
      </c>
      <c r="E28" s="12">
        <v>1510058</v>
      </c>
      <c r="F28" s="12">
        <v>1537522.7</v>
      </c>
    </row>
    <row r="29" spans="1:6" x14ac:dyDescent="0.25">
      <c r="A29" s="72"/>
      <c r="B29" s="4" t="s">
        <v>10</v>
      </c>
      <c r="C29" s="12">
        <v>2185585.48</v>
      </c>
      <c r="D29" s="12">
        <v>1701628</v>
      </c>
      <c r="E29" s="12">
        <v>1659673.2</v>
      </c>
      <c r="F29" s="12">
        <v>1749585.5</v>
      </c>
    </row>
    <row r="30" spans="1:6" ht="15" customHeight="1" x14ac:dyDescent="0.25">
      <c r="A30" s="73" t="s">
        <v>8</v>
      </c>
      <c r="B30" s="5" t="s">
        <v>3</v>
      </c>
      <c r="C30" s="14">
        <v>-855318</v>
      </c>
      <c r="D30" s="14">
        <v>-226000</v>
      </c>
      <c r="E30" s="14">
        <v>-165000</v>
      </c>
      <c r="F30" s="14">
        <v>-128151</v>
      </c>
    </row>
    <row r="31" spans="1:6" x14ac:dyDescent="0.25">
      <c r="A31" s="73"/>
      <c r="B31" s="5" t="s">
        <v>4</v>
      </c>
      <c r="C31" s="14">
        <v>-848126.58653846139</v>
      </c>
      <c r="D31" s="14">
        <v>-225589.20063829789</v>
      </c>
      <c r="E31" s="14">
        <v>-163469.54348837209</v>
      </c>
      <c r="F31" s="14">
        <v>-123174.0504878049</v>
      </c>
    </row>
    <row r="32" spans="1:6" x14ac:dyDescent="0.25">
      <c r="A32" s="73"/>
      <c r="B32" s="5" t="s">
        <v>5</v>
      </c>
      <c r="C32" s="14">
        <v>64721.393589034567</v>
      </c>
      <c r="D32" s="14">
        <v>46775.458882898311</v>
      </c>
      <c r="E32" s="14">
        <v>53563.347373486373</v>
      </c>
      <c r="F32" s="14">
        <v>56110.847956333397</v>
      </c>
    </row>
    <row r="33" spans="1:14" ht="15" customHeight="1" x14ac:dyDescent="0.25">
      <c r="A33" s="73"/>
      <c r="B33" s="5" t="s">
        <v>9</v>
      </c>
      <c r="C33" s="14">
        <v>-962526</v>
      </c>
      <c r="D33" s="14">
        <v>-366428</v>
      </c>
      <c r="E33" s="14">
        <v>-326400</v>
      </c>
      <c r="F33" s="14">
        <v>-215818.6</v>
      </c>
    </row>
    <row r="34" spans="1:14" x14ac:dyDescent="0.25">
      <c r="A34" s="73"/>
      <c r="B34" s="5" t="s">
        <v>10</v>
      </c>
      <c r="C34" s="14">
        <v>-602950</v>
      </c>
      <c r="D34" s="14">
        <v>-97450</v>
      </c>
      <c r="E34" s="14">
        <v>-37440</v>
      </c>
      <c r="F34" s="14">
        <v>20000</v>
      </c>
    </row>
    <row r="35" spans="1:14" ht="15" customHeight="1" x14ac:dyDescent="0.25">
      <c r="A35" s="74" t="s">
        <v>20</v>
      </c>
      <c r="B35" s="4" t="s">
        <v>3</v>
      </c>
      <c r="C35" s="12">
        <v>94.55</v>
      </c>
      <c r="D35" s="12">
        <v>95.594999999999999</v>
      </c>
      <c r="E35" s="12">
        <v>96.7</v>
      </c>
      <c r="F35" s="12">
        <v>98</v>
      </c>
    </row>
    <row r="36" spans="1:14" x14ac:dyDescent="0.25">
      <c r="A36" s="74"/>
      <c r="B36" s="4" t="s">
        <v>4</v>
      </c>
      <c r="C36" s="12">
        <v>94.82634615384616</v>
      </c>
      <c r="D36" s="12">
        <v>95.615600000000015</v>
      </c>
      <c r="E36" s="12">
        <v>96.415227272727279</v>
      </c>
      <c r="F36" s="12">
        <v>97.36422222222221</v>
      </c>
    </row>
    <row r="37" spans="1:14" x14ac:dyDescent="0.25">
      <c r="A37" s="74"/>
      <c r="B37" s="4" t="s">
        <v>5</v>
      </c>
      <c r="C37" s="12">
        <v>1.632522442383834</v>
      </c>
      <c r="D37" s="12">
        <v>2.3922273456904928</v>
      </c>
      <c r="E37" s="12">
        <v>2.8860051158203501</v>
      </c>
      <c r="F37" s="12">
        <v>3.4700428926409081</v>
      </c>
    </row>
    <row r="38" spans="1:14" x14ac:dyDescent="0.25">
      <c r="A38" s="74"/>
      <c r="B38" s="4" t="s">
        <v>9</v>
      </c>
      <c r="C38" s="12">
        <v>91.3</v>
      </c>
      <c r="D38" s="12">
        <v>88.4</v>
      </c>
      <c r="E38" s="12">
        <v>87.6</v>
      </c>
      <c r="F38" s="12">
        <v>88.5</v>
      </c>
    </row>
    <row r="39" spans="1:14" ht="15.75" thickBot="1" x14ac:dyDescent="0.3">
      <c r="A39" s="75"/>
      <c r="B39" s="7" t="s">
        <v>10</v>
      </c>
      <c r="C39" s="15">
        <v>98.8</v>
      </c>
      <c r="D39" s="15">
        <v>100.06</v>
      </c>
      <c r="E39" s="15">
        <v>100.7</v>
      </c>
      <c r="F39" s="15">
        <v>104.94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44075</v>
      </c>
      <c r="D43" s="9">
        <v>44105</v>
      </c>
      <c r="E43" s="9">
        <v>44136</v>
      </c>
      <c r="F43" s="9">
        <v>44166</v>
      </c>
      <c r="G43" s="9">
        <v>44197</v>
      </c>
      <c r="H43" s="9">
        <v>44228</v>
      </c>
      <c r="I43" s="9">
        <v>44256</v>
      </c>
      <c r="J43" s="9">
        <v>44287</v>
      </c>
      <c r="K43" s="9">
        <v>44317</v>
      </c>
      <c r="L43" s="9">
        <v>44348</v>
      </c>
      <c r="M43" s="9">
        <v>44378</v>
      </c>
      <c r="N43" s="9">
        <v>44409</v>
      </c>
    </row>
    <row r="44" spans="1:14" ht="15" customHeight="1" x14ac:dyDescent="0.25">
      <c r="A44" s="71" t="s">
        <v>11</v>
      </c>
      <c r="B44" s="4" t="s">
        <v>3</v>
      </c>
      <c r="C44" s="16">
        <v>108237</v>
      </c>
      <c r="D44" s="16">
        <v>130262.65</v>
      </c>
      <c r="E44" s="16">
        <v>122407.1</v>
      </c>
      <c r="F44" s="16">
        <v>142467.07999999999</v>
      </c>
      <c r="G44" s="16">
        <v>167918.84</v>
      </c>
      <c r="H44" s="16">
        <v>119092.5</v>
      </c>
      <c r="I44" s="16">
        <v>116078</v>
      </c>
      <c r="J44" s="16">
        <v>137320</v>
      </c>
      <c r="K44" s="16">
        <v>114868</v>
      </c>
      <c r="L44" s="16">
        <v>117833.85</v>
      </c>
      <c r="M44" s="16">
        <v>133118.53</v>
      </c>
      <c r="N44" s="16">
        <v>120112</v>
      </c>
    </row>
    <row r="45" spans="1:14" x14ac:dyDescent="0.25">
      <c r="A45" s="72"/>
      <c r="B45" s="4" t="s">
        <v>4</v>
      </c>
      <c r="C45" s="16">
        <v>109284.4204166667</v>
      </c>
      <c r="D45" s="16">
        <v>131225.0534782609</v>
      </c>
      <c r="E45" s="16">
        <v>121744.9891304348</v>
      </c>
      <c r="F45" s="16">
        <v>143790.9515909091</v>
      </c>
      <c r="G45" s="16">
        <v>169222.88452380951</v>
      </c>
      <c r="H45" s="16">
        <v>119161.49785714289</v>
      </c>
      <c r="I45" s="16">
        <v>117337.053</v>
      </c>
      <c r="J45" s="16">
        <v>134341.25756097559</v>
      </c>
      <c r="K45" s="16">
        <v>110796.66690476191</v>
      </c>
      <c r="L45" s="16">
        <v>114683.0392857143</v>
      </c>
      <c r="M45" s="16">
        <v>132609.52170731709</v>
      </c>
      <c r="N45" s="16">
        <v>121020.95675</v>
      </c>
    </row>
    <row r="46" spans="1:14" x14ac:dyDescent="0.25">
      <c r="A46" s="72"/>
      <c r="B46" s="4" t="s">
        <v>5</v>
      </c>
      <c r="C46" s="16">
        <v>9669.9011507398864</v>
      </c>
      <c r="D46" s="16">
        <v>11723.504767562799</v>
      </c>
      <c r="E46" s="16">
        <v>10093.627212636209</v>
      </c>
      <c r="F46" s="16">
        <v>9719.2344804808145</v>
      </c>
      <c r="G46" s="16">
        <v>12633.653695165031</v>
      </c>
      <c r="H46" s="16">
        <v>7618.4181601302644</v>
      </c>
      <c r="I46" s="16">
        <v>6190.7594650750589</v>
      </c>
      <c r="J46" s="16">
        <v>13026.484307421129</v>
      </c>
      <c r="K46" s="16">
        <v>16298.37537048394</v>
      </c>
      <c r="L46" s="16">
        <v>14546.76168859592</v>
      </c>
      <c r="M46" s="16">
        <v>9867.9237744773091</v>
      </c>
      <c r="N46" s="16">
        <v>6100.8418584055926</v>
      </c>
    </row>
    <row r="47" spans="1:14" ht="15" customHeight="1" x14ac:dyDescent="0.25">
      <c r="A47" s="72"/>
      <c r="B47" s="4" t="s">
        <v>9</v>
      </c>
      <c r="C47" s="16">
        <v>86126</v>
      </c>
      <c r="D47" s="16">
        <v>101129</v>
      </c>
      <c r="E47" s="16">
        <v>92109</v>
      </c>
      <c r="F47" s="16">
        <v>115367</v>
      </c>
      <c r="G47" s="16">
        <v>137792.32000000001</v>
      </c>
      <c r="H47" s="16">
        <v>102916</v>
      </c>
      <c r="I47" s="16">
        <v>108504</v>
      </c>
      <c r="J47" s="16">
        <v>102981.62</v>
      </c>
      <c r="K47" s="16">
        <v>62230</v>
      </c>
      <c r="L47" s="16">
        <v>74000</v>
      </c>
      <c r="M47" s="16">
        <v>101763</v>
      </c>
      <c r="N47" s="16">
        <v>111301</v>
      </c>
    </row>
    <row r="48" spans="1:14" x14ac:dyDescent="0.25">
      <c r="A48" s="72"/>
      <c r="B48" s="4" t="s">
        <v>10</v>
      </c>
      <c r="C48" s="16">
        <v>137915.91</v>
      </c>
      <c r="D48" s="16">
        <v>161447.06</v>
      </c>
      <c r="E48" s="16">
        <v>145402.26999999999</v>
      </c>
      <c r="F48" s="16">
        <v>162612</v>
      </c>
      <c r="G48" s="16">
        <v>200081</v>
      </c>
      <c r="H48" s="16">
        <v>139292.06</v>
      </c>
      <c r="I48" s="16">
        <v>138879.26</v>
      </c>
      <c r="J48" s="16">
        <v>158887</v>
      </c>
      <c r="K48" s="16">
        <v>139039</v>
      </c>
      <c r="L48" s="16">
        <v>139039</v>
      </c>
      <c r="M48" s="16">
        <v>151771</v>
      </c>
      <c r="N48" s="16">
        <v>139039</v>
      </c>
    </row>
    <row r="49" spans="1:14" ht="15" customHeight="1" x14ac:dyDescent="0.25">
      <c r="A49" s="63" t="s">
        <v>6</v>
      </c>
      <c r="B49" s="5" t="s">
        <v>3</v>
      </c>
      <c r="C49" s="17">
        <v>94151.5</v>
      </c>
      <c r="D49" s="17">
        <v>110335.815</v>
      </c>
      <c r="E49" s="17">
        <v>98547.99</v>
      </c>
      <c r="F49" s="17">
        <v>120916</v>
      </c>
      <c r="G49" s="17">
        <v>146237.71</v>
      </c>
      <c r="H49" s="17">
        <v>88358.904999999999</v>
      </c>
      <c r="I49" s="17">
        <v>99370.43</v>
      </c>
      <c r="J49" s="17">
        <v>120027.4</v>
      </c>
      <c r="K49" s="17">
        <v>92401.7</v>
      </c>
      <c r="L49" s="17">
        <v>96927.4</v>
      </c>
      <c r="M49" s="17">
        <v>110000</v>
      </c>
      <c r="N49" s="17">
        <v>98748.5</v>
      </c>
    </row>
    <row r="50" spans="1:14" x14ac:dyDescent="0.25">
      <c r="A50" s="63"/>
      <c r="B50" s="5" t="s">
        <v>4</v>
      </c>
      <c r="C50" s="17">
        <v>93539.951458333351</v>
      </c>
      <c r="D50" s="17">
        <v>110510.3767391304</v>
      </c>
      <c r="E50" s="17">
        <v>97640.716170212763</v>
      </c>
      <c r="F50" s="17">
        <v>121029.95333333329</v>
      </c>
      <c r="G50" s="17">
        <v>144805.91441860469</v>
      </c>
      <c r="H50" s="17">
        <v>90316.763571428572</v>
      </c>
      <c r="I50" s="17">
        <v>99625.595121951206</v>
      </c>
      <c r="J50" s="17">
        <v>115614.50595238101</v>
      </c>
      <c r="K50" s="17">
        <v>89230.444523809521</v>
      </c>
      <c r="L50" s="17">
        <v>95616.932142857142</v>
      </c>
      <c r="M50" s="17">
        <v>110742.7956097561</v>
      </c>
      <c r="N50" s="17">
        <v>98791.400500000003</v>
      </c>
    </row>
    <row r="51" spans="1:14" x14ac:dyDescent="0.25">
      <c r="A51" s="63"/>
      <c r="B51" s="5" t="s">
        <v>5</v>
      </c>
      <c r="C51" s="17">
        <v>6186.0173494490864</v>
      </c>
      <c r="D51" s="17">
        <v>8663.8031148635964</v>
      </c>
      <c r="E51" s="17">
        <v>8781.1013380509266</v>
      </c>
      <c r="F51" s="17">
        <v>14888.46600096439</v>
      </c>
      <c r="G51" s="17">
        <v>15393.11379362311</v>
      </c>
      <c r="H51" s="17">
        <v>6764.975660290369</v>
      </c>
      <c r="I51" s="17">
        <v>5943.919364271831</v>
      </c>
      <c r="J51" s="17">
        <v>13075.693724503109</v>
      </c>
      <c r="K51" s="17">
        <v>13275.67625558629</v>
      </c>
      <c r="L51" s="17">
        <v>11540.807832113969</v>
      </c>
      <c r="M51" s="17">
        <v>8195.7705823534525</v>
      </c>
      <c r="N51" s="17">
        <v>5610.7816059993174</v>
      </c>
    </row>
    <row r="52" spans="1:14" ht="15" customHeight="1" x14ac:dyDescent="0.25">
      <c r="A52" s="63"/>
      <c r="B52" s="5" t="s">
        <v>9</v>
      </c>
      <c r="C52" s="17">
        <v>75650</v>
      </c>
      <c r="D52" s="17">
        <v>90000</v>
      </c>
      <c r="E52" s="17">
        <v>77211</v>
      </c>
      <c r="F52" s="17">
        <v>92234</v>
      </c>
      <c r="G52" s="17">
        <v>98828</v>
      </c>
      <c r="H52" s="17">
        <v>78464</v>
      </c>
      <c r="I52" s="17">
        <v>90000</v>
      </c>
      <c r="J52" s="17">
        <v>86181</v>
      </c>
      <c r="K52" s="17">
        <v>61290</v>
      </c>
      <c r="L52" s="17">
        <v>68305.710000000006</v>
      </c>
      <c r="M52" s="17">
        <v>88711.46</v>
      </c>
      <c r="N52" s="17">
        <v>87673.4</v>
      </c>
    </row>
    <row r="53" spans="1:14" x14ac:dyDescent="0.25">
      <c r="A53" s="63"/>
      <c r="B53" s="5" t="s">
        <v>10</v>
      </c>
      <c r="C53" s="17">
        <v>111711.88</v>
      </c>
      <c r="D53" s="17">
        <v>131175.69</v>
      </c>
      <c r="E53" s="17">
        <v>118443.22</v>
      </c>
      <c r="F53" s="17">
        <v>184918</v>
      </c>
      <c r="G53" s="17">
        <v>182789</v>
      </c>
      <c r="H53" s="17">
        <v>107500</v>
      </c>
      <c r="I53" s="17">
        <v>118791.22</v>
      </c>
      <c r="J53" s="17">
        <v>137170</v>
      </c>
      <c r="K53" s="17">
        <v>124700</v>
      </c>
      <c r="L53" s="17">
        <v>124700</v>
      </c>
      <c r="M53" s="17">
        <v>126996.62</v>
      </c>
      <c r="N53" s="17">
        <v>110000</v>
      </c>
    </row>
    <row r="54" spans="1:14" ht="15" customHeight="1" x14ac:dyDescent="0.25">
      <c r="A54" s="72" t="s">
        <v>7</v>
      </c>
      <c r="B54" s="4" t="s">
        <v>3</v>
      </c>
      <c r="C54" s="16">
        <v>177588</v>
      </c>
      <c r="D54" s="16">
        <v>152736</v>
      </c>
      <c r="E54" s="16">
        <v>155366</v>
      </c>
      <c r="F54" s="16">
        <v>186234.61</v>
      </c>
      <c r="G54" s="16">
        <v>115670.33500000001</v>
      </c>
      <c r="H54" s="16">
        <v>113129.2</v>
      </c>
      <c r="I54" s="16">
        <v>121418</v>
      </c>
      <c r="J54" s="16">
        <v>126590.5</v>
      </c>
      <c r="K54" s="16">
        <v>115255</v>
      </c>
      <c r="L54" s="16">
        <v>121314</v>
      </c>
      <c r="M54" s="16">
        <v>126041.45</v>
      </c>
      <c r="N54" s="16">
        <v>120055</v>
      </c>
    </row>
    <row r="55" spans="1:14" x14ac:dyDescent="0.25">
      <c r="A55" s="72"/>
      <c r="B55" s="4" t="s">
        <v>4</v>
      </c>
      <c r="C55" s="16">
        <v>176151.87591836741</v>
      </c>
      <c r="D55" s="16">
        <v>153656.85425531911</v>
      </c>
      <c r="E55" s="16">
        <v>153862.82319148941</v>
      </c>
      <c r="F55" s="16">
        <v>190497.55680851071</v>
      </c>
      <c r="G55" s="16">
        <v>116596.495</v>
      </c>
      <c r="H55" s="16">
        <v>113211.2973809524</v>
      </c>
      <c r="I55" s="16">
        <v>120210.76047619049</v>
      </c>
      <c r="J55" s="16">
        <v>126938.4395238095</v>
      </c>
      <c r="K55" s="16">
        <v>117703.163902439</v>
      </c>
      <c r="L55" s="16">
        <v>132405.74279069761</v>
      </c>
      <c r="M55" s="16">
        <v>125906.5902380952</v>
      </c>
      <c r="N55" s="16">
        <v>121612.8592682927</v>
      </c>
    </row>
    <row r="56" spans="1:14" x14ac:dyDescent="0.25">
      <c r="A56" s="72"/>
      <c r="B56" s="4" t="s">
        <v>5</v>
      </c>
      <c r="C56" s="16">
        <v>17633.266539469729</v>
      </c>
      <c r="D56" s="16">
        <v>16680.933432069491</v>
      </c>
      <c r="E56" s="16">
        <v>16303.270917572379</v>
      </c>
      <c r="F56" s="16">
        <v>24291.209395059941</v>
      </c>
      <c r="G56" s="16">
        <v>8546.4193435805664</v>
      </c>
      <c r="H56" s="16">
        <v>6996.8832892837981</v>
      </c>
      <c r="I56" s="16">
        <v>10585.02174810374</v>
      </c>
      <c r="J56" s="16">
        <v>14598.37755423142</v>
      </c>
      <c r="K56" s="16">
        <v>10767.269991021371</v>
      </c>
      <c r="L56" s="16">
        <v>26308.52486239596</v>
      </c>
      <c r="M56" s="16">
        <v>7386.6796785183897</v>
      </c>
      <c r="N56" s="16">
        <v>7208.3243840445966</v>
      </c>
    </row>
    <row r="57" spans="1:14" ht="15" customHeight="1" x14ac:dyDescent="0.25">
      <c r="A57" s="72"/>
      <c r="B57" s="4" t="s">
        <v>9</v>
      </c>
      <c r="C57" s="16">
        <v>128519</v>
      </c>
      <c r="D57" s="16">
        <v>112677</v>
      </c>
      <c r="E57" s="16">
        <v>126396</v>
      </c>
      <c r="F57" s="16">
        <v>129055</v>
      </c>
      <c r="G57" s="16">
        <v>84294</v>
      </c>
      <c r="H57" s="16">
        <v>84835</v>
      </c>
      <c r="I57" s="16">
        <v>88465</v>
      </c>
      <c r="J57" s="16">
        <v>87946.49</v>
      </c>
      <c r="K57" s="16">
        <v>93556.25</v>
      </c>
      <c r="L57" s="16">
        <v>103070.38</v>
      </c>
      <c r="M57" s="16">
        <v>110000</v>
      </c>
      <c r="N57" s="16">
        <v>109950.01</v>
      </c>
    </row>
    <row r="58" spans="1:14" x14ac:dyDescent="0.25">
      <c r="A58" s="72"/>
      <c r="B58" s="4" t="s">
        <v>10</v>
      </c>
      <c r="C58" s="16">
        <v>200690</v>
      </c>
      <c r="D58" s="16">
        <v>200416.59</v>
      </c>
      <c r="E58" s="16">
        <v>200416.59</v>
      </c>
      <c r="F58" s="16">
        <v>250986</v>
      </c>
      <c r="G58" s="16">
        <v>141101</v>
      </c>
      <c r="H58" s="16">
        <v>133688</v>
      </c>
      <c r="I58" s="16">
        <v>149314.12</v>
      </c>
      <c r="J58" s="16">
        <v>176173.12</v>
      </c>
      <c r="K58" s="16">
        <v>144351</v>
      </c>
      <c r="L58" s="16">
        <v>207650</v>
      </c>
      <c r="M58" s="16">
        <v>145884</v>
      </c>
      <c r="N58" s="16">
        <v>147414</v>
      </c>
    </row>
    <row r="59" spans="1:14" ht="15" customHeight="1" x14ac:dyDescent="0.25">
      <c r="A59" s="63" t="s">
        <v>8</v>
      </c>
      <c r="B59" s="5" t="s">
        <v>3</v>
      </c>
      <c r="C59" s="17">
        <v>-83515.75</v>
      </c>
      <c r="D59" s="17">
        <v>-41125.514999999999</v>
      </c>
      <c r="E59" s="17">
        <v>-56769</v>
      </c>
      <c r="F59" s="17">
        <v>-65477</v>
      </c>
      <c r="G59" s="17">
        <v>30219.755000000001</v>
      </c>
      <c r="H59" s="17">
        <v>-24756</v>
      </c>
      <c r="I59" s="17">
        <v>-23518</v>
      </c>
      <c r="J59" s="17">
        <v>-4350</v>
      </c>
      <c r="K59" s="17">
        <v>-22142.41</v>
      </c>
      <c r="L59" s="17">
        <v>-23335.1</v>
      </c>
      <c r="M59" s="17">
        <v>-15309</v>
      </c>
      <c r="N59" s="17">
        <v>-22135.215</v>
      </c>
    </row>
    <row r="60" spans="1:14" x14ac:dyDescent="0.25">
      <c r="A60" s="63"/>
      <c r="B60" s="5" t="s">
        <v>4</v>
      </c>
      <c r="C60" s="17">
        <v>-83186.76204081632</v>
      </c>
      <c r="D60" s="17">
        <v>-41994.432391304348</v>
      </c>
      <c r="E60" s="17">
        <v>-56075.744042553168</v>
      </c>
      <c r="F60" s="17">
        <v>-67648.196170212774</v>
      </c>
      <c r="G60" s="17">
        <v>28729.419523809531</v>
      </c>
      <c r="H60" s="17">
        <v>-23523.861951219511</v>
      </c>
      <c r="I60" s="17">
        <v>-19986.891428571431</v>
      </c>
      <c r="J60" s="17">
        <v>-8617.9546341463429</v>
      </c>
      <c r="K60" s="17">
        <v>-26972.02951219512</v>
      </c>
      <c r="L60" s="17">
        <v>-30036.095249999991</v>
      </c>
      <c r="M60" s="17">
        <v>-15301.623902439031</v>
      </c>
      <c r="N60" s="17">
        <v>-22536.803500000002</v>
      </c>
    </row>
    <row r="61" spans="1:14" x14ac:dyDescent="0.25">
      <c r="A61" s="63"/>
      <c r="B61" s="5" t="s">
        <v>5</v>
      </c>
      <c r="C61" s="17">
        <v>17751.650733227951</v>
      </c>
      <c r="D61" s="17">
        <v>20430.378813646352</v>
      </c>
      <c r="E61" s="17">
        <v>18952.662294769019</v>
      </c>
      <c r="F61" s="17">
        <v>26288.572322412969</v>
      </c>
      <c r="G61" s="17">
        <v>20480.972479788368</v>
      </c>
      <c r="H61" s="17">
        <v>8906.1113554382464</v>
      </c>
      <c r="I61" s="17">
        <v>13131.783107261141</v>
      </c>
      <c r="J61" s="17">
        <v>17482.05007220379</v>
      </c>
      <c r="K61" s="17">
        <v>19828.1468625835</v>
      </c>
      <c r="L61" s="17">
        <v>20896.632166910989</v>
      </c>
      <c r="M61" s="17">
        <v>10055.175292783781</v>
      </c>
      <c r="N61" s="17">
        <v>6993.6078019631423</v>
      </c>
    </row>
    <row r="62" spans="1:14" x14ac:dyDescent="0.25">
      <c r="A62" s="63"/>
      <c r="B62" s="5" t="s">
        <v>9</v>
      </c>
      <c r="C62" s="17">
        <v>-116903</v>
      </c>
      <c r="D62" s="17">
        <v>-88704.71</v>
      </c>
      <c r="E62" s="17">
        <v>-106935.98</v>
      </c>
      <c r="F62" s="17">
        <v>-143551</v>
      </c>
      <c r="G62" s="17">
        <v>-25000</v>
      </c>
      <c r="H62" s="17">
        <v>-51878</v>
      </c>
      <c r="I62" s="17">
        <v>-46283.39</v>
      </c>
      <c r="J62" s="17">
        <v>-57831.01</v>
      </c>
      <c r="K62" s="17">
        <v>-81676</v>
      </c>
      <c r="L62" s="17">
        <v>-93400.2</v>
      </c>
      <c r="M62" s="17">
        <v>-37577</v>
      </c>
      <c r="N62" s="17">
        <v>-45591</v>
      </c>
    </row>
    <row r="63" spans="1:14" ht="15.75" thickBot="1" x14ac:dyDescent="0.3">
      <c r="A63" s="64"/>
      <c r="B63" s="6" t="s">
        <v>10</v>
      </c>
      <c r="C63" s="18">
        <v>-36877.089999999997</v>
      </c>
      <c r="D63" s="18">
        <v>16150</v>
      </c>
      <c r="E63" s="18">
        <v>-20760</v>
      </c>
      <c r="F63" s="18">
        <v>3606</v>
      </c>
      <c r="G63" s="18">
        <v>88846</v>
      </c>
      <c r="H63" s="18">
        <v>3272.44</v>
      </c>
      <c r="I63" s="18">
        <v>16274</v>
      </c>
      <c r="J63" s="18">
        <v>22635.19</v>
      </c>
      <c r="K63" s="18">
        <v>17634</v>
      </c>
      <c r="L63" s="18">
        <v>4700</v>
      </c>
      <c r="M63" s="18">
        <v>9800</v>
      </c>
      <c r="N63" s="18">
        <v>-10000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4EFA-CF27-4932-8056-520B5CDD16FD}">
  <dimension ref="A10:N63"/>
  <sheetViews>
    <sheetView topLeftCell="A4" workbookViewId="0">
      <selection activeCell="A4"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1.710937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44105</v>
      </c>
      <c r="C10" s="3"/>
    </row>
    <row r="11" spans="1:6" ht="15.75" x14ac:dyDescent="0.25">
      <c r="A11" s="1" t="s">
        <v>0</v>
      </c>
      <c r="B11" s="2">
        <v>44105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1423000</v>
      </c>
      <c r="D15" s="11">
        <v>1577601.5</v>
      </c>
      <c r="E15" s="11">
        <v>1687180.1</v>
      </c>
      <c r="F15" s="11">
        <v>1795541.5</v>
      </c>
    </row>
    <row r="16" spans="1:6" x14ac:dyDescent="0.25">
      <c r="A16" s="72"/>
      <c r="B16" s="12" t="s">
        <v>4</v>
      </c>
      <c r="C16" s="13">
        <v>1415624.8192156861</v>
      </c>
      <c r="D16" s="13">
        <v>1578094.5991666671</v>
      </c>
      <c r="E16" s="13">
        <v>1696868.927804878</v>
      </c>
      <c r="F16" s="13">
        <v>1805770.0549999999</v>
      </c>
    </row>
    <row r="17" spans="1:6" x14ac:dyDescent="0.25">
      <c r="A17" s="72"/>
      <c r="B17" s="12" t="s">
        <v>5</v>
      </c>
      <c r="C17" s="13">
        <v>46660.158704283749</v>
      </c>
      <c r="D17" s="13">
        <v>67420.95004534781</v>
      </c>
      <c r="E17" s="13">
        <v>76612.126153686273</v>
      </c>
      <c r="F17" s="13">
        <v>84758.128331431813</v>
      </c>
    </row>
    <row r="18" spans="1:6" x14ac:dyDescent="0.25">
      <c r="A18" s="72"/>
      <c r="B18" s="12" t="s">
        <v>9</v>
      </c>
      <c r="C18" s="13">
        <v>1293701</v>
      </c>
      <c r="D18" s="13">
        <v>1416119</v>
      </c>
      <c r="E18" s="13">
        <v>1503898</v>
      </c>
      <c r="F18" s="13">
        <v>1594131</v>
      </c>
    </row>
    <row r="19" spans="1:6" x14ac:dyDescent="0.25">
      <c r="A19" s="72"/>
      <c r="B19" s="12" t="s">
        <v>10</v>
      </c>
      <c r="C19" s="13">
        <v>1525851.52</v>
      </c>
      <c r="D19" s="13">
        <v>1742745</v>
      </c>
      <c r="E19" s="13">
        <v>1900000</v>
      </c>
      <c r="F19" s="13">
        <v>1987656</v>
      </c>
    </row>
    <row r="20" spans="1:6" ht="15" customHeight="1" x14ac:dyDescent="0.25">
      <c r="A20" s="63" t="s">
        <v>6</v>
      </c>
      <c r="B20" s="5" t="s">
        <v>3</v>
      </c>
      <c r="C20" s="14">
        <v>1156844.105</v>
      </c>
      <c r="D20" s="14">
        <v>1309931.5</v>
      </c>
      <c r="E20" s="14">
        <v>1402629</v>
      </c>
      <c r="F20" s="14">
        <v>1500182.5</v>
      </c>
    </row>
    <row r="21" spans="1:6" x14ac:dyDescent="0.25">
      <c r="A21" s="63"/>
      <c r="B21" s="5" t="s">
        <v>4</v>
      </c>
      <c r="C21" s="14">
        <v>1158404.2505769229</v>
      </c>
      <c r="D21" s="14">
        <v>1315326.68</v>
      </c>
      <c r="E21" s="14">
        <v>1421084.4063414631</v>
      </c>
      <c r="F21" s="14">
        <v>1521390.6645</v>
      </c>
    </row>
    <row r="22" spans="1:6" x14ac:dyDescent="0.25">
      <c r="A22" s="63"/>
      <c r="B22" s="5" t="s">
        <v>5</v>
      </c>
      <c r="C22" s="14">
        <v>42105.970696471348</v>
      </c>
      <c r="D22" s="14">
        <v>46790.897883227357</v>
      </c>
      <c r="E22" s="14">
        <v>55584.04253879295</v>
      </c>
      <c r="F22" s="14">
        <v>64257.587967054948</v>
      </c>
    </row>
    <row r="23" spans="1:6" x14ac:dyDescent="0.25">
      <c r="A23" s="63"/>
      <c r="B23" s="5" t="s">
        <v>9</v>
      </c>
      <c r="C23" s="14">
        <v>1050000</v>
      </c>
      <c r="D23" s="14">
        <v>1185936</v>
      </c>
      <c r="E23" s="14">
        <v>1357485.92</v>
      </c>
      <c r="F23" s="14">
        <v>1420978.1</v>
      </c>
    </row>
    <row r="24" spans="1:6" x14ac:dyDescent="0.25">
      <c r="A24" s="63"/>
      <c r="B24" s="5" t="s">
        <v>10</v>
      </c>
      <c r="C24" s="14">
        <v>1258000</v>
      </c>
      <c r="D24" s="14">
        <v>1464759.25</v>
      </c>
      <c r="E24" s="14">
        <v>1609000</v>
      </c>
      <c r="F24" s="14">
        <v>1726676</v>
      </c>
    </row>
    <row r="25" spans="1:6" ht="15" customHeight="1" x14ac:dyDescent="0.25">
      <c r="A25" s="72" t="s">
        <v>7</v>
      </c>
      <c r="B25" s="4" t="s">
        <v>3</v>
      </c>
      <c r="C25" s="12">
        <v>2017611.87</v>
      </c>
      <c r="D25" s="12">
        <v>1525048</v>
      </c>
      <c r="E25" s="12">
        <v>1576271.155</v>
      </c>
      <c r="F25" s="12">
        <v>1632834.33</v>
      </c>
    </row>
    <row r="26" spans="1:6" x14ac:dyDescent="0.25">
      <c r="A26" s="72"/>
      <c r="B26" s="4" t="s">
        <v>4</v>
      </c>
      <c r="C26" s="12">
        <v>2004664.880192308</v>
      </c>
      <c r="D26" s="12">
        <v>1536756.295319149</v>
      </c>
      <c r="E26" s="12">
        <v>1580606.3387500001</v>
      </c>
      <c r="F26" s="12">
        <v>1639864.647435897</v>
      </c>
    </row>
    <row r="27" spans="1:6" x14ac:dyDescent="0.25">
      <c r="A27" s="72"/>
      <c r="B27" s="4" t="s">
        <v>5</v>
      </c>
      <c r="C27" s="12">
        <v>62412.730883316457</v>
      </c>
      <c r="D27" s="12">
        <v>41744.09994385449</v>
      </c>
      <c r="E27" s="12">
        <v>31808.98325121382</v>
      </c>
      <c r="F27" s="12">
        <v>40478.416288246743</v>
      </c>
    </row>
    <row r="28" spans="1:6" x14ac:dyDescent="0.25">
      <c r="A28" s="72"/>
      <c r="B28" s="4" t="s">
        <v>9</v>
      </c>
      <c r="C28" s="12">
        <v>1750000</v>
      </c>
      <c r="D28" s="12">
        <v>1465695</v>
      </c>
      <c r="E28" s="12">
        <v>1510058</v>
      </c>
      <c r="F28" s="12">
        <v>1551355.5</v>
      </c>
    </row>
    <row r="29" spans="1:6" x14ac:dyDescent="0.25">
      <c r="A29" s="72"/>
      <c r="B29" s="4" t="s">
        <v>10</v>
      </c>
      <c r="C29" s="12">
        <v>2110333.8199999998</v>
      </c>
      <c r="D29" s="12">
        <v>1701628</v>
      </c>
      <c r="E29" s="12">
        <v>1659673.2</v>
      </c>
      <c r="F29" s="12">
        <v>1749585.5</v>
      </c>
    </row>
    <row r="30" spans="1:6" ht="15" customHeight="1" x14ac:dyDescent="0.25">
      <c r="A30" s="73" t="s">
        <v>8</v>
      </c>
      <c r="B30" s="5" t="s">
        <v>3</v>
      </c>
      <c r="C30" s="14">
        <v>-858229.63</v>
      </c>
      <c r="D30" s="14">
        <v>-217997.01</v>
      </c>
      <c r="E30" s="14">
        <v>-165000</v>
      </c>
      <c r="F30" s="14">
        <v>-125921</v>
      </c>
    </row>
    <row r="31" spans="1:6" x14ac:dyDescent="0.25">
      <c r="A31" s="73"/>
      <c r="B31" s="5" t="s">
        <v>4</v>
      </c>
      <c r="C31" s="14">
        <v>-857328.06218181818</v>
      </c>
      <c r="D31" s="14">
        <v>-222815.7004</v>
      </c>
      <c r="E31" s="14">
        <v>-166830.0688888889</v>
      </c>
      <c r="F31" s="14">
        <v>-124250.2695454545</v>
      </c>
    </row>
    <row r="32" spans="1:6" x14ac:dyDescent="0.25">
      <c r="A32" s="73"/>
      <c r="B32" s="5" t="s">
        <v>5</v>
      </c>
      <c r="C32" s="14">
        <v>44440.630407829951</v>
      </c>
      <c r="D32" s="14">
        <v>52777.847628914707</v>
      </c>
      <c r="E32" s="14">
        <v>61033.649724685492</v>
      </c>
      <c r="F32" s="14">
        <v>65866.010311832841</v>
      </c>
    </row>
    <row r="33" spans="1:14" ht="15" customHeight="1" x14ac:dyDescent="0.25">
      <c r="A33" s="73"/>
      <c r="B33" s="5" t="s">
        <v>9</v>
      </c>
      <c r="C33" s="14">
        <v>-978124</v>
      </c>
      <c r="D33" s="14">
        <v>-383727</v>
      </c>
      <c r="E33" s="14">
        <v>-339862</v>
      </c>
      <c r="F33" s="14">
        <v>-289505</v>
      </c>
    </row>
    <row r="34" spans="1:14" x14ac:dyDescent="0.25">
      <c r="A34" s="73"/>
      <c r="B34" s="5" t="s">
        <v>10</v>
      </c>
      <c r="C34" s="14">
        <v>-762882.2</v>
      </c>
      <c r="D34" s="14">
        <v>-97450</v>
      </c>
      <c r="E34" s="14">
        <v>-37440</v>
      </c>
      <c r="F34" s="14">
        <v>20000</v>
      </c>
    </row>
    <row r="35" spans="1:14" ht="15" customHeight="1" x14ac:dyDescent="0.25">
      <c r="A35" s="74" t="s">
        <v>20</v>
      </c>
      <c r="B35" s="4" t="s">
        <v>3</v>
      </c>
      <c r="C35" s="12">
        <v>94.5</v>
      </c>
      <c r="D35" s="12">
        <v>95.7</v>
      </c>
      <c r="E35" s="12">
        <v>96.65</v>
      </c>
      <c r="F35" s="12">
        <v>97.9</v>
      </c>
    </row>
    <row r="36" spans="1:14" x14ac:dyDescent="0.25">
      <c r="A36" s="74"/>
      <c r="B36" s="4" t="s">
        <v>4</v>
      </c>
      <c r="C36" s="12">
        <v>94.570892857142866</v>
      </c>
      <c r="D36" s="12">
        <v>95.493333333333354</v>
      </c>
      <c r="E36" s="12">
        <v>96.158695652173918</v>
      </c>
      <c r="F36" s="12">
        <v>96.73</v>
      </c>
    </row>
    <row r="37" spans="1:14" x14ac:dyDescent="0.25">
      <c r="A37" s="74"/>
      <c r="B37" s="4" t="s">
        <v>5</v>
      </c>
      <c r="C37" s="12">
        <v>1.536422381302178</v>
      </c>
      <c r="D37" s="12">
        <v>1.9141574299588471</v>
      </c>
      <c r="E37" s="12">
        <v>2.458483370513576</v>
      </c>
      <c r="F37" s="12">
        <v>2.942319740365662</v>
      </c>
    </row>
    <row r="38" spans="1:14" x14ac:dyDescent="0.25">
      <c r="A38" s="74"/>
      <c r="B38" s="4" t="s">
        <v>9</v>
      </c>
      <c r="C38" s="12">
        <v>91.71</v>
      </c>
      <c r="D38" s="12">
        <v>91.45</v>
      </c>
      <c r="E38" s="12">
        <v>89.5</v>
      </c>
      <c r="F38" s="12">
        <v>88.5</v>
      </c>
    </row>
    <row r="39" spans="1:14" ht="15.75" thickBot="1" x14ac:dyDescent="0.3">
      <c r="A39" s="75"/>
      <c r="B39" s="7" t="s">
        <v>10</v>
      </c>
      <c r="C39" s="15">
        <v>98</v>
      </c>
      <c r="D39" s="15">
        <v>100.7</v>
      </c>
      <c r="E39" s="15">
        <v>100.09</v>
      </c>
      <c r="F39" s="15">
        <v>101.66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44105</v>
      </c>
      <c r="D43" s="9">
        <v>44136</v>
      </c>
      <c r="E43" s="9">
        <v>44166</v>
      </c>
      <c r="F43" s="9">
        <v>44197</v>
      </c>
      <c r="G43" s="9">
        <v>44228</v>
      </c>
      <c r="H43" s="9">
        <v>44256</v>
      </c>
      <c r="I43" s="9">
        <v>44287</v>
      </c>
      <c r="J43" s="9">
        <v>44317</v>
      </c>
      <c r="K43" s="9">
        <v>44348</v>
      </c>
      <c r="L43" s="9">
        <v>44378</v>
      </c>
      <c r="M43" s="9">
        <v>44409</v>
      </c>
      <c r="N43" s="9">
        <v>44440</v>
      </c>
    </row>
    <row r="44" spans="1:14" ht="15" customHeight="1" x14ac:dyDescent="0.25">
      <c r="A44" s="71" t="s">
        <v>11</v>
      </c>
      <c r="B44" s="4" t="s">
        <v>3</v>
      </c>
      <c r="C44" s="16">
        <v>135769.5</v>
      </c>
      <c r="D44" s="16">
        <v>125959</v>
      </c>
      <c r="E44" s="16">
        <v>145651.56</v>
      </c>
      <c r="F44" s="16">
        <v>167838.2</v>
      </c>
      <c r="G44" s="16">
        <v>119046.325</v>
      </c>
      <c r="H44" s="16">
        <v>115912.4</v>
      </c>
      <c r="I44" s="16">
        <v>139015</v>
      </c>
      <c r="J44" s="16">
        <v>117752.77</v>
      </c>
      <c r="K44" s="16">
        <v>119217.3</v>
      </c>
      <c r="L44" s="16">
        <v>130962.55</v>
      </c>
      <c r="M44" s="16">
        <v>121013.72</v>
      </c>
      <c r="N44" s="16">
        <v>120020.58500000001</v>
      </c>
    </row>
    <row r="45" spans="1:14" x14ac:dyDescent="0.25">
      <c r="A45" s="72"/>
      <c r="B45" s="4" t="s">
        <v>4</v>
      </c>
      <c r="C45" s="16">
        <v>136031.98579999999</v>
      </c>
      <c r="D45" s="16">
        <v>126258.5820408163</v>
      </c>
      <c r="E45" s="16">
        <v>146801.6414893617</v>
      </c>
      <c r="F45" s="16">
        <v>168652.12285714291</v>
      </c>
      <c r="G45" s="16">
        <v>118275.52928571431</v>
      </c>
      <c r="H45" s="16">
        <v>117570.8614285714</v>
      </c>
      <c r="I45" s="16">
        <v>137876.3273809524</v>
      </c>
      <c r="J45" s="16">
        <v>115652.5057142857</v>
      </c>
      <c r="K45" s="16">
        <v>116213.1588095238</v>
      </c>
      <c r="L45" s="16">
        <v>130621.18047619049</v>
      </c>
      <c r="M45" s="16">
        <v>122436.8756097561</v>
      </c>
      <c r="N45" s="16">
        <v>121583.2202631579</v>
      </c>
    </row>
    <row r="46" spans="1:14" x14ac:dyDescent="0.25">
      <c r="A46" s="72"/>
      <c r="B46" s="4" t="s">
        <v>5</v>
      </c>
      <c r="C46" s="16">
        <v>11023.84388312935</v>
      </c>
      <c r="D46" s="16">
        <v>9527.7060027226144</v>
      </c>
      <c r="E46" s="16">
        <v>11383.783301063</v>
      </c>
      <c r="F46" s="16">
        <v>12281.301970138909</v>
      </c>
      <c r="G46" s="16">
        <v>6791.78227599207</v>
      </c>
      <c r="H46" s="16">
        <v>8974.2676106590898</v>
      </c>
      <c r="I46" s="16">
        <v>13356.89697337253</v>
      </c>
      <c r="J46" s="16">
        <v>12897.52579474047</v>
      </c>
      <c r="K46" s="16">
        <v>13316.418874375549</v>
      </c>
      <c r="L46" s="16">
        <v>11264.642172704729</v>
      </c>
      <c r="M46" s="16">
        <v>7215.7994898192092</v>
      </c>
      <c r="N46" s="16">
        <v>8806.0252216896952</v>
      </c>
    </row>
    <row r="47" spans="1:14" ht="15" customHeight="1" x14ac:dyDescent="0.25">
      <c r="A47" s="72"/>
      <c r="B47" s="4" t="s">
        <v>9</v>
      </c>
      <c r="C47" s="16">
        <v>110000</v>
      </c>
      <c r="D47" s="16">
        <v>100000</v>
      </c>
      <c r="E47" s="16">
        <v>124231</v>
      </c>
      <c r="F47" s="16">
        <v>123828</v>
      </c>
      <c r="G47" s="16">
        <v>98833</v>
      </c>
      <c r="H47" s="16">
        <v>86216</v>
      </c>
      <c r="I47" s="16">
        <v>106089</v>
      </c>
      <c r="J47" s="16">
        <v>80719</v>
      </c>
      <c r="K47" s="16">
        <v>74000</v>
      </c>
      <c r="L47" s="16">
        <v>94206</v>
      </c>
      <c r="M47" s="16">
        <v>106731</v>
      </c>
      <c r="N47" s="16">
        <v>106182.76</v>
      </c>
    </row>
    <row r="48" spans="1:14" x14ac:dyDescent="0.25">
      <c r="A48" s="72"/>
      <c r="B48" s="4" t="s">
        <v>10</v>
      </c>
      <c r="C48" s="16">
        <v>168783</v>
      </c>
      <c r="D48" s="16">
        <v>144919</v>
      </c>
      <c r="E48" s="16">
        <v>185373.18</v>
      </c>
      <c r="F48" s="16">
        <v>194706</v>
      </c>
      <c r="G48" s="16">
        <v>130027</v>
      </c>
      <c r="H48" s="16">
        <v>150000</v>
      </c>
      <c r="I48" s="16">
        <v>164244</v>
      </c>
      <c r="J48" s="16">
        <v>139039</v>
      </c>
      <c r="K48" s="16">
        <v>139039</v>
      </c>
      <c r="L48" s="16">
        <v>159492</v>
      </c>
      <c r="M48" s="16">
        <v>139039</v>
      </c>
      <c r="N48" s="16">
        <v>148301</v>
      </c>
    </row>
    <row r="49" spans="1:14" ht="15" customHeight="1" x14ac:dyDescent="0.25">
      <c r="A49" s="63" t="s">
        <v>6</v>
      </c>
      <c r="B49" s="5" t="s">
        <v>3</v>
      </c>
      <c r="C49" s="17">
        <v>114500</v>
      </c>
      <c r="D49" s="17">
        <v>101591</v>
      </c>
      <c r="E49" s="17">
        <v>122095.67</v>
      </c>
      <c r="F49" s="17">
        <v>146237.71</v>
      </c>
      <c r="G49" s="17">
        <v>87170.1</v>
      </c>
      <c r="H49" s="17">
        <v>98505</v>
      </c>
      <c r="I49" s="17">
        <v>121599.3</v>
      </c>
      <c r="J49" s="17">
        <v>93043</v>
      </c>
      <c r="K49" s="17">
        <v>96085.684999999998</v>
      </c>
      <c r="L49" s="17">
        <v>108387.35</v>
      </c>
      <c r="M49" s="17">
        <v>98876</v>
      </c>
      <c r="N49" s="17">
        <v>104795.49</v>
      </c>
    </row>
    <row r="50" spans="1:14" x14ac:dyDescent="0.25">
      <c r="A50" s="63"/>
      <c r="B50" s="5" t="s">
        <v>4</v>
      </c>
      <c r="C50" s="17">
        <v>115110.7602040817</v>
      </c>
      <c r="D50" s="17">
        <v>101770.38530612241</v>
      </c>
      <c r="E50" s="17">
        <v>121582.5895744681</v>
      </c>
      <c r="F50" s="17">
        <v>144468.49674418609</v>
      </c>
      <c r="G50" s="17">
        <v>89026.937142857147</v>
      </c>
      <c r="H50" s="17">
        <v>98724.845952380943</v>
      </c>
      <c r="I50" s="17">
        <v>118383.6806976744</v>
      </c>
      <c r="J50" s="17">
        <v>90909.795581395359</v>
      </c>
      <c r="K50" s="17">
        <v>95819.638809523807</v>
      </c>
      <c r="L50" s="17">
        <v>108808.0135714286</v>
      </c>
      <c r="M50" s="17">
        <v>100985.5771428571</v>
      </c>
      <c r="N50" s="17">
        <v>106168.3643589744</v>
      </c>
    </row>
    <row r="51" spans="1:14" x14ac:dyDescent="0.25">
      <c r="A51" s="63"/>
      <c r="B51" s="5" t="s">
        <v>5</v>
      </c>
      <c r="C51" s="17">
        <v>9911.2321637997939</v>
      </c>
      <c r="D51" s="17">
        <v>9360.612691213355</v>
      </c>
      <c r="E51" s="17">
        <v>12514.250167861321</v>
      </c>
      <c r="F51" s="17">
        <v>13010.90726674844</v>
      </c>
      <c r="G51" s="17">
        <v>5953.6703291717376</v>
      </c>
      <c r="H51" s="17">
        <v>6816.5548906703743</v>
      </c>
      <c r="I51" s="17">
        <v>13593.056360763119</v>
      </c>
      <c r="J51" s="17">
        <v>12334.364588626309</v>
      </c>
      <c r="K51" s="17">
        <v>10138.756187840991</v>
      </c>
      <c r="L51" s="17">
        <v>9065.9428118064734</v>
      </c>
      <c r="M51" s="17">
        <v>7393.6199714774839</v>
      </c>
      <c r="N51" s="17">
        <v>9629.3196409509728</v>
      </c>
    </row>
    <row r="52" spans="1:14" ht="15" customHeight="1" x14ac:dyDescent="0.25">
      <c r="A52" s="63"/>
      <c r="B52" s="5" t="s">
        <v>9</v>
      </c>
      <c r="C52" s="17">
        <v>90000</v>
      </c>
      <c r="D52" s="17">
        <v>79694</v>
      </c>
      <c r="E52" s="17">
        <v>101539</v>
      </c>
      <c r="F52" s="17">
        <v>98828</v>
      </c>
      <c r="G52" s="17">
        <v>79112</v>
      </c>
      <c r="H52" s="17">
        <v>75209</v>
      </c>
      <c r="I52" s="17">
        <v>86181</v>
      </c>
      <c r="J52" s="17">
        <v>58820</v>
      </c>
      <c r="K52" s="17">
        <v>72140.7</v>
      </c>
      <c r="L52" s="17">
        <v>77541.48</v>
      </c>
      <c r="M52" s="17">
        <v>87673.4</v>
      </c>
      <c r="N52" s="17">
        <v>90397</v>
      </c>
    </row>
    <row r="53" spans="1:14" x14ac:dyDescent="0.25">
      <c r="A53" s="63"/>
      <c r="B53" s="5" t="s">
        <v>10</v>
      </c>
      <c r="C53" s="17">
        <v>138352.6</v>
      </c>
      <c r="D53" s="17">
        <v>129291</v>
      </c>
      <c r="E53" s="17">
        <v>164383.79999999999</v>
      </c>
      <c r="F53" s="17">
        <v>173449</v>
      </c>
      <c r="G53" s="17">
        <v>107500</v>
      </c>
      <c r="H53" s="17">
        <v>125300</v>
      </c>
      <c r="I53" s="17">
        <v>143417.84</v>
      </c>
      <c r="J53" s="17">
        <v>124700</v>
      </c>
      <c r="K53" s="17">
        <v>124700</v>
      </c>
      <c r="L53" s="17">
        <v>125664</v>
      </c>
      <c r="M53" s="17">
        <v>124700</v>
      </c>
      <c r="N53" s="17">
        <v>134894</v>
      </c>
    </row>
    <row r="54" spans="1:14" ht="15" customHeight="1" x14ac:dyDescent="0.25">
      <c r="A54" s="72" t="s">
        <v>7</v>
      </c>
      <c r="B54" s="4" t="s">
        <v>3</v>
      </c>
      <c r="C54" s="16">
        <v>160000</v>
      </c>
      <c r="D54" s="16">
        <v>158975.04000000001</v>
      </c>
      <c r="E54" s="16">
        <v>191707</v>
      </c>
      <c r="F54" s="16">
        <v>116095</v>
      </c>
      <c r="G54" s="16">
        <v>113422.18</v>
      </c>
      <c r="H54" s="16">
        <v>121670</v>
      </c>
      <c r="I54" s="16">
        <v>124083</v>
      </c>
      <c r="J54" s="16">
        <v>116222</v>
      </c>
      <c r="K54" s="16">
        <v>123278.785</v>
      </c>
      <c r="L54" s="16">
        <v>127019</v>
      </c>
      <c r="M54" s="16">
        <v>120615.56</v>
      </c>
      <c r="N54" s="16">
        <v>131880</v>
      </c>
    </row>
    <row r="55" spans="1:14" x14ac:dyDescent="0.25">
      <c r="A55" s="72"/>
      <c r="B55" s="4" t="s">
        <v>4</v>
      </c>
      <c r="C55" s="16">
        <v>159426.2944897959</v>
      </c>
      <c r="D55" s="16">
        <v>158941.53645833331</v>
      </c>
      <c r="E55" s="16">
        <v>194834.30632653061</v>
      </c>
      <c r="F55" s="16">
        <v>117000.74488372089</v>
      </c>
      <c r="G55" s="16">
        <v>112897.20976744191</v>
      </c>
      <c r="H55" s="16">
        <v>121198.7646511628</v>
      </c>
      <c r="I55" s="16">
        <v>124991.1893023256</v>
      </c>
      <c r="J55" s="16">
        <v>118101.38860465121</v>
      </c>
      <c r="K55" s="16">
        <v>133270.1611363636</v>
      </c>
      <c r="L55" s="16">
        <v>126398.52279069769</v>
      </c>
      <c r="M55" s="16">
        <v>122854.77833333339</v>
      </c>
      <c r="N55" s="16">
        <v>132483.48358974361</v>
      </c>
    </row>
    <row r="56" spans="1:14" x14ac:dyDescent="0.25">
      <c r="A56" s="72"/>
      <c r="B56" s="4" t="s">
        <v>5</v>
      </c>
      <c r="C56" s="16">
        <v>12158.96261483874</v>
      </c>
      <c r="D56" s="16">
        <v>14843.686387723759</v>
      </c>
      <c r="E56" s="16">
        <v>30293.472819194601</v>
      </c>
      <c r="F56" s="16">
        <v>9012.2089494670581</v>
      </c>
      <c r="G56" s="16">
        <v>6340.310948222862</v>
      </c>
      <c r="H56" s="16">
        <v>9416.4580872332608</v>
      </c>
      <c r="I56" s="16">
        <v>12353.93999664661</v>
      </c>
      <c r="J56" s="16">
        <v>9985.6541093257019</v>
      </c>
      <c r="K56" s="16">
        <v>24949.46557414344</v>
      </c>
      <c r="L56" s="16">
        <v>8906.4563585226297</v>
      </c>
      <c r="M56" s="16">
        <v>9416.7543090661929</v>
      </c>
      <c r="N56" s="16">
        <v>7513.4784197780873</v>
      </c>
    </row>
    <row r="57" spans="1:14" ht="15" customHeight="1" x14ac:dyDescent="0.25">
      <c r="A57" s="72"/>
      <c r="B57" s="4" t="s">
        <v>9</v>
      </c>
      <c r="C57" s="16">
        <v>123491.3</v>
      </c>
      <c r="D57" s="16">
        <v>128600</v>
      </c>
      <c r="E57" s="16">
        <v>129055</v>
      </c>
      <c r="F57" s="16">
        <v>82348</v>
      </c>
      <c r="G57" s="16">
        <v>82877</v>
      </c>
      <c r="H57" s="16">
        <v>86423</v>
      </c>
      <c r="I57" s="16">
        <v>87946.49</v>
      </c>
      <c r="J57" s="16">
        <v>93556.25</v>
      </c>
      <c r="K57" s="16">
        <v>106551.27</v>
      </c>
      <c r="L57" s="16">
        <v>98282.4</v>
      </c>
      <c r="M57" s="16">
        <v>109950.01</v>
      </c>
      <c r="N57" s="16">
        <v>116570</v>
      </c>
    </row>
    <row r="58" spans="1:14" x14ac:dyDescent="0.25">
      <c r="A58" s="72"/>
      <c r="B58" s="4" t="s">
        <v>10</v>
      </c>
      <c r="C58" s="16">
        <v>190972</v>
      </c>
      <c r="D58" s="16">
        <v>200416.59</v>
      </c>
      <c r="E58" s="16">
        <v>279285</v>
      </c>
      <c r="F58" s="16">
        <v>141101</v>
      </c>
      <c r="G58" s="16">
        <v>127052</v>
      </c>
      <c r="H58" s="16">
        <v>149314.12</v>
      </c>
      <c r="I58" s="16">
        <v>167386.41</v>
      </c>
      <c r="J58" s="16">
        <v>144141</v>
      </c>
      <c r="K58" s="16">
        <v>207348</v>
      </c>
      <c r="L58" s="16">
        <v>145884</v>
      </c>
      <c r="M58" s="16">
        <v>158161</v>
      </c>
      <c r="N58" s="16">
        <v>150804.35</v>
      </c>
    </row>
    <row r="59" spans="1:14" ht="15" customHeight="1" x14ac:dyDescent="0.25">
      <c r="A59" s="63" t="s">
        <v>8</v>
      </c>
      <c r="B59" s="5" t="s">
        <v>3</v>
      </c>
      <c r="C59" s="17">
        <v>-44106</v>
      </c>
      <c r="D59" s="17">
        <v>-58758</v>
      </c>
      <c r="E59" s="17">
        <v>-70726.289999999994</v>
      </c>
      <c r="F59" s="17">
        <v>27548</v>
      </c>
      <c r="G59" s="17">
        <v>-25385.5</v>
      </c>
      <c r="H59" s="17">
        <v>-24896.5</v>
      </c>
      <c r="I59" s="17">
        <v>-1748.76</v>
      </c>
      <c r="J59" s="17">
        <v>-22295.205000000002</v>
      </c>
      <c r="K59" s="17">
        <v>-25000</v>
      </c>
      <c r="L59" s="17">
        <v>-18877.12</v>
      </c>
      <c r="M59" s="17">
        <v>-21497</v>
      </c>
      <c r="N59" s="17">
        <v>-27092</v>
      </c>
    </row>
    <row r="60" spans="1:14" x14ac:dyDescent="0.25">
      <c r="A60" s="63"/>
      <c r="B60" s="5" t="s">
        <v>4</v>
      </c>
      <c r="C60" s="17">
        <v>-44696.562653061221</v>
      </c>
      <c r="D60" s="17">
        <v>-58196.246122448989</v>
      </c>
      <c r="E60" s="17">
        <v>-69793.498571428572</v>
      </c>
      <c r="F60" s="17">
        <v>25808.39302325582</v>
      </c>
      <c r="G60" s="17">
        <v>-23869.241904761911</v>
      </c>
      <c r="H60" s="17">
        <v>-22912.015476190471</v>
      </c>
      <c r="I60" s="17">
        <v>-5723.2530232558138</v>
      </c>
      <c r="J60" s="17">
        <v>-25470.01214285714</v>
      </c>
      <c r="K60" s="17">
        <v>-29774.533414634141</v>
      </c>
      <c r="L60" s="17">
        <v>-17889.240000000002</v>
      </c>
      <c r="M60" s="17">
        <v>-21787.412857142859</v>
      </c>
      <c r="N60" s="17">
        <v>-26133.577435897441</v>
      </c>
    </row>
    <row r="61" spans="1:14" x14ac:dyDescent="0.25">
      <c r="A61" s="63"/>
      <c r="B61" s="5" t="s">
        <v>5</v>
      </c>
      <c r="C61" s="17">
        <v>15552.587502388171</v>
      </c>
      <c r="D61" s="17">
        <v>17371.55360964272</v>
      </c>
      <c r="E61" s="17">
        <v>32121.835321092269</v>
      </c>
      <c r="F61" s="17">
        <v>21881.45176782431</v>
      </c>
      <c r="G61" s="17">
        <v>8406.7418539753962</v>
      </c>
      <c r="H61" s="17">
        <v>11575.251125841451</v>
      </c>
      <c r="I61" s="17">
        <v>16335.93835816552</v>
      </c>
      <c r="J61" s="17">
        <v>15094.219365992571</v>
      </c>
      <c r="K61" s="17">
        <v>18705.426697840601</v>
      </c>
      <c r="L61" s="17">
        <v>12395.93132714334</v>
      </c>
      <c r="M61" s="17">
        <v>8401.3295282102226</v>
      </c>
      <c r="N61" s="17">
        <v>12656.076860649469</v>
      </c>
    </row>
    <row r="62" spans="1:14" x14ac:dyDescent="0.25">
      <c r="A62" s="63"/>
      <c r="B62" s="5" t="s">
        <v>9</v>
      </c>
      <c r="C62" s="17">
        <v>-88704.71</v>
      </c>
      <c r="D62" s="17">
        <v>-101197</v>
      </c>
      <c r="E62" s="17">
        <v>-145964</v>
      </c>
      <c r="F62" s="17">
        <v>-48051</v>
      </c>
      <c r="G62" s="17">
        <v>-35539</v>
      </c>
      <c r="H62" s="17">
        <v>-52580.25</v>
      </c>
      <c r="I62" s="17">
        <v>-45689</v>
      </c>
      <c r="J62" s="17">
        <v>-76539</v>
      </c>
      <c r="K62" s="17">
        <v>-93400.2</v>
      </c>
      <c r="L62" s="17">
        <v>-53804.98</v>
      </c>
      <c r="M62" s="17">
        <v>-41202</v>
      </c>
      <c r="N62" s="17">
        <v>-62485.69</v>
      </c>
    </row>
    <row r="63" spans="1:14" ht="15.75" thickBot="1" x14ac:dyDescent="0.3">
      <c r="A63" s="64"/>
      <c r="B63" s="6" t="s">
        <v>10</v>
      </c>
      <c r="C63" s="18">
        <v>-3395.2</v>
      </c>
      <c r="D63" s="18">
        <v>-20760</v>
      </c>
      <c r="E63" s="18">
        <v>6523</v>
      </c>
      <c r="F63" s="18">
        <v>91101</v>
      </c>
      <c r="G63" s="18">
        <v>11320</v>
      </c>
      <c r="H63" s="18">
        <v>18489</v>
      </c>
      <c r="I63" s="18">
        <v>26268</v>
      </c>
      <c r="J63" s="18">
        <v>4700</v>
      </c>
      <c r="K63" s="18">
        <v>4700</v>
      </c>
      <c r="L63" s="18">
        <v>9800</v>
      </c>
      <c r="M63" s="18">
        <v>4700</v>
      </c>
      <c r="N63" s="18">
        <v>8794.7199999999993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1518-DB54-412D-B7DB-1DE3C55A70BB}">
  <dimension ref="A10:N63"/>
  <sheetViews>
    <sheetView zoomScale="82" zoomScaleNormal="82" workbookViewId="0">
      <selection sqref="A1:XFD104857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570312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4" width="10.7109375" bestFit="1" customWidth="1"/>
  </cols>
  <sheetData>
    <row r="10" spans="1:6" ht="15.75" x14ac:dyDescent="0.25">
      <c r="A10" s="1" t="s">
        <v>30</v>
      </c>
      <c r="B10" s="2">
        <f>B11</f>
        <v>44136</v>
      </c>
      <c r="C10" s="3"/>
    </row>
    <row r="11" spans="1:6" ht="15.75" x14ac:dyDescent="0.25">
      <c r="A11" s="1" t="s">
        <v>0</v>
      </c>
      <c r="B11" s="2">
        <v>44136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1430650.5</v>
      </c>
      <c r="D15" s="11">
        <v>1582975</v>
      </c>
      <c r="E15" s="11">
        <v>1691293</v>
      </c>
      <c r="F15" s="11">
        <v>1799098.9</v>
      </c>
    </row>
    <row r="16" spans="1:6" x14ac:dyDescent="0.25">
      <c r="A16" s="72"/>
      <c r="B16" s="12" t="s">
        <v>4</v>
      </c>
      <c r="C16" s="13">
        <v>1424329.834130435</v>
      </c>
      <c r="D16" s="13">
        <v>1582233.799772728</v>
      </c>
      <c r="E16" s="13">
        <v>1688200.491388889</v>
      </c>
      <c r="F16" s="13">
        <v>1798702.05972973</v>
      </c>
    </row>
    <row r="17" spans="1:6" x14ac:dyDescent="0.25">
      <c r="A17" s="72"/>
      <c r="B17" s="12" t="s">
        <v>5</v>
      </c>
      <c r="C17" s="13">
        <v>47277.202373067033</v>
      </c>
      <c r="D17" s="13">
        <v>60732.104020513769</v>
      </c>
      <c r="E17" s="13">
        <v>58826.610673908799</v>
      </c>
      <c r="F17" s="13">
        <v>70520.47275702683</v>
      </c>
    </row>
    <row r="18" spans="1:6" x14ac:dyDescent="0.25">
      <c r="A18" s="72"/>
      <c r="B18" s="12" t="s">
        <v>9</v>
      </c>
      <c r="C18" s="13">
        <v>1293701</v>
      </c>
      <c r="D18" s="13">
        <v>1416119</v>
      </c>
      <c r="E18" s="13">
        <v>1503898</v>
      </c>
      <c r="F18" s="13">
        <v>1594131</v>
      </c>
    </row>
    <row r="19" spans="1:6" x14ac:dyDescent="0.25">
      <c r="A19" s="72"/>
      <c r="B19" s="12" t="s">
        <v>10</v>
      </c>
      <c r="C19" s="13">
        <v>1533259.41</v>
      </c>
      <c r="D19" s="13">
        <v>1715559.9</v>
      </c>
      <c r="E19" s="13">
        <v>1794000</v>
      </c>
      <c r="F19" s="13">
        <v>1962350</v>
      </c>
    </row>
    <row r="20" spans="1:6" ht="15" customHeight="1" x14ac:dyDescent="0.25">
      <c r="A20" s="63" t="s">
        <v>6</v>
      </c>
      <c r="B20" s="5" t="s">
        <v>3</v>
      </c>
      <c r="C20" s="14">
        <v>1166508.5</v>
      </c>
      <c r="D20" s="14">
        <v>1311207</v>
      </c>
      <c r="E20" s="14">
        <v>1415000</v>
      </c>
      <c r="F20" s="14">
        <v>1502749.2</v>
      </c>
    </row>
    <row r="21" spans="1:6" x14ac:dyDescent="0.25">
      <c r="A21" s="63"/>
      <c r="B21" s="5" t="s">
        <v>4</v>
      </c>
      <c r="C21" s="14">
        <v>1165773.022826087</v>
      </c>
      <c r="D21" s="14">
        <v>1314261.2329545449</v>
      </c>
      <c r="E21" s="14">
        <v>1413985.3721621621</v>
      </c>
      <c r="F21" s="14">
        <v>1508722.4870270269</v>
      </c>
    </row>
    <row r="22" spans="1:6" x14ac:dyDescent="0.25">
      <c r="A22" s="63"/>
      <c r="B22" s="5" t="s">
        <v>5</v>
      </c>
      <c r="C22" s="14">
        <v>32771.726987121903</v>
      </c>
      <c r="D22" s="14">
        <v>33298.504066393303</v>
      </c>
      <c r="E22" s="14">
        <v>33975.777340793538</v>
      </c>
      <c r="F22" s="14">
        <v>38490.223110595492</v>
      </c>
    </row>
    <row r="23" spans="1:6" x14ac:dyDescent="0.25">
      <c r="A23" s="63"/>
      <c r="B23" s="5" t="s">
        <v>9</v>
      </c>
      <c r="C23" s="14">
        <v>1050000</v>
      </c>
      <c r="D23" s="14">
        <v>1256864</v>
      </c>
      <c r="E23" s="14">
        <v>1357485.92</v>
      </c>
      <c r="F23" s="14">
        <v>1448412.45</v>
      </c>
    </row>
    <row r="24" spans="1:6" x14ac:dyDescent="0.25">
      <c r="A24" s="63"/>
      <c r="B24" s="5" t="s">
        <v>10</v>
      </c>
      <c r="C24" s="14">
        <v>1236649.1599999999</v>
      </c>
      <c r="D24" s="14">
        <v>1408249</v>
      </c>
      <c r="E24" s="14">
        <v>1495000</v>
      </c>
      <c r="F24" s="14">
        <v>1635291</v>
      </c>
    </row>
    <row r="25" spans="1:6" ht="15" customHeight="1" x14ac:dyDescent="0.25">
      <c r="A25" s="72" t="s">
        <v>7</v>
      </c>
      <c r="B25" s="4" t="s">
        <v>3</v>
      </c>
      <c r="C25" s="12">
        <v>2013016.5</v>
      </c>
      <c r="D25" s="12">
        <v>1530399.655</v>
      </c>
      <c r="E25" s="12">
        <v>1588634.1</v>
      </c>
      <c r="F25" s="12">
        <v>1646095</v>
      </c>
    </row>
    <row r="26" spans="1:6" x14ac:dyDescent="0.25">
      <c r="A26" s="72"/>
      <c r="B26" s="4" t="s">
        <v>4</v>
      </c>
      <c r="C26" s="12">
        <v>1997907.471956522</v>
      </c>
      <c r="D26" s="12">
        <v>1541557.4356818181</v>
      </c>
      <c r="E26" s="12">
        <v>1592512.6613513511</v>
      </c>
      <c r="F26" s="12">
        <v>1655050.087027027</v>
      </c>
    </row>
    <row r="27" spans="1:6" x14ac:dyDescent="0.25">
      <c r="A27" s="72"/>
      <c r="B27" s="4" t="s">
        <v>5</v>
      </c>
      <c r="C27" s="12">
        <v>65053.337369873647</v>
      </c>
      <c r="D27" s="12">
        <v>49329.720094923046</v>
      </c>
      <c r="E27" s="12">
        <v>39383.465367468278</v>
      </c>
      <c r="F27" s="12">
        <v>46797.262590211583</v>
      </c>
    </row>
    <row r="28" spans="1:6" x14ac:dyDescent="0.25">
      <c r="A28" s="72"/>
      <c r="B28" s="4" t="s">
        <v>9</v>
      </c>
      <c r="C28" s="12">
        <v>1750000</v>
      </c>
      <c r="D28" s="12">
        <v>1465695</v>
      </c>
      <c r="E28" s="12">
        <v>1510058</v>
      </c>
      <c r="F28" s="12">
        <v>1562910</v>
      </c>
    </row>
    <row r="29" spans="1:6" x14ac:dyDescent="0.25">
      <c r="A29" s="72"/>
      <c r="B29" s="4" t="s">
        <v>10</v>
      </c>
      <c r="C29" s="12">
        <v>2091485</v>
      </c>
      <c r="D29" s="12">
        <v>1701628</v>
      </c>
      <c r="E29" s="12">
        <v>1733155</v>
      </c>
      <c r="F29" s="12">
        <v>1807623</v>
      </c>
    </row>
    <row r="30" spans="1:6" ht="15" customHeight="1" x14ac:dyDescent="0.25">
      <c r="A30" s="73" t="s">
        <v>8</v>
      </c>
      <c r="B30" s="5" t="s">
        <v>3</v>
      </c>
      <c r="C30" s="14">
        <v>-844803</v>
      </c>
      <c r="D30" s="14">
        <v>-224838</v>
      </c>
      <c r="E30" s="14">
        <v>-177000</v>
      </c>
      <c r="F30" s="14">
        <v>-136000</v>
      </c>
    </row>
    <row r="31" spans="1:6" x14ac:dyDescent="0.25">
      <c r="A31" s="73"/>
      <c r="B31" s="5" t="s">
        <v>4</v>
      </c>
      <c r="C31" s="14">
        <v>-841843.44125000003</v>
      </c>
      <c r="D31" s="14">
        <v>-225214.56954545461</v>
      </c>
      <c r="E31" s="14">
        <v>-178895.0741025641</v>
      </c>
      <c r="F31" s="14">
        <v>-141764.77410256409</v>
      </c>
    </row>
    <row r="32" spans="1:6" x14ac:dyDescent="0.25">
      <c r="A32" s="73"/>
      <c r="B32" s="5" t="s">
        <v>5</v>
      </c>
      <c r="C32" s="14">
        <v>50706.794575566673</v>
      </c>
      <c r="D32" s="14">
        <v>42093.070959631397</v>
      </c>
      <c r="E32" s="14">
        <v>55828.799755495776</v>
      </c>
      <c r="F32" s="14">
        <v>56433.985582880487</v>
      </c>
    </row>
    <row r="33" spans="1:14" ht="15" customHeight="1" x14ac:dyDescent="0.25">
      <c r="A33" s="73"/>
      <c r="B33" s="5" t="s">
        <v>9</v>
      </c>
      <c r="C33" s="14">
        <v>-978124</v>
      </c>
      <c r="D33" s="14">
        <v>-366428</v>
      </c>
      <c r="E33" s="14">
        <v>-339500</v>
      </c>
      <c r="F33" s="14">
        <v>-288763</v>
      </c>
    </row>
    <row r="34" spans="1:14" x14ac:dyDescent="0.25">
      <c r="A34" s="73"/>
      <c r="B34" s="5" t="s">
        <v>10</v>
      </c>
      <c r="C34" s="14">
        <v>-697905.2</v>
      </c>
      <c r="D34" s="14">
        <v>-121824</v>
      </c>
      <c r="E34" s="14">
        <v>-73229</v>
      </c>
      <c r="F34" s="14">
        <v>8478</v>
      </c>
    </row>
    <row r="35" spans="1:14" ht="15" customHeight="1" x14ac:dyDescent="0.25">
      <c r="A35" s="74" t="s">
        <v>20</v>
      </c>
      <c r="B35" s="4" t="s">
        <v>3</v>
      </c>
      <c r="C35" s="12">
        <v>94.5</v>
      </c>
      <c r="D35" s="12">
        <v>95.45</v>
      </c>
      <c r="E35" s="12">
        <v>96.65</v>
      </c>
      <c r="F35" s="12">
        <v>97.51</v>
      </c>
    </row>
    <row r="36" spans="1:14" x14ac:dyDescent="0.25">
      <c r="A36" s="74"/>
      <c r="B36" s="4" t="s">
        <v>4</v>
      </c>
      <c r="C36" s="12">
        <v>94.633617021276635</v>
      </c>
      <c r="D36" s="12">
        <v>95.280227272727274</v>
      </c>
      <c r="E36" s="12">
        <v>96.173157894736846</v>
      </c>
      <c r="F36" s="12">
        <v>96.918974358974367</v>
      </c>
    </row>
    <row r="37" spans="1:14" x14ac:dyDescent="0.25">
      <c r="A37" s="74"/>
      <c r="B37" s="4" t="s">
        <v>5</v>
      </c>
      <c r="C37" s="12">
        <v>1.3480782223658321</v>
      </c>
      <c r="D37" s="12">
        <v>2.1085600604538688</v>
      </c>
      <c r="E37" s="12">
        <v>2.267589630235642</v>
      </c>
      <c r="F37" s="12">
        <v>3.050442413876695</v>
      </c>
    </row>
    <row r="38" spans="1:14" x14ac:dyDescent="0.25">
      <c r="A38" s="74"/>
      <c r="B38" s="4" t="s">
        <v>9</v>
      </c>
      <c r="C38" s="12">
        <v>92.2</v>
      </c>
      <c r="D38" s="12">
        <v>87.5</v>
      </c>
      <c r="E38" s="12">
        <v>90.6</v>
      </c>
      <c r="F38" s="12">
        <v>88.5</v>
      </c>
    </row>
    <row r="39" spans="1:14" ht="15.75" thickBot="1" x14ac:dyDescent="0.3">
      <c r="A39" s="75"/>
      <c r="B39" s="7" t="s">
        <v>10</v>
      </c>
      <c r="C39" s="15">
        <v>98</v>
      </c>
      <c r="D39" s="15">
        <v>98.6</v>
      </c>
      <c r="E39" s="15">
        <v>100.88</v>
      </c>
      <c r="F39" s="15">
        <v>103.03</v>
      </c>
    </row>
    <row r="40" spans="1:14" ht="15.75" customHeight="1" x14ac:dyDescent="0.25"/>
    <row r="42" spans="1:14" ht="15.75" customHeight="1" thickBot="1" x14ac:dyDescent="0.3">
      <c r="A42" s="67" t="s">
        <v>13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ht="15.75" thickBot="1" x14ac:dyDescent="0.3">
      <c r="A43" s="69" t="s">
        <v>2</v>
      </c>
      <c r="B43" s="70"/>
      <c r="C43" s="9">
        <v>44136</v>
      </c>
      <c r="D43" s="9">
        <v>44166</v>
      </c>
      <c r="E43" s="9">
        <v>44197</v>
      </c>
      <c r="F43" s="9">
        <v>44228</v>
      </c>
      <c r="G43" s="9">
        <v>44256</v>
      </c>
      <c r="H43" s="9">
        <v>44287</v>
      </c>
      <c r="I43" s="9">
        <v>44317</v>
      </c>
      <c r="J43" s="9">
        <v>44348</v>
      </c>
      <c r="K43" s="9">
        <v>44378</v>
      </c>
      <c r="L43" s="9">
        <v>44409</v>
      </c>
      <c r="M43" s="9">
        <v>44440</v>
      </c>
      <c r="N43" s="9">
        <v>44470</v>
      </c>
    </row>
    <row r="44" spans="1:14" ht="15" customHeight="1" x14ac:dyDescent="0.25">
      <c r="A44" s="71" t="s">
        <v>11</v>
      </c>
      <c r="B44" s="4" t="s">
        <v>3</v>
      </c>
      <c r="C44" s="16">
        <v>129772</v>
      </c>
      <c r="D44" s="16">
        <v>146256.5</v>
      </c>
      <c r="E44" s="16">
        <v>167918.84</v>
      </c>
      <c r="F44" s="16">
        <v>118419.5</v>
      </c>
      <c r="G44" s="16">
        <v>115110</v>
      </c>
      <c r="H44" s="16">
        <v>139030</v>
      </c>
      <c r="I44" s="16">
        <v>118000</v>
      </c>
      <c r="J44" s="16">
        <v>119654.315</v>
      </c>
      <c r="K44" s="16">
        <v>131431.1</v>
      </c>
      <c r="L44" s="16">
        <v>120545.3</v>
      </c>
      <c r="M44" s="16">
        <v>121362</v>
      </c>
      <c r="N44" s="16">
        <v>139039</v>
      </c>
    </row>
    <row r="45" spans="1:14" x14ac:dyDescent="0.25">
      <c r="A45" s="72"/>
      <c r="B45" s="4" t="s">
        <v>4</v>
      </c>
      <c r="C45" s="16">
        <v>127069.3465116279</v>
      </c>
      <c r="D45" s="16">
        <v>149021.6333333333</v>
      </c>
      <c r="E45" s="16">
        <v>169137.54675000001</v>
      </c>
      <c r="F45" s="16">
        <v>117983.3789473684</v>
      </c>
      <c r="G45" s="16">
        <v>116396.7689189189</v>
      </c>
      <c r="H45" s="16">
        <v>138256.1786486487</v>
      </c>
      <c r="I45" s="16">
        <v>115379.1586486486</v>
      </c>
      <c r="J45" s="16">
        <v>117126.2889473684</v>
      </c>
      <c r="K45" s="16">
        <v>130495.13081081081</v>
      </c>
      <c r="L45" s="16">
        <v>122168.405</v>
      </c>
      <c r="M45" s="16">
        <v>121857.5497297297</v>
      </c>
      <c r="N45" s="16">
        <v>138000.5257142857</v>
      </c>
    </row>
    <row r="46" spans="1:14" x14ac:dyDescent="0.25">
      <c r="A46" s="72"/>
      <c r="B46" s="4" t="s">
        <v>5</v>
      </c>
      <c r="C46" s="16">
        <v>9759.8087187276269</v>
      </c>
      <c r="D46" s="16">
        <v>13003.176429408701</v>
      </c>
      <c r="E46" s="16">
        <v>9919.3326525673674</v>
      </c>
      <c r="F46" s="16">
        <v>6758.1524019835997</v>
      </c>
      <c r="G46" s="16">
        <v>6502.2471754928192</v>
      </c>
      <c r="H46" s="16">
        <v>12131.602993877899</v>
      </c>
      <c r="I46" s="16">
        <v>12536.14948111663</v>
      </c>
      <c r="J46" s="16">
        <v>14497.8557383467</v>
      </c>
      <c r="K46" s="16">
        <v>9485.0346988978636</v>
      </c>
      <c r="L46" s="16">
        <v>9007.8179866727805</v>
      </c>
      <c r="M46" s="16">
        <v>9384.486330428379</v>
      </c>
      <c r="N46" s="16">
        <v>9327.8937101505599</v>
      </c>
    </row>
    <row r="47" spans="1:14" ht="15" customHeight="1" x14ac:dyDescent="0.25">
      <c r="A47" s="72"/>
      <c r="B47" s="4" t="s">
        <v>9</v>
      </c>
      <c r="C47" s="16">
        <v>100000</v>
      </c>
      <c r="D47" s="16">
        <v>128425</v>
      </c>
      <c r="E47" s="16">
        <v>141144</v>
      </c>
      <c r="F47" s="16">
        <v>98833</v>
      </c>
      <c r="G47" s="16">
        <v>93951</v>
      </c>
      <c r="H47" s="16">
        <v>106089</v>
      </c>
      <c r="I47" s="16">
        <v>80719</v>
      </c>
      <c r="J47" s="16">
        <v>73994</v>
      </c>
      <c r="K47" s="16">
        <v>101763</v>
      </c>
      <c r="L47" s="16">
        <v>97645</v>
      </c>
      <c r="M47" s="16">
        <v>94741</v>
      </c>
      <c r="N47" s="16">
        <v>110000</v>
      </c>
    </row>
    <row r="48" spans="1:14" x14ac:dyDescent="0.25">
      <c r="A48" s="72"/>
      <c r="B48" s="4" t="s">
        <v>10</v>
      </c>
      <c r="C48" s="16">
        <v>150788.98000000001</v>
      </c>
      <c r="D48" s="16">
        <v>194491.9</v>
      </c>
      <c r="E48" s="16">
        <v>192867.82</v>
      </c>
      <c r="F48" s="16">
        <v>130027</v>
      </c>
      <c r="G48" s="16">
        <v>130046.05</v>
      </c>
      <c r="H48" s="16">
        <v>164244</v>
      </c>
      <c r="I48" s="16">
        <v>139039</v>
      </c>
      <c r="J48" s="16">
        <v>149453</v>
      </c>
      <c r="K48" s="16">
        <v>149236</v>
      </c>
      <c r="L48" s="16">
        <v>141215</v>
      </c>
      <c r="M48" s="16">
        <v>143522</v>
      </c>
      <c r="N48" s="16">
        <v>158443.17000000001</v>
      </c>
    </row>
    <row r="49" spans="1:14" ht="15" customHeight="1" x14ac:dyDescent="0.25">
      <c r="A49" s="63" t="s">
        <v>6</v>
      </c>
      <c r="B49" s="5" t="s">
        <v>3</v>
      </c>
      <c r="C49" s="17">
        <v>102141.23</v>
      </c>
      <c r="D49" s="17">
        <v>121995.12</v>
      </c>
      <c r="E49" s="17">
        <v>145120</v>
      </c>
      <c r="F49" s="17">
        <v>87406.99</v>
      </c>
      <c r="G49" s="17">
        <v>98317</v>
      </c>
      <c r="H49" s="17">
        <v>122291.25</v>
      </c>
      <c r="I49" s="17">
        <v>93640.735000000001</v>
      </c>
      <c r="J49" s="17">
        <v>98455</v>
      </c>
      <c r="K49" s="17">
        <v>108807</v>
      </c>
      <c r="L49" s="17">
        <v>99898.28</v>
      </c>
      <c r="M49" s="17">
        <v>103827</v>
      </c>
      <c r="N49" s="17">
        <v>116457.73</v>
      </c>
    </row>
    <row r="50" spans="1:14" x14ac:dyDescent="0.25">
      <c r="A50" s="63"/>
      <c r="B50" s="5" t="s">
        <v>4</v>
      </c>
      <c r="C50" s="17">
        <v>103330.9327906977</v>
      </c>
      <c r="D50" s="17">
        <v>121082.8525581396</v>
      </c>
      <c r="E50" s="17">
        <v>145756.5894871795</v>
      </c>
      <c r="F50" s="17">
        <v>88431.667837837842</v>
      </c>
      <c r="G50" s="17">
        <v>98211.100540540516</v>
      </c>
      <c r="H50" s="17">
        <v>119951.0110810811</v>
      </c>
      <c r="I50" s="17">
        <v>90830.368684210538</v>
      </c>
      <c r="J50" s="17">
        <v>96136.778947368424</v>
      </c>
      <c r="K50" s="17">
        <v>109967.4772972973</v>
      </c>
      <c r="L50" s="17">
        <v>101582.0663157895</v>
      </c>
      <c r="M50" s="17">
        <v>106095.5356756757</v>
      </c>
      <c r="N50" s="17">
        <v>117523.1427777778</v>
      </c>
    </row>
    <row r="51" spans="1:14" x14ac:dyDescent="0.25">
      <c r="A51" s="63"/>
      <c r="B51" s="5" t="s">
        <v>5</v>
      </c>
      <c r="C51" s="17">
        <v>6561.0954652620694</v>
      </c>
      <c r="D51" s="17">
        <v>9178.2494216718442</v>
      </c>
      <c r="E51" s="17">
        <v>9392.3008430592326</v>
      </c>
      <c r="F51" s="17">
        <v>4826.1548371493054</v>
      </c>
      <c r="G51" s="17">
        <v>5249.0088086550732</v>
      </c>
      <c r="H51" s="17">
        <v>12583.14278550756</v>
      </c>
      <c r="I51" s="17">
        <v>12478.61037305603</v>
      </c>
      <c r="J51" s="17">
        <v>9991.040177337487</v>
      </c>
      <c r="K51" s="17">
        <v>7967.6280193935872</v>
      </c>
      <c r="L51" s="17">
        <v>7986.7176210835587</v>
      </c>
      <c r="M51" s="17">
        <v>8741.7956076215105</v>
      </c>
      <c r="N51" s="17">
        <v>9597.8781579113638</v>
      </c>
    </row>
    <row r="52" spans="1:14" ht="15" customHeight="1" x14ac:dyDescent="0.25">
      <c r="A52" s="63"/>
      <c r="B52" s="5" t="s">
        <v>9</v>
      </c>
      <c r="C52" s="17">
        <v>89836</v>
      </c>
      <c r="D52" s="17">
        <v>102785</v>
      </c>
      <c r="E52" s="17">
        <v>125352.28</v>
      </c>
      <c r="F52" s="17">
        <v>79329</v>
      </c>
      <c r="G52" s="17">
        <v>81944</v>
      </c>
      <c r="H52" s="17">
        <v>86181</v>
      </c>
      <c r="I52" s="17">
        <v>58820</v>
      </c>
      <c r="J52" s="17">
        <v>72140.7</v>
      </c>
      <c r="K52" s="17">
        <v>88711.46</v>
      </c>
      <c r="L52" s="17">
        <v>87673.4</v>
      </c>
      <c r="M52" s="17">
        <v>90397</v>
      </c>
      <c r="N52" s="17">
        <v>90000</v>
      </c>
    </row>
    <row r="53" spans="1:14" x14ac:dyDescent="0.25">
      <c r="A53" s="63"/>
      <c r="B53" s="5" t="s">
        <v>10</v>
      </c>
      <c r="C53" s="17">
        <v>118594.9</v>
      </c>
      <c r="D53" s="17">
        <v>151561.59</v>
      </c>
      <c r="E53" s="17">
        <v>171773.46</v>
      </c>
      <c r="F53" s="17">
        <v>100417</v>
      </c>
      <c r="G53" s="17">
        <v>108853.64</v>
      </c>
      <c r="H53" s="17">
        <v>142005</v>
      </c>
      <c r="I53" s="17">
        <v>124700</v>
      </c>
      <c r="J53" s="17">
        <v>124700</v>
      </c>
      <c r="K53" s="17">
        <v>125664</v>
      </c>
      <c r="L53" s="17">
        <v>124700</v>
      </c>
      <c r="M53" s="17">
        <v>125252.97</v>
      </c>
      <c r="N53" s="17">
        <v>143636</v>
      </c>
    </row>
    <row r="54" spans="1:14" ht="15" customHeight="1" x14ac:dyDescent="0.25">
      <c r="A54" s="72" t="s">
        <v>7</v>
      </c>
      <c r="B54" s="4" t="s">
        <v>3</v>
      </c>
      <c r="C54" s="16">
        <v>158932.98000000001</v>
      </c>
      <c r="D54" s="16">
        <v>194234.715</v>
      </c>
      <c r="E54" s="16">
        <v>116244.5</v>
      </c>
      <c r="F54" s="16">
        <v>113569.97500000001</v>
      </c>
      <c r="G54" s="16">
        <v>122966.5</v>
      </c>
      <c r="H54" s="16">
        <v>128258.015</v>
      </c>
      <c r="I54" s="16">
        <v>116317.5</v>
      </c>
      <c r="J54" s="16">
        <v>123157</v>
      </c>
      <c r="K54" s="16">
        <v>127055.645</v>
      </c>
      <c r="L54" s="16">
        <v>120351.8</v>
      </c>
      <c r="M54" s="16">
        <v>132596</v>
      </c>
      <c r="N54" s="16">
        <v>120000</v>
      </c>
    </row>
    <row r="55" spans="1:14" x14ac:dyDescent="0.25">
      <c r="A55" s="72"/>
      <c r="B55" s="4" t="s">
        <v>4</v>
      </c>
      <c r="C55" s="16">
        <v>159079.57931818179</v>
      </c>
      <c r="D55" s="16">
        <v>193849.5663636364</v>
      </c>
      <c r="E55" s="16">
        <v>117657.3797435898</v>
      </c>
      <c r="F55" s="16">
        <v>113623.71</v>
      </c>
      <c r="G55" s="16">
        <v>121969.5297368421</v>
      </c>
      <c r="H55" s="16">
        <v>124829.18</v>
      </c>
      <c r="I55" s="16">
        <v>118706.9876315789</v>
      </c>
      <c r="J55" s="16">
        <v>130336.6957894737</v>
      </c>
      <c r="K55" s="16">
        <v>128162.2463157895</v>
      </c>
      <c r="L55" s="16">
        <v>123100.8116216216</v>
      </c>
      <c r="M55" s="16">
        <v>133310.9178378378</v>
      </c>
      <c r="N55" s="16">
        <v>120781.6125</v>
      </c>
    </row>
    <row r="56" spans="1:14" x14ac:dyDescent="0.25">
      <c r="A56" s="72"/>
      <c r="B56" s="4" t="s">
        <v>5</v>
      </c>
      <c r="C56" s="16">
        <v>12525.32244977765</v>
      </c>
      <c r="D56" s="16">
        <v>24882.54874233645</v>
      </c>
      <c r="E56" s="16">
        <v>9454.0388602564653</v>
      </c>
      <c r="F56" s="16">
        <v>6806.2788703515971</v>
      </c>
      <c r="G56" s="16">
        <v>9942.7471564616844</v>
      </c>
      <c r="H56" s="16">
        <v>10714.13431081174</v>
      </c>
      <c r="I56" s="16">
        <v>9844.3275756698695</v>
      </c>
      <c r="J56" s="16">
        <v>20250.936469720022</v>
      </c>
      <c r="K56" s="16">
        <v>7127.2126414182012</v>
      </c>
      <c r="L56" s="16">
        <v>9323.1656832771259</v>
      </c>
      <c r="M56" s="16">
        <v>8306.4133001451646</v>
      </c>
      <c r="N56" s="16">
        <v>8295.908789003468</v>
      </c>
    </row>
    <row r="57" spans="1:14" ht="15" customHeight="1" x14ac:dyDescent="0.25">
      <c r="A57" s="72"/>
      <c r="B57" s="4" t="s">
        <v>9</v>
      </c>
      <c r="C57" s="16">
        <v>132246.39999999999</v>
      </c>
      <c r="D57" s="16">
        <v>129055</v>
      </c>
      <c r="E57" s="16">
        <v>81302.649999999994</v>
      </c>
      <c r="F57" s="16">
        <v>81824.740000000005</v>
      </c>
      <c r="G57" s="16">
        <v>85326.39</v>
      </c>
      <c r="H57" s="16">
        <v>87946.49</v>
      </c>
      <c r="I57" s="16">
        <v>93556.25</v>
      </c>
      <c r="J57" s="16">
        <v>106551.27</v>
      </c>
      <c r="K57" s="16">
        <v>110373.42</v>
      </c>
      <c r="L57" s="16">
        <v>109950.01</v>
      </c>
      <c r="M57" s="16">
        <v>118759</v>
      </c>
      <c r="N57" s="16">
        <v>100000</v>
      </c>
    </row>
    <row r="58" spans="1:14" x14ac:dyDescent="0.25">
      <c r="A58" s="72"/>
      <c r="B58" s="4" t="s">
        <v>10</v>
      </c>
      <c r="C58" s="16">
        <v>192282.93</v>
      </c>
      <c r="D58" s="16">
        <v>263505</v>
      </c>
      <c r="E58" s="16">
        <v>141101</v>
      </c>
      <c r="F58" s="16">
        <v>127052</v>
      </c>
      <c r="G58" s="16">
        <v>150240.26999999999</v>
      </c>
      <c r="H58" s="16">
        <v>143747</v>
      </c>
      <c r="I58" s="16">
        <v>143791</v>
      </c>
      <c r="J58" s="16">
        <v>196403.26</v>
      </c>
      <c r="K58" s="16">
        <v>145884</v>
      </c>
      <c r="L58" s="16">
        <v>157762</v>
      </c>
      <c r="M58" s="16">
        <v>156930.29999999999</v>
      </c>
      <c r="N58" s="16">
        <v>146131.34</v>
      </c>
    </row>
    <row r="59" spans="1:14" ht="15" customHeight="1" x14ac:dyDescent="0.25">
      <c r="A59" s="63" t="s">
        <v>8</v>
      </c>
      <c r="B59" s="5" t="s">
        <v>3</v>
      </c>
      <c r="C59" s="17">
        <v>-55147.514999999999</v>
      </c>
      <c r="D59" s="17">
        <v>-71796.160000000003</v>
      </c>
      <c r="E59" s="17">
        <v>28090.25</v>
      </c>
      <c r="F59" s="17">
        <v>-26274</v>
      </c>
      <c r="G59" s="17">
        <v>-25095.84</v>
      </c>
      <c r="H59" s="17">
        <v>-2637.395</v>
      </c>
      <c r="I59" s="17">
        <v>-22095</v>
      </c>
      <c r="J59" s="17">
        <v>-25862.044999999998</v>
      </c>
      <c r="K59" s="17">
        <v>-18470.5</v>
      </c>
      <c r="L59" s="17">
        <v>-22394.48</v>
      </c>
      <c r="M59" s="17">
        <v>-27092</v>
      </c>
      <c r="N59" s="17">
        <v>-2967</v>
      </c>
    </row>
    <row r="60" spans="1:14" x14ac:dyDescent="0.25">
      <c r="A60" s="63"/>
      <c r="B60" s="5" t="s">
        <v>4</v>
      </c>
      <c r="C60" s="17">
        <v>-56396.374318181814</v>
      </c>
      <c r="D60" s="17">
        <v>-70414.716818181827</v>
      </c>
      <c r="E60" s="17">
        <v>26016.88131578948</v>
      </c>
      <c r="F60" s="17">
        <v>-25419.168108108111</v>
      </c>
      <c r="G60" s="17">
        <v>-23315.973513513509</v>
      </c>
      <c r="H60" s="17">
        <v>-5055.6718421052628</v>
      </c>
      <c r="I60" s="17">
        <v>-25953.06486486486</v>
      </c>
      <c r="J60" s="17">
        <v>-29054.29</v>
      </c>
      <c r="K60" s="17">
        <v>-18719.70054054054</v>
      </c>
      <c r="L60" s="17">
        <v>-22570.928918918918</v>
      </c>
      <c r="M60" s="17">
        <v>-27754.227297297301</v>
      </c>
      <c r="N60" s="17">
        <v>-4000.526388888889</v>
      </c>
    </row>
    <row r="61" spans="1:14" x14ac:dyDescent="0.25">
      <c r="A61" s="63"/>
      <c r="B61" s="5" t="s">
        <v>5</v>
      </c>
      <c r="C61" s="17">
        <v>15236.093660817311</v>
      </c>
      <c r="D61" s="17">
        <v>25740.53490068885</v>
      </c>
      <c r="E61" s="17">
        <v>14411.8033315414</v>
      </c>
      <c r="F61" s="17">
        <v>6496.3140261171857</v>
      </c>
      <c r="G61" s="17">
        <v>11662.63469232551</v>
      </c>
      <c r="H61" s="17">
        <v>16090.19248545202</v>
      </c>
      <c r="I61" s="17">
        <v>15436.81900706331</v>
      </c>
      <c r="J61" s="17">
        <v>18256.96387638443</v>
      </c>
      <c r="K61" s="17">
        <v>9274.5455110275834</v>
      </c>
      <c r="L61" s="17">
        <v>6863.9583764750569</v>
      </c>
      <c r="M61" s="17">
        <v>11888.12751703836</v>
      </c>
      <c r="N61" s="17">
        <v>11541.84355529001</v>
      </c>
    </row>
    <row r="62" spans="1:14" x14ac:dyDescent="0.25">
      <c r="A62" s="63"/>
      <c r="B62" s="5" t="s">
        <v>9</v>
      </c>
      <c r="C62" s="17">
        <v>-90787</v>
      </c>
      <c r="D62" s="17">
        <v>-140474</v>
      </c>
      <c r="E62" s="17">
        <v>-10196</v>
      </c>
      <c r="F62" s="17">
        <v>-37000</v>
      </c>
      <c r="G62" s="17">
        <v>-53618.11</v>
      </c>
      <c r="H62" s="17">
        <v>-43943</v>
      </c>
      <c r="I62" s="17">
        <v>-75380.78</v>
      </c>
      <c r="J62" s="17">
        <v>-93400.2</v>
      </c>
      <c r="K62" s="17">
        <v>-38273</v>
      </c>
      <c r="L62" s="17">
        <v>-40616</v>
      </c>
      <c r="M62" s="17">
        <v>-62485.69</v>
      </c>
      <c r="N62" s="17">
        <v>-25000</v>
      </c>
    </row>
    <row r="63" spans="1:14" ht="15.75" thickBot="1" x14ac:dyDescent="0.3">
      <c r="A63" s="64"/>
      <c r="B63" s="6" t="s">
        <v>10</v>
      </c>
      <c r="C63" s="18">
        <v>-28726</v>
      </c>
      <c r="D63" s="18">
        <v>3606</v>
      </c>
      <c r="E63" s="18">
        <v>58419.88</v>
      </c>
      <c r="F63" s="18">
        <v>-6900</v>
      </c>
      <c r="G63" s="18">
        <v>18572.66</v>
      </c>
      <c r="H63" s="18">
        <v>26268</v>
      </c>
      <c r="I63" s="18">
        <v>4700</v>
      </c>
      <c r="J63" s="18">
        <v>4700</v>
      </c>
      <c r="K63" s="18">
        <v>4700</v>
      </c>
      <c r="L63" s="18">
        <v>-7275</v>
      </c>
      <c r="M63" s="18">
        <v>4700</v>
      </c>
      <c r="N63" s="18">
        <v>29445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498C-1ED9-4C55-8946-EFB775F71E87}">
  <dimension ref="A10:N63"/>
  <sheetViews>
    <sheetView topLeftCell="A31" workbookViewId="0">
      <selection activeCell="I36" sqref="I36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5703125" bestFit="1" customWidth="1"/>
    <col min="6" max="6" width="12.42578125" bestFit="1" customWidth="1"/>
    <col min="7" max="7" width="11.28515625" bestFit="1" customWidth="1"/>
    <col min="8" max="8" width="10.7109375" bestFit="1" customWidth="1"/>
    <col min="9" max="9" width="13.85546875" bestFit="1" customWidth="1"/>
    <col min="10" max="10" width="10.85546875" bestFit="1" customWidth="1"/>
    <col min="11" max="13" width="10.7109375" bestFit="1" customWidth="1"/>
    <col min="14" max="14" width="11.140625" customWidth="1"/>
  </cols>
  <sheetData>
    <row r="10" spans="1:6" ht="15.75" x14ac:dyDescent="0.25">
      <c r="A10" s="1" t="s">
        <v>30</v>
      </c>
      <c r="B10" s="2">
        <f>B11</f>
        <v>44166</v>
      </c>
      <c r="C10" s="3"/>
    </row>
    <row r="11" spans="1:6" ht="15.75" x14ac:dyDescent="0.25">
      <c r="A11" s="1" t="s">
        <v>0</v>
      </c>
      <c r="B11" s="2">
        <v>44166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2020</v>
      </c>
      <c r="D14" s="8">
        <v>2021</v>
      </c>
      <c r="E14" s="8">
        <v>2022</v>
      </c>
      <c r="F14" s="8">
        <v>2023</v>
      </c>
    </row>
    <row r="15" spans="1:6" ht="15" customHeight="1" x14ac:dyDescent="0.25">
      <c r="A15" s="71" t="s">
        <v>11</v>
      </c>
      <c r="B15" s="10" t="s">
        <v>3</v>
      </c>
      <c r="C15" s="11">
        <v>1461482.3</v>
      </c>
      <c r="D15" s="11">
        <v>1596480.73</v>
      </c>
      <c r="E15" s="11">
        <v>1723021.75</v>
      </c>
      <c r="F15" s="11">
        <v>1828137</v>
      </c>
    </row>
    <row r="16" spans="1:6" x14ac:dyDescent="0.25">
      <c r="A16" s="72"/>
      <c r="B16" s="12" t="s">
        <v>4</v>
      </c>
      <c r="C16" s="13">
        <v>1460061.809375</v>
      </c>
      <c r="D16" s="13">
        <v>1593176.9128125</v>
      </c>
      <c r="E16" s="13">
        <v>1707427.476785714</v>
      </c>
      <c r="F16" s="13">
        <v>1816566.333333333</v>
      </c>
    </row>
    <row r="17" spans="1:6" x14ac:dyDescent="0.25">
      <c r="A17" s="72"/>
      <c r="B17" s="12" t="s">
        <v>5</v>
      </c>
      <c r="C17" s="13">
        <v>39362.477118139257</v>
      </c>
      <c r="D17" s="13">
        <v>69159.930386859036</v>
      </c>
      <c r="E17" s="13">
        <v>73128.462705982703</v>
      </c>
      <c r="F17" s="13">
        <v>82952.662749515366</v>
      </c>
    </row>
    <row r="18" spans="1:6" x14ac:dyDescent="0.25">
      <c r="A18" s="72"/>
      <c r="B18" s="12" t="s">
        <v>9</v>
      </c>
      <c r="C18" s="13">
        <v>1375371.87</v>
      </c>
      <c r="D18" s="13">
        <v>1416119</v>
      </c>
      <c r="E18" s="13">
        <v>1503898</v>
      </c>
      <c r="F18" s="13">
        <v>1594131</v>
      </c>
    </row>
    <row r="19" spans="1:6" x14ac:dyDescent="0.25">
      <c r="A19" s="72"/>
      <c r="B19" s="12" t="s">
        <v>10</v>
      </c>
      <c r="C19" s="13">
        <v>1565912.9</v>
      </c>
      <c r="D19" s="13">
        <v>1734277.01</v>
      </c>
      <c r="E19" s="13">
        <v>1800000</v>
      </c>
      <c r="F19" s="13">
        <v>1934000</v>
      </c>
    </row>
    <row r="20" spans="1:6" ht="15" customHeight="1" x14ac:dyDescent="0.25">
      <c r="A20" s="63" t="s">
        <v>6</v>
      </c>
      <c r="B20" s="5" t="s">
        <v>3</v>
      </c>
      <c r="C20" s="14">
        <v>1193283.77</v>
      </c>
      <c r="D20" s="14">
        <v>1323951</v>
      </c>
      <c r="E20" s="14">
        <v>1426299</v>
      </c>
      <c r="F20" s="14">
        <v>1524987</v>
      </c>
    </row>
    <row r="21" spans="1:6" x14ac:dyDescent="0.25">
      <c r="A21" s="63"/>
      <c r="B21" s="5" t="s">
        <v>4</v>
      </c>
      <c r="C21" s="14">
        <v>1197611.5728124999</v>
      </c>
      <c r="D21" s="14">
        <v>1323792.165483871</v>
      </c>
      <c r="E21" s="14">
        <v>1429996.4839285719</v>
      </c>
      <c r="F21" s="14">
        <v>1530357.643333334</v>
      </c>
    </row>
    <row r="22" spans="1:6" x14ac:dyDescent="0.25">
      <c r="A22" s="63"/>
      <c r="B22" s="5" t="s">
        <v>5</v>
      </c>
      <c r="C22" s="14">
        <v>27118.325910874719</v>
      </c>
      <c r="D22" s="14">
        <v>37062.283108369527</v>
      </c>
      <c r="E22" s="14">
        <v>44745.471521518601</v>
      </c>
      <c r="F22" s="14">
        <v>53216.158162741071</v>
      </c>
    </row>
    <row r="23" spans="1:6" x14ac:dyDescent="0.25">
      <c r="A23" s="63"/>
      <c r="B23" s="5" t="s">
        <v>9</v>
      </c>
      <c r="C23" s="14">
        <v>1163216</v>
      </c>
      <c r="D23" s="14">
        <v>1256864</v>
      </c>
      <c r="E23" s="14">
        <v>1357485.92</v>
      </c>
      <c r="F23" s="14">
        <v>1450149</v>
      </c>
    </row>
    <row r="24" spans="1:6" x14ac:dyDescent="0.25">
      <c r="A24" s="63"/>
      <c r="B24" s="5" t="s">
        <v>10</v>
      </c>
      <c r="C24" s="14">
        <v>1278422.2</v>
      </c>
      <c r="D24" s="14">
        <v>1428459.35</v>
      </c>
      <c r="E24" s="14">
        <v>1550127</v>
      </c>
      <c r="F24" s="14">
        <v>1684000</v>
      </c>
    </row>
    <row r="25" spans="1:6" ht="15" customHeight="1" x14ac:dyDescent="0.25">
      <c r="A25" s="72" t="s">
        <v>7</v>
      </c>
      <c r="B25" s="4" t="s">
        <v>3</v>
      </c>
      <c r="C25" s="12">
        <v>1979946</v>
      </c>
      <c r="D25" s="12">
        <v>1535997.5</v>
      </c>
      <c r="E25" s="12">
        <v>1593559.8149999999</v>
      </c>
      <c r="F25" s="12">
        <v>1651000</v>
      </c>
    </row>
    <row r="26" spans="1:6" x14ac:dyDescent="0.25">
      <c r="A26" s="72"/>
      <c r="B26" s="4" t="s">
        <v>4</v>
      </c>
      <c r="C26" s="12">
        <v>1995182.1743749999</v>
      </c>
      <c r="D26" s="12">
        <v>1547472.1496875</v>
      </c>
      <c r="E26" s="12">
        <v>1597096.067142857</v>
      </c>
      <c r="F26" s="12">
        <v>1658038.337777778</v>
      </c>
    </row>
    <row r="27" spans="1:6" x14ac:dyDescent="0.25">
      <c r="A27" s="72"/>
      <c r="B27" s="4" t="s">
        <v>5</v>
      </c>
      <c r="C27" s="12">
        <v>47722.308196713631</v>
      </c>
      <c r="D27" s="12">
        <v>48730.351498104443</v>
      </c>
      <c r="E27" s="12">
        <v>47557.65841276318</v>
      </c>
      <c r="F27" s="12">
        <v>56876.479885513298</v>
      </c>
    </row>
    <row r="28" spans="1:6" x14ac:dyDescent="0.25">
      <c r="A28" s="72"/>
      <c r="B28" s="4" t="s">
        <v>9</v>
      </c>
      <c r="C28" s="12">
        <v>1940921</v>
      </c>
      <c r="D28" s="12">
        <v>1465695</v>
      </c>
      <c r="E28" s="12">
        <v>1510058</v>
      </c>
      <c r="F28" s="12">
        <v>1544391.5</v>
      </c>
    </row>
    <row r="29" spans="1:6" x14ac:dyDescent="0.25">
      <c r="A29" s="72"/>
      <c r="B29" s="4" t="s">
        <v>10</v>
      </c>
      <c r="C29" s="12">
        <v>2149320</v>
      </c>
      <c r="D29" s="12">
        <v>1688901</v>
      </c>
      <c r="E29" s="12">
        <v>1721916</v>
      </c>
      <c r="F29" s="12">
        <v>1795991</v>
      </c>
    </row>
    <row r="30" spans="1:6" ht="15" customHeight="1" x14ac:dyDescent="0.25">
      <c r="A30" s="73" t="s">
        <v>8</v>
      </c>
      <c r="B30" s="5" t="s">
        <v>3</v>
      </c>
      <c r="C30" s="14">
        <v>-786535.62</v>
      </c>
      <c r="D30" s="14">
        <v>-227193.51</v>
      </c>
      <c r="E30" s="14">
        <v>-168436.55</v>
      </c>
      <c r="F30" s="14">
        <v>-135072.625</v>
      </c>
    </row>
    <row r="31" spans="1:6" x14ac:dyDescent="0.25">
      <c r="A31" s="73"/>
      <c r="B31" s="5" t="s">
        <v>4</v>
      </c>
      <c r="C31" s="14">
        <v>-794384.4242424242</v>
      </c>
      <c r="D31" s="14">
        <v>-217350.9571875</v>
      </c>
      <c r="E31" s="14">
        <v>-163535.3289285714</v>
      </c>
      <c r="F31" s="14">
        <v>-125524.1414285714</v>
      </c>
    </row>
    <row r="32" spans="1:6" x14ac:dyDescent="0.25">
      <c r="A32" s="73"/>
      <c r="B32" s="5" t="s">
        <v>5</v>
      </c>
      <c r="C32" s="14">
        <v>40939.745665835399</v>
      </c>
      <c r="D32" s="14">
        <v>36567.171139106438</v>
      </c>
      <c r="E32" s="14">
        <v>46341.790153560942</v>
      </c>
      <c r="F32" s="14">
        <v>58403.933640465228</v>
      </c>
    </row>
    <row r="33" spans="1:14" ht="15" customHeight="1" x14ac:dyDescent="0.25">
      <c r="A33" s="73"/>
      <c r="B33" s="5" t="s">
        <v>9</v>
      </c>
      <c r="C33" s="14">
        <v>-902377</v>
      </c>
      <c r="D33" s="14">
        <v>-282221</v>
      </c>
      <c r="E33" s="14">
        <v>-286104</v>
      </c>
      <c r="F33" s="14">
        <v>-264675</v>
      </c>
    </row>
    <row r="34" spans="1:14" x14ac:dyDescent="0.25">
      <c r="A34" s="73"/>
      <c r="B34" s="5" t="s">
        <v>10</v>
      </c>
      <c r="C34" s="14">
        <v>-740946</v>
      </c>
      <c r="D34" s="14">
        <v>-121824</v>
      </c>
      <c r="E34" s="14">
        <v>-73229</v>
      </c>
      <c r="F34" s="14">
        <v>-24758</v>
      </c>
    </row>
    <row r="35" spans="1:14" ht="15" customHeight="1" x14ac:dyDescent="0.25">
      <c r="A35" s="74" t="s">
        <v>20</v>
      </c>
      <c r="B35" s="4" t="s">
        <v>3</v>
      </c>
      <c r="C35" s="12">
        <v>92.5</v>
      </c>
      <c r="D35" s="12">
        <v>92.35</v>
      </c>
      <c r="E35" s="12">
        <v>92.484999999999999</v>
      </c>
      <c r="F35" s="12">
        <v>93.4</v>
      </c>
    </row>
    <row r="36" spans="1:14" x14ac:dyDescent="0.25">
      <c r="A36" s="74"/>
      <c r="B36" s="4" t="s">
        <v>4</v>
      </c>
      <c r="C36" s="12">
        <v>92.891212121212135</v>
      </c>
      <c r="D36" s="12">
        <v>92.889062500000009</v>
      </c>
      <c r="E36" s="12">
        <v>93.661071428571432</v>
      </c>
      <c r="F36" s="12">
        <v>94.365185185185169</v>
      </c>
    </row>
    <row r="37" spans="1:14" x14ac:dyDescent="0.25">
      <c r="A37" s="74"/>
      <c r="B37" s="4" t="s">
        <v>5</v>
      </c>
      <c r="C37" s="12">
        <v>2.259049520229357</v>
      </c>
      <c r="D37" s="12">
        <v>2.9456959957187618</v>
      </c>
      <c r="E37" s="12">
        <v>3.351401408682106</v>
      </c>
      <c r="F37" s="12">
        <v>3.574105988668161</v>
      </c>
    </row>
    <row r="38" spans="1:14" x14ac:dyDescent="0.25">
      <c r="A38" s="74"/>
      <c r="B38" s="4" t="s">
        <v>9</v>
      </c>
      <c r="C38" s="12">
        <v>89.5</v>
      </c>
      <c r="D38" s="12">
        <v>87.7</v>
      </c>
      <c r="E38" s="12">
        <v>87.3</v>
      </c>
      <c r="F38" s="12">
        <v>87.5</v>
      </c>
    </row>
    <row r="39" spans="1:14" ht="15.75" thickBot="1" x14ac:dyDescent="0.3">
      <c r="A39" s="75"/>
      <c r="B39" s="7" t="s">
        <v>10</v>
      </c>
      <c r="C39" s="15">
        <v>98</v>
      </c>
      <c r="D39" s="15">
        <v>98</v>
      </c>
      <c r="E39" s="15">
        <v>99.3</v>
      </c>
      <c r="F39" s="15">
        <v>100.4</v>
      </c>
    </row>
    <row r="40" spans="1:14" ht="15.75" customHeight="1" x14ac:dyDescent="0.25"/>
    <row r="42" spans="1:14" ht="15.75" customHeight="1" thickBot="1" x14ac:dyDescent="0.3">
      <c r="A42" s="67" t="s">
        <v>13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ht="15.75" thickBot="1" x14ac:dyDescent="0.3">
      <c r="A43" s="69" t="s">
        <v>2</v>
      </c>
      <c r="B43" s="70"/>
      <c r="C43" s="9">
        <v>44166</v>
      </c>
      <c r="D43" s="9">
        <v>44197</v>
      </c>
      <c r="E43" s="9">
        <v>44228</v>
      </c>
      <c r="F43" s="9">
        <v>44256</v>
      </c>
      <c r="G43" s="9">
        <v>44287</v>
      </c>
      <c r="H43" s="9">
        <v>44317</v>
      </c>
      <c r="I43" s="9">
        <v>44348</v>
      </c>
      <c r="J43" s="9">
        <v>44378</v>
      </c>
      <c r="K43" s="9">
        <v>44409</v>
      </c>
      <c r="L43" s="9">
        <v>44440</v>
      </c>
      <c r="M43" s="9">
        <v>44470</v>
      </c>
      <c r="N43" s="9">
        <v>44501</v>
      </c>
    </row>
    <row r="44" spans="1:14" ht="15" customHeight="1" x14ac:dyDescent="0.25">
      <c r="A44" s="71" t="s">
        <v>11</v>
      </c>
      <c r="B44" s="4" t="s">
        <v>3</v>
      </c>
      <c r="C44" s="16">
        <v>150068</v>
      </c>
      <c r="D44" s="16">
        <v>169844.83</v>
      </c>
      <c r="E44" s="16">
        <v>116943.825</v>
      </c>
      <c r="F44" s="16">
        <v>117697.37</v>
      </c>
      <c r="G44" s="16">
        <v>141187</v>
      </c>
      <c r="H44" s="16">
        <v>118539.2</v>
      </c>
      <c r="I44" s="16">
        <v>121130.9</v>
      </c>
      <c r="J44" s="16">
        <v>131573.02499999999</v>
      </c>
      <c r="K44" s="16">
        <v>123740.1</v>
      </c>
      <c r="L44" s="16">
        <v>121909</v>
      </c>
      <c r="M44" s="16">
        <v>142831.22500000001</v>
      </c>
      <c r="N44" s="16">
        <v>133562.96</v>
      </c>
    </row>
    <row r="45" spans="1:14" x14ac:dyDescent="0.25">
      <c r="A45" s="72"/>
      <c r="B45" s="4" t="s">
        <v>4</v>
      </c>
      <c r="C45" s="16">
        <v>149627.84666666671</v>
      </c>
      <c r="D45" s="16">
        <v>169869.88482758621</v>
      </c>
      <c r="E45" s="16">
        <v>117537.9806666667</v>
      </c>
      <c r="F45" s="16">
        <v>117218.0124137931</v>
      </c>
      <c r="G45" s="16">
        <v>140839.8224137931</v>
      </c>
      <c r="H45" s="16">
        <v>117879.7693103448</v>
      </c>
      <c r="I45" s="16">
        <v>118521.32799999999</v>
      </c>
      <c r="J45" s="16">
        <v>131437.90733333331</v>
      </c>
      <c r="K45" s="16">
        <v>123572.02133333329</v>
      </c>
      <c r="L45" s="16">
        <v>123034.43689655171</v>
      </c>
      <c r="M45" s="16">
        <v>142826.40700000001</v>
      </c>
      <c r="N45" s="16">
        <v>133373.64555555559</v>
      </c>
    </row>
    <row r="46" spans="1:14" x14ac:dyDescent="0.25">
      <c r="A46" s="72"/>
      <c r="B46" s="4" t="s">
        <v>5</v>
      </c>
      <c r="C46" s="16">
        <v>16300.560174075121</v>
      </c>
      <c r="D46" s="16">
        <v>6997.0272450170978</v>
      </c>
      <c r="E46" s="16">
        <v>7554.8575982092634</v>
      </c>
      <c r="F46" s="16">
        <v>7366.4602333160074</v>
      </c>
      <c r="G46" s="16">
        <v>10755.27913838152</v>
      </c>
      <c r="H46" s="16">
        <v>12371.36931356628</v>
      </c>
      <c r="I46" s="16">
        <v>14865.16152818798</v>
      </c>
      <c r="J46" s="16">
        <v>12640.900455261641</v>
      </c>
      <c r="K46" s="16">
        <v>9730.230180781502</v>
      </c>
      <c r="L46" s="16">
        <v>6652.4622037215349</v>
      </c>
      <c r="M46" s="16">
        <v>8706.168536891113</v>
      </c>
      <c r="N46" s="16">
        <v>8814.7163456610506</v>
      </c>
    </row>
    <row r="47" spans="1:14" ht="15" customHeight="1" x14ac:dyDescent="0.25">
      <c r="A47" s="72"/>
      <c r="B47" s="4" t="s">
        <v>9</v>
      </c>
      <c r="C47" s="16">
        <v>96013</v>
      </c>
      <c r="D47" s="16">
        <v>154443</v>
      </c>
      <c r="E47" s="16">
        <v>98833</v>
      </c>
      <c r="F47" s="16">
        <v>93951</v>
      </c>
      <c r="G47" s="16">
        <v>106089</v>
      </c>
      <c r="H47" s="16">
        <v>80719</v>
      </c>
      <c r="I47" s="16">
        <v>73990</v>
      </c>
      <c r="J47" s="16">
        <v>94193</v>
      </c>
      <c r="K47" s="16">
        <v>97638</v>
      </c>
      <c r="L47" s="16">
        <v>108352</v>
      </c>
      <c r="M47" s="16">
        <v>122365</v>
      </c>
      <c r="N47" s="16">
        <v>115086</v>
      </c>
    </row>
    <row r="48" spans="1:14" x14ac:dyDescent="0.25">
      <c r="A48" s="72"/>
      <c r="B48" s="4" t="s">
        <v>10</v>
      </c>
      <c r="C48" s="16">
        <v>202902.38</v>
      </c>
      <c r="D48" s="16">
        <v>183242.9</v>
      </c>
      <c r="E48" s="16">
        <v>130027</v>
      </c>
      <c r="F48" s="16">
        <v>133507.21</v>
      </c>
      <c r="G48" s="16">
        <v>163251</v>
      </c>
      <c r="H48" s="16">
        <v>139039</v>
      </c>
      <c r="I48" s="16">
        <v>145238</v>
      </c>
      <c r="J48" s="16">
        <v>152227</v>
      </c>
      <c r="K48" s="16">
        <v>141512</v>
      </c>
      <c r="L48" s="16">
        <v>139894.01</v>
      </c>
      <c r="M48" s="16">
        <v>158055</v>
      </c>
      <c r="N48" s="16">
        <v>154131</v>
      </c>
    </row>
    <row r="49" spans="1:14" ht="15" customHeight="1" x14ac:dyDescent="0.25">
      <c r="A49" s="63" t="s">
        <v>6</v>
      </c>
      <c r="B49" s="5" t="s">
        <v>3</v>
      </c>
      <c r="C49" s="17">
        <v>126654.395</v>
      </c>
      <c r="D49" s="17">
        <v>146300</v>
      </c>
      <c r="E49" s="17">
        <v>87510.494999999995</v>
      </c>
      <c r="F49" s="17">
        <v>98317</v>
      </c>
      <c r="G49" s="17">
        <v>122291.25</v>
      </c>
      <c r="H49" s="17">
        <v>95322.5</v>
      </c>
      <c r="I49" s="17">
        <v>98487</v>
      </c>
      <c r="J49" s="17">
        <v>107669.91</v>
      </c>
      <c r="K49" s="17">
        <v>100303</v>
      </c>
      <c r="L49" s="17">
        <v>105399</v>
      </c>
      <c r="M49" s="17">
        <v>120259</v>
      </c>
      <c r="N49" s="17">
        <v>106547.77</v>
      </c>
    </row>
    <row r="50" spans="1:14" x14ac:dyDescent="0.25">
      <c r="A50" s="63"/>
      <c r="B50" s="5" t="s">
        <v>4</v>
      </c>
      <c r="C50" s="17">
        <v>127603.3853333333</v>
      </c>
      <c r="D50" s="17">
        <v>145031.84206896549</v>
      </c>
      <c r="E50" s="17">
        <v>88436.987999999998</v>
      </c>
      <c r="F50" s="17">
        <v>98280.453448275861</v>
      </c>
      <c r="G50" s="17">
        <v>120569.52241379311</v>
      </c>
      <c r="H50" s="17">
        <v>92108.240333333335</v>
      </c>
      <c r="I50" s="17">
        <v>96985.180333333337</v>
      </c>
      <c r="J50" s="17">
        <v>109365.66133333329</v>
      </c>
      <c r="K50" s="17">
        <v>102456.9193333333</v>
      </c>
      <c r="L50" s="17">
        <v>106315.4366666667</v>
      </c>
      <c r="M50" s="17">
        <v>120520.0651724138</v>
      </c>
      <c r="N50" s="17">
        <v>107302.23142857139</v>
      </c>
    </row>
    <row r="51" spans="1:14" x14ac:dyDescent="0.25">
      <c r="A51" s="63"/>
      <c r="B51" s="5" t="s">
        <v>5</v>
      </c>
      <c r="C51" s="17">
        <v>8296.9407145374917</v>
      </c>
      <c r="D51" s="17">
        <v>6544.1711133564067</v>
      </c>
      <c r="E51" s="17">
        <v>6689.3974747157763</v>
      </c>
      <c r="F51" s="17">
        <v>5625.3275397649249</v>
      </c>
      <c r="G51" s="17">
        <v>9172.4189679267947</v>
      </c>
      <c r="H51" s="17">
        <v>14832.284613767481</v>
      </c>
      <c r="I51" s="17">
        <v>12017.526429805441</v>
      </c>
      <c r="J51" s="17">
        <v>9230.683132458098</v>
      </c>
      <c r="K51" s="17">
        <v>8298.8879568995271</v>
      </c>
      <c r="L51" s="17">
        <v>7810.0699990700887</v>
      </c>
      <c r="M51" s="17">
        <v>8563.4313167359778</v>
      </c>
      <c r="N51" s="17">
        <v>9691.1518211085604</v>
      </c>
    </row>
    <row r="52" spans="1:14" ht="15" customHeight="1" x14ac:dyDescent="0.25">
      <c r="A52" s="63"/>
      <c r="B52" s="5" t="s">
        <v>9</v>
      </c>
      <c r="C52" s="17">
        <v>114169</v>
      </c>
      <c r="D52" s="17">
        <v>127419.3</v>
      </c>
      <c r="E52" s="17">
        <v>78025</v>
      </c>
      <c r="F52" s="17">
        <v>81909</v>
      </c>
      <c r="G52" s="17">
        <v>90475</v>
      </c>
      <c r="H52" s="17">
        <v>52167</v>
      </c>
      <c r="I52" s="17">
        <v>68335</v>
      </c>
      <c r="J52" s="17">
        <v>88711.46</v>
      </c>
      <c r="K52" s="17">
        <v>87673.4</v>
      </c>
      <c r="L52" s="17">
        <v>90397</v>
      </c>
      <c r="M52" s="17">
        <v>101262.78</v>
      </c>
      <c r="N52" s="17">
        <v>92455</v>
      </c>
    </row>
    <row r="53" spans="1:14" x14ac:dyDescent="0.25">
      <c r="A53" s="63"/>
      <c r="B53" s="5" t="s">
        <v>10</v>
      </c>
      <c r="C53" s="17">
        <v>158859.04999999999</v>
      </c>
      <c r="D53" s="17">
        <v>155967.70000000001</v>
      </c>
      <c r="E53" s="17">
        <v>107500</v>
      </c>
      <c r="F53" s="17">
        <v>111750.77</v>
      </c>
      <c r="G53" s="17">
        <v>132875</v>
      </c>
      <c r="H53" s="17">
        <v>124700</v>
      </c>
      <c r="I53" s="17">
        <v>126137</v>
      </c>
      <c r="J53" s="17">
        <v>128466</v>
      </c>
      <c r="K53" s="17">
        <v>124700</v>
      </c>
      <c r="L53" s="17">
        <v>124700</v>
      </c>
      <c r="M53" s="17">
        <v>137093</v>
      </c>
      <c r="N53" s="17">
        <v>126060</v>
      </c>
    </row>
    <row r="54" spans="1:14" ht="15" customHeight="1" x14ac:dyDescent="0.25">
      <c r="A54" s="72" t="s">
        <v>7</v>
      </c>
      <c r="B54" s="4" t="s">
        <v>3</v>
      </c>
      <c r="C54" s="16">
        <v>189273.04</v>
      </c>
      <c r="D54" s="16">
        <v>116244.5</v>
      </c>
      <c r="E54" s="16">
        <v>113798.375</v>
      </c>
      <c r="F54" s="16">
        <v>122611</v>
      </c>
      <c r="G54" s="16">
        <v>128159.02</v>
      </c>
      <c r="H54" s="16">
        <v>116911.2</v>
      </c>
      <c r="I54" s="16">
        <v>123157</v>
      </c>
      <c r="J54" s="16">
        <v>127051.465</v>
      </c>
      <c r="K54" s="16">
        <v>120718.53</v>
      </c>
      <c r="L54" s="16">
        <v>132596</v>
      </c>
      <c r="M54" s="16">
        <v>118024.25</v>
      </c>
      <c r="N54" s="16">
        <v>127560.405</v>
      </c>
    </row>
    <row r="55" spans="1:14" x14ac:dyDescent="0.25">
      <c r="A55" s="72"/>
      <c r="B55" s="4" t="s">
        <v>4</v>
      </c>
      <c r="C55" s="16">
        <v>191825.85032258069</v>
      </c>
      <c r="D55" s="16">
        <v>118772.64586206889</v>
      </c>
      <c r="E55" s="16">
        <v>114278.192</v>
      </c>
      <c r="F55" s="16">
        <v>122515.9755172414</v>
      </c>
      <c r="G55" s="16">
        <v>126114.46799999999</v>
      </c>
      <c r="H55" s="16">
        <v>118924</v>
      </c>
      <c r="I55" s="16">
        <v>128543.8013793103</v>
      </c>
      <c r="J55" s="16">
        <v>127076.9576666667</v>
      </c>
      <c r="K55" s="16">
        <v>123799.88793103449</v>
      </c>
      <c r="L55" s="16">
        <v>132762.549</v>
      </c>
      <c r="M55" s="16">
        <v>119602.6663333333</v>
      </c>
      <c r="N55" s="16">
        <v>130598.49</v>
      </c>
    </row>
    <row r="56" spans="1:14" x14ac:dyDescent="0.25">
      <c r="A56" s="72"/>
      <c r="B56" s="4" t="s">
        <v>5</v>
      </c>
      <c r="C56" s="16">
        <v>25699.30795151956</v>
      </c>
      <c r="D56" s="16">
        <v>7274.5435028581096</v>
      </c>
      <c r="E56" s="16">
        <v>2758.077663805369</v>
      </c>
      <c r="F56" s="16">
        <v>4698.9793622084944</v>
      </c>
      <c r="G56" s="16">
        <v>8396.1621939617798</v>
      </c>
      <c r="H56" s="16">
        <v>6527.7474095285661</v>
      </c>
      <c r="I56" s="16">
        <v>14400.179916807259</v>
      </c>
      <c r="J56" s="16">
        <v>9710.1843248674359</v>
      </c>
      <c r="K56" s="16">
        <v>8757.1926402783647</v>
      </c>
      <c r="L56" s="16">
        <v>11237.057294402541</v>
      </c>
      <c r="M56" s="16">
        <v>6823.5498651940379</v>
      </c>
      <c r="N56" s="16">
        <v>8551.046955351705</v>
      </c>
    </row>
    <row r="57" spans="1:14" ht="15" customHeight="1" x14ac:dyDescent="0.25">
      <c r="A57" s="72"/>
      <c r="B57" s="4" t="s">
        <v>9</v>
      </c>
      <c r="C57" s="16">
        <v>141037</v>
      </c>
      <c r="D57" s="16">
        <v>111331</v>
      </c>
      <c r="E57" s="16">
        <v>107801</v>
      </c>
      <c r="F57" s="16">
        <v>112300</v>
      </c>
      <c r="G57" s="16">
        <v>107701</v>
      </c>
      <c r="H57" s="16">
        <v>107913</v>
      </c>
      <c r="I57" s="16">
        <v>109547</v>
      </c>
      <c r="J57" s="16">
        <v>103126</v>
      </c>
      <c r="K57" s="16">
        <v>109950.01</v>
      </c>
      <c r="L57" s="16">
        <v>114175.4</v>
      </c>
      <c r="M57" s="16">
        <v>107050</v>
      </c>
      <c r="N57" s="16">
        <v>111272</v>
      </c>
    </row>
    <row r="58" spans="1:14" x14ac:dyDescent="0.25">
      <c r="A58" s="72"/>
      <c r="B58" s="4" t="s">
        <v>10</v>
      </c>
      <c r="C58" s="16">
        <v>263505</v>
      </c>
      <c r="D58" s="16">
        <v>138757.39000000001</v>
      </c>
      <c r="E58" s="16">
        <v>121161.47</v>
      </c>
      <c r="F58" s="16">
        <v>131232</v>
      </c>
      <c r="G58" s="16">
        <v>139360.29999999999</v>
      </c>
      <c r="H58" s="16">
        <v>132898</v>
      </c>
      <c r="I58" s="16">
        <v>170377</v>
      </c>
      <c r="J58" s="16">
        <v>151846</v>
      </c>
      <c r="K58" s="16">
        <v>145176</v>
      </c>
      <c r="L58" s="16">
        <v>157825.70000000001</v>
      </c>
      <c r="M58" s="16">
        <v>137953.32</v>
      </c>
      <c r="N58" s="16">
        <v>145270.6</v>
      </c>
    </row>
    <row r="59" spans="1:14" ht="15" customHeight="1" x14ac:dyDescent="0.25">
      <c r="A59" s="63" t="s">
        <v>8</v>
      </c>
      <c r="B59" s="5" t="s">
        <v>3</v>
      </c>
      <c r="C59" s="17">
        <v>-59541.485000000001</v>
      </c>
      <c r="D59" s="17">
        <v>28392.625</v>
      </c>
      <c r="E59" s="17">
        <v>-26631.345000000001</v>
      </c>
      <c r="F59" s="17">
        <v>-23841</v>
      </c>
      <c r="G59" s="17">
        <v>-3156.15</v>
      </c>
      <c r="H59" s="17">
        <v>-22095</v>
      </c>
      <c r="I59" s="17">
        <v>-25862.04</v>
      </c>
      <c r="J59" s="17">
        <v>-18521.349999999999</v>
      </c>
      <c r="K59" s="17">
        <v>-21430.5</v>
      </c>
      <c r="L59" s="17">
        <v>-29041.57</v>
      </c>
      <c r="M59" s="17">
        <v>-2.5</v>
      </c>
      <c r="N59" s="17">
        <v>-25213.7</v>
      </c>
    </row>
    <row r="60" spans="1:14" x14ac:dyDescent="0.25">
      <c r="A60" s="63"/>
      <c r="B60" s="5" t="s">
        <v>4</v>
      </c>
      <c r="C60" s="17">
        <v>-59270.027666666661</v>
      </c>
      <c r="D60" s="17">
        <v>24147.047666666669</v>
      </c>
      <c r="E60" s="17">
        <v>-25762.841</v>
      </c>
      <c r="F60" s="17">
        <v>-23281.482068965521</v>
      </c>
      <c r="G60" s="17">
        <v>-7119.8083333333334</v>
      </c>
      <c r="H60" s="17">
        <v>-24471.814827586211</v>
      </c>
      <c r="I60" s="17">
        <v>-30648.131724137929</v>
      </c>
      <c r="J60" s="17">
        <v>-18283.416000000001</v>
      </c>
      <c r="K60" s="17">
        <v>-23290.918000000001</v>
      </c>
      <c r="L60" s="17">
        <v>-27102.222000000002</v>
      </c>
      <c r="M60" s="17">
        <v>1931.379333333334</v>
      </c>
      <c r="N60" s="17">
        <v>-23804.982857142859</v>
      </c>
    </row>
    <row r="61" spans="1:14" x14ac:dyDescent="0.25">
      <c r="A61" s="63"/>
      <c r="B61" s="5" t="s">
        <v>5</v>
      </c>
      <c r="C61" s="17">
        <v>21798.54667860992</v>
      </c>
      <c r="D61" s="17">
        <v>14736.748037941879</v>
      </c>
      <c r="E61" s="17">
        <v>6881.8141132043793</v>
      </c>
      <c r="F61" s="17">
        <v>7562.2394368969744</v>
      </c>
      <c r="G61" s="17">
        <v>12125.432568436931</v>
      </c>
      <c r="H61" s="17">
        <v>12882.663815734149</v>
      </c>
      <c r="I61" s="17">
        <v>18658.340676703319</v>
      </c>
      <c r="J61" s="17">
        <v>10410.81288381446</v>
      </c>
      <c r="K61" s="17">
        <v>12567.81197788536</v>
      </c>
      <c r="L61" s="17">
        <v>10836.04766218957</v>
      </c>
      <c r="M61" s="17">
        <v>14274.736524341841</v>
      </c>
      <c r="N61" s="17">
        <v>14762.32550481872</v>
      </c>
    </row>
    <row r="62" spans="1:14" x14ac:dyDescent="0.25">
      <c r="A62" s="63"/>
      <c r="B62" s="5" t="s">
        <v>9</v>
      </c>
      <c r="C62" s="17">
        <v>-108101</v>
      </c>
      <c r="D62" s="17">
        <v>-18662</v>
      </c>
      <c r="E62" s="17">
        <v>-37401</v>
      </c>
      <c r="F62" s="17">
        <v>-36517</v>
      </c>
      <c r="G62" s="17">
        <v>-41185</v>
      </c>
      <c r="H62" s="17">
        <v>-58713</v>
      </c>
      <c r="I62" s="17">
        <v>-80365</v>
      </c>
      <c r="J62" s="17">
        <v>-48600</v>
      </c>
      <c r="K62" s="17">
        <v>-52113</v>
      </c>
      <c r="L62" s="17">
        <v>-44088</v>
      </c>
      <c r="M62" s="17">
        <v>-36690.42</v>
      </c>
      <c r="N62" s="17">
        <v>-52815.6</v>
      </c>
    </row>
    <row r="63" spans="1:14" ht="15.75" thickBot="1" x14ac:dyDescent="0.3">
      <c r="A63" s="64"/>
      <c r="B63" s="6" t="s">
        <v>10</v>
      </c>
      <c r="C63" s="18">
        <v>-11856</v>
      </c>
      <c r="D63" s="18">
        <v>44210</v>
      </c>
      <c r="E63" s="18">
        <v>-6900</v>
      </c>
      <c r="F63" s="18">
        <v>-5000</v>
      </c>
      <c r="G63" s="18">
        <v>10777</v>
      </c>
      <c r="H63" s="18">
        <v>4700</v>
      </c>
      <c r="I63" s="18">
        <v>4700</v>
      </c>
      <c r="J63" s="18">
        <v>4700</v>
      </c>
      <c r="K63" s="18">
        <v>4700</v>
      </c>
      <c r="L63" s="18">
        <v>4700</v>
      </c>
      <c r="M63" s="18">
        <v>35775</v>
      </c>
      <c r="N63" s="18">
        <v>4700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N63"/>
  <sheetViews>
    <sheetView showGridLines="0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42401</v>
      </c>
      <c r="C10" s="3"/>
    </row>
    <row r="11" spans="1:6" ht="15.75" x14ac:dyDescent="0.25">
      <c r="A11" s="1" t="s">
        <v>0</v>
      </c>
      <c r="B11" s="2">
        <v>42401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1294066.05</v>
      </c>
      <c r="D15" s="11">
        <v>1390001.11</v>
      </c>
      <c r="E15" s="11">
        <v>1492515.37</v>
      </c>
      <c r="F15" s="11">
        <v>1599378.33</v>
      </c>
    </row>
    <row r="16" spans="1:6" x14ac:dyDescent="0.25">
      <c r="A16" s="72"/>
      <c r="B16" s="12" t="s">
        <v>4</v>
      </c>
      <c r="C16" s="13">
        <v>1300660.81</v>
      </c>
      <c r="D16" s="13">
        <v>1383618.53</v>
      </c>
      <c r="E16" s="13">
        <v>1472719.51</v>
      </c>
      <c r="F16" s="13">
        <v>1568222.61</v>
      </c>
    </row>
    <row r="17" spans="1:6" x14ac:dyDescent="0.25">
      <c r="A17" s="72"/>
      <c r="B17" s="12" t="s">
        <v>5</v>
      </c>
      <c r="C17" s="13">
        <v>40139.18</v>
      </c>
      <c r="D17" s="13">
        <v>73658.45</v>
      </c>
      <c r="E17" s="13">
        <v>102003.99</v>
      </c>
      <c r="F17" s="13">
        <v>88203.81</v>
      </c>
    </row>
    <row r="18" spans="1:6" x14ac:dyDescent="0.25">
      <c r="A18" s="72"/>
      <c r="B18" s="12" t="s">
        <v>9</v>
      </c>
      <c r="C18" s="13">
        <v>1210150</v>
      </c>
      <c r="D18" s="13">
        <v>1194781.52</v>
      </c>
      <c r="E18" s="13">
        <v>1264539.73</v>
      </c>
      <c r="F18" s="13">
        <v>1428403</v>
      </c>
    </row>
    <row r="19" spans="1:6" x14ac:dyDescent="0.25">
      <c r="A19" s="72"/>
      <c r="B19" s="12" t="s">
        <v>10</v>
      </c>
      <c r="C19" s="13">
        <v>1395181.93</v>
      </c>
      <c r="D19" s="13">
        <v>1497020.2</v>
      </c>
      <c r="E19" s="13">
        <v>1673075.42</v>
      </c>
      <c r="F19" s="13">
        <v>1717050.6</v>
      </c>
    </row>
    <row r="20" spans="1:6" ht="15" customHeight="1" x14ac:dyDescent="0.25">
      <c r="A20" s="63" t="s">
        <v>6</v>
      </c>
      <c r="B20" s="5" t="s">
        <v>3</v>
      </c>
      <c r="C20" s="14">
        <v>1112528.54</v>
      </c>
      <c r="D20" s="14">
        <v>1200861.48</v>
      </c>
      <c r="E20" s="14">
        <v>1272068.72</v>
      </c>
      <c r="F20" s="14">
        <v>1344664.48</v>
      </c>
    </row>
    <row r="21" spans="1:6" x14ac:dyDescent="0.25">
      <c r="A21" s="63"/>
      <c r="B21" s="5" t="s">
        <v>4</v>
      </c>
      <c r="C21" s="14">
        <v>1111395.73</v>
      </c>
      <c r="D21" s="14">
        <v>1194240.1499999999</v>
      </c>
      <c r="E21" s="14">
        <v>1284379.82</v>
      </c>
      <c r="F21" s="14">
        <v>1364803.78</v>
      </c>
    </row>
    <row r="22" spans="1:6" x14ac:dyDescent="0.25">
      <c r="A22" s="63"/>
      <c r="B22" s="5" t="s">
        <v>5</v>
      </c>
      <c r="C22" s="14">
        <v>48210.720000000001</v>
      </c>
      <c r="D22" s="14">
        <v>66545.960000000006</v>
      </c>
      <c r="E22" s="14">
        <v>96684.04</v>
      </c>
      <c r="F22" s="14">
        <v>126847.61</v>
      </c>
    </row>
    <row r="23" spans="1:6" x14ac:dyDescent="0.25">
      <c r="A23" s="63"/>
      <c r="B23" s="5" t="s">
        <v>9</v>
      </c>
      <c r="C23" s="14">
        <v>983548</v>
      </c>
      <c r="D23" s="14">
        <v>1085026</v>
      </c>
      <c r="E23" s="14">
        <v>1104659</v>
      </c>
      <c r="F23" s="14">
        <v>1157683</v>
      </c>
    </row>
    <row r="24" spans="1:6" x14ac:dyDescent="0.25">
      <c r="A24" s="63"/>
      <c r="B24" s="5" t="s">
        <v>10</v>
      </c>
      <c r="C24" s="14">
        <v>1250000</v>
      </c>
      <c r="D24" s="14">
        <v>1360000</v>
      </c>
      <c r="E24" s="14">
        <v>1500000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1181009</v>
      </c>
      <c r="D25" s="12">
        <v>1254358.01</v>
      </c>
      <c r="E25" s="12">
        <v>1351180.87</v>
      </c>
      <c r="F25" s="12">
        <v>1436091.5</v>
      </c>
    </row>
    <row r="26" spans="1:6" x14ac:dyDescent="0.25">
      <c r="A26" s="72"/>
      <c r="B26" s="4" t="s">
        <v>4</v>
      </c>
      <c r="C26" s="12">
        <v>1177929.43</v>
      </c>
      <c r="D26" s="12">
        <v>1249833.58</v>
      </c>
      <c r="E26" s="12">
        <v>1320478.5900000001</v>
      </c>
      <c r="F26" s="12">
        <v>1385114.6</v>
      </c>
    </row>
    <row r="27" spans="1:6" x14ac:dyDescent="0.25">
      <c r="A27" s="72"/>
      <c r="B27" s="4" t="s">
        <v>5</v>
      </c>
      <c r="C27" s="12">
        <v>31351.11</v>
      </c>
      <c r="D27" s="12">
        <v>56656.77</v>
      </c>
      <c r="E27" s="12">
        <v>85701.759999999995</v>
      </c>
      <c r="F27" s="12">
        <v>127234.66</v>
      </c>
    </row>
    <row r="28" spans="1:6" x14ac:dyDescent="0.25">
      <c r="A28" s="72"/>
      <c r="B28" s="4" t="s">
        <v>9</v>
      </c>
      <c r="C28" s="12">
        <v>1101513.3400000001</v>
      </c>
      <c r="D28" s="12">
        <v>1112528.48</v>
      </c>
      <c r="E28" s="12">
        <v>1123653.76</v>
      </c>
      <c r="F28" s="12">
        <v>1134890.3</v>
      </c>
    </row>
    <row r="29" spans="1:6" x14ac:dyDescent="0.25">
      <c r="A29" s="72"/>
      <c r="B29" s="4" t="s">
        <v>10</v>
      </c>
      <c r="C29" s="12">
        <v>1260369</v>
      </c>
      <c r="D29" s="12">
        <v>1338724</v>
      </c>
      <c r="E29" s="12">
        <v>1435333</v>
      </c>
      <c r="F29" s="12">
        <v>1521775</v>
      </c>
    </row>
    <row r="30" spans="1:6" ht="15" customHeight="1" x14ac:dyDescent="0.25">
      <c r="A30" s="73" t="s">
        <v>8</v>
      </c>
      <c r="B30" s="5" t="s">
        <v>3</v>
      </c>
      <c r="C30" s="14">
        <v>-70751.75</v>
      </c>
      <c r="D30" s="14">
        <v>-42084.91</v>
      </c>
      <c r="E30" s="14">
        <v>-11175</v>
      </c>
      <c r="F30" s="14">
        <v>13747.09</v>
      </c>
    </row>
    <row r="31" spans="1:6" x14ac:dyDescent="0.25">
      <c r="A31" s="73"/>
      <c r="B31" s="5" t="s">
        <v>4</v>
      </c>
      <c r="C31" s="14">
        <v>-69718.34</v>
      </c>
      <c r="D31" s="14">
        <v>-50681.85</v>
      </c>
      <c r="E31" s="14">
        <v>-21319.22</v>
      </c>
      <c r="F31" s="14">
        <v>2539</v>
      </c>
    </row>
    <row r="32" spans="1:6" x14ac:dyDescent="0.25">
      <c r="A32" s="73"/>
      <c r="B32" s="5" t="s">
        <v>5</v>
      </c>
      <c r="C32" s="14">
        <v>28851.16</v>
      </c>
      <c r="D32" s="14">
        <v>54940.68</v>
      </c>
      <c r="E32" s="14">
        <v>74598.77</v>
      </c>
      <c r="F32" s="14">
        <v>88989.09</v>
      </c>
    </row>
    <row r="33" spans="1:14" ht="15" customHeight="1" x14ac:dyDescent="0.25">
      <c r="A33" s="73"/>
      <c r="B33" s="5" t="s">
        <v>9</v>
      </c>
      <c r="C33" s="14">
        <v>-133762</v>
      </c>
      <c r="D33" s="14">
        <v>-152442</v>
      </c>
      <c r="E33" s="14">
        <v>-171304.73</v>
      </c>
      <c r="F33" s="14">
        <v>-195681</v>
      </c>
    </row>
    <row r="34" spans="1:14" x14ac:dyDescent="0.25">
      <c r="A34" s="73"/>
      <c r="B34" s="5" t="s">
        <v>10</v>
      </c>
      <c r="C34" s="14">
        <v>3024.55</v>
      </c>
      <c r="D34" s="14">
        <v>50749.75</v>
      </c>
      <c r="E34" s="14">
        <v>110000</v>
      </c>
      <c r="F34" s="14">
        <v>155000</v>
      </c>
    </row>
    <row r="35" spans="1:14" ht="15" customHeight="1" x14ac:dyDescent="0.25">
      <c r="A35" s="74" t="s">
        <v>20</v>
      </c>
      <c r="B35" s="4" t="s">
        <v>3</v>
      </c>
      <c r="C35" s="12">
        <v>73.989999999999995</v>
      </c>
      <c r="D35" s="12">
        <v>78.5</v>
      </c>
      <c r="E35" s="12">
        <v>81.03</v>
      </c>
      <c r="F35" s="12">
        <v>82</v>
      </c>
    </row>
    <row r="36" spans="1:14" x14ac:dyDescent="0.25">
      <c r="A36" s="74"/>
      <c r="B36" s="4" t="s">
        <v>4</v>
      </c>
      <c r="C36" s="12">
        <v>74.11</v>
      </c>
      <c r="D36" s="12">
        <v>78.400000000000006</v>
      </c>
      <c r="E36" s="12">
        <v>81.239999999999995</v>
      </c>
      <c r="F36" s="12">
        <v>83.35</v>
      </c>
    </row>
    <row r="37" spans="1:14" x14ac:dyDescent="0.25">
      <c r="A37" s="74"/>
      <c r="B37" s="4" t="s">
        <v>5</v>
      </c>
      <c r="C37" s="12">
        <v>1.61</v>
      </c>
      <c r="D37" s="12">
        <v>2.42</v>
      </c>
      <c r="E37" s="12">
        <v>3.44</v>
      </c>
      <c r="F37" s="12">
        <v>5.04</v>
      </c>
    </row>
    <row r="38" spans="1:14" x14ac:dyDescent="0.25">
      <c r="A38" s="74"/>
      <c r="B38" s="4" t="s">
        <v>9</v>
      </c>
      <c r="C38" s="12">
        <v>71.5</v>
      </c>
      <c r="D38" s="12">
        <v>72</v>
      </c>
      <c r="E38" s="12">
        <v>75</v>
      </c>
      <c r="F38" s="12">
        <v>76</v>
      </c>
    </row>
    <row r="39" spans="1:14" ht="15.75" thickBot="1" x14ac:dyDescent="0.3">
      <c r="A39" s="75"/>
      <c r="B39" s="7" t="s">
        <v>10</v>
      </c>
      <c r="C39" s="15">
        <v>77.34</v>
      </c>
      <c r="D39" s="15">
        <v>82.4</v>
      </c>
      <c r="E39" s="15">
        <v>88</v>
      </c>
      <c r="F39" s="15">
        <v>93.3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42401</v>
      </c>
      <c r="D43" s="9">
        <v>42430</v>
      </c>
      <c r="E43" s="9">
        <v>42461</v>
      </c>
      <c r="F43" s="9">
        <v>42491</v>
      </c>
      <c r="G43" s="9">
        <v>42522</v>
      </c>
      <c r="H43" s="9">
        <v>42552</v>
      </c>
      <c r="I43" s="9">
        <v>42583</v>
      </c>
      <c r="J43" s="9">
        <v>42614</v>
      </c>
      <c r="K43" s="9">
        <v>42644</v>
      </c>
      <c r="L43" s="9">
        <v>42675</v>
      </c>
      <c r="M43" s="9">
        <v>42705</v>
      </c>
      <c r="N43" s="9">
        <v>42736</v>
      </c>
    </row>
    <row r="44" spans="1:14" ht="15" customHeight="1" x14ac:dyDescent="0.25">
      <c r="A44" s="71" t="s">
        <v>11</v>
      </c>
      <c r="B44" s="4" t="s">
        <v>3</v>
      </c>
      <c r="C44" s="16">
        <v>93853.25</v>
      </c>
      <c r="D44" s="16">
        <v>98325.67</v>
      </c>
      <c r="E44" s="16">
        <v>116634.68</v>
      </c>
      <c r="F44" s="16">
        <v>98138.04</v>
      </c>
      <c r="G44" s="16">
        <v>102840.58</v>
      </c>
      <c r="H44" s="16">
        <v>110394.58</v>
      </c>
      <c r="I44" s="16">
        <v>101102</v>
      </c>
      <c r="J44" s="16">
        <v>100814.05</v>
      </c>
      <c r="K44" s="16">
        <v>110777.17</v>
      </c>
      <c r="L44" s="16">
        <v>104722.57</v>
      </c>
      <c r="M44" s="16">
        <v>130007.13</v>
      </c>
      <c r="N44" s="16">
        <v>131558.14000000001</v>
      </c>
    </row>
    <row r="45" spans="1:14" x14ac:dyDescent="0.25">
      <c r="A45" s="72"/>
      <c r="B45" s="4" t="s">
        <v>4</v>
      </c>
      <c r="C45" s="16">
        <v>94059.88</v>
      </c>
      <c r="D45" s="16">
        <v>99078.27</v>
      </c>
      <c r="E45" s="16">
        <v>115568.95</v>
      </c>
      <c r="F45" s="16">
        <v>98953.29</v>
      </c>
      <c r="G45" s="16">
        <v>102350.15</v>
      </c>
      <c r="H45" s="16">
        <v>109548.53</v>
      </c>
      <c r="I45" s="16">
        <v>101275.59</v>
      </c>
      <c r="J45" s="16">
        <v>100695.99</v>
      </c>
      <c r="K45" s="16">
        <v>111418.53</v>
      </c>
      <c r="L45" s="16">
        <v>104563.98</v>
      </c>
      <c r="M45" s="16">
        <v>128416.53</v>
      </c>
      <c r="N45" s="16">
        <v>136048.14000000001</v>
      </c>
    </row>
    <row r="46" spans="1:14" x14ac:dyDescent="0.25">
      <c r="A46" s="72"/>
      <c r="B46" s="4" t="s">
        <v>5</v>
      </c>
      <c r="C46" s="16">
        <v>3909.75</v>
      </c>
      <c r="D46" s="16">
        <v>3932.78</v>
      </c>
      <c r="E46" s="16">
        <v>6427.91</v>
      </c>
      <c r="F46" s="16">
        <v>4093.83</v>
      </c>
      <c r="G46" s="16">
        <v>3140.66</v>
      </c>
      <c r="H46" s="16">
        <v>4498.34</v>
      </c>
      <c r="I46" s="16">
        <v>4356.1000000000004</v>
      </c>
      <c r="J46" s="16">
        <v>5058.3599999999997</v>
      </c>
      <c r="K46" s="16">
        <v>5949.13</v>
      </c>
      <c r="L46" s="16">
        <v>6010.28</v>
      </c>
      <c r="M46" s="16">
        <v>9805.7000000000007</v>
      </c>
      <c r="N46" s="16">
        <v>9186.68</v>
      </c>
    </row>
    <row r="47" spans="1:14" ht="15" customHeight="1" x14ac:dyDescent="0.25">
      <c r="A47" s="72"/>
      <c r="B47" s="4" t="s">
        <v>9</v>
      </c>
      <c r="C47" s="16">
        <v>87286.13</v>
      </c>
      <c r="D47" s="16">
        <v>91020</v>
      </c>
      <c r="E47" s="16">
        <v>97779.3</v>
      </c>
      <c r="F47" s="16">
        <v>91600</v>
      </c>
      <c r="G47" s="16">
        <v>96050</v>
      </c>
      <c r="H47" s="16">
        <v>100000</v>
      </c>
      <c r="I47" s="16">
        <v>94270</v>
      </c>
      <c r="J47" s="16">
        <v>90000</v>
      </c>
      <c r="K47" s="16">
        <v>97215.13</v>
      </c>
      <c r="L47" s="16">
        <v>92232.42</v>
      </c>
      <c r="M47" s="16">
        <v>99487.24</v>
      </c>
      <c r="N47" s="16">
        <v>125454.41</v>
      </c>
    </row>
    <row r="48" spans="1:14" x14ac:dyDescent="0.25">
      <c r="A48" s="72"/>
      <c r="B48" s="4" t="s">
        <v>10</v>
      </c>
      <c r="C48" s="16">
        <v>105000</v>
      </c>
      <c r="D48" s="16">
        <v>107233.60000000001</v>
      </c>
      <c r="E48" s="16">
        <v>126868.7</v>
      </c>
      <c r="F48" s="16">
        <v>106208.2</v>
      </c>
      <c r="G48" s="16">
        <v>107088.29</v>
      </c>
      <c r="H48" s="16">
        <v>116636.3</v>
      </c>
      <c r="I48" s="16">
        <v>110017</v>
      </c>
      <c r="J48" s="16">
        <v>115841.9</v>
      </c>
      <c r="K48" s="16">
        <v>121549.07</v>
      </c>
      <c r="L48" s="16">
        <v>115612.98</v>
      </c>
      <c r="M48" s="16">
        <v>142515.20000000001</v>
      </c>
      <c r="N48" s="16">
        <v>152768.16</v>
      </c>
    </row>
    <row r="49" spans="1:14" ht="15" customHeight="1" x14ac:dyDescent="0.25">
      <c r="A49" s="63" t="s">
        <v>6</v>
      </c>
      <c r="B49" s="5" t="s">
        <v>3</v>
      </c>
      <c r="C49" s="17">
        <v>72880.539999999994</v>
      </c>
      <c r="D49" s="17">
        <v>86249.24</v>
      </c>
      <c r="E49" s="17">
        <v>101958.1</v>
      </c>
      <c r="F49" s="17">
        <v>80719.94</v>
      </c>
      <c r="G49" s="17">
        <v>86451.99</v>
      </c>
      <c r="H49" s="17">
        <v>94039.98</v>
      </c>
      <c r="I49" s="17">
        <v>85195.82</v>
      </c>
      <c r="J49" s="17">
        <v>87671.2</v>
      </c>
      <c r="K49" s="17">
        <v>94994.39</v>
      </c>
      <c r="L49" s="17">
        <v>87971.77</v>
      </c>
      <c r="M49" s="17">
        <v>109390</v>
      </c>
      <c r="N49" s="17">
        <v>115420.59</v>
      </c>
    </row>
    <row r="50" spans="1:14" x14ac:dyDescent="0.25">
      <c r="A50" s="63"/>
      <c r="B50" s="5" t="s">
        <v>4</v>
      </c>
      <c r="C50" s="17">
        <v>75647.12</v>
      </c>
      <c r="D50" s="17">
        <v>86712.46</v>
      </c>
      <c r="E50" s="17">
        <v>100924.94</v>
      </c>
      <c r="F50" s="17">
        <v>81544.77</v>
      </c>
      <c r="G50" s="17">
        <v>86526.06</v>
      </c>
      <c r="H50" s="17">
        <v>94521.95</v>
      </c>
      <c r="I50" s="17">
        <v>85933.94</v>
      </c>
      <c r="J50" s="17">
        <v>88019.28</v>
      </c>
      <c r="K50" s="17">
        <v>95229.38</v>
      </c>
      <c r="L50" s="17">
        <v>89261.19</v>
      </c>
      <c r="M50" s="17">
        <v>108458.04</v>
      </c>
      <c r="N50" s="17">
        <v>116041.75</v>
      </c>
    </row>
    <row r="51" spans="1:14" x14ac:dyDescent="0.25">
      <c r="A51" s="63"/>
      <c r="B51" s="5" t="s">
        <v>5</v>
      </c>
      <c r="C51" s="17">
        <v>8624.41</v>
      </c>
      <c r="D51" s="17">
        <v>5201.97</v>
      </c>
      <c r="E51" s="17">
        <v>7125.15</v>
      </c>
      <c r="F51" s="17">
        <v>7150.32</v>
      </c>
      <c r="G51" s="17">
        <v>4813.66</v>
      </c>
      <c r="H51" s="17">
        <v>5708.24</v>
      </c>
      <c r="I51" s="17">
        <v>4580.59</v>
      </c>
      <c r="J51" s="17">
        <v>7460.13</v>
      </c>
      <c r="K51" s="17">
        <v>6853.6</v>
      </c>
      <c r="L51" s="17">
        <v>8502.3799999999992</v>
      </c>
      <c r="M51" s="17">
        <v>9431.06</v>
      </c>
      <c r="N51" s="17">
        <v>9027.25</v>
      </c>
    </row>
    <row r="52" spans="1:14" ht="15" customHeight="1" x14ac:dyDescent="0.25">
      <c r="A52" s="63"/>
      <c r="B52" s="5" t="s">
        <v>9</v>
      </c>
      <c r="C52" s="17">
        <v>67890</v>
      </c>
      <c r="D52" s="17">
        <v>73522.149999999994</v>
      </c>
      <c r="E52" s="17">
        <v>82892.06</v>
      </c>
      <c r="F52" s="17">
        <v>65980</v>
      </c>
      <c r="G52" s="17">
        <v>76890</v>
      </c>
      <c r="H52" s="17">
        <v>84576.95</v>
      </c>
      <c r="I52" s="17">
        <v>79200</v>
      </c>
      <c r="J52" s="17">
        <v>73000</v>
      </c>
      <c r="K52" s="17">
        <v>84360</v>
      </c>
      <c r="L52" s="17">
        <v>76552.91</v>
      </c>
      <c r="M52" s="17">
        <v>84086.96</v>
      </c>
      <c r="N52" s="17">
        <v>104127.16</v>
      </c>
    </row>
    <row r="53" spans="1:14" x14ac:dyDescent="0.25">
      <c r="A53" s="63"/>
      <c r="B53" s="5" t="s">
        <v>10</v>
      </c>
      <c r="C53" s="17">
        <v>106362.71</v>
      </c>
      <c r="D53" s="17">
        <v>101368.11</v>
      </c>
      <c r="E53" s="17">
        <v>111940</v>
      </c>
      <c r="F53" s="17">
        <v>102846.35</v>
      </c>
      <c r="G53" s="17">
        <v>97792</v>
      </c>
      <c r="H53" s="17">
        <v>110203</v>
      </c>
      <c r="I53" s="17">
        <v>94265</v>
      </c>
      <c r="J53" s="17">
        <v>102069.77</v>
      </c>
      <c r="K53" s="17">
        <v>110072</v>
      </c>
      <c r="L53" s="17">
        <v>112576.8</v>
      </c>
      <c r="M53" s="17">
        <v>120000</v>
      </c>
      <c r="N53" s="17">
        <v>136104</v>
      </c>
    </row>
    <row r="54" spans="1:14" ht="15" customHeight="1" x14ac:dyDescent="0.25">
      <c r="A54" s="72" t="s">
        <v>7</v>
      </c>
      <c r="B54" s="4" t="s">
        <v>3</v>
      </c>
      <c r="C54" s="16">
        <v>82498.91</v>
      </c>
      <c r="D54" s="16">
        <v>87833.93</v>
      </c>
      <c r="E54" s="16">
        <v>94648</v>
      </c>
      <c r="F54" s="16">
        <v>90796.21</v>
      </c>
      <c r="G54" s="16">
        <v>94706.63</v>
      </c>
      <c r="H54" s="16">
        <v>103580.7</v>
      </c>
      <c r="I54" s="16">
        <v>94230.399999999994</v>
      </c>
      <c r="J54" s="16">
        <v>99061.66</v>
      </c>
      <c r="K54" s="16">
        <v>102077</v>
      </c>
      <c r="L54" s="16">
        <v>102730.33</v>
      </c>
      <c r="M54" s="16">
        <v>120671.16</v>
      </c>
      <c r="N54" s="16">
        <v>104749.78</v>
      </c>
    </row>
    <row r="55" spans="1:14" x14ac:dyDescent="0.25">
      <c r="A55" s="72"/>
      <c r="B55" s="4" t="s">
        <v>4</v>
      </c>
      <c r="C55" s="16">
        <v>83834.460000000006</v>
      </c>
      <c r="D55" s="16">
        <v>88657.26</v>
      </c>
      <c r="E55" s="16">
        <v>95031.5</v>
      </c>
      <c r="F55" s="16">
        <v>91311.76</v>
      </c>
      <c r="G55" s="16">
        <v>94861.46</v>
      </c>
      <c r="H55" s="16">
        <v>103164.92</v>
      </c>
      <c r="I55" s="16">
        <v>93967.12</v>
      </c>
      <c r="J55" s="16">
        <v>99944.89</v>
      </c>
      <c r="K55" s="16">
        <v>102280.78</v>
      </c>
      <c r="L55" s="16">
        <v>103073.86</v>
      </c>
      <c r="M55" s="16">
        <v>123577.96</v>
      </c>
      <c r="N55" s="16">
        <v>105410.24000000001</v>
      </c>
    </row>
    <row r="56" spans="1:14" x14ac:dyDescent="0.25">
      <c r="A56" s="72"/>
      <c r="B56" s="4" t="s">
        <v>5</v>
      </c>
      <c r="C56" s="16">
        <v>4813.5600000000004</v>
      </c>
      <c r="D56" s="16">
        <v>3606.08</v>
      </c>
      <c r="E56" s="16">
        <v>3206.4</v>
      </c>
      <c r="F56" s="16">
        <v>2441.5100000000002</v>
      </c>
      <c r="G56" s="16">
        <v>2642.8</v>
      </c>
      <c r="H56" s="16">
        <v>3499.67</v>
      </c>
      <c r="I56" s="16">
        <v>6868.8</v>
      </c>
      <c r="J56" s="16">
        <v>9101.4</v>
      </c>
      <c r="K56" s="16">
        <v>5474.75</v>
      </c>
      <c r="L56" s="16">
        <v>4064.99</v>
      </c>
      <c r="M56" s="16">
        <v>19604.03</v>
      </c>
      <c r="N56" s="16">
        <v>6560.2</v>
      </c>
    </row>
    <row r="57" spans="1:14" ht="15" customHeight="1" x14ac:dyDescent="0.25">
      <c r="A57" s="72"/>
      <c r="B57" s="4" t="s">
        <v>9</v>
      </c>
      <c r="C57" s="16">
        <v>79079.740000000005</v>
      </c>
      <c r="D57" s="16">
        <v>82798.84</v>
      </c>
      <c r="E57" s="16">
        <v>88486.64</v>
      </c>
      <c r="F57" s="16">
        <v>87026.93</v>
      </c>
      <c r="G57" s="16">
        <v>91161.91</v>
      </c>
      <c r="H57" s="16">
        <v>93695.93</v>
      </c>
      <c r="I57" s="16">
        <v>83200</v>
      </c>
      <c r="J57" s="16">
        <v>83000</v>
      </c>
      <c r="K57" s="16">
        <v>89000</v>
      </c>
      <c r="L57" s="16">
        <v>94571.81</v>
      </c>
      <c r="M57" s="16">
        <v>94993</v>
      </c>
      <c r="N57" s="16">
        <v>96170.46</v>
      </c>
    </row>
    <row r="58" spans="1:14" x14ac:dyDescent="0.25">
      <c r="A58" s="72"/>
      <c r="B58" s="4" t="s">
        <v>10</v>
      </c>
      <c r="C58" s="16">
        <v>98312.05</v>
      </c>
      <c r="D58" s="16">
        <v>97000</v>
      </c>
      <c r="E58" s="16">
        <v>104251</v>
      </c>
      <c r="F58" s="16">
        <v>95313</v>
      </c>
      <c r="G58" s="16">
        <v>101662.57</v>
      </c>
      <c r="H58" s="16">
        <v>109438</v>
      </c>
      <c r="I58" s="16">
        <v>107102</v>
      </c>
      <c r="J58" s="16">
        <v>116414.73</v>
      </c>
      <c r="K58" s="16">
        <v>112300.51</v>
      </c>
      <c r="L58" s="16">
        <v>109951.9</v>
      </c>
      <c r="M58" s="16">
        <v>168916</v>
      </c>
      <c r="N58" s="16">
        <v>118391</v>
      </c>
    </row>
    <row r="59" spans="1:14" ht="15" customHeight="1" x14ac:dyDescent="0.25">
      <c r="A59" s="63" t="s">
        <v>8</v>
      </c>
      <c r="B59" s="5" t="s">
        <v>3</v>
      </c>
      <c r="C59" s="17">
        <v>-8855.3799999999992</v>
      </c>
      <c r="D59" s="17">
        <v>-1632.18</v>
      </c>
      <c r="E59" s="17">
        <v>6812.97</v>
      </c>
      <c r="F59" s="17">
        <v>-9602</v>
      </c>
      <c r="G59" s="17">
        <v>-7604.72</v>
      </c>
      <c r="H59" s="17">
        <v>-7861.45</v>
      </c>
      <c r="I59" s="17">
        <v>-7379</v>
      </c>
      <c r="J59" s="17">
        <v>-11775.78</v>
      </c>
      <c r="K59" s="17">
        <v>-7395.18</v>
      </c>
      <c r="L59" s="17">
        <v>-14818</v>
      </c>
      <c r="M59" s="17">
        <v>-7800</v>
      </c>
      <c r="N59" s="17">
        <v>9120.34</v>
      </c>
    </row>
    <row r="60" spans="1:14" x14ac:dyDescent="0.25">
      <c r="A60" s="63"/>
      <c r="B60" s="5" t="s">
        <v>4</v>
      </c>
      <c r="C60" s="17">
        <v>-7065.81</v>
      </c>
      <c r="D60" s="17">
        <v>-1571.24</v>
      </c>
      <c r="E60" s="17">
        <v>6904.72</v>
      </c>
      <c r="F60" s="17">
        <v>-9127.2000000000007</v>
      </c>
      <c r="G60" s="17">
        <v>-7648.48</v>
      </c>
      <c r="H60" s="17">
        <v>-8004.59</v>
      </c>
      <c r="I60" s="17">
        <v>-7896.21</v>
      </c>
      <c r="J60" s="17">
        <v>-11359.05</v>
      </c>
      <c r="K60" s="17">
        <v>-6432.65</v>
      </c>
      <c r="L60" s="17">
        <v>-11992.07</v>
      </c>
      <c r="M60" s="17">
        <v>-12397.41</v>
      </c>
      <c r="N60" s="17">
        <v>8586.2000000000007</v>
      </c>
    </row>
    <row r="61" spans="1:14" x14ac:dyDescent="0.25">
      <c r="A61" s="63"/>
      <c r="B61" s="5" t="s">
        <v>5</v>
      </c>
      <c r="C61" s="17">
        <v>7038.65</v>
      </c>
      <c r="D61" s="17">
        <v>5477.47</v>
      </c>
      <c r="E61" s="17">
        <v>5502.81</v>
      </c>
      <c r="F61" s="17">
        <v>7633.24</v>
      </c>
      <c r="G61" s="17">
        <v>5385.86</v>
      </c>
      <c r="H61" s="17">
        <v>5947.4</v>
      </c>
      <c r="I61" s="17">
        <v>6649.58</v>
      </c>
      <c r="J61" s="17">
        <v>10758.24</v>
      </c>
      <c r="K61" s="17">
        <v>7462.5</v>
      </c>
      <c r="L61" s="17">
        <v>11632.42</v>
      </c>
      <c r="M61" s="17">
        <v>20244.77</v>
      </c>
      <c r="N61" s="17">
        <v>10295.32</v>
      </c>
    </row>
    <row r="62" spans="1:14" x14ac:dyDescent="0.25">
      <c r="A62" s="63"/>
      <c r="B62" s="5" t="s">
        <v>9</v>
      </c>
      <c r="C62" s="17">
        <v>-15870.37</v>
      </c>
      <c r="D62" s="17">
        <v>-10673.08</v>
      </c>
      <c r="E62" s="17">
        <v>-4000</v>
      </c>
      <c r="F62" s="17">
        <v>-22720</v>
      </c>
      <c r="G62" s="17">
        <v>-16570</v>
      </c>
      <c r="H62" s="17">
        <v>-21954.31</v>
      </c>
      <c r="I62" s="17">
        <v>-20581.89</v>
      </c>
      <c r="J62" s="17">
        <v>-32148.71</v>
      </c>
      <c r="K62" s="17">
        <v>-16456.689999999999</v>
      </c>
      <c r="L62" s="17">
        <v>-27776.5</v>
      </c>
      <c r="M62" s="17">
        <v>-64045.15</v>
      </c>
      <c r="N62" s="17">
        <v>-16371</v>
      </c>
    </row>
    <row r="63" spans="1:14" ht="15.75" thickBot="1" x14ac:dyDescent="0.3">
      <c r="A63" s="64"/>
      <c r="B63" s="6" t="s">
        <v>10</v>
      </c>
      <c r="C63" s="18">
        <v>11891.81</v>
      </c>
      <c r="D63" s="18">
        <v>13095.25</v>
      </c>
      <c r="E63" s="18">
        <v>17442</v>
      </c>
      <c r="F63" s="18">
        <v>9387.5</v>
      </c>
      <c r="G63" s="18">
        <v>7899.7</v>
      </c>
      <c r="H63" s="18">
        <v>7341.9</v>
      </c>
      <c r="I63" s="18">
        <v>5458</v>
      </c>
      <c r="J63" s="18">
        <v>10910.48</v>
      </c>
      <c r="K63" s="18">
        <v>7995</v>
      </c>
      <c r="L63" s="18">
        <v>20937.400000000001</v>
      </c>
      <c r="M63" s="18">
        <v>31306.400000000001</v>
      </c>
      <c r="N63" s="18">
        <v>23722.44</v>
      </c>
    </row>
  </sheetData>
  <mergeCells count="13">
    <mergeCell ref="A59:A63"/>
    <mergeCell ref="A13:F13"/>
    <mergeCell ref="A35:A39"/>
    <mergeCell ref="A42:N42"/>
    <mergeCell ref="A43:B43"/>
    <mergeCell ref="A44:A48"/>
    <mergeCell ref="A49:A53"/>
    <mergeCell ref="A54:A58"/>
    <mergeCell ref="A14:B14"/>
    <mergeCell ref="A15:A19"/>
    <mergeCell ref="A20:A24"/>
    <mergeCell ref="A25:A29"/>
    <mergeCell ref="A30:A3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0:N63"/>
  <sheetViews>
    <sheetView showGridLines="0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42430</v>
      </c>
      <c r="C10" s="3"/>
    </row>
    <row r="11" spans="1:6" ht="15.75" x14ac:dyDescent="0.25">
      <c r="A11" s="1" t="s">
        <v>0</v>
      </c>
      <c r="B11" s="2">
        <v>42430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1285868.47</v>
      </c>
      <c r="D15" s="11">
        <v>1388386.39</v>
      </c>
      <c r="E15" s="11">
        <v>1484686.6</v>
      </c>
      <c r="F15" s="11">
        <v>1595127.91</v>
      </c>
    </row>
    <row r="16" spans="1:6" x14ac:dyDescent="0.25">
      <c r="A16" s="72"/>
      <c r="B16" s="12" t="s">
        <v>4</v>
      </c>
      <c r="C16" s="13">
        <v>1282970.31</v>
      </c>
      <c r="D16" s="13">
        <v>1378728.28</v>
      </c>
      <c r="E16" s="13">
        <v>1454391</v>
      </c>
      <c r="F16" s="13">
        <v>1565428.31</v>
      </c>
    </row>
    <row r="17" spans="1:6" x14ac:dyDescent="0.25">
      <c r="A17" s="72"/>
      <c r="B17" s="12" t="s">
        <v>5</v>
      </c>
      <c r="C17" s="13">
        <v>43496.89</v>
      </c>
      <c r="D17" s="13">
        <v>62024.59</v>
      </c>
      <c r="E17" s="13">
        <v>66490.710000000006</v>
      </c>
      <c r="F17" s="13">
        <v>75612.59</v>
      </c>
    </row>
    <row r="18" spans="1:6" x14ac:dyDescent="0.25">
      <c r="A18" s="72"/>
      <c r="B18" s="12" t="s">
        <v>9</v>
      </c>
      <c r="C18" s="13">
        <v>1184245.46</v>
      </c>
      <c r="D18" s="13">
        <v>1266816.57</v>
      </c>
      <c r="E18" s="13">
        <v>1351179.47</v>
      </c>
      <c r="F18" s="13">
        <v>1444223.75</v>
      </c>
    </row>
    <row r="19" spans="1:6" x14ac:dyDescent="0.25">
      <c r="A19" s="72"/>
      <c r="B19" s="12" t="s">
        <v>10</v>
      </c>
      <c r="C19" s="13">
        <v>1395181.93</v>
      </c>
      <c r="D19" s="13">
        <v>1482343.27</v>
      </c>
      <c r="E19" s="13">
        <v>1557095.12</v>
      </c>
      <c r="F19" s="13">
        <v>1672930.04</v>
      </c>
    </row>
    <row r="20" spans="1:6" ht="15" customHeight="1" x14ac:dyDescent="0.25">
      <c r="A20" s="63" t="s">
        <v>6</v>
      </c>
      <c r="B20" s="5" t="s">
        <v>3</v>
      </c>
      <c r="C20" s="14">
        <v>1102211.3799999999</v>
      </c>
      <c r="D20" s="14">
        <v>1190330</v>
      </c>
      <c r="E20" s="14">
        <v>1266896.1100000001</v>
      </c>
      <c r="F20" s="14">
        <v>1366065.99</v>
      </c>
    </row>
    <row r="21" spans="1:6" x14ac:dyDescent="0.25">
      <c r="A21" s="63"/>
      <c r="B21" s="5" t="s">
        <v>4</v>
      </c>
      <c r="C21" s="14">
        <v>1103717.22</v>
      </c>
      <c r="D21" s="14">
        <v>1184713.8</v>
      </c>
      <c r="E21" s="14">
        <v>1260027.21</v>
      </c>
      <c r="F21" s="14">
        <v>1363483.02</v>
      </c>
    </row>
    <row r="22" spans="1:6" x14ac:dyDescent="0.25">
      <c r="A22" s="63"/>
      <c r="B22" s="5" t="s">
        <v>5</v>
      </c>
      <c r="C22" s="14">
        <v>25452.69</v>
      </c>
      <c r="D22" s="14">
        <v>67358.289999999994</v>
      </c>
      <c r="E22" s="14">
        <v>85895.77</v>
      </c>
      <c r="F22" s="14">
        <v>115437.27</v>
      </c>
    </row>
    <row r="23" spans="1:6" x14ac:dyDescent="0.25">
      <c r="A23" s="63"/>
      <c r="B23" s="5" t="s">
        <v>9</v>
      </c>
      <c r="C23" s="14">
        <v>1035487.06</v>
      </c>
      <c r="D23" s="14">
        <v>1080711.6499999999</v>
      </c>
      <c r="E23" s="14">
        <v>1134747.23</v>
      </c>
      <c r="F23" s="14">
        <v>1191484.5900000001</v>
      </c>
    </row>
    <row r="24" spans="1:6" x14ac:dyDescent="0.25">
      <c r="A24" s="63"/>
      <c r="B24" s="5" t="s">
        <v>10</v>
      </c>
      <c r="C24" s="14">
        <v>1149982</v>
      </c>
      <c r="D24" s="14">
        <v>1360000</v>
      </c>
      <c r="E24" s="14">
        <v>1500000</v>
      </c>
      <c r="F24" s="14">
        <v>1650000</v>
      </c>
    </row>
    <row r="25" spans="1:6" ht="15" customHeight="1" x14ac:dyDescent="0.25">
      <c r="A25" s="72" t="s">
        <v>7</v>
      </c>
      <c r="B25" s="4" t="s">
        <v>3</v>
      </c>
      <c r="C25" s="12">
        <v>1184988</v>
      </c>
      <c r="D25" s="12">
        <v>1268753.72</v>
      </c>
      <c r="E25" s="12">
        <v>1352835.56</v>
      </c>
      <c r="F25" s="12">
        <v>1401840.72</v>
      </c>
    </row>
    <row r="26" spans="1:6" x14ac:dyDescent="0.25">
      <c r="A26" s="72"/>
      <c r="B26" s="4" t="s">
        <v>4</v>
      </c>
      <c r="C26" s="12">
        <v>1184691.44</v>
      </c>
      <c r="D26" s="12">
        <v>1258554.1000000001</v>
      </c>
      <c r="E26" s="12">
        <v>1332593.53</v>
      </c>
      <c r="F26" s="12">
        <v>1388937.54</v>
      </c>
    </row>
    <row r="27" spans="1:6" x14ac:dyDescent="0.25">
      <c r="A27" s="72"/>
      <c r="B27" s="4" t="s">
        <v>5</v>
      </c>
      <c r="C27" s="12">
        <v>23431.72</v>
      </c>
      <c r="D27" s="12">
        <v>39185.629999999997</v>
      </c>
      <c r="E27" s="12">
        <v>61186.17</v>
      </c>
      <c r="F27" s="12">
        <v>93700.79</v>
      </c>
    </row>
    <row r="28" spans="1:6" x14ac:dyDescent="0.25">
      <c r="A28" s="72"/>
      <c r="B28" s="4" t="s">
        <v>9</v>
      </c>
      <c r="C28" s="12">
        <v>1131993.45</v>
      </c>
      <c r="D28" s="12">
        <v>1152369.33</v>
      </c>
      <c r="E28" s="12">
        <v>1181178.57</v>
      </c>
      <c r="F28" s="12">
        <v>1210708.03</v>
      </c>
    </row>
    <row r="29" spans="1:6" x14ac:dyDescent="0.25">
      <c r="A29" s="72"/>
      <c r="B29" s="4" t="s">
        <v>10</v>
      </c>
      <c r="C29" s="12">
        <v>1242286.7</v>
      </c>
      <c r="D29" s="12">
        <v>1330000</v>
      </c>
      <c r="E29" s="12">
        <v>1390000</v>
      </c>
      <c r="F29" s="12">
        <v>1495000</v>
      </c>
    </row>
    <row r="30" spans="1:6" ht="15" customHeight="1" x14ac:dyDescent="0.25">
      <c r="A30" s="73" t="s">
        <v>8</v>
      </c>
      <c r="B30" s="5" t="s">
        <v>3</v>
      </c>
      <c r="C30" s="14">
        <v>-79473.149999999994</v>
      </c>
      <c r="D30" s="14">
        <v>-71329.149999999994</v>
      </c>
      <c r="E30" s="14">
        <v>-40477.519999999997</v>
      </c>
      <c r="F30" s="14">
        <v>0</v>
      </c>
    </row>
    <row r="31" spans="1:6" x14ac:dyDescent="0.25">
      <c r="A31" s="73"/>
      <c r="B31" s="5" t="s">
        <v>4</v>
      </c>
      <c r="C31" s="14">
        <v>-77129.73</v>
      </c>
      <c r="D31" s="14">
        <v>-72360.67</v>
      </c>
      <c r="E31" s="14">
        <v>-44913.77</v>
      </c>
      <c r="F31" s="14">
        <v>-6492.45</v>
      </c>
    </row>
    <row r="32" spans="1:6" x14ac:dyDescent="0.25">
      <c r="A32" s="73"/>
      <c r="B32" s="5" t="s">
        <v>5</v>
      </c>
      <c r="C32" s="14">
        <v>27931.97</v>
      </c>
      <c r="D32" s="14">
        <v>63333.62</v>
      </c>
      <c r="E32" s="14">
        <v>81318.259999999995</v>
      </c>
      <c r="F32" s="14">
        <v>89903.28</v>
      </c>
    </row>
    <row r="33" spans="1:14" ht="15" customHeight="1" x14ac:dyDescent="0.25">
      <c r="A33" s="73"/>
      <c r="B33" s="5" t="s">
        <v>9</v>
      </c>
      <c r="C33" s="14">
        <v>-124883.08</v>
      </c>
      <c r="D33" s="14">
        <v>-187501</v>
      </c>
      <c r="E33" s="14">
        <v>-172409.08</v>
      </c>
      <c r="F33" s="14">
        <v>-195681</v>
      </c>
    </row>
    <row r="34" spans="1:14" x14ac:dyDescent="0.25">
      <c r="A34" s="73"/>
      <c r="B34" s="5" t="s">
        <v>10</v>
      </c>
      <c r="C34" s="14">
        <v>3024.55</v>
      </c>
      <c r="D34" s="14">
        <v>50749.75</v>
      </c>
      <c r="E34" s="14">
        <v>110000</v>
      </c>
      <c r="F34" s="14">
        <v>155000</v>
      </c>
    </row>
    <row r="35" spans="1:14" ht="15" customHeight="1" x14ac:dyDescent="0.25">
      <c r="A35" s="74" t="s">
        <v>20</v>
      </c>
      <c r="B35" s="4" t="s">
        <v>3</v>
      </c>
      <c r="C35" s="12">
        <v>74.150000000000006</v>
      </c>
      <c r="D35" s="12">
        <v>78.75</v>
      </c>
      <c r="E35" s="12">
        <v>82</v>
      </c>
      <c r="F35" s="12">
        <v>83.6</v>
      </c>
    </row>
    <row r="36" spans="1:14" x14ac:dyDescent="0.25">
      <c r="A36" s="74"/>
      <c r="B36" s="4" t="s">
        <v>4</v>
      </c>
      <c r="C36" s="12">
        <v>74.62</v>
      </c>
      <c r="D36" s="12">
        <v>79.569999999999993</v>
      </c>
      <c r="E36" s="12">
        <v>83.15</v>
      </c>
      <c r="F36" s="12">
        <v>85.03</v>
      </c>
    </row>
    <row r="37" spans="1:14" x14ac:dyDescent="0.25">
      <c r="A37" s="74"/>
      <c r="B37" s="4" t="s">
        <v>5</v>
      </c>
      <c r="C37" s="12">
        <v>1.76</v>
      </c>
      <c r="D37" s="12">
        <v>2.2999999999999998</v>
      </c>
      <c r="E37" s="12">
        <v>4.2</v>
      </c>
      <c r="F37" s="12">
        <v>5.75</v>
      </c>
    </row>
    <row r="38" spans="1:14" x14ac:dyDescent="0.25">
      <c r="A38" s="74"/>
      <c r="B38" s="4" t="s">
        <v>9</v>
      </c>
      <c r="C38" s="12">
        <v>71.8</v>
      </c>
      <c r="D38" s="12">
        <v>76</v>
      </c>
      <c r="E38" s="12">
        <v>77.84</v>
      </c>
      <c r="F38" s="12">
        <v>77.67</v>
      </c>
    </row>
    <row r="39" spans="1:14" ht="15.75" thickBot="1" x14ac:dyDescent="0.3">
      <c r="A39" s="75"/>
      <c r="B39" s="7" t="s">
        <v>10</v>
      </c>
      <c r="C39" s="15">
        <v>79</v>
      </c>
      <c r="D39" s="15">
        <v>83.9</v>
      </c>
      <c r="E39" s="15">
        <v>90</v>
      </c>
      <c r="F39" s="15">
        <v>93.9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42430</v>
      </c>
      <c r="D43" s="9">
        <v>42461</v>
      </c>
      <c r="E43" s="9">
        <v>42491</v>
      </c>
      <c r="F43" s="9">
        <v>42522</v>
      </c>
      <c r="G43" s="9">
        <v>42552</v>
      </c>
      <c r="H43" s="9">
        <v>42583</v>
      </c>
      <c r="I43" s="9">
        <v>42614</v>
      </c>
      <c r="J43" s="9">
        <v>42644</v>
      </c>
      <c r="K43" s="9">
        <v>42675</v>
      </c>
      <c r="L43" s="9">
        <v>42705</v>
      </c>
      <c r="M43" s="9">
        <v>42736</v>
      </c>
      <c r="N43" s="9">
        <v>42767</v>
      </c>
    </row>
    <row r="44" spans="1:14" ht="15" customHeight="1" x14ac:dyDescent="0.25">
      <c r="A44" s="71" t="s">
        <v>11</v>
      </c>
      <c r="B44" s="4" t="s">
        <v>3</v>
      </c>
      <c r="C44" s="16">
        <v>96649.55</v>
      </c>
      <c r="D44" s="16">
        <v>113264.7</v>
      </c>
      <c r="E44" s="16">
        <v>98108.28</v>
      </c>
      <c r="F44" s="16">
        <v>99918.91</v>
      </c>
      <c r="G44" s="16">
        <v>108644.6</v>
      </c>
      <c r="H44" s="16">
        <v>100673.4</v>
      </c>
      <c r="I44" s="16">
        <v>100632.8</v>
      </c>
      <c r="J44" s="16">
        <v>107341</v>
      </c>
      <c r="K44" s="16">
        <v>101920</v>
      </c>
      <c r="L44" s="16">
        <v>127937</v>
      </c>
      <c r="M44" s="16">
        <v>133363.15</v>
      </c>
      <c r="N44" s="16">
        <v>100568.9</v>
      </c>
    </row>
    <row r="45" spans="1:14" x14ac:dyDescent="0.25">
      <c r="A45" s="72"/>
      <c r="B45" s="4" t="s">
        <v>4</v>
      </c>
      <c r="C45" s="16">
        <v>97170.82</v>
      </c>
      <c r="D45" s="16">
        <v>113099.12</v>
      </c>
      <c r="E45" s="16">
        <v>99995.74</v>
      </c>
      <c r="F45" s="16">
        <v>101013.15</v>
      </c>
      <c r="G45" s="16">
        <v>108355.19</v>
      </c>
      <c r="H45" s="16">
        <v>100998.23</v>
      </c>
      <c r="I45" s="16">
        <v>100304</v>
      </c>
      <c r="J45" s="16">
        <v>109588.16</v>
      </c>
      <c r="K45" s="16">
        <v>105071.74</v>
      </c>
      <c r="L45" s="16">
        <v>124777.38</v>
      </c>
      <c r="M45" s="16">
        <v>135594.35999999999</v>
      </c>
      <c r="N45" s="16">
        <v>108674.53</v>
      </c>
    </row>
    <row r="46" spans="1:14" x14ac:dyDescent="0.25">
      <c r="A46" s="72"/>
      <c r="B46" s="4" t="s">
        <v>5</v>
      </c>
      <c r="C46" s="16">
        <v>4117.0600000000004</v>
      </c>
      <c r="D46" s="16">
        <v>8150.23</v>
      </c>
      <c r="E46" s="16">
        <v>7582.79</v>
      </c>
      <c r="F46" s="16">
        <v>5195.84</v>
      </c>
      <c r="G46" s="16">
        <v>5743.46</v>
      </c>
      <c r="H46" s="16">
        <v>5430.11</v>
      </c>
      <c r="I46" s="16">
        <v>4571.96</v>
      </c>
      <c r="J46" s="16">
        <v>7517.22</v>
      </c>
      <c r="K46" s="16">
        <v>8740.42</v>
      </c>
      <c r="L46" s="16">
        <v>9468.07</v>
      </c>
      <c r="M46" s="16">
        <v>7225.27</v>
      </c>
      <c r="N46" s="16">
        <v>16524.61</v>
      </c>
    </row>
    <row r="47" spans="1:14" ht="15" customHeight="1" x14ac:dyDescent="0.25">
      <c r="A47" s="72"/>
      <c r="B47" s="4" t="s">
        <v>9</v>
      </c>
      <c r="C47" s="16">
        <v>89860.05</v>
      </c>
      <c r="D47" s="16">
        <v>96212.11</v>
      </c>
      <c r="E47" s="16">
        <v>88592.1</v>
      </c>
      <c r="F47" s="16">
        <v>89562.7</v>
      </c>
      <c r="G47" s="16">
        <v>98734</v>
      </c>
      <c r="H47" s="16">
        <v>92184.68</v>
      </c>
      <c r="I47" s="16">
        <v>90133.74</v>
      </c>
      <c r="J47" s="16">
        <v>97133</v>
      </c>
      <c r="K47" s="16">
        <v>93081.21</v>
      </c>
      <c r="L47" s="16">
        <v>105495.56</v>
      </c>
      <c r="M47" s="16">
        <v>127679</v>
      </c>
      <c r="N47" s="16">
        <v>91781.26</v>
      </c>
    </row>
    <row r="48" spans="1:14" x14ac:dyDescent="0.25">
      <c r="A48" s="72"/>
      <c r="B48" s="4" t="s">
        <v>10</v>
      </c>
      <c r="C48" s="16">
        <v>105393.62</v>
      </c>
      <c r="D48" s="16">
        <v>127321.33</v>
      </c>
      <c r="E48" s="16">
        <v>120650</v>
      </c>
      <c r="F48" s="16">
        <v>111253.22</v>
      </c>
      <c r="G48" s="16">
        <v>120584.05</v>
      </c>
      <c r="H48" s="16">
        <v>108900</v>
      </c>
      <c r="I48" s="16">
        <v>108658.73</v>
      </c>
      <c r="J48" s="16">
        <v>129347.9</v>
      </c>
      <c r="K48" s="16">
        <v>129664.79</v>
      </c>
      <c r="L48" s="16">
        <v>139525.22</v>
      </c>
      <c r="M48" s="16">
        <v>151084.01</v>
      </c>
      <c r="N48" s="16">
        <v>137955.93</v>
      </c>
    </row>
    <row r="49" spans="1:14" ht="15" customHeight="1" x14ac:dyDescent="0.25">
      <c r="A49" s="63" t="s">
        <v>6</v>
      </c>
      <c r="B49" s="5" t="s">
        <v>3</v>
      </c>
      <c r="C49" s="17">
        <v>85032.29</v>
      </c>
      <c r="D49" s="17">
        <v>101796.18</v>
      </c>
      <c r="E49" s="17">
        <v>80171.45</v>
      </c>
      <c r="F49" s="17">
        <v>85185.3</v>
      </c>
      <c r="G49" s="17">
        <v>96656.33</v>
      </c>
      <c r="H49" s="17">
        <v>85675.67</v>
      </c>
      <c r="I49" s="17">
        <v>87240</v>
      </c>
      <c r="J49" s="17">
        <v>95444.43</v>
      </c>
      <c r="K49" s="17">
        <v>84683.46</v>
      </c>
      <c r="L49" s="17">
        <v>109072.33</v>
      </c>
      <c r="M49" s="17">
        <v>114202.82</v>
      </c>
      <c r="N49" s="17">
        <v>79090.39</v>
      </c>
    </row>
    <row r="50" spans="1:14" x14ac:dyDescent="0.25">
      <c r="A50" s="63"/>
      <c r="B50" s="5" t="s">
        <v>4</v>
      </c>
      <c r="C50" s="17">
        <v>84045.75</v>
      </c>
      <c r="D50" s="17">
        <v>101031.71</v>
      </c>
      <c r="E50" s="17">
        <v>82908.899999999994</v>
      </c>
      <c r="F50" s="17">
        <v>84991.79</v>
      </c>
      <c r="G50" s="17">
        <v>95511.01</v>
      </c>
      <c r="H50" s="17">
        <v>85782.84</v>
      </c>
      <c r="I50" s="17">
        <v>87450.89</v>
      </c>
      <c r="J50" s="17">
        <v>94839.19</v>
      </c>
      <c r="K50" s="17">
        <v>87129.63</v>
      </c>
      <c r="L50" s="17">
        <v>107071.47</v>
      </c>
      <c r="M50" s="17">
        <v>118131.86</v>
      </c>
      <c r="N50" s="17">
        <v>84327.84</v>
      </c>
    </row>
    <row r="51" spans="1:14" x14ac:dyDescent="0.25">
      <c r="A51" s="63"/>
      <c r="B51" s="5" t="s">
        <v>5</v>
      </c>
      <c r="C51" s="17">
        <v>4968.3900000000003</v>
      </c>
      <c r="D51" s="17">
        <v>6954.62</v>
      </c>
      <c r="E51" s="17">
        <v>7164.58</v>
      </c>
      <c r="F51" s="17">
        <v>4513.3900000000003</v>
      </c>
      <c r="G51" s="17">
        <v>5069.29</v>
      </c>
      <c r="H51" s="17">
        <v>4139.5</v>
      </c>
      <c r="I51" s="17">
        <v>4876.04</v>
      </c>
      <c r="J51" s="17">
        <v>5731.24</v>
      </c>
      <c r="K51" s="17">
        <v>7790.83</v>
      </c>
      <c r="L51" s="17">
        <v>8890.07</v>
      </c>
      <c r="M51" s="17">
        <v>12874.47</v>
      </c>
      <c r="N51" s="17">
        <v>14481.64</v>
      </c>
    </row>
    <row r="52" spans="1:14" ht="15" customHeight="1" x14ac:dyDescent="0.25">
      <c r="A52" s="63"/>
      <c r="B52" s="5" t="s">
        <v>9</v>
      </c>
      <c r="C52" s="17">
        <v>69275</v>
      </c>
      <c r="D52" s="17">
        <v>85734</v>
      </c>
      <c r="E52" s="17">
        <v>77464.09</v>
      </c>
      <c r="F52" s="17">
        <v>72070</v>
      </c>
      <c r="G52" s="17">
        <v>82516</v>
      </c>
      <c r="H52" s="17">
        <v>79358.820000000007</v>
      </c>
      <c r="I52" s="17">
        <v>79800</v>
      </c>
      <c r="J52" s="17">
        <v>81862</v>
      </c>
      <c r="K52" s="17">
        <v>75972.97</v>
      </c>
      <c r="L52" s="17">
        <v>87571.31</v>
      </c>
      <c r="M52" s="17">
        <v>105888</v>
      </c>
      <c r="N52" s="17">
        <v>72869.86</v>
      </c>
    </row>
    <row r="53" spans="1:14" x14ac:dyDescent="0.25">
      <c r="A53" s="63"/>
      <c r="B53" s="5" t="s">
        <v>10</v>
      </c>
      <c r="C53" s="17">
        <v>90612</v>
      </c>
      <c r="D53" s="17">
        <v>111427</v>
      </c>
      <c r="E53" s="17">
        <v>103188.44</v>
      </c>
      <c r="F53" s="17">
        <v>94140</v>
      </c>
      <c r="G53" s="17">
        <v>102300</v>
      </c>
      <c r="H53" s="17">
        <v>93828</v>
      </c>
      <c r="I53" s="17">
        <v>102069.77</v>
      </c>
      <c r="J53" s="17">
        <v>103696.04</v>
      </c>
      <c r="K53" s="17">
        <v>105590.58</v>
      </c>
      <c r="L53" s="17">
        <v>120678.91</v>
      </c>
      <c r="M53" s="17">
        <v>141876</v>
      </c>
      <c r="N53" s="17">
        <v>116386.1</v>
      </c>
    </row>
    <row r="54" spans="1:14" ht="15" customHeight="1" x14ac:dyDescent="0.25">
      <c r="A54" s="72" t="s">
        <v>7</v>
      </c>
      <c r="B54" s="4" t="s">
        <v>3</v>
      </c>
      <c r="C54" s="16">
        <v>86787.5</v>
      </c>
      <c r="D54" s="16">
        <v>94400</v>
      </c>
      <c r="E54" s="16">
        <v>91399.45</v>
      </c>
      <c r="F54" s="16">
        <v>93917.1</v>
      </c>
      <c r="G54" s="16">
        <v>104804.4</v>
      </c>
      <c r="H54" s="16">
        <v>92362.86</v>
      </c>
      <c r="I54" s="16">
        <v>99372</v>
      </c>
      <c r="J54" s="16">
        <v>106669.79</v>
      </c>
      <c r="K54" s="16">
        <v>102275.34</v>
      </c>
      <c r="L54" s="16">
        <v>120671.16</v>
      </c>
      <c r="M54" s="16">
        <v>115952.43</v>
      </c>
      <c r="N54" s="16">
        <v>87528.44</v>
      </c>
    </row>
    <row r="55" spans="1:14" x14ac:dyDescent="0.25">
      <c r="A55" s="72"/>
      <c r="B55" s="4" t="s">
        <v>4</v>
      </c>
      <c r="C55" s="16">
        <v>87742.64</v>
      </c>
      <c r="D55" s="16">
        <v>94320.94</v>
      </c>
      <c r="E55" s="16">
        <v>91710.87</v>
      </c>
      <c r="F55" s="16">
        <v>93811.12</v>
      </c>
      <c r="G55" s="16">
        <v>103442.62</v>
      </c>
      <c r="H55" s="16">
        <v>93559.24</v>
      </c>
      <c r="I55" s="16">
        <v>99933.75</v>
      </c>
      <c r="J55" s="16">
        <v>105614.61</v>
      </c>
      <c r="K55" s="16">
        <v>103027.06</v>
      </c>
      <c r="L55" s="16">
        <v>120230.44</v>
      </c>
      <c r="M55" s="16">
        <v>112021.08</v>
      </c>
      <c r="N55" s="16">
        <v>88986.36</v>
      </c>
    </row>
    <row r="56" spans="1:14" x14ac:dyDescent="0.25">
      <c r="A56" s="72"/>
      <c r="B56" s="4" t="s">
        <v>5</v>
      </c>
      <c r="C56" s="16">
        <v>4752.8500000000004</v>
      </c>
      <c r="D56" s="16">
        <v>5061.46</v>
      </c>
      <c r="E56" s="16">
        <v>3099.53</v>
      </c>
      <c r="F56" s="16">
        <v>2438.6799999999998</v>
      </c>
      <c r="G56" s="16">
        <v>6000.72</v>
      </c>
      <c r="H56" s="16">
        <v>5120.63</v>
      </c>
      <c r="I56" s="16">
        <v>5890.46</v>
      </c>
      <c r="J56" s="16">
        <v>6884.56</v>
      </c>
      <c r="K56" s="16">
        <v>4410.9399999999996</v>
      </c>
      <c r="L56" s="16">
        <v>13402.47</v>
      </c>
      <c r="M56" s="16">
        <v>7791.84</v>
      </c>
      <c r="N56" s="16">
        <v>9178.01</v>
      </c>
    </row>
    <row r="57" spans="1:14" ht="15" customHeight="1" x14ac:dyDescent="0.25">
      <c r="A57" s="72"/>
      <c r="B57" s="4" t="s">
        <v>9</v>
      </c>
      <c r="C57" s="16">
        <v>78669</v>
      </c>
      <c r="D57" s="16">
        <v>84195.23</v>
      </c>
      <c r="E57" s="16">
        <v>87652</v>
      </c>
      <c r="F57" s="16">
        <v>89031</v>
      </c>
      <c r="G57" s="16">
        <v>92502.98</v>
      </c>
      <c r="H57" s="16">
        <v>83200</v>
      </c>
      <c r="I57" s="16">
        <v>93050</v>
      </c>
      <c r="J57" s="16">
        <v>90522.26</v>
      </c>
      <c r="K57" s="16">
        <v>93593.91</v>
      </c>
      <c r="L57" s="16">
        <v>102300</v>
      </c>
      <c r="M57" s="16">
        <v>97555.62</v>
      </c>
      <c r="N57" s="16">
        <v>77108</v>
      </c>
    </row>
    <row r="58" spans="1:14" x14ac:dyDescent="0.25">
      <c r="A58" s="72"/>
      <c r="B58" s="4" t="s">
        <v>10</v>
      </c>
      <c r="C58" s="16">
        <v>98312.05</v>
      </c>
      <c r="D58" s="16">
        <v>104629.58</v>
      </c>
      <c r="E58" s="16">
        <v>99141</v>
      </c>
      <c r="F58" s="16">
        <v>98281</v>
      </c>
      <c r="G58" s="16">
        <v>113332</v>
      </c>
      <c r="H58" s="16">
        <v>102463</v>
      </c>
      <c r="I58" s="16">
        <v>116414.73</v>
      </c>
      <c r="J58" s="16">
        <v>116608</v>
      </c>
      <c r="K58" s="16">
        <v>114586.87</v>
      </c>
      <c r="L58" s="16">
        <v>159418.07999999999</v>
      </c>
      <c r="M58" s="16">
        <v>120022</v>
      </c>
      <c r="N58" s="16">
        <v>107902</v>
      </c>
    </row>
    <row r="59" spans="1:14" ht="15" customHeight="1" x14ac:dyDescent="0.25">
      <c r="A59" s="63" t="s">
        <v>8</v>
      </c>
      <c r="B59" s="5" t="s">
        <v>3</v>
      </c>
      <c r="C59" s="17">
        <v>-2419.89</v>
      </c>
      <c r="D59" s="17">
        <v>5050</v>
      </c>
      <c r="E59" s="17">
        <v>-10482.950000000001</v>
      </c>
      <c r="F59" s="17">
        <v>-8222.5400000000009</v>
      </c>
      <c r="G59" s="17">
        <v>-8818.01</v>
      </c>
      <c r="H59" s="17">
        <v>-7676</v>
      </c>
      <c r="I59" s="17">
        <v>-13666.79</v>
      </c>
      <c r="J59" s="17">
        <v>-10470.68</v>
      </c>
      <c r="K59" s="17">
        <v>-13681.17</v>
      </c>
      <c r="L59" s="17">
        <v>-14072.28</v>
      </c>
      <c r="M59" s="17">
        <v>5103.18</v>
      </c>
      <c r="N59" s="17">
        <v>-5801.79</v>
      </c>
    </row>
    <row r="60" spans="1:14" x14ac:dyDescent="0.25">
      <c r="A60" s="63"/>
      <c r="B60" s="5" t="s">
        <v>4</v>
      </c>
      <c r="C60" s="17">
        <v>-2510.44</v>
      </c>
      <c r="D60" s="17">
        <v>4663.53</v>
      </c>
      <c r="E60" s="17">
        <v>-8048.79</v>
      </c>
      <c r="F60" s="17">
        <v>-7523.74</v>
      </c>
      <c r="G60" s="17">
        <v>-8388.92</v>
      </c>
      <c r="H60" s="17">
        <v>-7186.86</v>
      </c>
      <c r="I60" s="17">
        <v>-11772</v>
      </c>
      <c r="J60" s="17">
        <v>-10491.23</v>
      </c>
      <c r="K60" s="17">
        <v>-14203.6</v>
      </c>
      <c r="L60" s="17">
        <v>-13529.1</v>
      </c>
      <c r="M60" s="17">
        <v>4600.71</v>
      </c>
      <c r="N60" s="17">
        <v>-3669.02</v>
      </c>
    </row>
    <row r="61" spans="1:14" x14ac:dyDescent="0.25">
      <c r="A61" s="63"/>
      <c r="B61" s="5" t="s">
        <v>5</v>
      </c>
      <c r="C61" s="17">
        <v>4931.22</v>
      </c>
      <c r="D61" s="17">
        <v>6752.65</v>
      </c>
      <c r="E61" s="17">
        <v>7057.8</v>
      </c>
      <c r="F61" s="17">
        <v>5706.17</v>
      </c>
      <c r="G61" s="17">
        <v>5256.32</v>
      </c>
      <c r="H61" s="17">
        <v>3998.22</v>
      </c>
      <c r="I61" s="17">
        <v>5804.34</v>
      </c>
      <c r="J61" s="17">
        <v>8715.41</v>
      </c>
      <c r="K61" s="17">
        <v>9166.1</v>
      </c>
      <c r="L61" s="17">
        <v>10590.19</v>
      </c>
      <c r="M61" s="17">
        <v>9875.14</v>
      </c>
      <c r="N61" s="17">
        <v>7589.12</v>
      </c>
    </row>
    <row r="62" spans="1:14" x14ac:dyDescent="0.25">
      <c r="A62" s="63"/>
      <c r="B62" s="5" t="s">
        <v>9</v>
      </c>
      <c r="C62" s="17">
        <v>-10422.459999999999</v>
      </c>
      <c r="D62" s="17">
        <v>-10673.08</v>
      </c>
      <c r="E62" s="17">
        <v>-16611</v>
      </c>
      <c r="F62" s="17">
        <v>-18044</v>
      </c>
      <c r="G62" s="17">
        <v>-17718.03</v>
      </c>
      <c r="H62" s="17">
        <v>-13693.01</v>
      </c>
      <c r="I62" s="17">
        <v>-20189.53</v>
      </c>
      <c r="J62" s="17">
        <v>-30102</v>
      </c>
      <c r="K62" s="17">
        <v>-27535.06</v>
      </c>
      <c r="L62" s="17">
        <v>-43031.58</v>
      </c>
      <c r="M62" s="17">
        <v>-11153</v>
      </c>
      <c r="N62" s="17">
        <v>-13246.3</v>
      </c>
    </row>
    <row r="63" spans="1:14" ht="15.75" thickBot="1" x14ac:dyDescent="0.3">
      <c r="A63" s="64"/>
      <c r="B63" s="6" t="s">
        <v>10</v>
      </c>
      <c r="C63" s="18">
        <v>11891.81</v>
      </c>
      <c r="D63" s="18">
        <v>17171.25</v>
      </c>
      <c r="E63" s="18">
        <v>9178</v>
      </c>
      <c r="F63" s="18">
        <v>9387.5</v>
      </c>
      <c r="G63" s="18">
        <v>1522.17</v>
      </c>
      <c r="H63" s="18">
        <v>102.36</v>
      </c>
      <c r="I63" s="18">
        <v>30.77</v>
      </c>
      <c r="J63" s="18">
        <v>3176.04</v>
      </c>
      <c r="K63" s="18">
        <v>3770.65</v>
      </c>
      <c r="L63" s="18">
        <v>-5.8</v>
      </c>
      <c r="M63" s="18">
        <v>22982</v>
      </c>
      <c r="N63" s="18">
        <v>14250.34</v>
      </c>
    </row>
  </sheetData>
  <mergeCells count="13">
    <mergeCell ref="A30:A34"/>
    <mergeCell ref="A13:F13"/>
    <mergeCell ref="A14:B14"/>
    <mergeCell ref="A15:A19"/>
    <mergeCell ref="A20:A24"/>
    <mergeCell ref="A25:A29"/>
    <mergeCell ref="A59:A63"/>
    <mergeCell ref="A35:A39"/>
    <mergeCell ref="A42:N42"/>
    <mergeCell ref="A43:B43"/>
    <mergeCell ref="A44:A48"/>
    <mergeCell ref="A49:A53"/>
    <mergeCell ref="A54:A5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0:N63"/>
  <sheetViews>
    <sheetView showGridLines="0" workbookViewId="0">
      <selection activeCell="B11" sqref="B11"/>
    </sheetView>
  </sheetViews>
  <sheetFormatPr defaultRowHeight="15" x14ac:dyDescent="0.25"/>
  <cols>
    <col min="1" max="1" width="38.42578125" customWidth="1"/>
    <col min="2" max="2" width="15.85546875" customWidth="1"/>
    <col min="3" max="4" width="12.42578125" bestFit="1" customWidth="1"/>
    <col min="5" max="5" width="12.140625" bestFit="1" customWidth="1"/>
    <col min="6" max="6" width="12.42578125" bestFit="1" customWidth="1"/>
    <col min="7" max="7" width="11.28515625" bestFit="1" customWidth="1"/>
    <col min="8" max="14" width="10.7109375" bestFit="1" customWidth="1"/>
  </cols>
  <sheetData>
    <row r="10" spans="1:6" ht="15.75" x14ac:dyDescent="0.25">
      <c r="A10" s="1" t="s">
        <v>30</v>
      </c>
      <c r="B10" s="2">
        <f>B11</f>
        <v>42461</v>
      </c>
      <c r="C10" s="3"/>
    </row>
    <row r="11" spans="1:6" ht="15.75" x14ac:dyDescent="0.25">
      <c r="A11" s="1" t="s">
        <v>0</v>
      </c>
      <c r="B11" s="2">
        <v>42461</v>
      </c>
      <c r="C11" s="3" t="s">
        <v>1</v>
      </c>
    </row>
    <row r="13" spans="1:6" ht="15.75" customHeight="1" thickBot="1" x14ac:dyDescent="0.3">
      <c r="A13" s="67" t="s">
        <v>12</v>
      </c>
      <c r="B13" s="68"/>
      <c r="C13" s="68"/>
      <c r="D13" s="68"/>
      <c r="E13" s="68"/>
      <c r="F13" s="68"/>
    </row>
    <row r="14" spans="1:6" ht="15.75" thickBot="1" x14ac:dyDescent="0.3">
      <c r="A14" s="69" t="s">
        <v>2</v>
      </c>
      <c r="B14" s="70"/>
      <c r="C14" s="8">
        <v>2016</v>
      </c>
      <c r="D14" s="8">
        <v>2017</v>
      </c>
      <c r="E14" s="8">
        <v>2018</v>
      </c>
      <c r="F14" s="8">
        <v>2019</v>
      </c>
    </row>
    <row r="15" spans="1:6" ht="15" customHeight="1" x14ac:dyDescent="0.25">
      <c r="A15" s="71" t="s">
        <v>11</v>
      </c>
      <c r="B15" s="10" t="s">
        <v>3</v>
      </c>
      <c r="C15" s="11">
        <v>1278376.77</v>
      </c>
      <c r="D15" s="11">
        <v>1377251.46</v>
      </c>
      <c r="E15" s="11">
        <v>1451383.64</v>
      </c>
      <c r="F15" s="11">
        <v>1559204.5</v>
      </c>
    </row>
    <row r="16" spans="1:6" x14ac:dyDescent="0.25">
      <c r="A16" s="72"/>
      <c r="B16" s="12" t="s">
        <v>4</v>
      </c>
      <c r="C16" s="13">
        <v>1275905.1599999999</v>
      </c>
      <c r="D16" s="13">
        <v>1362676.03</v>
      </c>
      <c r="E16" s="13">
        <v>1453578.48</v>
      </c>
      <c r="F16" s="13">
        <v>1553526.34</v>
      </c>
    </row>
    <row r="17" spans="1:6" x14ac:dyDescent="0.25">
      <c r="A17" s="72"/>
      <c r="B17" s="12" t="s">
        <v>5</v>
      </c>
      <c r="C17" s="13">
        <v>35460.97</v>
      </c>
      <c r="D17" s="13">
        <v>55957.02</v>
      </c>
      <c r="E17" s="13">
        <v>77135.44</v>
      </c>
      <c r="F17" s="13">
        <v>100387.34</v>
      </c>
    </row>
    <row r="18" spans="1:6" x14ac:dyDescent="0.25">
      <c r="A18" s="72"/>
      <c r="B18" s="12" t="s">
        <v>9</v>
      </c>
      <c r="C18" s="13">
        <v>1192976.33</v>
      </c>
      <c r="D18" s="13">
        <v>1269956.95</v>
      </c>
      <c r="E18" s="13">
        <v>1307216.1200000001</v>
      </c>
      <c r="F18" s="13">
        <v>1351661.47</v>
      </c>
    </row>
    <row r="19" spans="1:6" x14ac:dyDescent="0.25">
      <c r="A19" s="72"/>
      <c r="B19" s="12" t="s">
        <v>10</v>
      </c>
      <c r="C19" s="13">
        <v>1334649.27</v>
      </c>
      <c r="D19" s="13">
        <v>1482261.48</v>
      </c>
      <c r="E19" s="13">
        <v>1568859</v>
      </c>
      <c r="F19" s="13">
        <v>1672930.04</v>
      </c>
    </row>
    <row r="20" spans="1:6" ht="15" customHeight="1" x14ac:dyDescent="0.25">
      <c r="A20" s="63" t="s">
        <v>6</v>
      </c>
      <c r="B20" s="5" t="s">
        <v>3</v>
      </c>
      <c r="C20" s="14">
        <v>1093064.96</v>
      </c>
      <c r="D20" s="14">
        <v>1159566</v>
      </c>
      <c r="E20" s="14">
        <v>1238927.68</v>
      </c>
      <c r="F20" s="14">
        <v>1334756.33</v>
      </c>
    </row>
    <row r="21" spans="1:6" x14ac:dyDescent="0.25">
      <c r="A21" s="63"/>
      <c r="B21" s="5" t="s">
        <v>4</v>
      </c>
      <c r="C21" s="14">
        <v>1091420.42</v>
      </c>
      <c r="D21" s="14">
        <v>1163753.19</v>
      </c>
      <c r="E21" s="14">
        <v>1241258.1000000001</v>
      </c>
      <c r="F21" s="14">
        <v>1333073.18</v>
      </c>
    </row>
    <row r="22" spans="1:6" x14ac:dyDescent="0.25">
      <c r="A22" s="63"/>
      <c r="B22" s="5" t="s">
        <v>5</v>
      </c>
      <c r="C22" s="14">
        <v>24453.34</v>
      </c>
      <c r="D22" s="14">
        <v>53193.56</v>
      </c>
      <c r="E22" s="14">
        <v>71675.490000000005</v>
      </c>
      <c r="F22" s="14">
        <v>106996.84</v>
      </c>
    </row>
    <row r="23" spans="1:6" x14ac:dyDescent="0.25">
      <c r="A23" s="63"/>
      <c r="B23" s="5" t="s">
        <v>9</v>
      </c>
      <c r="C23" s="14">
        <v>1032224.74</v>
      </c>
      <c r="D23" s="14">
        <v>1043827.43</v>
      </c>
      <c r="E23" s="14">
        <v>1057778.67</v>
      </c>
      <c r="F23" s="14">
        <v>1081809.93</v>
      </c>
    </row>
    <row r="24" spans="1:6" x14ac:dyDescent="0.25">
      <c r="A24" s="63"/>
      <c r="B24" s="5" t="s">
        <v>10</v>
      </c>
      <c r="C24" s="14">
        <v>1144649.27</v>
      </c>
      <c r="D24" s="14">
        <v>1287261.48</v>
      </c>
      <c r="E24" s="14">
        <v>1396903.41</v>
      </c>
      <c r="F24" s="14">
        <v>1530889.81</v>
      </c>
    </row>
    <row r="25" spans="1:6" ht="15" customHeight="1" x14ac:dyDescent="0.25">
      <c r="A25" s="72" t="s">
        <v>7</v>
      </c>
      <c r="B25" s="4" t="s">
        <v>3</v>
      </c>
      <c r="C25" s="12">
        <v>1194800</v>
      </c>
      <c r="D25" s="12">
        <v>1279351.7</v>
      </c>
      <c r="E25" s="12">
        <v>1357567.87</v>
      </c>
      <c r="F25" s="12">
        <v>1383604.83</v>
      </c>
    </row>
    <row r="26" spans="1:6" x14ac:dyDescent="0.25">
      <c r="A26" s="72"/>
      <c r="B26" s="4" t="s">
        <v>4</v>
      </c>
      <c r="C26" s="12">
        <v>1201566.8999999999</v>
      </c>
      <c r="D26" s="12">
        <v>1264724.6200000001</v>
      </c>
      <c r="E26" s="12">
        <v>1339680.32</v>
      </c>
      <c r="F26" s="12">
        <v>1400290.96</v>
      </c>
    </row>
    <row r="27" spans="1:6" x14ac:dyDescent="0.25">
      <c r="A27" s="72"/>
      <c r="B27" s="4" t="s">
        <v>5</v>
      </c>
      <c r="C27" s="12">
        <v>19428.96</v>
      </c>
      <c r="D27" s="12">
        <v>44894.16</v>
      </c>
      <c r="E27" s="12">
        <v>72443.39</v>
      </c>
      <c r="F27" s="12">
        <v>117695.99</v>
      </c>
    </row>
    <row r="28" spans="1:6" x14ac:dyDescent="0.25">
      <c r="A28" s="72"/>
      <c r="B28" s="4" t="s">
        <v>9</v>
      </c>
      <c r="C28" s="12">
        <v>1170579.1399999999</v>
      </c>
      <c r="D28" s="12">
        <v>1187208.18</v>
      </c>
      <c r="E28" s="12">
        <v>1241867.4099999999</v>
      </c>
      <c r="F28" s="12">
        <v>1273031.94</v>
      </c>
    </row>
    <row r="29" spans="1:6" x14ac:dyDescent="0.25">
      <c r="A29" s="72"/>
      <c r="B29" s="4" t="s">
        <v>10</v>
      </c>
      <c r="C29" s="12">
        <v>1242286.7</v>
      </c>
      <c r="D29" s="12">
        <v>1388367.62</v>
      </c>
      <c r="E29" s="12">
        <v>1523962.05</v>
      </c>
      <c r="F29" s="12">
        <v>1670135.55</v>
      </c>
    </row>
    <row r="30" spans="1:6" ht="15" customHeight="1" x14ac:dyDescent="0.25">
      <c r="A30" s="73" t="s">
        <v>8</v>
      </c>
      <c r="B30" s="5" t="s">
        <v>3</v>
      </c>
      <c r="C30" s="14">
        <v>-100450</v>
      </c>
      <c r="D30" s="14">
        <v>-103514.56</v>
      </c>
      <c r="E30" s="14">
        <v>-78738.47</v>
      </c>
      <c r="F30" s="14">
        <v>-36001.82</v>
      </c>
    </row>
    <row r="31" spans="1:6" x14ac:dyDescent="0.25">
      <c r="A31" s="73"/>
      <c r="B31" s="5" t="s">
        <v>4</v>
      </c>
      <c r="C31" s="14">
        <v>-108041.64</v>
      </c>
      <c r="D31" s="14">
        <v>-99039.86</v>
      </c>
      <c r="E31" s="14">
        <v>-87238.63</v>
      </c>
      <c r="F31" s="14">
        <v>-52186.74</v>
      </c>
    </row>
    <row r="32" spans="1:6" x14ac:dyDescent="0.25">
      <c r="A32" s="73"/>
      <c r="B32" s="5" t="s">
        <v>5</v>
      </c>
      <c r="C32" s="14">
        <v>17012.34</v>
      </c>
      <c r="D32" s="14">
        <v>40594.04</v>
      </c>
      <c r="E32" s="14">
        <v>60867.9</v>
      </c>
      <c r="F32" s="14">
        <v>81675.81</v>
      </c>
    </row>
    <row r="33" spans="1:14" ht="15" customHeight="1" x14ac:dyDescent="0.25">
      <c r="A33" s="73"/>
      <c r="B33" s="5" t="s">
        <v>9</v>
      </c>
      <c r="C33" s="14">
        <v>-142680.26999999999</v>
      </c>
      <c r="D33" s="14">
        <v>-179700.36</v>
      </c>
      <c r="E33" s="14">
        <v>-190291.86</v>
      </c>
      <c r="F33" s="14">
        <v>-195681</v>
      </c>
    </row>
    <row r="34" spans="1:14" x14ac:dyDescent="0.25">
      <c r="A34" s="73"/>
      <c r="B34" s="5" t="s">
        <v>10</v>
      </c>
      <c r="C34" s="14">
        <v>-86716.14</v>
      </c>
      <c r="D34" s="14">
        <v>2737.04</v>
      </c>
      <c r="E34" s="14">
        <v>35500</v>
      </c>
      <c r="F34" s="14">
        <v>76000</v>
      </c>
    </row>
    <row r="35" spans="1:14" ht="15" customHeight="1" x14ac:dyDescent="0.25">
      <c r="A35" s="74" t="s">
        <v>20</v>
      </c>
      <c r="B35" s="4" t="s">
        <v>3</v>
      </c>
      <c r="C35" s="12">
        <v>74.349999999999994</v>
      </c>
      <c r="D35" s="12">
        <v>80</v>
      </c>
      <c r="E35" s="12">
        <v>84.45</v>
      </c>
      <c r="F35" s="12">
        <v>84.03</v>
      </c>
    </row>
    <row r="36" spans="1:14" x14ac:dyDescent="0.25">
      <c r="A36" s="74"/>
      <c r="B36" s="4" t="s">
        <v>4</v>
      </c>
      <c r="C36" s="12">
        <v>74.989999999999995</v>
      </c>
      <c r="D36" s="12">
        <v>79.75</v>
      </c>
      <c r="E36" s="12">
        <v>83.39</v>
      </c>
      <c r="F36" s="12">
        <v>85.29</v>
      </c>
    </row>
    <row r="37" spans="1:14" x14ac:dyDescent="0.25">
      <c r="A37" s="74"/>
      <c r="B37" s="4" t="s">
        <v>5</v>
      </c>
      <c r="C37" s="12">
        <v>1.69</v>
      </c>
      <c r="D37" s="12">
        <v>2.84</v>
      </c>
      <c r="E37" s="12">
        <v>3.95</v>
      </c>
      <c r="F37" s="12">
        <v>6.23</v>
      </c>
    </row>
    <row r="38" spans="1:14" x14ac:dyDescent="0.25">
      <c r="A38" s="74"/>
      <c r="B38" s="4" t="s">
        <v>9</v>
      </c>
      <c r="C38" s="12">
        <v>72.53</v>
      </c>
      <c r="D38" s="12">
        <v>72</v>
      </c>
      <c r="E38" s="12">
        <v>77</v>
      </c>
      <c r="F38" s="12">
        <v>77.7</v>
      </c>
    </row>
    <row r="39" spans="1:14" ht="15.75" thickBot="1" x14ac:dyDescent="0.3">
      <c r="A39" s="75"/>
      <c r="B39" s="7" t="s">
        <v>10</v>
      </c>
      <c r="C39" s="15">
        <v>79</v>
      </c>
      <c r="D39" s="15">
        <v>83.82</v>
      </c>
      <c r="E39" s="15">
        <v>89.12</v>
      </c>
      <c r="F39" s="15">
        <v>93.9</v>
      </c>
    </row>
    <row r="40" spans="1:14" ht="15.75" customHeight="1" x14ac:dyDescent="0.25"/>
    <row r="42" spans="1:14" ht="15.75" customHeight="1" thickBot="1" x14ac:dyDescent="0.3">
      <c r="A42" s="65" t="s">
        <v>13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5.75" thickBot="1" x14ac:dyDescent="0.3">
      <c r="A43" s="69" t="s">
        <v>2</v>
      </c>
      <c r="B43" s="70"/>
      <c r="C43" s="9">
        <v>42461</v>
      </c>
      <c r="D43" s="9">
        <v>42491</v>
      </c>
      <c r="E43" s="9">
        <v>42522</v>
      </c>
      <c r="F43" s="9">
        <v>42552</v>
      </c>
      <c r="G43" s="9">
        <v>42583</v>
      </c>
      <c r="H43" s="9">
        <v>42614</v>
      </c>
      <c r="I43" s="9">
        <v>42644</v>
      </c>
      <c r="J43" s="9">
        <v>42675</v>
      </c>
      <c r="K43" s="9">
        <v>42705</v>
      </c>
      <c r="L43" s="9">
        <v>42736</v>
      </c>
      <c r="M43" s="9">
        <v>42767</v>
      </c>
      <c r="N43" s="9">
        <v>42795</v>
      </c>
    </row>
    <row r="44" spans="1:14" ht="15" customHeight="1" x14ac:dyDescent="0.25">
      <c r="A44" s="71" t="s">
        <v>11</v>
      </c>
      <c r="B44" s="4" t="s">
        <v>3</v>
      </c>
      <c r="C44" s="16">
        <v>112449.3</v>
      </c>
      <c r="D44" s="16">
        <v>96157.31</v>
      </c>
      <c r="E44" s="16">
        <v>99891.24</v>
      </c>
      <c r="F44" s="16">
        <v>107964.64</v>
      </c>
      <c r="G44" s="16">
        <v>98743.92</v>
      </c>
      <c r="H44" s="16">
        <v>98789.58</v>
      </c>
      <c r="I44" s="16">
        <v>108154.75</v>
      </c>
      <c r="J44" s="16">
        <v>100200</v>
      </c>
      <c r="K44" s="16">
        <v>128317.79</v>
      </c>
      <c r="L44" s="16">
        <v>138060.78</v>
      </c>
      <c r="M44" s="16">
        <v>95325.91</v>
      </c>
      <c r="N44" s="16">
        <v>103382.1</v>
      </c>
    </row>
    <row r="45" spans="1:14" x14ac:dyDescent="0.25">
      <c r="A45" s="72"/>
      <c r="B45" s="4" t="s">
        <v>4</v>
      </c>
      <c r="C45" s="16">
        <v>113109.92</v>
      </c>
      <c r="D45" s="16">
        <v>97496.2</v>
      </c>
      <c r="E45" s="16">
        <v>100033.86</v>
      </c>
      <c r="F45" s="16">
        <v>108020.02</v>
      </c>
      <c r="G45" s="16">
        <v>98924.89</v>
      </c>
      <c r="H45" s="16">
        <v>100133.85</v>
      </c>
      <c r="I45" s="16">
        <v>108133.11</v>
      </c>
      <c r="J45" s="16">
        <v>102058.73</v>
      </c>
      <c r="K45" s="16">
        <v>127423.46</v>
      </c>
      <c r="L45" s="16">
        <v>138200.07</v>
      </c>
      <c r="M45" s="16">
        <v>98965.2</v>
      </c>
      <c r="N45" s="16">
        <v>105280.77</v>
      </c>
    </row>
    <row r="46" spans="1:14" x14ac:dyDescent="0.25">
      <c r="A46" s="72"/>
      <c r="B46" s="4" t="s">
        <v>5</v>
      </c>
      <c r="C46" s="16">
        <v>6459.94</v>
      </c>
      <c r="D46" s="16">
        <v>5436.49</v>
      </c>
      <c r="E46" s="16">
        <v>3223.7</v>
      </c>
      <c r="F46" s="16">
        <v>3681.86</v>
      </c>
      <c r="G46" s="16">
        <v>4086.96</v>
      </c>
      <c r="H46" s="16">
        <v>4641.43</v>
      </c>
      <c r="I46" s="16">
        <v>5034.0200000000004</v>
      </c>
      <c r="J46" s="16">
        <v>5765.28</v>
      </c>
      <c r="K46" s="16">
        <v>7639.5</v>
      </c>
      <c r="L46" s="16">
        <v>7598.91</v>
      </c>
      <c r="M46" s="16">
        <v>11941.04</v>
      </c>
      <c r="N46" s="16">
        <v>13592.89</v>
      </c>
    </row>
    <row r="47" spans="1:14" ht="15" customHeight="1" x14ac:dyDescent="0.25">
      <c r="A47" s="72"/>
      <c r="B47" s="4" t="s">
        <v>9</v>
      </c>
      <c r="C47" s="16">
        <v>96212.11</v>
      </c>
      <c r="D47" s="16">
        <v>91681.9</v>
      </c>
      <c r="E47" s="16">
        <v>93769.72</v>
      </c>
      <c r="F47" s="16">
        <v>101419.06</v>
      </c>
      <c r="G47" s="16">
        <v>91879.31</v>
      </c>
      <c r="H47" s="16">
        <v>94319.62</v>
      </c>
      <c r="I47" s="16">
        <v>99181.39</v>
      </c>
      <c r="J47" s="16">
        <v>94323.15</v>
      </c>
      <c r="K47" s="16">
        <v>106529.43</v>
      </c>
      <c r="L47" s="16">
        <v>128895.9</v>
      </c>
      <c r="M47" s="16">
        <v>87839.1</v>
      </c>
      <c r="N47" s="16">
        <v>87850.75</v>
      </c>
    </row>
    <row r="48" spans="1:14" x14ac:dyDescent="0.25">
      <c r="A48" s="72"/>
      <c r="B48" s="4" t="s">
        <v>10</v>
      </c>
      <c r="C48" s="16">
        <v>126939.36</v>
      </c>
      <c r="D48" s="16">
        <v>112327.47</v>
      </c>
      <c r="E48" s="16">
        <v>106342.02</v>
      </c>
      <c r="F48" s="16">
        <v>114490.5</v>
      </c>
      <c r="G48" s="16">
        <v>106979.03</v>
      </c>
      <c r="H48" s="16">
        <v>110406</v>
      </c>
      <c r="I48" s="16">
        <v>117904.5</v>
      </c>
      <c r="J48" s="16">
        <v>113850.75</v>
      </c>
      <c r="K48" s="16">
        <v>138946.44</v>
      </c>
      <c r="L48" s="16">
        <v>151084.01</v>
      </c>
      <c r="M48" s="16">
        <v>131017.76</v>
      </c>
      <c r="N48" s="16">
        <v>139625.63</v>
      </c>
    </row>
    <row r="49" spans="1:14" ht="15" customHeight="1" x14ac:dyDescent="0.25">
      <c r="A49" s="63" t="s">
        <v>6</v>
      </c>
      <c r="B49" s="5" t="s">
        <v>3</v>
      </c>
      <c r="C49" s="17">
        <v>99766</v>
      </c>
      <c r="D49" s="17">
        <v>77876.87</v>
      </c>
      <c r="E49" s="17">
        <v>83626.62</v>
      </c>
      <c r="F49" s="17">
        <v>95706.79</v>
      </c>
      <c r="G49" s="17">
        <v>82887.8</v>
      </c>
      <c r="H49" s="17">
        <v>86216.55</v>
      </c>
      <c r="I49" s="17">
        <v>94095.5</v>
      </c>
      <c r="J49" s="17">
        <v>84117.1</v>
      </c>
      <c r="K49" s="17">
        <v>110198.85</v>
      </c>
      <c r="L49" s="17">
        <v>119119.83</v>
      </c>
      <c r="M49" s="17">
        <v>73979.97</v>
      </c>
      <c r="N49" s="17">
        <v>89489</v>
      </c>
    </row>
    <row r="50" spans="1:14" x14ac:dyDescent="0.25">
      <c r="A50" s="63"/>
      <c r="B50" s="5" t="s">
        <v>4</v>
      </c>
      <c r="C50" s="17">
        <v>100260.11</v>
      </c>
      <c r="D50" s="17">
        <v>77837.100000000006</v>
      </c>
      <c r="E50" s="17">
        <v>84042.559999999998</v>
      </c>
      <c r="F50" s="17">
        <v>94837.29</v>
      </c>
      <c r="G50" s="17">
        <v>82978.559999999998</v>
      </c>
      <c r="H50" s="17">
        <v>86636.01</v>
      </c>
      <c r="I50" s="17">
        <v>93861.57</v>
      </c>
      <c r="J50" s="17">
        <v>83682.61</v>
      </c>
      <c r="K50" s="17">
        <v>108970.25</v>
      </c>
      <c r="L50" s="17">
        <v>119710.15</v>
      </c>
      <c r="M50" s="17">
        <v>74755.820000000007</v>
      </c>
      <c r="N50" s="17">
        <v>88295.71</v>
      </c>
    </row>
    <row r="51" spans="1:14" x14ac:dyDescent="0.25">
      <c r="A51" s="63"/>
      <c r="B51" s="5" t="s">
        <v>5</v>
      </c>
      <c r="C51" s="17">
        <v>7175.42</v>
      </c>
      <c r="D51" s="17">
        <v>1654.44</v>
      </c>
      <c r="E51" s="17">
        <v>2893.51</v>
      </c>
      <c r="F51" s="17">
        <v>3937.34</v>
      </c>
      <c r="G51" s="17">
        <v>3584</v>
      </c>
      <c r="H51" s="17">
        <v>3573.45</v>
      </c>
      <c r="I51" s="17">
        <v>5192.37</v>
      </c>
      <c r="J51" s="17">
        <v>5279.1</v>
      </c>
      <c r="K51" s="17">
        <v>5302.67</v>
      </c>
      <c r="L51" s="17">
        <v>9157.74</v>
      </c>
      <c r="M51" s="17">
        <v>5618.64</v>
      </c>
      <c r="N51" s="17">
        <v>8338.43</v>
      </c>
    </row>
    <row r="52" spans="1:14" ht="15" customHeight="1" x14ac:dyDescent="0.25">
      <c r="A52" s="63"/>
      <c r="B52" s="5" t="s">
        <v>9</v>
      </c>
      <c r="C52" s="17">
        <v>80719</v>
      </c>
      <c r="D52" s="17">
        <v>73779</v>
      </c>
      <c r="E52" s="17">
        <v>78675</v>
      </c>
      <c r="F52" s="17">
        <v>87661.71</v>
      </c>
      <c r="G52" s="17">
        <v>76373.42</v>
      </c>
      <c r="H52" s="17">
        <v>80629.58</v>
      </c>
      <c r="I52" s="17">
        <v>80143</v>
      </c>
      <c r="J52" s="17">
        <v>75671.98</v>
      </c>
      <c r="K52" s="17">
        <v>98456.98</v>
      </c>
      <c r="L52" s="17">
        <v>106783.58</v>
      </c>
      <c r="M52" s="17">
        <v>67060.149999999994</v>
      </c>
      <c r="N52" s="17">
        <v>67397.13</v>
      </c>
    </row>
    <row r="53" spans="1:14" x14ac:dyDescent="0.25">
      <c r="A53" s="63"/>
      <c r="B53" s="5" t="s">
        <v>10</v>
      </c>
      <c r="C53" s="17">
        <v>110853.59</v>
      </c>
      <c r="D53" s="17">
        <v>80467.62</v>
      </c>
      <c r="E53" s="17">
        <v>88239.74</v>
      </c>
      <c r="F53" s="17">
        <v>101021.55</v>
      </c>
      <c r="G53" s="17">
        <v>91898</v>
      </c>
      <c r="H53" s="17">
        <v>94621.440000000002</v>
      </c>
      <c r="I53" s="17">
        <v>101865</v>
      </c>
      <c r="J53" s="17">
        <v>93272</v>
      </c>
      <c r="K53" s="17">
        <v>119459.88</v>
      </c>
      <c r="L53" s="17">
        <v>138669</v>
      </c>
      <c r="M53" s="17">
        <v>89914.12</v>
      </c>
      <c r="N53" s="17">
        <v>101927.9</v>
      </c>
    </row>
    <row r="54" spans="1:14" ht="15" customHeight="1" x14ac:dyDescent="0.25">
      <c r="A54" s="72" t="s">
        <v>7</v>
      </c>
      <c r="B54" s="4" t="s">
        <v>3</v>
      </c>
      <c r="C54" s="16">
        <v>96927.75</v>
      </c>
      <c r="D54" s="16">
        <v>91910.720000000001</v>
      </c>
      <c r="E54" s="16">
        <v>94867.16</v>
      </c>
      <c r="F54" s="16">
        <v>106079.72</v>
      </c>
      <c r="G54" s="16">
        <v>92033.79</v>
      </c>
      <c r="H54" s="16">
        <v>96595.56</v>
      </c>
      <c r="I54" s="16">
        <v>106371.69</v>
      </c>
      <c r="J54" s="16">
        <v>104283.25</v>
      </c>
      <c r="K54" s="16">
        <v>122718.54</v>
      </c>
      <c r="L54" s="16">
        <v>114117.87</v>
      </c>
      <c r="M54" s="16">
        <v>96627.82</v>
      </c>
      <c r="N54" s="16">
        <v>92467.43</v>
      </c>
    </row>
    <row r="55" spans="1:14" x14ac:dyDescent="0.25">
      <c r="A55" s="72"/>
      <c r="B55" s="4" t="s">
        <v>4</v>
      </c>
      <c r="C55" s="16">
        <v>96075.18</v>
      </c>
      <c r="D55" s="16">
        <v>92009.57</v>
      </c>
      <c r="E55" s="16">
        <v>95414.22</v>
      </c>
      <c r="F55" s="16">
        <v>106818.69</v>
      </c>
      <c r="G55" s="16">
        <v>93533.47</v>
      </c>
      <c r="H55" s="16">
        <v>99306.559999999998</v>
      </c>
      <c r="I55" s="16">
        <v>104943.05</v>
      </c>
      <c r="J55" s="16">
        <v>104487.51</v>
      </c>
      <c r="K55" s="16">
        <v>121752.45</v>
      </c>
      <c r="L55" s="16">
        <v>112736.93</v>
      </c>
      <c r="M55" s="16">
        <v>95899.08</v>
      </c>
      <c r="N55" s="16">
        <v>93500.99</v>
      </c>
    </row>
    <row r="56" spans="1:14" x14ac:dyDescent="0.25">
      <c r="A56" s="72"/>
      <c r="B56" s="4" t="s">
        <v>5</v>
      </c>
      <c r="C56" s="16">
        <v>4593.3999999999996</v>
      </c>
      <c r="D56" s="16">
        <v>2210.31</v>
      </c>
      <c r="E56" s="16">
        <v>3688.28</v>
      </c>
      <c r="F56" s="16">
        <v>4814.53</v>
      </c>
      <c r="G56" s="16">
        <v>4172.3500000000004</v>
      </c>
      <c r="H56" s="16">
        <v>6543.04</v>
      </c>
      <c r="I56" s="16">
        <v>6253.74</v>
      </c>
      <c r="J56" s="16">
        <v>4034.9</v>
      </c>
      <c r="K56" s="16">
        <v>11868.46</v>
      </c>
      <c r="L56" s="16">
        <v>6934.93</v>
      </c>
      <c r="M56" s="16">
        <v>4071.74</v>
      </c>
      <c r="N56" s="16">
        <v>5696.66</v>
      </c>
    </row>
    <row r="57" spans="1:14" ht="15" customHeight="1" x14ac:dyDescent="0.25">
      <c r="A57" s="72"/>
      <c r="B57" s="4" t="s">
        <v>9</v>
      </c>
      <c r="C57" s="16">
        <v>83508</v>
      </c>
      <c r="D57" s="16">
        <v>86287</v>
      </c>
      <c r="E57" s="16">
        <v>87882</v>
      </c>
      <c r="F57" s="16">
        <v>95176.72</v>
      </c>
      <c r="G57" s="16">
        <v>88337.56</v>
      </c>
      <c r="H57" s="16">
        <v>88936.13</v>
      </c>
      <c r="I57" s="16">
        <v>92855.37</v>
      </c>
      <c r="J57" s="16">
        <v>96328.71</v>
      </c>
      <c r="K57" s="16">
        <v>103656.38</v>
      </c>
      <c r="L57" s="16">
        <v>97555.62</v>
      </c>
      <c r="M57" s="16">
        <v>86831.79</v>
      </c>
      <c r="N57" s="16">
        <v>80730</v>
      </c>
    </row>
    <row r="58" spans="1:14" x14ac:dyDescent="0.25">
      <c r="A58" s="72"/>
      <c r="B58" s="4" t="s">
        <v>10</v>
      </c>
      <c r="C58" s="16">
        <v>102167.21</v>
      </c>
      <c r="D58" s="16">
        <v>95355.11</v>
      </c>
      <c r="E58" s="16">
        <v>103746.27</v>
      </c>
      <c r="F58" s="16">
        <v>117945.60000000001</v>
      </c>
      <c r="G58" s="16">
        <v>105207.4</v>
      </c>
      <c r="H58" s="16">
        <v>112667.75</v>
      </c>
      <c r="I58" s="16">
        <v>116824</v>
      </c>
      <c r="J58" s="16">
        <v>115065</v>
      </c>
      <c r="K58" s="16">
        <v>151079.34</v>
      </c>
      <c r="L58" s="16">
        <v>122279</v>
      </c>
      <c r="M58" s="16">
        <v>102354.44</v>
      </c>
      <c r="N58" s="16">
        <v>102653</v>
      </c>
    </row>
    <row r="59" spans="1:14" ht="15" customHeight="1" x14ac:dyDescent="0.25">
      <c r="A59" s="63" t="s">
        <v>8</v>
      </c>
      <c r="B59" s="5" t="s">
        <v>3</v>
      </c>
      <c r="C59" s="17">
        <v>3620.2</v>
      </c>
      <c r="D59" s="17">
        <v>-13726</v>
      </c>
      <c r="E59" s="17">
        <v>-11267.74</v>
      </c>
      <c r="F59" s="17">
        <v>-10472.56</v>
      </c>
      <c r="G59" s="17">
        <v>-9951.26</v>
      </c>
      <c r="H59" s="17">
        <v>-10970.55</v>
      </c>
      <c r="I59" s="17">
        <v>-13758.63</v>
      </c>
      <c r="J59" s="17">
        <v>-21173.67</v>
      </c>
      <c r="K59" s="17">
        <v>-13685.1</v>
      </c>
      <c r="L59" s="17">
        <v>7115.82</v>
      </c>
      <c r="M59" s="17">
        <v>-22581</v>
      </c>
      <c r="N59" s="17">
        <v>-4274.42</v>
      </c>
    </row>
    <row r="60" spans="1:14" x14ac:dyDescent="0.25">
      <c r="A60" s="63"/>
      <c r="B60" s="5" t="s">
        <v>4</v>
      </c>
      <c r="C60" s="17">
        <v>4184.92</v>
      </c>
      <c r="D60" s="17">
        <v>-13796.09</v>
      </c>
      <c r="E60" s="17">
        <v>-11546.31</v>
      </c>
      <c r="F60" s="17">
        <v>-11981.4</v>
      </c>
      <c r="G60" s="17">
        <v>-10917.19</v>
      </c>
      <c r="H60" s="17">
        <v>-12670.49</v>
      </c>
      <c r="I60" s="17">
        <v>-11081.54</v>
      </c>
      <c r="J60" s="17">
        <v>-19557.97</v>
      </c>
      <c r="K60" s="17">
        <v>-11515.74</v>
      </c>
      <c r="L60" s="17">
        <v>6973.23</v>
      </c>
      <c r="M60" s="17">
        <v>-21143.34</v>
      </c>
      <c r="N60" s="17">
        <v>-5205.28</v>
      </c>
    </row>
    <row r="61" spans="1:14" x14ac:dyDescent="0.25">
      <c r="A61" s="63"/>
      <c r="B61" s="5" t="s">
        <v>5</v>
      </c>
      <c r="C61" s="17">
        <v>6836.43</v>
      </c>
      <c r="D61" s="17">
        <v>2926.48</v>
      </c>
      <c r="E61" s="17">
        <v>4453.41</v>
      </c>
      <c r="F61" s="17">
        <v>6189.81</v>
      </c>
      <c r="G61" s="17">
        <v>5198.34</v>
      </c>
      <c r="H61" s="17">
        <v>7622.6</v>
      </c>
      <c r="I61" s="17">
        <v>7607.48</v>
      </c>
      <c r="J61" s="17">
        <v>6777.03</v>
      </c>
      <c r="K61" s="17">
        <v>8541.16</v>
      </c>
      <c r="L61" s="17">
        <v>9910.7800000000007</v>
      </c>
      <c r="M61" s="17">
        <v>6567.06</v>
      </c>
      <c r="N61" s="17">
        <v>9948.91</v>
      </c>
    </row>
    <row r="62" spans="1:14" x14ac:dyDescent="0.25">
      <c r="A62" s="63"/>
      <c r="B62" s="5" t="s">
        <v>9</v>
      </c>
      <c r="C62" s="17">
        <v>-11636.72</v>
      </c>
      <c r="D62" s="17">
        <v>-18687.18</v>
      </c>
      <c r="E62" s="17">
        <v>-20438.16</v>
      </c>
      <c r="F62" s="17">
        <v>-30283.89</v>
      </c>
      <c r="G62" s="17">
        <v>-23532.19</v>
      </c>
      <c r="H62" s="17">
        <v>-24857.38</v>
      </c>
      <c r="I62" s="17">
        <v>-22241</v>
      </c>
      <c r="J62" s="17">
        <v>-28689.59</v>
      </c>
      <c r="K62" s="17">
        <v>-27585</v>
      </c>
      <c r="L62" s="17">
        <v>-6142.38</v>
      </c>
      <c r="M62" s="17">
        <v>-32204.21</v>
      </c>
      <c r="N62" s="17">
        <v>-25070.3</v>
      </c>
    </row>
    <row r="63" spans="1:14" ht="15.75" thickBot="1" x14ac:dyDescent="0.3">
      <c r="A63" s="64"/>
      <c r="B63" s="6" t="s">
        <v>10</v>
      </c>
      <c r="C63" s="18">
        <v>14435.32</v>
      </c>
      <c r="D63" s="18">
        <v>-6597.65</v>
      </c>
      <c r="E63" s="18">
        <v>-4070.35</v>
      </c>
      <c r="F63" s="18">
        <v>-3329.41</v>
      </c>
      <c r="G63" s="18">
        <v>-3684.84</v>
      </c>
      <c r="H63" s="18">
        <v>5685.31</v>
      </c>
      <c r="I63" s="18">
        <v>2415</v>
      </c>
      <c r="J63" s="18">
        <v>-4509</v>
      </c>
      <c r="K63" s="18">
        <v>3143</v>
      </c>
      <c r="L63" s="18">
        <v>24815</v>
      </c>
      <c r="M63" s="18">
        <v>-8563.7000000000007</v>
      </c>
      <c r="N63" s="18">
        <v>9511.9699999999993</v>
      </c>
    </row>
  </sheetData>
  <mergeCells count="13">
    <mergeCell ref="A59:A63"/>
    <mergeCell ref="A35:A39"/>
    <mergeCell ref="A42:N42"/>
    <mergeCell ref="A43:B43"/>
    <mergeCell ref="A44:A48"/>
    <mergeCell ref="A49:A53"/>
    <mergeCell ref="A54:A58"/>
    <mergeCell ref="A30:A34"/>
    <mergeCell ref="A13:F13"/>
    <mergeCell ref="A14:B14"/>
    <mergeCell ref="A15:A19"/>
    <mergeCell ref="A20:A24"/>
    <mergeCell ref="A25:A2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65</vt:i4>
      </vt:variant>
      <vt:variant>
        <vt:lpstr>Intervalos Nomeados</vt:lpstr>
      </vt:variant>
      <vt:variant>
        <vt:i4>4</vt:i4>
      </vt:variant>
    </vt:vector>
  </HeadingPairs>
  <TitlesOfParts>
    <vt:vector size="69" baseType="lpstr">
      <vt:lpstr>parametros</vt:lpstr>
      <vt:lpstr>Introdução</vt:lpstr>
      <vt:lpstr>Matriz mensal</vt:lpstr>
      <vt:lpstr>Matriz anual</vt:lpstr>
      <vt:lpstr>Dez2015</vt:lpstr>
      <vt:lpstr>Jan2016</vt:lpstr>
      <vt:lpstr>Fev2016</vt:lpstr>
      <vt:lpstr>Mar2016</vt:lpstr>
      <vt:lpstr>Abr2016</vt:lpstr>
      <vt:lpstr>Mai2016</vt:lpstr>
      <vt:lpstr>Jun2016</vt:lpstr>
      <vt:lpstr>Jul2016</vt:lpstr>
      <vt:lpstr>Ago2016</vt:lpstr>
      <vt:lpstr>Set2016</vt:lpstr>
      <vt:lpstr>Out2016</vt:lpstr>
      <vt:lpstr>Nov2016</vt:lpstr>
      <vt:lpstr>Dez2016</vt:lpstr>
      <vt:lpstr>Jan2017</vt:lpstr>
      <vt:lpstr>Fev2017</vt:lpstr>
      <vt:lpstr>Mar2017</vt:lpstr>
      <vt:lpstr>Abr2017</vt:lpstr>
      <vt:lpstr>Mai2017</vt:lpstr>
      <vt:lpstr>Jun2017</vt:lpstr>
      <vt:lpstr>Jul2017</vt:lpstr>
      <vt:lpstr>Ago2017</vt:lpstr>
      <vt:lpstr>Set2017</vt:lpstr>
      <vt:lpstr>Out2017</vt:lpstr>
      <vt:lpstr>Nov2017</vt:lpstr>
      <vt:lpstr>Dez2017</vt:lpstr>
      <vt:lpstr>Jan2018</vt:lpstr>
      <vt:lpstr>Fev2018</vt:lpstr>
      <vt:lpstr>Mar2018</vt:lpstr>
      <vt:lpstr>Abr2018</vt:lpstr>
      <vt:lpstr>Mai2018</vt:lpstr>
      <vt:lpstr>jun2018</vt:lpstr>
      <vt:lpstr>Jul2018</vt:lpstr>
      <vt:lpstr>Ago2018</vt:lpstr>
      <vt:lpstr>Set2018</vt:lpstr>
      <vt:lpstr>Out2018</vt:lpstr>
      <vt:lpstr>Nov2018</vt:lpstr>
      <vt:lpstr>Dez2018</vt:lpstr>
      <vt:lpstr>Jan2019</vt:lpstr>
      <vt:lpstr>Fev2019</vt:lpstr>
      <vt:lpstr>Mar2019</vt:lpstr>
      <vt:lpstr>Abr2019</vt:lpstr>
      <vt:lpstr>Mai2019</vt:lpstr>
      <vt:lpstr>Jun2019</vt:lpstr>
      <vt:lpstr>Jul2019</vt:lpstr>
      <vt:lpstr>Ago2019</vt:lpstr>
      <vt:lpstr>Set2019</vt:lpstr>
      <vt:lpstr>Out2019</vt:lpstr>
      <vt:lpstr>Nov2019</vt:lpstr>
      <vt:lpstr>Dez2019</vt:lpstr>
      <vt:lpstr>Jan2020</vt:lpstr>
      <vt:lpstr>Fev2020</vt:lpstr>
      <vt:lpstr>Mar2020</vt:lpstr>
      <vt:lpstr>Abr2020</vt:lpstr>
      <vt:lpstr>Mai2020</vt:lpstr>
      <vt:lpstr>Jun2020</vt:lpstr>
      <vt:lpstr>Jul2020</vt:lpstr>
      <vt:lpstr>Ago2020</vt:lpstr>
      <vt:lpstr>Set2020</vt:lpstr>
      <vt:lpstr>Out2020</vt:lpstr>
      <vt:lpstr>Nov2020</vt:lpstr>
      <vt:lpstr>Dez2020</vt:lpstr>
      <vt:lpstr>_listaanual</vt:lpstr>
      <vt:lpstr>_listamensal</vt:lpstr>
      <vt:lpstr>_listames</vt:lpstr>
      <vt:lpstr>_listastat</vt:lpstr>
    </vt:vector>
  </TitlesOfParts>
  <Company>MInistério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49806319168</dc:creator>
  <cp:lastModifiedBy>Ministerio da Economia</cp:lastModifiedBy>
  <dcterms:created xsi:type="dcterms:W3CDTF">2016-01-28T12:41:24Z</dcterms:created>
  <dcterms:modified xsi:type="dcterms:W3CDTF">2021-06-14T18:35:03Z</dcterms:modified>
</cp:coreProperties>
</file>