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ercial\Ano de 2021\RDJ\LICITAÇÕES E PROPOSTAS 2021\192 - 01.10.2021 - PE 21 - CENTRAL DE COMPRAS-ME\Pregão nº 21 - Diligência 21.10.2021 - Central de Compras\Grupo 21 - PF\"/>
    </mc:Choice>
  </mc:AlternateContent>
  <workbookProtection lockStructure="1"/>
  <bookViews>
    <workbookView xWindow="-108" yWindow="-108" windowWidth="23256" windowHeight="12576" tabRatio="671" firstSheet="2" activeTab="9"/>
  </bookViews>
  <sheets>
    <sheet name="Instruções" sheetId="1" r:id="rId1"/>
    <sheet name="Cargo1-Leve22h" sheetId="2" r:id="rId2"/>
    <sheet name="Cargo2-Exec22h" sheetId="3" r:id="rId3"/>
    <sheet name="Cargo3-Exec24h" sheetId="4" r:id="rId4"/>
    <sheet name="Cargo4-Pesado22h" sheetId="5" r:id="rId5"/>
    <sheet name="Cargo5-Pesado24h" sheetId="6" r:id="rId6"/>
    <sheet name="Insumos" sheetId="7" r:id="rId7"/>
    <sheet name="Diárias" sheetId="8" r:id="rId8"/>
    <sheet name="Geral" sheetId="9" r:id="rId9"/>
    <sheet name="Proposta" sheetId="10" r:id="rId10"/>
  </sheets>
  <definedNames>
    <definedName name="_xlnm._FilterDatabase" localSheetId="8" hidden="1">Geral!$A$10:$O$10</definedName>
    <definedName name="_xlnm.Print_Area" localSheetId="1">'Cargo1-Leve22h'!$A$1:$G$173</definedName>
    <definedName name="_xlnm.Print_Area" localSheetId="2">'Cargo2-Exec22h'!$A$1:$G$174</definedName>
    <definedName name="_xlnm.Print_Area" localSheetId="3">'Cargo3-Exec24h'!$A$1:$G$176</definedName>
    <definedName name="_xlnm.Print_Area" localSheetId="4">'Cargo4-Pesado22h'!$A$1:$G$175</definedName>
    <definedName name="_xlnm.Print_Area" localSheetId="5">'Cargo5-Pesado24h'!$A$1:$G$176</definedName>
    <definedName name="_xlnm.Print_Area" localSheetId="7">Diárias!$A$1:$H$50</definedName>
    <definedName name="_xlnm.Print_Area" localSheetId="8">Geral!$A$1:$O$95</definedName>
    <definedName name="_xlnm.Print_Area" localSheetId="6">Insumos!$A$1:$AMJ$43</definedName>
    <definedName name="_xlnm.Print_Area" localSheetId="9">Proposta!$A$1:$AMI$48</definedName>
    <definedName name="_xlnm.Print_Titles" localSheetId="9">Proposta!$1:$1</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144" i="6" l="1"/>
  <c r="F143" i="6"/>
  <c r="F142" i="5"/>
  <c r="F141" i="5"/>
  <c r="F144" i="4"/>
  <c r="P95" i="9"/>
  <c r="F26" i="7"/>
  <c r="G26" i="7" s="1"/>
  <c r="F36" i="7"/>
  <c r="G36" i="7" s="1"/>
  <c r="F35" i="7"/>
  <c r="G35" i="7" s="1"/>
  <c r="F34" i="7"/>
  <c r="G34" i="7" s="1"/>
  <c r="F33" i="7"/>
  <c r="G33" i="7" s="1"/>
  <c r="F32" i="7"/>
  <c r="G32" i="7" s="1"/>
  <c r="F27" i="7"/>
  <c r="G27" i="7" s="1"/>
  <c r="F25" i="7"/>
  <c r="G25" i="7" s="1"/>
  <c r="F24" i="7"/>
  <c r="G24" i="7" s="1"/>
  <c r="F23" i="7"/>
  <c r="G23" i="7" s="1"/>
  <c r="F17" i="7"/>
  <c r="G17" i="7" s="1"/>
  <c r="F16" i="7"/>
  <c r="G16" i="7" s="1"/>
  <c r="F15" i="7"/>
  <c r="G15" i="7" s="1"/>
  <c r="F14" i="7"/>
  <c r="G14" i="7" s="1"/>
  <c r="F13" i="7"/>
  <c r="G13" i="7" s="1"/>
  <c r="F12" i="7"/>
  <c r="G12" i="7" s="1"/>
  <c r="G37" i="7" l="1"/>
  <c r="G18" i="7"/>
  <c r="G28" i="7"/>
  <c r="B34" i="8"/>
  <c r="B145" i="6"/>
  <c r="B143" i="5"/>
  <c r="B145" i="4"/>
  <c r="B139" i="3"/>
  <c r="F139" i="2"/>
  <c r="F37" i="8"/>
  <c r="F36" i="8"/>
  <c r="F35" i="8"/>
  <c r="F32" i="8"/>
  <c r="F148" i="6"/>
  <c r="F147" i="6"/>
  <c r="F146" i="6"/>
  <c r="F67" i="6"/>
  <c r="F146" i="5"/>
  <c r="F145" i="5"/>
  <c r="F144" i="5"/>
  <c r="F65" i="5"/>
  <c r="F148" i="4"/>
  <c r="F147" i="4"/>
  <c r="F146" i="4"/>
  <c r="F67" i="4"/>
  <c r="F142" i="3"/>
  <c r="F141" i="3"/>
  <c r="F140" i="3"/>
  <c r="F143" i="4"/>
  <c r="F61" i="3"/>
  <c r="G38" i="7" l="1"/>
  <c r="G135" i="6" s="1"/>
  <c r="F4" i="7"/>
  <c r="F5" i="7"/>
  <c r="F6" i="7"/>
  <c r="F7" i="7"/>
  <c r="F8" i="7"/>
  <c r="F3" i="7"/>
  <c r="G129" i="2" l="1"/>
  <c r="G133" i="5"/>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N34" i="9"/>
  <c r="N33" i="9"/>
  <c r="N32" i="9"/>
  <c r="N31" i="9"/>
  <c r="N30" i="9"/>
  <c r="N29" i="9"/>
  <c r="N28" i="9"/>
  <c r="N27" i="9"/>
  <c r="N26" i="9"/>
  <c r="N25" i="9"/>
  <c r="N24" i="9"/>
  <c r="N23" i="9"/>
  <c r="N22" i="9"/>
  <c r="N21" i="9"/>
  <c r="N20" i="9"/>
  <c r="N19" i="9"/>
  <c r="N18" i="9"/>
  <c r="N17" i="9"/>
  <c r="N16" i="9"/>
  <c r="N15" i="9"/>
  <c r="N14" i="9"/>
  <c r="N13" i="9"/>
  <c r="N12" i="9"/>
  <c r="N11" i="9"/>
  <c r="J8" i="9"/>
  <c r="J7" i="9"/>
  <c r="J6" i="9"/>
  <c r="J5" i="9"/>
  <c r="J4" i="9"/>
  <c r="J3" i="9"/>
  <c r="J2" i="9"/>
  <c r="E45" i="8"/>
  <c r="E44" i="8"/>
  <c r="H32" i="8"/>
  <c r="G32" i="8"/>
  <c r="G33" i="8" s="1"/>
  <c r="E170" i="6"/>
  <c r="G123" i="6"/>
  <c r="G124" i="6" s="1"/>
  <c r="G130" i="6" s="1"/>
  <c r="F103" i="6"/>
  <c r="F102" i="6"/>
  <c r="F101" i="6"/>
  <c r="G83" i="6"/>
  <c r="G82" i="6"/>
  <c r="G81" i="6"/>
  <c r="G80" i="6"/>
  <c r="F73" i="6"/>
  <c r="F104" i="6" s="1"/>
  <c r="F55" i="6"/>
  <c r="G48" i="6"/>
  <c r="G47" i="6"/>
  <c r="E28" i="6"/>
  <c r="A28" i="6"/>
  <c r="E168" i="5"/>
  <c r="G121" i="5"/>
  <c r="G122" i="5" s="1"/>
  <c r="G128" i="5" s="1"/>
  <c r="G115" i="5"/>
  <c r="F101" i="5"/>
  <c r="F100" i="5"/>
  <c r="F99" i="5"/>
  <c r="G81" i="5"/>
  <c r="G80" i="5"/>
  <c r="G79" i="5"/>
  <c r="G78" i="5"/>
  <c r="F71" i="5"/>
  <c r="F110" i="5" s="1"/>
  <c r="F53" i="5"/>
  <c r="G48" i="5"/>
  <c r="E28" i="5"/>
  <c r="A28" i="5"/>
  <c r="E170" i="4"/>
  <c r="G123" i="4"/>
  <c r="G124" i="4" s="1"/>
  <c r="G130" i="4" s="1"/>
  <c r="F103" i="4"/>
  <c r="F102" i="4"/>
  <c r="F101" i="4"/>
  <c r="G83" i="4"/>
  <c r="G82" i="4"/>
  <c r="G81" i="4"/>
  <c r="G80" i="4"/>
  <c r="F73" i="4"/>
  <c r="F112" i="4" s="1"/>
  <c r="F55" i="4"/>
  <c r="G48" i="4"/>
  <c r="G47" i="4"/>
  <c r="G50" i="4" s="1"/>
  <c r="G156" i="4" s="1"/>
  <c r="E28" i="4"/>
  <c r="A28" i="4"/>
  <c r="E164" i="3"/>
  <c r="G117" i="3"/>
  <c r="G118" i="3" s="1"/>
  <c r="G124" i="3" s="1"/>
  <c r="F97" i="3"/>
  <c r="F96" i="3"/>
  <c r="F95" i="3"/>
  <c r="G77" i="3"/>
  <c r="G76" i="3"/>
  <c r="G75" i="3"/>
  <c r="G74" i="3"/>
  <c r="F67" i="3"/>
  <c r="F106" i="3" s="1"/>
  <c r="F49" i="3"/>
  <c r="G44" i="3"/>
  <c r="G97" i="3" s="1"/>
  <c r="E24" i="3"/>
  <c r="A24" i="3"/>
  <c r="E164" i="2"/>
  <c r="G117" i="2"/>
  <c r="G118" i="2" s="1"/>
  <c r="G124" i="2" s="1"/>
  <c r="F97" i="2"/>
  <c r="F96" i="2"/>
  <c r="F95" i="2"/>
  <c r="G77" i="2"/>
  <c r="G76" i="2"/>
  <c r="G75" i="2"/>
  <c r="G74" i="2"/>
  <c r="F67" i="2"/>
  <c r="F106" i="2" s="1"/>
  <c r="F49" i="2"/>
  <c r="G44" i="2"/>
  <c r="G111" i="2" s="1"/>
  <c r="E24" i="2"/>
  <c r="A24" i="2"/>
  <c r="A104" i="9"/>
  <c r="A118" i="9"/>
  <c r="A105" i="9"/>
  <c r="A112" i="9"/>
  <c r="A117" i="9"/>
  <c r="A109" i="9"/>
  <c r="A121" i="9"/>
  <c r="A120" i="9"/>
  <c r="A98" i="9"/>
  <c r="A103" i="9"/>
  <c r="A122" i="9"/>
  <c r="A101" i="9"/>
  <c r="A107" i="9"/>
  <c r="A113" i="9"/>
  <c r="A106" i="9"/>
  <c r="A99" i="9"/>
  <c r="A115" i="9"/>
  <c r="A108" i="9"/>
  <c r="A100" i="9"/>
  <c r="A102" i="9"/>
  <c r="A97" i="9"/>
  <c r="A110" i="9"/>
  <c r="A111" i="9"/>
  <c r="A116" i="9"/>
  <c r="A114" i="9"/>
  <c r="A119" i="9"/>
  <c r="G101" i="5" l="1"/>
  <c r="G50" i="6"/>
  <c r="G82" i="3"/>
  <c r="G90" i="3" s="1"/>
  <c r="G50" i="2"/>
  <c r="F143" i="2"/>
  <c r="F144" i="2" s="1"/>
  <c r="F143" i="5"/>
  <c r="F147" i="5" s="1"/>
  <c r="F148" i="5" s="1"/>
  <c r="F145" i="6"/>
  <c r="F149" i="6" s="1"/>
  <c r="F150" i="6" s="1"/>
  <c r="F145" i="4"/>
  <c r="F149" i="4" s="1"/>
  <c r="F150" i="4" s="1"/>
  <c r="F34" i="8"/>
  <c r="F38" i="8" s="1"/>
  <c r="G37" i="8" s="1"/>
  <c r="F139" i="3"/>
  <c r="F143" i="3" s="1"/>
  <c r="F144" i="3" s="1"/>
  <c r="F102" i="5"/>
  <c r="G102" i="5" s="1"/>
  <c r="G8" i="7"/>
  <c r="G3" i="7"/>
  <c r="G4" i="7"/>
  <c r="G5" i="7"/>
  <c r="G6" i="7"/>
  <c r="G7" i="7"/>
  <c r="G56" i="6"/>
  <c r="G115" i="6"/>
  <c r="G103" i="6"/>
  <c r="G104" i="6" s="1"/>
  <c r="G86" i="5"/>
  <c r="G94" i="5" s="1"/>
  <c r="F104" i="4"/>
  <c r="G117" i="4"/>
  <c r="F98" i="3"/>
  <c r="G98" i="3" s="1"/>
  <c r="F112" i="6"/>
  <c r="O30" i="9"/>
  <c r="O71" i="9"/>
  <c r="O60" i="9"/>
  <c r="O84" i="9"/>
  <c r="O62" i="9"/>
  <c r="O11" i="9"/>
  <c r="O41" i="9"/>
  <c r="O51" i="9"/>
  <c r="G82" i="2"/>
  <c r="G90" i="2" s="1"/>
  <c r="G113" i="5"/>
  <c r="G111" i="5"/>
  <c r="G154" i="5"/>
  <c r="G109" i="5"/>
  <c r="G99" i="5"/>
  <c r="G53" i="5"/>
  <c r="G50" i="3"/>
  <c r="G105" i="3"/>
  <c r="G103" i="5"/>
  <c r="O69" i="9"/>
  <c r="G105" i="2"/>
  <c r="G95" i="2"/>
  <c r="G107" i="2"/>
  <c r="G150" i="2"/>
  <c r="G107" i="3"/>
  <c r="G150" i="3"/>
  <c r="G55" i="4"/>
  <c r="G111" i="4"/>
  <c r="G54" i="5"/>
  <c r="O43" i="9"/>
  <c r="G109" i="3"/>
  <c r="G88" i="4"/>
  <c r="G96" i="4" s="1"/>
  <c r="G101" i="4"/>
  <c r="G113" i="4"/>
  <c r="G112" i="5"/>
  <c r="G114" i="6"/>
  <c r="G113" i="6"/>
  <c r="G55" i="6"/>
  <c r="G57" i="6" s="1"/>
  <c r="G94" i="6" s="1"/>
  <c r="G156" i="6"/>
  <c r="G111" i="6"/>
  <c r="G101" i="6"/>
  <c r="G117" i="6"/>
  <c r="G105" i="6"/>
  <c r="G116" i="6"/>
  <c r="G116" i="4"/>
  <c r="G105" i="4"/>
  <c r="G115" i="4"/>
  <c r="G103" i="4"/>
  <c r="G110" i="2"/>
  <c r="G99" i="2"/>
  <c r="G109" i="2"/>
  <c r="G108" i="2"/>
  <c r="G108" i="3"/>
  <c r="G56" i="4"/>
  <c r="G97" i="2"/>
  <c r="G49" i="2"/>
  <c r="F98" i="2"/>
  <c r="G114" i="4"/>
  <c r="G114" i="5"/>
  <c r="G88" i="6"/>
  <c r="G96" i="6" s="1"/>
  <c r="O87" i="9"/>
  <c r="G111" i="3"/>
  <c r="G95" i="3"/>
  <c r="G49" i="3"/>
  <c r="G110" i="3"/>
  <c r="G99" i="3"/>
  <c r="O12" i="9"/>
  <c r="O14" i="9"/>
  <c r="O37" i="9"/>
  <c r="O67" i="9"/>
  <c r="O80" i="9"/>
  <c r="O18" i="9"/>
  <c r="O25" i="9"/>
  <c r="O34" i="9"/>
  <c r="O53" i="9"/>
  <c r="O73" i="9"/>
  <c r="O86" i="9"/>
  <c r="O93" i="9"/>
  <c r="O20" i="9"/>
  <c r="O27" i="9"/>
  <c r="O36" i="9"/>
  <c r="O55" i="9"/>
  <c r="O57" i="9"/>
  <c r="O66" i="9"/>
  <c r="O75" i="9"/>
  <c r="H33" i="8"/>
  <c r="O22" i="9"/>
  <c r="O29" i="9"/>
  <c r="O38" i="9"/>
  <c r="O15" i="9"/>
  <c r="O24" i="9"/>
  <c r="O31" i="9"/>
  <c r="O33" i="9"/>
  <c r="O40" i="9"/>
  <c r="O46" i="9"/>
  <c r="O48" i="9"/>
  <c r="O59" i="9"/>
  <c r="O68" i="9"/>
  <c r="O83" i="9"/>
  <c r="O91" i="9"/>
  <c r="O17" i="9"/>
  <c r="O63" i="9"/>
  <c r="O72" i="9"/>
  <c r="O89" i="9"/>
  <c r="O94" i="9"/>
  <c r="O92" i="9"/>
  <c r="O28" i="9"/>
  <c r="O54" i="9"/>
  <c r="O65" i="9"/>
  <c r="O74" i="9"/>
  <c r="O78" i="9"/>
  <c r="O16" i="9"/>
  <c r="O21" i="9"/>
  <c r="O26" i="9"/>
  <c r="O35" i="9"/>
  <c r="O45" i="9"/>
  <c r="O50" i="9"/>
  <c r="O64" i="9"/>
  <c r="O77" i="9"/>
  <c r="O82" i="9"/>
  <c r="O19" i="9"/>
  <c r="O39" i="9"/>
  <c r="O44" i="9"/>
  <c r="O49" i="9"/>
  <c r="O58" i="9"/>
  <c r="O76" i="9"/>
  <c r="O81" i="9"/>
  <c r="O85" i="9"/>
  <c r="O90" i="9"/>
  <c r="O95" i="9"/>
  <c r="O13" i="9"/>
  <c r="O23" i="9"/>
  <c r="O32" i="9"/>
  <c r="O42" i="9"/>
  <c r="O47" i="9"/>
  <c r="O52" i="9"/>
  <c r="O56" i="9"/>
  <c r="O61" i="9"/>
  <c r="O70" i="9"/>
  <c r="O79" i="9"/>
  <c r="O88" i="9"/>
  <c r="G57" i="4" l="1"/>
  <c r="G94" i="4" s="1"/>
  <c r="G104" i="4"/>
  <c r="G36" i="8"/>
  <c r="G34" i="8"/>
  <c r="G35" i="8"/>
  <c r="G51" i="2"/>
  <c r="G88" i="2" s="1"/>
  <c r="F39" i="8"/>
  <c r="H34" i="8"/>
  <c r="H35" i="8"/>
  <c r="G98" i="2"/>
  <c r="G9" i="7"/>
  <c r="G19" i="7" s="1"/>
  <c r="G62" i="6"/>
  <c r="G71" i="6" s="1"/>
  <c r="A23" i="10"/>
  <c r="B23" i="10" s="1"/>
  <c r="A20" i="10"/>
  <c r="D20" i="10" s="1"/>
  <c r="E20" i="10" s="1"/>
  <c r="A21" i="10"/>
  <c r="A22" i="10"/>
  <c r="G138" i="6"/>
  <c r="G160" i="6" s="1"/>
  <c r="G110" i="5"/>
  <c r="G116" i="5" s="1"/>
  <c r="G127" i="5" s="1"/>
  <c r="G129" i="5" s="1"/>
  <c r="G157" i="5" s="1"/>
  <c r="G66" i="6"/>
  <c r="G70" i="6"/>
  <c r="G67" i="6"/>
  <c r="G65" i="6"/>
  <c r="G72" i="6"/>
  <c r="G68" i="6"/>
  <c r="G96" i="2"/>
  <c r="A17" i="10"/>
  <c r="G51" i="3"/>
  <c r="A18" i="10"/>
  <c r="H37" i="8"/>
  <c r="H36" i="8"/>
  <c r="G96" i="3"/>
  <c r="G100" i="3" s="1"/>
  <c r="G152" i="3" s="1"/>
  <c r="G112" i="4"/>
  <c r="G118" i="4" s="1"/>
  <c r="G129" i="4" s="1"/>
  <c r="G131" i="4" s="1"/>
  <c r="G159" i="4" s="1"/>
  <c r="G106" i="2"/>
  <c r="G112" i="2" s="1"/>
  <c r="G123" i="2" s="1"/>
  <c r="G125" i="2" s="1"/>
  <c r="G153" i="2" s="1"/>
  <c r="G106" i="3"/>
  <c r="G112" i="3" s="1"/>
  <c r="G123" i="3" s="1"/>
  <c r="G125" i="3" s="1"/>
  <c r="G153" i="3" s="1"/>
  <c r="A19" i="10"/>
  <c r="G102" i="6"/>
  <c r="G106" i="6" s="1"/>
  <c r="G158" i="6" s="1"/>
  <c r="G102" i="4"/>
  <c r="G106" i="4" s="1"/>
  <c r="G158" i="4" s="1"/>
  <c r="G112" i="6"/>
  <c r="G118" i="6" s="1"/>
  <c r="G129" i="6" s="1"/>
  <c r="G131" i="6" s="1"/>
  <c r="G159" i="6" s="1"/>
  <c r="G55" i="5"/>
  <c r="G62" i="4"/>
  <c r="G100" i="5"/>
  <c r="G104" i="5" s="1"/>
  <c r="G156" i="5" s="1"/>
  <c r="G129" i="3" l="1"/>
  <c r="G132" i="3" s="1"/>
  <c r="G154" i="3" s="1"/>
  <c r="G135" i="4"/>
  <c r="G138" i="4" s="1"/>
  <c r="G160" i="4" s="1"/>
  <c r="G132" i="2"/>
  <c r="G154" i="2" s="1"/>
  <c r="G136" i="5"/>
  <c r="G158" i="5" s="1"/>
  <c r="G56" i="2"/>
  <c r="G69" i="6"/>
  <c r="G38" i="8"/>
  <c r="G39" i="8" s="1"/>
  <c r="F44" i="8" s="1"/>
  <c r="H7" i="9" s="1"/>
  <c r="I18" i="9" s="1"/>
  <c r="G100" i="2"/>
  <c r="G152" i="2" s="1"/>
  <c r="H38" i="8"/>
  <c r="H39" i="8" s="1"/>
  <c r="F45" i="8" s="1"/>
  <c r="H8" i="9" s="1"/>
  <c r="D23" i="10"/>
  <c r="E23" i="10" s="1"/>
  <c r="C23" i="10"/>
  <c r="B20" i="10"/>
  <c r="C20" i="10"/>
  <c r="D19" i="10"/>
  <c r="E19" i="10" s="1"/>
  <c r="C19" i="10"/>
  <c r="B19" i="10"/>
  <c r="D21" i="10"/>
  <c r="E21" i="10" s="1"/>
  <c r="C21" i="10"/>
  <c r="B21" i="10"/>
  <c r="D18" i="10"/>
  <c r="E18" i="10" s="1"/>
  <c r="C18" i="10"/>
  <c r="B18" i="10"/>
  <c r="G65" i="2"/>
  <c r="G62" i="2"/>
  <c r="G66" i="2"/>
  <c r="G63" i="2"/>
  <c r="G64" i="2"/>
  <c r="G61" i="2"/>
  <c r="G60" i="2"/>
  <c r="G59" i="2"/>
  <c r="D22" i="10"/>
  <c r="E22" i="10" s="1"/>
  <c r="C22" i="10"/>
  <c r="B22" i="10"/>
  <c r="G92" i="5"/>
  <c r="G60" i="5"/>
  <c r="G88" i="3"/>
  <c r="G56" i="3"/>
  <c r="G73" i="6"/>
  <c r="G95" i="6" s="1"/>
  <c r="G97" i="6" s="1"/>
  <c r="G157" i="6" s="1"/>
  <c r="G161" i="6" s="1"/>
  <c r="G71" i="4"/>
  <c r="G68" i="4"/>
  <c r="G67" i="4"/>
  <c r="G65" i="4"/>
  <c r="G70" i="4"/>
  <c r="G66" i="4"/>
  <c r="G72" i="4"/>
  <c r="G69" i="4"/>
  <c r="D17" i="10"/>
  <c r="E17" i="10" s="1"/>
  <c r="C17" i="10"/>
  <c r="B17" i="10"/>
  <c r="I24" i="9" l="1"/>
  <c r="K24" i="9" s="1"/>
  <c r="L24" i="9" s="1"/>
  <c r="I84" i="9"/>
  <c r="J84" i="9" s="1"/>
  <c r="I41" i="9"/>
  <c r="J41" i="9" s="1"/>
  <c r="I27" i="9"/>
  <c r="K27" i="9" s="1"/>
  <c r="L27" i="9" s="1"/>
  <c r="I77" i="9"/>
  <c r="J77" i="9" s="1"/>
  <c r="I33" i="9"/>
  <c r="J33" i="9" s="1"/>
  <c r="I93" i="9"/>
  <c r="J93" i="9" s="1"/>
  <c r="I66" i="9"/>
  <c r="J66" i="9" s="1"/>
  <c r="I44" i="9"/>
  <c r="J44" i="9" s="1"/>
  <c r="I14" i="9"/>
  <c r="K14" i="9" s="1"/>
  <c r="L14" i="9" s="1"/>
  <c r="I62" i="9"/>
  <c r="J62" i="9" s="1"/>
  <c r="I72" i="9"/>
  <c r="F22" i="10" s="1"/>
  <c r="I47" i="9"/>
  <c r="K47" i="9" s="1"/>
  <c r="L47" i="9" s="1"/>
  <c r="K7" i="9"/>
  <c r="L7" i="9" s="1"/>
  <c r="I56" i="9"/>
  <c r="K56" i="9" s="1"/>
  <c r="L56" i="9" s="1"/>
  <c r="I50" i="9"/>
  <c r="K50" i="9" s="1"/>
  <c r="L50" i="9" s="1"/>
  <c r="G66" i="3"/>
  <c r="G63" i="3"/>
  <c r="G62" i="3"/>
  <c r="G64" i="3"/>
  <c r="G61" i="3"/>
  <c r="G65" i="3"/>
  <c r="G60" i="3"/>
  <c r="G59" i="3"/>
  <c r="F23" i="8"/>
  <c r="G44" i="8" s="1"/>
  <c r="H44" i="8" s="1"/>
  <c r="F24" i="8"/>
  <c r="G45" i="8" s="1"/>
  <c r="H45" i="8" s="1"/>
  <c r="F24" i="3"/>
  <c r="E163" i="3" s="1"/>
  <c r="F28" i="5"/>
  <c r="E167" i="5" s="1"/>
  <c r="F28" i="4"/>
  <c r="E169" i="4" s="1"/>
  <c r="F24" i="2"/>
  <c r="E163" i="2" s="1"/>
  <c r="F28" i="6"/>
  <c r="E169" i="6" s="1"/>
  <c r="G70" i="5"/>
  <c r="G67" i="5"/>
  <c r="G66" i="5"/>
  <c r="G65" i="5"/>
  <c r="G64" i="5"/>
  <c r="G63" i="5"/>
  <c r="G68" i="5"/>
  <c r="G69" i="5"/>
  <c r="G67" i="2"/>
  <c r="G89" i="2" s="1"/>
  <c r="G91" i="2" s="1"/>
  <c r="G151" i="2" s="1"/>
  <c r="G155" i="2" s="1"/>
  <c r="J18" i="9"/>
  <c r="K18" i="9"/>
  <c r="L18" i="9" s="1"/>
  <c r="G73" i="4"/>
  <c r="G95" i="4" s="1"/>
  <c r="G97" i="4" s="1"/>
  <c r="G157" i="4" s="1"/>
  <c r="G161" i="4" s="1"/>
  <c r="G143" i="6"/>
  <c r="G144" i="6" s="1"/>
  <c r="G163" i="6" s="1"/>
  <c r="I85" i="9"/>
  <c r="I19" i="9"/>
  <c r="I73" i="9"/>
  <c r="I42" i="9"/>
  <c r="K8" i="9"/>
  <c r="L8" i="9" s="1"/>
  <c r="I57" i="9"/>
  <c r="I34" i="9"/>
  <c r="I25" i="9"/>
  <c r="I51" i="9"/>
  <c r="I45" i="9"/>
  <c r="I28" i="9"/>
  <c r="I94" i="9"/>
  <c r="I78" i="9"/>
  <c r="I63" i="9"/>
  <c r="I15" i="9"/>
  <c r="J24" i="9" l="1"/>
  <c r="K84" i="9"/>
  <c r="L84" i="9" s="1"/>
  <c r="K66" i="9"/>
  <c r="L66" i="9" s="1"/>
  <c r="K33" i="9"/>
  <c r="L33" i="9" s="1"/>
  <c r="K41" i="9"/>
  <c r="L41" i="9" s="1"/>
  <c r="K62" i="9"/>
  <c r="L62" i="9" s="1"/>
  <c r="K93" i="9"/>
  <c r="L93" i="9" s="1"/>
  <c r="K72" i="9"/>
  <c r="L72" i="9" s="1"/>
  <c r="H22" i="10" s="1"/>
  <c r="J27" i="9"/>
  <c r="J14" i="9"/>
  <c r="K44" i="9"/>
  <c r="L44" i="9" s="1"/>
  <c r="K77" i="9"/>
  <c r="L77" i="9" s="1"/>
  <c r="J50" i="9"/>
  <c r="J47" i="9"/>
  <c r="J72" i="9"/>
  <c r="G22" i="10" s="1"/>
  <c r="J56" i="9"/>
  <c r="H46" i="8"/>
  <c r="G146" i="6"/>
  <c r="H6" i="9"/>
  <c r="G148" i="6"/>
  <c r="G167" i="6"/>
  <c r="G145" i="6"/>
  <c r="G147" i="6"/>
  <c r="J34" i="9"/>
  <c r="K34" i="9"/>
  <c r="L34" i="9" s="1"/>
  <c r="J28" i="9"/>
  <c r="K28" i="9"/>
  <c r="L28" i="9" s="1"/>
  <c r="K45" i="9"/>
  <c r="L45" i="9" s="1"/>
  <c r="J45" i="9"/>
  <c r="K19" i="9"/>
  <c r="L19" i="9" s="1"/>
  <c r="J19" i="9"/>
  <c r="G71" i="5"/>
  <c r="G93" i="5" s="1"/>
  <c r="G95" i="5" s="1"/>
  <c r="G155" i="5" s="1"/>
  <c r="G159" i="5" s="1"/>
  <c r="G67" i="3"/>
  <c r="G89" i="3" s="1"/>
  <c r="G91" i="3" s="1"/>
  <c r="G151" i="3" s="1"/>
  <c r="G155" i="3" s="1"/>
  <c r="J25" i="9"/>
  <c r="K25" i="9"/>
  <c r="L25" i="9" s="1"/>
  <c r="K85" i="9"/>
  <c r="L85" i="9" s="1"/>
  <c r="J85" i="9"/>
  <c r="J63" i="9"/>
  <c r="K63" i="9"/>
  <c r="L63" i="9" s="1"/>
  <c r="G137" i="2"/>
  <c r="G138" i="2" s="1"/>
  <c r="G157" i="2" s="1"/>
  <c r="J51" i="9"/>
  <c r="K51" i="9"/>
  <c r="L51" i="9" s="1"/>
  <c r="J15" i="9"/>
  <c r="K15" i="9"/>
  <c r="L15" i="9" s="1"/>
  <c r="J78" i="9"/>
  <c r="K78" i="9"/>
  <c r="L78" i="9" s="1"/>
  <c r="G143" i="4"/>
  <c r="G144" i="4" s="1"/>
  <c r="G163" i="4" s="1"/>
  <c r="K57" i="9"/>
  <c r="L57" i="9" s="1"/>
  <c r="J57" i="9"/>
  <c r="K94" i="9"/>
  <c r="L94" i="9" s="1"/>
  <c r="J94" i="9"/>
  <c r="K42" i="9"/>
  <c r="L42" i="9" s="1"/>
  <c r="J42" i="9"/>
  <c r="J73" i="9"/>
  <c r="G23" i="10" s="1"/>
  <c r="K73" i="9"/>
  <c r="L73" i="9" s="1"/>
  <c r="H23" i="10" s="1"/>
  <c r="F23" i="10"/>
  <c r="G149" i="6" l="1"/>
  <c r="G150" i="6" s="1"/>
  <c r="G162" i="6" s="1"/>
  <c r="G148" i="4"/>
  <c r="G147" i="4"/>
  <c r="H4" i="9"/>
  <c r="G145" i="4"/>
  <c r="G167" i="4"/>
  <c r="G146" i="4"/>
  <c r="G141" i="5"/>
  <c r="G137" i="3"/>
  <c r="G168" i="6"/>
  <c r="G169" i="6"/>
  <c r="G170" i="6" s="1"/>
  <c r="G142" i="2"/>
  <c r="G141" i="2"/>
  <c r="G139" i="2"/>
  <c r="G161" i="2"/>
  <c r="G140" i="2"/>
  <c r="H2" i="9"/>
  <c r="I39" i="9"/>
  <c r="K6" i="9"/>
  <c r="L6" i="9" s="1"/>
  <c r="I71" i="9"/>
  <c r="G143" i="2" l="1"/>
  <c r="G144" i="2" s="1"/>
  <c r="G156" i="2" s="1"/>
  <c r="G163" i="2"/>
  <c r="G164" i="2" s="1"/>
  <c r="G162" i="2"/>
  <c r="K39" i="9"/>
  <c r="L39" i="9" s="1"/>
  <c r="J39" i="9"/>
  <c r="G169" i="4"/>
  <c r="G170" i="4" s="1"/>
  <c r="G168" i="4"/>
  <c r="G149" i="4"/>
  <c r="G150" i="4" s="1"/>
  <c r="G162" i="4" s="1"/>
  <c r="K71" i="9"/>
  <c r="L71" i="9" s="1"/>
  <c r="H21" i="10" s="1"/>
  <c r="J71" i="9"/>
  <c r="G21" i="10" s="1"/>
  <c r="F21" i="10"/>
  <c r="G142" i="5"/>
  <c r="G161" i="5" s="1"/>
  <c r="I67" i="9"/>
  <c r="I29" i="9"/>
  <c r="I35" i="9"/>
  <c r="I26" i="9"/>
  <c r="I21" i="9"/>
  <c r="I74" i="9"/>
  <c r="K2" i="9"/>
  <c r="L2" i="9" s="1"/>
  <c r="I11" i="9"/>
  <c r="I52" i="9"/>
  <c r="I59" i="9"/>
  <c r="I91" i="9"/>
  <c r="I46" i="9"/>
  <c r="I81" i="9"/>
  <c r="G138" i="3"/>
  <c r="G157" i="3" s="1"/>
  <c r="I90" i="9"/>
  <c r="I76" i="9"/>
  <c r="I49" i="9"/>
  <c r="I87" i="9"/>
  <c r="I69" i="9"/>
  <c r="I31" i="9"/>
  <c r="I61" i="9"/>
  <c r="K4" i="9"/>
  <c r="L4" i="9" s="1"/>
  <c r="I80" i="9"/>
  <c r="I65" i="9"/>
  <c r="I54" i="9"/>
  <c r="I17" i="9"/>
  <c r="I83" i="9"/>
  <c r="K87" i="9" l="1"/>
  <c r="L87" i="9" s="1"/>
  <c r="J87" i="9"/>
  <c r="H5" i="9"/>
  <c r="G145" i="5"/>
  <c r="G146" i="5"/>
  <c r="G165" i="5"/>
  <c r="G143" i="5"/>
  <c r="G144" i="5"/>
  <c r="J54" i="9"/>
  <c r="K54" i="9"/>
  <c r="L54" i="9" s="1"/>
  <c r="K49" i="9"/>
  <c r="L49" i="9" s="1"/>
  <c r="J49" i="9"/>
  <c r="K59" i="9"/>
  <c r="L59" i="9" s="1"/>
  <c r="J59" i="9"/>
  <c r="K35" i="9"/>
  <c r="L35" i="9" s="1"/>
  <c r="M35" i="9" s="1"/>
  <c r="J35" i="9"/>
  <c r="K91" i="9"/>
  <c r="L91" i="9" s="1"/>
  <c r="J91" i="9"/>
  <c r="J29" i="9"/>
  <c r="K29" i="9"/>
  <c r="L29" i="9" s="1"/>
  <c r="K11" i="9"/>
  <c r="L11" i="9" s="1"/>
  <c r="J11" i="9"/>
  <c r="H3" i="9"/>
  <c r="G142" i="3"/>
  <c r="G139" i="3"/>
  <c r="G140" i="3"/>
  <c r="G141" i="3"/>
  <c r="G161" i="3"/>
  <c r="J17" i="9"/>
  <c r="K17" i="9"/>
  <c r="L17" i="9" s="1"/>
  <c r="K76" i="9"/>
  <c r="L76" i="9" s="1"/>
  <c r="J76" i="9"/>
  <c r="K80" i="9"/>
  <c r="L80" i="9" s="1"/>
  <c r="J80" i="9"/>
  <c r="K67" i="9"/>
  <c r="L67" i="9" s="1"/>
  <c r="J67" i="9"/>
  <c r="K61" i="9"/>
  <c r="L61" i="9" s="1"/>
  <c r="J61" i="9"/>
  <c r="K31" i="9"/>
  <c r="L31" i="9" s="1"/>
  <c r="J31" i="9"/>
  <c r="J81" i="9"/>
  <c r="K81" i="9"/>
  <c r="L81" i="9" s="1"/>
  <c r="K74" i="9"/>
  <c r="L74" i="9" s="1"/>
  <c r="J74" i="9"/>
  <c r="J65" i="9"/>
  <c r="K65" i="9"/>
  <c r="L65" i="9" s="1"/>
  <c r="J52" i="9"/>
  <c r="K52" i="9"/>
  <c r="L52" i="9" s="1"/>
  <c r="K90" i="9"/>
  <c r="L90" i="9" s="1"/>
  <c r="J90" i="9"/>
  <c r="J83" i="9"/>
  <c r="K83" i="9"/>
  <c r="L83" i="9" s="1"/>
  <c r="K69" i="9"/>
  <c r="L69" i="9" s="1"/>
  <c r="J69" i="9"/>
  <c r="J46" i="9"/>
  <c r="K46" i="9"/>
  <c r="L46" i="9" s="1"/>
  <c r="M46" i="9" s="1"/>
  <c r="K21" i="9"/>
  <c r="L21" i="9" s="1"/>
  <c r="J21" i="9"/>
  <c r="K26" i="9"/>
  <c r="L26" i="9" s="1"/>
  <c r="M26" i="9" s="1"/>
  <c r="J26" i="9"/>
  <c r="G143" i="3" l="1"/>
  <c r="G144" i="3" s="1"/>
  <c r="G156" i="3" s="1"/>
  <c r="I64" i="9"/>
  <c r="I60" i="9"/>
  <c r="I16" i="9"/>
  <c r="I12" i="9"/>
  <c r="I37" i="9"/>
  <c r="I53" i="9"/>
  <c r="I86" i="9"/>
  <c r="I82" i="9"/>
  <c r="I43" i="9"/>
  <c r="I30" i="9"/>
  <c r="I23" i="9"/>
  <c r="I89" i="9"/>
  <c r="I79" i="9"/>
  <c r="I75" i="9"/>
  <c r="I40" i="9"/>
  <c r="I22" i="9"/>
  <c r="I68" i="9"/>
  <c r="K3" i="9"/>
  <c r="L3" i="9" s="1"/>
  <c r="I48" i="9"/>
  <c r="G147" i="5"/>
  <c r="G148" i="5" s="1"/>
  <c r="G160" i="5" s="1"/>
  <c r="G166" i="5"/>
  <c r="G167" i="5"/>
  <c r="G168" i="5" s="1"/>
  <c r="G163" i="3"/>
  <c r="G164" i="3" s="1"/>
  <c r="G162" i="3"/>
  <c r="I92" i="9"/>
  <c r="I55" i="9"/>
  <c r="I88" i="9"/>
  <c r="I70" i="9"/>
  <c r="I32" i="9"/>
  <c r="I13" i="9"/>
  <c r="F19" i="10" s="1"/>
  <c r="K5" i="9"/>
  <c r="L5" i="9" s="1"/>
  <c r="F17" i="10"/>
  <c r="I38" i="9"/>
  <c r="K13" i="9" l="1"/>
  <c r="L13" i="9" s="1"/>
  <c r="H19" i="10" s="1"/>
  <c r="J13" i="9"/>
  <c r="G19" i="10" s="1"/>
  <c r="J75" i="9"/>
  <c r="K75" i="9"/>
  <c r="L75" i="9" s="1"/>
  <c r="M74" i="9" s="1"/>
  <c r="K48" i="9"/>
  <c r="L48" i="9" s="1"/>
  <c r="M48" i="9" s="1"/>
  <c r="J48" i="9"/>
  <c r="J23" i="9"/>
  <c r="K23" i="9"/>
  <c r="L23" i="9" s="1"/>
  <c r="M23" i="9" s="1"/>
  <c r="K12" i="9"/>
  <c r="L12" i="9" s="1"/>
  <c r="J12" i="9"/>
  <c r="J79" i="9"/>
  <c r="K79" i="9"/>
  <c r="L79" i="9" s="1"/>
  <c r="M79" i="9" s="1"/>
  <c r="K89" i="9"/>
  <c r="L89" i="9" s="1"/>
  <c r="M89" i="9" s="1"/>
  <c r="J89" i="9"/>
  <c r="K88" i="9"/>
  <c r="L88" i="9" s="1"/>
  <c r="J88" i="9"/>
  <c r="J55" i="9"/>
  <c r="K55" i="9"/>
  <c r="L55" i="9" s="1"/>
  <c r="L9" i="9"/>
  <c r="J30" i="9"/>
  <c r="K30" i="9"/>
  <c r="L30" i="9" s="1"/>
  <c r="K16" i="9"/>
  <c r="L16" i="9" s="1"/>
  <c r="M16" i="9" s="1"/>
  <c r="J16" i="9"/>
  <c r="J38" i="9"/>
  <c r="K38" i="9"/>
  <c r="L38" i="9" s="1"/>
  <c r="J68" i="9"/>
  <c r="G18" i="10" s="1"/>
  <c r="K68" i="9"/>
  <c r="L68" i="9" s="1"/>
  <c r="F18" i="10"/>
  <c r="K60" i="9"/>
  <c r="L60" i="9" s="1"/>
  <c r="M59" i="9" s="1"/>
  <c r="J60" i="9"/>
  <c r="K32" i="9"/>
  <c r="L32" i="9" s="1"/>
  <c r="J32" i="9"/>
  <c r="K70" i="9"/>
  <c r="L70" i="9" s="1"/>
  <c r="H20" i="10" s="1"/>
  <c r="J70" i="9"/>
  <c r="G20" i="10" s="1"/>
  <c r="F20" i="10"/>
  <c r="K43" i="9"/>
  <c r="L43" i="9" s="1"/>
  <c r="M43" i="9" s="1"/>
  <c r="J43" i="9"/>
  <c r="J22" i="9"/>
  <c r="K22" i="9"/>
  <c r="L22" i="9" s="1"/>
  <c r="M21" i="9" s="1"/>
  <c r="K82" i="9"/>
  <c r="L82" i="9" s="1"/>
  <c r="M81" i="9" s="1"/>
  <c r="J82" i="9"/>
  <c r="J64" i="9"/>
  <c r="K64" i="9"/>
  <c r="L64" i="9" s="1"/>
  <c r="M64" i="9" s="1"/>
  <c r="K53" i="9"/>
  <c r="L53" i="9" s="1"/>
  <c r="J53" i="9"/>
  <c r="K37" i="9"/>
  <c r="L37" i="9" s="1"/>
  <c r="J37" i="9"/>
  <c r="K92" i="9"/>
  <c r="L92" i="9" s="1"/>
  <c r="M91" i="9" s="1"/>
  <c r="J92" i="9"/>
  <c r="K40" i="9"/>
  <c r="L40" i="9" s="1"/>
  <c r="M40" i="9" s="1"/>
  <c r="J40" i="9"/>
  <c r="K86" i="9"/>
  <c r="L86" i="9" s="1"/>
  <c r="J86" i="9"/>
  <c r="G17" i="10" l="1"/>
  <c r="M86" i="9"/>
  <c r="M52" i="9"/>
  <c r="M29" i="9"/>
  <c r="M11" i="9"/>
  <c r="M37" i="9"/>
  <c r="H17" i="10"/>
  <c r="H18" i="10"/>
  <c r="M67" i="9"/>
  <c r="M95" i="9" l="1"/>
  <c r="H24" i="10"/>
</calcChain>
</file>

<file path=xl/comments1.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Salário previsto na Convenção Coletiva de Trabalho - CCT vigente para o posto.</t>
        </r>
      </text>
    </comment>
    <comment ref="B35"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2" authorId="0" shapeId="0">
      <text>
        <r>
          <rPr>
            <sz val="9"/>
            <color rgb="FF000000"/>
            <rFont val="Segoe UI"/>
            <family val="2"/>
            <charset val="1"/>
          </rPr>
          <t>Conforme CCT adotada pela Administração para precificação. Caso seja adotada outra CCT, ajustar conforme o caso.</t>
        </r>
      </text>
    </comment>
    <comment ref="B49"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0"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1"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59" authorId="0" shapeId="0">
      <text>
        <r>
          <rPr>
            <sz val="11"/>
            <color rgb="FF000000"/>
            <rFont val="Calibri"/>
            <family val="2"/>
            <charset val="1"/>
          </rPr>
          <t>Art. 22, Inciso I, da Lei nº 8.212/91.</t>
        </r>
      </text>
    </comment>
    <comment ref="B60" authorId="0" shapeId="0">
      <text>
        <r>
          <rPr>
            <sz val="11"/>
            <color rgb="FF000000"/>
            <rFont val="Calibri"/>
            <family val="2"/>
            <charset val="1"/>
          </rPr>
          <t>Art. 3º, Inciso I, Decreto n.º 87.043/82.</t>
        </r>
      </text>
    </comment>
    <comment ref="B61"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2" authorId="0" shapeId="0">
      <text>
        <r>
          <rPr>
            <sz val="11"/>
            <color rgb="FF000000"/>
            <rFont val="Calibri"/>
            <family val="2"/>
            <charset val="1"/>
          </rPr>
          <t>Art. 15, Lei nº 8.030/90 e Art. 7º, III, CF.</t>
        </r>
      </text>
    </comment>
    <comment ref="B63" authorId="0" shapeId="0">
      <text>
        <r>
          <rPr>
            <sz val="11"/>
            <color rgb="FF000000"/>
            <rFont val="Calibri"/>
            <family val="2"/>
            <charset val="1"/>
          </rPr>
          <t>Art. 3º, Lei n.º 8.036/90.</t>
        </r>
      </text>
    </comment>
    <comment ref="B64" authorId="0" shapeId="0">
      <text>
        <r>
          <rPr>
            <sz val="11"/>
            <color rgb="FF000000"/>
            <rFont val="Calibri"/>
            <family val="2"/>
            <charset val="1"/>
          </rPr>
          <t>Decreto n.º 2.318/86</t>
        </r>
      </text>
    </comment>
    <comment ref="B65" authorId="0" shapeId="0">
      <text>
        <r>
          <rPr>
            <sz val="11"/>
            <color rgb="FF000000"/>
            <rFont val="Calibri"/>
            <family val="2"/>
            <charset val="1"/>
          </rPr>
          <t>Art. 8º, Lei n.º 8.029/90 e Lei n.º 8.154/90.</t>
        </r>
      </text>
    </comment>
    <comment ref="B66" authorId="0" shapeId="0">
      <text>
        <r>
          <rPr>
            <sz val="11"/>
            <color rgb="FF000000"/>
            <rFont val="Calibri"/>
            <family val="2"/>
            <charset val="1"/>
          </rPr>
          <t>Lei n.º 7.787/89 e DL n.º 1.146/70.</t>
        </r>
      </text>
    </comment>
    <comment ref="F67"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4" authorId="0" shapeId="0">
      <text>
        <r>
          <rPr>
            <sz val="11"/>
            <color rgb="FF000000"/>
            <rFont val="Calibri"/>
            <family val="2"/>
            <charset val="1"/>
          </rPr>
          <t>Transporte: Valor da tarifa de transporte público praticada no município de prestação do serviço.</t>
        </r>
      </text>
    </comment>
    <comment ref="B76" authorId="0" shapeId="0">
      <text>
        <r>
          <rPr>
            <sz val="11"/>
            <color rgb="FF000000"/>
            <rFont val="Calibri"/>
            <family val="2"/>
            <charset val="1"/>
          </rPr>
          <t>Auxílio alimentação (Vales, cesta básica etc.): geralmente previsto nos acordos, convenções ou sentenças normativas em dissídios coletivos.</t>
        </r>
      </text>
    </comment>
    <comment ref="G78" authorId="0" shapeId="0">
      <text>
        <r>
          <rPr>
            <sz val="11"/>
            <color rgb="FF000000"/>
            <rFont val="Calibri"/>
            <family val="2"/>
            <charset val="1"/>
          </rPr>
          <t>Não aplicável, pois onera exclusivamente o Tomador(Administração)</t>
        </r>
      </text>
    </comment>
    <comment ref="G79" authorId="0" shapeId="0">
      <text>
        <r>
          <rPr>
            <sz val="11"/>
            <color rgb="FF000000"/>
            <rFont val="Calibri"/>
            <family val="2"/>
            <charset val="1"/>
          </rPr>
          <t>Valor de R$ 32,67 da CCT é descontado do funcionário</t>
        </r>
      </text>
    </comment>
    <comment ref="G80" authorId="0" shapeId="0">
      <text>
        <r>
          <rPr>
            <sz val="11"/>
            <color rgb="FF000000"/>
            <rFont val="Calibri"/>
            <family val="2"/>
            <charset val="1"/>
          </rPr>
          <t>Não aplicável, pois onera exclusivamente o Tomador(Administração)</t>
        </r>
      </text>
    </comment>
    <comment ref="B95"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97"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99"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07"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08"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09"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0"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29"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0" authorId="0" shapeId="0">
      <text>
        <r>
          <rPr>
            <sz val="11"/>
            <color rgb="FF000000"/>
            <rFont val="Calibri"/>
            <family val="2"/>
            <charset val="1"/>
          </rPr>
          <t>DETALHAR VALORES UNITÁRIOS NA ABA "INSUMOS".</t>
        </r>
      </text>
    </comment>
    <comment ref="B137"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37" authorId="0" shapeId="0">
      <text>
        <r>
          <rPr>
            <sz val="11"/>
            <color rgb="FF000000"/>
            <rFont val="Calibri"/>
            <family val="2"/>
            <charset val="1"/>
          </rPr>
          <t>Média dos valores praticados nos contratos analisados pelo Planejamento da Contratação</t>
        </r>
      </text>
    </comment>
    <comment ref="B138"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38" authorId="0" shapeId="0">
      <text>
        <r>
          <rPr>
            <sz val="11"/>
            <color rgb="FF000000"/>
            <rFont val="Calibri"/>
            <family val="2"/>
            <charset val="1"/>
          </rPr>
          <t>Média dos valores praticados nos contratos analisados pelo Planejamento da Contratação</t>
        </r>
      </text>
    </comment>
    <comment ref="B139" authorId="0" shapeId="0">
      <text>
        <r>
          <rPr>
            <sz val="11"/>
            <color rgb="FF000000"/>
            <rFont val="Calibri"/>
            <family val="2"/>
            <charset val="1"/>
          </rPr>
          <t>Cálculo:
Apuração do Coeficiente:
1-(Tributos/100) = "Coeficiente"
Cálculo:
Faturamento/Coeficiente x Aliquota</t>
        </r>
      </text>
    </comment>
    <comment ref="F143"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2.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Salário previsto na Convenção Coletiva de Trabalho - CCT vigente para o posto.</t>
        </r>
      </text>
    </comment>
    <comment ref="B35"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2" authorId="0" shapeId="0">
      <text>
        <r>
          <rPr>
            <sz val="11"/>
            <color rgb="FF000000"/>
            <rFont val="Calibri"/>
            <family val="2"/>
            <charset val="1"/>
          </rPr>
          <t>Conforme CCT adotada pela Administração para precificação. Caso seja adotada outra CCT, ajustar conforme o caso.</t>
        </r>
      </text>
    </comment>
    <comment ref="B49"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0"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1"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59" authorId="0" shapeId="0">
      <text>
        <r>
          <rPr>
            <sz val="11"/>
            <color rgb="FF000000"/>
            <rFont val="Calibri"/>
            <family val="2"/>
            <charset val="1"/>
          </rPr>
          <t>Art. 22, Inciso I, da Lei nº 8.212/91.</t>
        </r>
      </text>
    </comment>
    <comment ref="B60" authorId="0" shapeId="0">
      <text>
        <r>
          <rPr>
            <sz val="11"/>
            <color rgb="FF000000"/>
            <rFont val="Calibri"/>
            <family val="2"/>
            <charset val="1"/>
          </rPr>
          <t>Art. 3º, Inciso I, Decreto n.º 87.043/82.</t>
        </r>
      </text>
    </comment>
    <comment ref="B61"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2" authorId="0" shapeId="0">
      <text>
        <r>
          <rPr>
            <sz val="11"/>
            <color rgb="FF000000"/>
            <rFont val="Calibri"/>
            <family val="2"/>
            <charset val="1"/>
          </rPr>
          <t>Art. 15, Lei nº 8.030/90 e Art. 7º, III, CF.</t>
        </r>
      </text>
    </comment>
    <comment ref="B63" authorId="0" shapeId="0">
      <text>
        <r>
          <rPr>
            <sz val="11"/>
            <color rgb="FF000000"/>
            <rFont val="Calibri"/>
            <family val="2"/>
            <charset val="1"/>
          </rPr>
          <t>Art. 3º, Lei n.º 8.036/90.</t>
        </r>
      </text>
    </comment>
    <comment ref="B64" authorId="0" shapeId="0">
      <text>
        <r>
          <rPr>
            <sz val="11"/>
            <color rgb="FF000000"/>
            <rFont val="Calibri"/>
            <family val="2"/>
            <charset val="1"/>
          </rPr>
          <t>Decreto n.º 2.318/86</t>
        </r>
      </text>
    </comment>
    <comment ref="B65" authorId="0" shapeId="0">
      <text>
        <r>
          <rPr>
            <sz val="11"/>
            <color rgb="FF000000"/>
            <rFont val="Calibri"/>
            <family val="2"/>
            <charset val="1"/>
          </rPr>
          <t>Art. 8º, Lei n.º 8.029/90 e Lei n.º 8.154/90.</t>
        </r>
      </text>
    </comment>
    <comment ref="B66" authorId="0" shapeId="0">
      <text>
        <r>
          <rPr>
            <sz val="11"/>
            <color rgb="FF000000"/>
            <rFont val="Calibri"/>
            <family val="2"/>
            <charset val="1"/>
          </rPr>
          <t>Lei n.º 7.787/89 e DL n.º 1.146/70.</t>
        </r>
      </text>
    </comment>
    <comment ref="F67"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4" authorId="0" shapeId="0">
      <text>
        <r>
          <rPr>
            <sz val="11"/>
            <color rgb="FF000000"/>
            <rFont val="Calibri"/>
            <family val="2"/>
            <charset val="1"/>
          </rPr>
          <t>Transporte: Valor da tarifa de transporte público praticada no município de prestação do serviço.</t>
        </r>
      </text>
    </comment>
    <comment ref="B76" authorId="0" shapeId="0">
      <text>
        <r>
          <rPr>
            <sz val="11"/>
            <color rgb="FF000000"/>
            <rFont val="Calibri"/>
            <family val="2"/>
            <charset val="1"/>
          </rPr>
          <t>Auxílio alimentação (Vales, cesta básica etc.): geralmente previsto nos acordos, convenções ou sentenças normativas em dissídios coletivos.</t>
        </r>
      </text>
    </comment>
    <comment ref="G78" authorId="0" shapeId="0">
      <text>
        <r>
          <rPr>
            <sz val="11"/>
            <color rgb="FF000000"/>
            <rFont val="Calibri"/>
            <family val="2"/>
            <charset val="1"/>
          </rPr>
          <t>Não aplicável, pois onera exclusivamente o Tomador(Administração)</t>
        </r>
      </text>
    </comment>
    <comment ref="G79" authorId="0" shapeId="0">
      <text>
        <r>
          <rPr>
            <sz val="11"/>
            <color rgb="FF000000"/>
            <rFont val="Calibri"/>
            <family val="2"/>
            <charset val="1"/>
          </rPr>
          <t>Valor de R$ 32,67 da CCT é descontado do funcionário</t>
        </r>
      </text>
    </comment>
    <comment ref="G80" authorId="0" shapeId="0">
      <text>
        <r>
          <rPr>
            <sz val="11"/>
            <color rgb="FF000000"/>
            <rFont val="Calibri"/>
            <family val="2"/>
            <charset val="1"/>
          </rPr>
          <t>Não aplicável, pois onera exclusivamente o Tomador(Administração)</t>
        </r>
      </text>
    </comment>
    <comment ref="B95"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97"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99"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07"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08"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09"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0"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29"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0" authorId="0" shapeId="0">
      <text>
        <r>
          <rPr>
            <sz val="11"/>
            <color rgb="FF000000"/>
            <rFont val="Calibri"/>
            <family val="2"/>
            <charset val="1"/>
          </rPr>
          <t>DETALHAR VALORES UNITÁRIOS NA ABA "INSUMOS".</t>
        </r>
      </text>
    </comment>
    <comment ref="B137"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37" authorId="0" shapeId="0">
      <text>
        <r>
          <rPr>
            <sz val="11"/>
            <color rgb="FF000000"/>
            <rFont val="Calibri"/>
            <family val="2"/>
            <charset val="1"/>
          </rPr>
          <t>Média dos valores praticados nos contratos analisados pelo Planejamento da Contratação</t>
        </r>
      </text>
    </comment>
    <comment ref="B138"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38" authorId="0" shapeId="0">
      <text>
        <r>
          <rPr>
            <sz val="11"/>
            <color rgb="FF000000"/>
            <rFont val="Calibri"/>
            <family val="2"/>
            <charset val="1"/>
          </rPr>
          <t>Média dos valores praticados nos contratos analisados pelo Planejamento da Contratação</t>
        </r>
      </text>
    </comment>
    <comment ref="B139" authorId="0" shapeId="0">
      <text>
        <r>
          <rPr>
            <sz val="11"/>
            <color rgb="FF000000"/>
            <rFont val="Calibri"/>
            <family val="2"/>
            <charset val="1"/>
          </rPr>
          <t>Cálculo:
Apuração do Coeficiente:
1-(Tributos/100) = "Coeficiente"
Cálculo:
Faturamento/Coeficiente x Aliquota</t>
        </r>
      </text>
    </comment>
    <comment ref="F143"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3.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5"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6"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7"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5" authorId="0" shapeId="0">
      <text>
        <r>
          <rPr>
            <sz val="11"/>
            <color rgb="FF000000"/>
            <rFont val="Calibri"/>
            <family val="2"/>
            <charset val="1"/>
          </rPr>
          <t>Art. 22, Inciso I, da Lei nº 8.212/91.</t>
        </r>
      </text>
    </comment>
    <comment ref="B66" authorId="0" shapeId="0">
      <text>
        <r>
          <rPr>
            <sz val="11"/>
            <color rgb="FF000000"/>
            <rFont val="Calibri"/>
            <family val="2"/>
            <charset val="1"/>
          </rPr>
          <t>Art. 3º, Inciso I, Decreto n.º 87.043/82.</t>
        </r>
      </text>
    </comment>
    <comment ref="B67"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8" authorId="0" shapeId="0">
      <text>
        <r>
          <rPr>
            <sz val="11"/>
            <color rgb="FF000000"/>
            <rFont val="Calibri"/>
            <family val="2"/>
            <charset val="1"/>
          </rPr>
          <t>Art. 15, Lei nº 8.030/90 e Art. 7º, III, CF.</t>
        </r>
      </text>
    </comment>
    <comment ref="B69" authorId="0" shapeId="0">
      <text>
        <r>
          <rPr>
            <sz val="11"/>
            <color rgb="FF000000"/>
            <rFont val="Calibri"/>
            <family val="2"/>
            <charset val="1"/>
          </rPr>
          <t>Art. 3º, Lei n.º 8.036/90.</t>
        </r>
      </text>
    </comment>
    <comment ref="B70" authorId="0" shapeId="0">
      <text>
        <r>
          <rPr>
            <sz val="11"/>
            <color rgb="FF000000"/>
            <rFont val="Calibri"/>
            <family val="2"/>
            <charset val="1"/>
          </rPr>
          <t>Decreto n.º 2.318/86</t>
        </r>
      </text>
    </comment>
    <comment ref="B71" authorId="0" shapeId="0">
      <text>
        <r>
          <rPr>
            <sz val="11"/>
            <color rgb="FF000000"/>
            <rFont val="Calibri"/>
            <family val="2"/>
            <charset val="1"/>
          </rPr>
          <t>Art. 8º, Lei n.º 8.029/90 e Lei n.º 8.154/90.</t>
        </r>
      </text>
    </comment>
    <comment ref="B72" authorId="0" shapeId="0">
      <text>
        <r>
          <rPr>
            <sz val="11"/>
            <color rgb="FF000000"/>
            <rFont val="Calibri"/>
            <family val="2"/>
            <charset val="1"/>
          </rPr>
          <t>Lei n.º 7.787/89 e DL n.º 1.146/70.</t>
        </r>
      </text>
    </comment>
    <comment ref="F73"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80" authorId="0" shapeId="0">
      <text>
        <r>
          <rPr>
            <sz val="11"/>
            <color rgb="FF000000"/>
            <rFont val="Calibri"/>
            <family val="2"/>
            <charset val="1"/>
          </rPr>
          <t>Transporte: Valor da tarifa de transporte público praticada no município de prestação do serviço.</t>
        </r>
      </text>
    </comment>
    <comment ref="B82" authorId="0" shapeId="0">
      <text>
        <r>
          <rPr>
            <sz val="11"/>
            <color rgb="FF000000"/>
            <rFont val="Calibri"/>
            <family val="2"/>
            <charset val="1"/>
          </rPr>
          <t>Auxílio alimentação (Vales, cesta básica etc.): geralmente previsto nos acordos, convenções ou sentenças normativas em dissídios coletivos.</t>
        </r>
      </text>
    </comment>
    <comment ref="G84" authorId="0" shapeId="0">
      <text>
        <r>
          <rPr>
            <sz val="11"/>
            <color rgb="FF000000"/>
            <rFont val="Calibri"/>
            <family val="2"/>
            <charset val="1"/>
          </rPr>
          <t>Não aplicável, pois onera exclusivamente o Tomador(Administração)</t>
        </r>
      </text>
    </comment>
    <comment ref="G85" authorId="0" shapeId="0">
      <text>
        <r>
          <rPr>
            <sz val="11"/>
            <color rgb="FF000000"/>
            <rFont val="Calibri"/>
            <family val="2"/>
            <charset val="1"/>
          </rPr>
          <t>Valor de R$ 32,67 da CCT é descontado do funcionário</t>
        </r>
      </text>
    </comment>
    <comment ref="G86" authorId="0" shapeId="0">
      <text>
        <r>
          <rPr>
            <sz val="11"/>
            <color rgb="FF000000"/>
            <rFont val="Calibri"/>
            <family val="2"/>
            <charset val="1"/>
          </rPr>
          <t>Não aplicável, pois onera exclusivamente o Tomador(Administração)</t>
        </r>
      </text>
    </comment>
    <comment ref="B101"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3"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5"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3"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4"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5"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6"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5"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6" authorId="0" shapeId="0">
      <text>
        <r>
          <rPr>
            <sz val="11"/>
            <color rgb="FF000000"/>
            <rFont val="Calibri"/>
            <family val="2"/>
            <charset val="1"/>
          </rPr>
          <t>DETALHAR VALORES UNITÁRIOS NA ABA "INSUMOS".</t>
        </r>
      </text>
    </comment>
    <comment ref="B143"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3" authorId="0" shapeId="0">
      <text>
        <r>
          <rPr>
            <sz val="11"/>
            <color rgb="FF000000"/>
            <rFont val="Calibri"/>
            <family val="2"/>
            <charset val="1"/>
          </rPr>
          <t>Média dos valores praticados nos contratos analisados pelo Planejamento da Contratação</t>
        </r>
      </text>
    </comment>
    <comment ref="B144"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4" authorId="0" shapeId="0">
      <text>
        <r>
          <rPr>
            <sz val="11"/>
            <color rgb="FF000000"/>
            <rFont val="Calibri"/>
            <family val="2"/>
            <charset val="1"/>
          </rPr>
          <t>Média dos valores praticados nos contratos analisados pelo Planejamento da Contratação</t>
        </r>
      </text>
    </comment>
    <comment ref="B145" authorId="0" shapeId="0">
      <text>
        <r>
          <rPr>
            <sz val="11"/>
            <color rgb="FF000000"/>
            <rFont val="Calibri"/>
            <family val="2"/>
            <charset val="1"/>
          </rPr>
          <t>Cálculo:
Apuração do Coeficiente:
1-(Tributos/100) = "Coeficiente"
Cálculo:
Faturamento/Coeficiente x Aliquota</t>
        </r>
      </text>
    </comment>
    <comment ref="F149"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4.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3"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4"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5"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3" authorId="0" shapeId="0">
      <text>
        <r>
          <rPr>
            <sz val="11"/>
            <color rgb="FF000000"/>
            <rFont val="Calibri"/>
            <family val="2"/>
            <charset val="1"/>
          </rPr>
          <t>Art. 22, Inciso I, da Lei nº 8.212/91.</t>
        </r>
      </text>
    </comment>
    <comment ref="B64" authorId="0" shapeId="0">
      <text>
        <r>
          <rPr>
            <sz val="11"/>
            <color rgb="FF000000"/>
            <rFont val="Calibri"/>
            <family val="2"/>
            <charset val="1"/>
          </rPr>
          <t>Art. 3º, Inciso I, Decreto n.º 87.043/82.</t>
        </r>
      </text>
    </comment>
    <comment ref="B65"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6" authorId="0" shapeId="0">
      <text>
        <r>
          <rPr>
            <sz val="11"/>
            <color rgb="FF000000"/>
            <rFont val="Calibri"/>
            <family val="2"/>
            <charset val="1"/>
          </rPr>
          <t>Art. 15, Lei nº 8.030/90 e Art. 7º, III, CF.</t>
        </r>
      </text>
    </comment>
    <comment ref="B67" authorId="0" shapeId="0">
      <text>
        <r>
          <rPr>
            <sz val="11"/>
            <color rgb="FF000000"/>
            <rFont val="Calibri"/>
            <family val="2"/>
            <charset val="1"/>
          </rPr>
          <t>Art. 3º, Lei n.º 8.036/90.</t>
        </r>
      </text>
    </comment>
    <comment ref="B68" authorId="0" shapeId="0">
      <text>
        <r>
          <rPr>
            <sz val="11"/>
            <color rgb="FF000000"/>
            <rFont val="Calibri"/>
            <family val="2"/>
            <charset val="1"/>
          </rPr>
          <t>Decreto n.º 2.318/86</t>
        </r>
      </text>
    </comment>
    <comment ref="B69" authorId="0" shapeId="0">
      <text>
        <r>
          <rPr>
            <sz val="11"/>
            <color rgb="FF000000"/>
            <rFont val="Calibri"/>
            <family val="2"/>
            <charset val="1"/>
          </rPr>
          <t>Art. 8º, Lei n.º 8.029/90 e Lei n.º 8.154/90.</t>
        </r>
      </text>
    </comment>
    <comment ref="B70" authorId="0" shapeId="0">
      <text>
        <r>
          <rPr>
            <sz val="11"/>
            <color rgb="FF000000"/>
            <rFont val="Calibri"/>
            <family val="2"/>
            <charset val="1"/>
          </rPr>
          <t>Lei n.º 7.787/89 e DL n.º 1.146/70.</t>
        </r>
      </text>
    </comment>
    <comment ref="F71"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8" authorId="0" shapeId="0">
      <text>
        <r>
          <rPr>
            <sz val="11"/>
            <color rgb="FF000000"/>
            <rFont val="Calibri"/>
            <family val="2"/>
            <charset val="1"/>
          </rPr>
          <t>Transporte: Valor da tarifa de transporte público praticada no município de prestação do serviço.</t>
        </r>
      </text>
    </comment>
    <comment ref="B80" authorId="0" shapeId="0">
      <text>
        <r>
          <rPr>
            <sz val="11"/>
            <color rgb="FF000000"/>
            <rFont val="Calibri"/>
            <family val="2"/>
            <charset val="1"/>
          </rPr>
          <t>Auxílio alimentação (Vales, cesta básica etc.): geralmente previsto nos acordos, convenções ou sentenças normativas em dissídios coletivos.</t>
        </r>
      </text>
    </comment>
    <comment ref="G82" authorId="0" shapeId="0">
      <text>
        <r>
          <rPr>
            <sz val="11"/>
            <color rgb="FF000000"/>
            <rFont val="Calibri"/>
            <family val="2"/>
            <charset val="1"/>
          </rPr>
          <t>Não aplicável, pois onera exclusivamente o Tomador(Administração)</t>
        </r>
      </text>
    </comment>
    <comment ref="G83" authorId="0" shapeId="0">
      <text>
        <r>
          <rPr>
            <sz val="11"/>
            <color rgb="FF000000"/>
            <rFont val="Calibri"/>
            <family val="2"/>
            <charset val="1"/>
          </rPr>
          <t>Valor de R$ 32,67 da CCT é descontado do funcionário</t>
        </r>
      </text>
    </comment>
    <comment ref="G84" authorId="0" shapeId="0">
      <text>
        <r>
          <rPr>
            <sz val="11"/>
            <color rgb="FF000000"/>
            <rFont val="Calibri"/>
            <family val="2"/>
            <charset val="1"/>
          </rPr>
          <t>Não aplicável, pois onera exclusivamente o Tomador(Administração)</t>
        </r>
      </text>
    </comment>
    <comment ref="B99"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1"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3"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1"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2"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3"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4"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3"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4" authorId="0" shapeId="0">
      <text>
        <r>
          <rPr>
            <sz val="11"/>
            <color rgb="FF000000"/>
            <rFont val="Calibri"/>
            <family val="2"/>
            <charset val="1"/>
          </rPr>
          <t>DETALHAR VALORES UNITÁRIOS NA ABA "INSUMOS".</t>
        </r>
      </text>
    </comment>
    <comment ref="B141"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1" authorId="0" shapeId="0">
      <text>
        <r>
          <rPr>
            <sz val="11"/>
            <color rgb="FF000000"/>
            <rFont val="Calibri"/>
            <family val="2"/>
            <charset val="1"/>
          </rPr>
          <t>Média dos valores praticados nos contratos analisados pelo Planejamento da Contratação</t>
        </r>
      </text>
    </comment>
    <comment ref="B142"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2" authorId="0" shapeId="0">
      <text>
        <r>
          <rPr>
            <sz val="11"/>
            <color rgb="FF000000"/>
            <rFont val="Calibri"/>
            <family val="2"/>
            <charset val="1"/>
          </rPr>
          <t>Média dos valores praticados nos contratos analisados pelo Planejamento da Contratação</t>
        </r>
      </text>
    </comment>
    <comment ref="B143" authorId="0" shapeId="0">
      <text>
        <r>
          <rPr>
            <sz val="11"/>
            <color rgb="FF000000"/>
            <rFont val="Calibri"/>
            <family val="2"/>
            <charset val="1"/>
          </rPr>
          <t>Cálculo:
Apuração do Coeficiente:
1-(Tributos/100) = "Coeficiente"
Cálculo:
Faturamento/Coeficiente x Aliquota</t>
        </r>
      </text>
    </comment>
    <comment ref="F147"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5.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5"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6"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7"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5" authorId="0" shapeId="0">
      <text>
        <r>
          <rPr>
            <sz val="11"/>
            <color rgb="FF000000"/>
            <rFont val="Calibri"/>
            <family val="2"/>
            <charset val="1"/>
          </rPr>
          <t>Art. 22, Inciso I, da Lei nº 8.212/91.</t>
        </r>
      </text>
    </comment>
    <comment ref="B66" authorId="0" shapeId="0">
      <text>
        <r>
          <rPr>
            <sz val="11"/>
            <color rgb="FF000000"/>
            <rFont val="Calibri"/>
            <family val="2"/>
            <charset val="1"/>
          </rPr>
          <t>Art. 3º, Inciso I, Decreto n.º 87.043/82.</t>
        </r>
      </text>
    </comment>
    <comment ref="B67"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8" authorId="0" shapeId="0">
      <text>
        <r>
          <rPr>
            <sz val="11"/>
            <color rgb="FF000000"/>
            <rFont val="Calibri"/>
            <family val="2"/>
            <charset val="1"/>
          </rPr>
          <t>Art. 15, Lei nº 8.030/90 e Art. 7º, III, CF.</t>
        </r>
      </text>
    </comment>
    <comment ref="B69" authorId="0" shapeId="0">
      <text>
        <r>
          <rPr>
            <sz val="11"/>
            <color rgb="FF000000"/>
            <rFont val="Calibri"/>
            <family val="2"/>
            <charset val="1"/>
          </rPr>
          <t>Art. 3º, Lei n.º 8.036/90.</t>
        </r>
      </text>
    </comment>
    <comment ref="B70" authorId="0" shapeId="0">
      <text>
        <r>
          <rPr>
            <sz val="11"/>
            <color rgb="FF000000"/>
            <rFont val="Calibri"/>
            <family val="2"/>
            <charset val="1"/>
          </rPr>
          <t>Decreto n.º 2.318/86</t>
        </r>
      </text>
    </comment>
    <comment ref="B71" authorId="0" shapeId="0">
      <text>
        <r>
          <rPr>
            <sz val="11"/>
            <color rgb="FF000000"/>
            <rFont val="Calibri"/>
            <family val="2"/>
            <charset val="1"/>
          </rPr>
          <t>Art. 8º, Lei n.º 8.029/90 e Lei n.º 8.154/90.</t>
        </r>
      </text>
    </comment>
    <comment ref="B72" authorId="0" shapeId="0">
      <text>
        <r>
          <rPr>
            <sz val="11"/>
            <color rgb="FF000000"/>
            <rFont val="Calibri"/>
            <family val="2"/>
            <charset val="1"/>
          </rPr>
          <t>Lei n.º 7.787/89 e DL n.º 1.146/70.</t>
        </r>
      </text>
    </comment>
    <comment ref="F73"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80" authorId="0" shapeId="0">
      <text>
        <r>
          <rPr>
            <sz val="11"/>
            <color rgb="FF000000"/>
            <rFont val="Calibri"/>
            <family val="2"/>
            <charset val="1"/>
          </rPr>
          <t>Transporte: Valor da tarifa de transporte público praticada no município de prestação do serviço.</t>
        </r>
      </text>
    </comment>
    <comment ref="B82" authorId="0" shapeId="0">
      <text>
        <r>
          <rPr>
            <sz val="11"/>
            <color rgb="FF000000"/>
            <rFont val="Calibri"/>
            <family val="2"/>
            <charset val="1"/>
          </rPr>
          <t>Auxílio alimentação (Vales, cesta básica etc.): geralmente previsto nos acordos, convenções ou sentenças normativas em dissídios coletivos.</t>
        </r>
      </text>
    </comment>
    <comment ref="G84" authorId="0" shapeId="0">
      <text>
        <r>
          <rPr>
            <sz val="11"/>
            <color rgb="FF000000"/>
            <rFont val="Calibri"/>
            <family val="2"/>
            <charset val="1"/>
          </rPr>
          <t>Não aplicável, pois onera exclusivamente o Tomador(Administração)</t>
        </r>
      </text>
    </comment>
    <comment ref="G85" authorId="0" shapeId="0">
      <text>
        <r>
          <rPr>
            <sz val="11"/>
            <color rgb="FF000000"/>
            <rFont val="Calibri"/>
            <family val="2"/>
            <charset val="1"/>
          </rPr>
          <t>Valor de R$ 32,67 da CCT é descontado do funcionário</t>
        </r>
      </text>
    </comment>
    <comment ref="G86" authorId="0" shapeId="0">
      <text>
        <r>
          <rPr>
            <sz val="11"/>
            <color rgb="FF000000"/>
            <rFont val="Calibri"/>
            <family val="2"/>
            <charset val="1"/>
          </rPr>
          <t>Não aplicável, pois onera exclusivamente o Tomador(Administração)</t>
        </r>
      </text>
    </comment>
    <comment ref="B101"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3"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5"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3"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4"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5"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6"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5"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6" authorId="0" shapeId="0">
      <text>
        <r>
          <rPr>
            <sz val="11"/>
            <color rgb="FF000000"/>
            <rFont val="Calibri"/>
            <family val="2"/>
            <charset val="1"/>
          </rPr>
          <t>DETALHAR VALORES UNITÁRIOS NA ABA "INSUMOS".</t>
        </r>
      </text>
    </comment>
    <comment ref="B143"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3" authorId="0" shapeId="0">
      <text>
        <r>
          <rPr>
            <sz val="11"/>
            <color rgb="FF000000"/>
            <rFont val="Calibri"/>
            <family val="2"/>
            <charset val="1"/>
          </rPr>
          <t>Média dos valores praticados nos contratos analisados pelo Planejamento da Contratação</t>
        </r>
      </text>
    </comment>
    <comment ref="B144"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4" authorId="0" shapeId="0">
      <text>
        <r>
          <rPr>
            <sz val="11"/>
            <color rgb="FF000000"/>
            <rFont val="Calibri"/>
            <family val="2"/>
            <charset val="1"/>
          </rPr>
          <t>Média dos valores praticados nos contratos analisados pelo Planejamento da Contratação</t>
        </r>
      </text>
    </comment>
    <comment ref="B145" authorId="0" shapeId="0">
      <text>
        <r>
          <rPr>
            <sz val="11"/>
            <color rgb="FF000000"/>
            <rFont val="Calibri"/>
            <family val="2"/>
            <charset val="1"/>
          </rPr>
          <t>Cálculo:
Apuração do Coeficiente:
1-(Tributos/100) = "Coeficiente"
Cálculo:
Faturamento/Coeficiente x Aliquota</t>
        </r>
      </text>
    </comment>
    <comment ref="F149"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6.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B33"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B34" authorId="0" shapeId="0">
      <text>
        <r>
          <rPr>
            <sz val="11"/>
            <color rgb="FF000000"/>
            <rFont val="Calibri"/>
            <family val="2"/>
            <charset val="1"/>
          </rPr>
          <t>Cálculo:
Apuração do Coeficiente:
1-(Tributos/100) = "Coeficiente"
Cálculo:
Faturamento/Coeficiente x Aliquota</t>
        </r>
      </text>
    </comment>
    <comment ref="F38"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7.xml><?xml version="1.0" encoding="utf-8"?>
<comments xmlns="http://schemas.openxmlformats.org/spreadsheetml/2006/main">
  <authors>
    <author/>
  </authors>
  <commentList>
    <comment ref="A15" authorId="0" shapeId="0">
      <text>
        <r>
          <rPr>
            <b/>
            <sz val="11"/>
            <color rgb="FF000000"/>
            <rFont val="Calibri"/>
            <family val="2"/>
            <charset val="1"/>
          </rPr>
          <t>Selecione um Grupo na lista.</t>
        </r>
      </text>
    </comment>
    <comment ref="F16" authorId="0" shapeId="0">
      <text>
        <r>
          <rPr>
            <sz val="11"/>
            <color rgb="FF000000"/>
            <rFont val="Calibri"/>
            <family val="2"/>
          </rPr>
          <t xml:space="preserve">Os lances deverão ser registrados no sistema Comprasnet considerando a coluna destacada.
</t>
        </r>
      </text>
    </comment>
  </commentList>
</comments>
</file>

<file path=xl/sharedStrings.xml><?xml version="1.0" encoding="utf-8"?>
<sst xmlns="http://schemas.openxmlformats.org/spreadsheetml/2006/main" count="1967" uniqueCount="354">
  <si>
    <t>PLANILHA DE CUSTOS E FORMAÇÃO DE PREÇOS</t>
  </si>
  <si>
    <t>Esta planilha foi desenvolvida para facilitar o preenchimento por parte das licitantes e decorre de uma adaptação do modelo disposto no Anexo VII-D da IN/SEGES nº 05/2017 e suas alterações (destaque para IN 07/2018), não constituindo uma obrigatoriedade o uso deste modelo (vide disposições do edital).</t>
  </si>
  <si>
    <r>
      <rPr>
        <sz val="11"/>
        <color rgb="FF000000"/>
        <rFont val="Arial"/>
        <family val="2"/>
        <charset val="1"/>
      </rPr>
      <t xml:space="preserve">A </t>
    </r>
    <r>
      <rPr>
        <b/>
        <sz val="11"/>
        <color rgb="FF000000"/>
        <rFont val="Arial"/>
        <family val="2"/>
        <charset val="1"/>
      </rPr>
      <t>utilização e o preenchimento são de inteira responsabilidade da licitante</t>
    </r>
    <r>
      <rPr>
        <sz val="11"/>
        <color rgb="FF000000"/>
        <rFont val="Arial"/>
        <family val="2"/>
        <charset val="1"/>
      </rPr>
      <t>. Ressalta-se que o arquivo segue com células protegidas para preservação de fórmulas, mas não contém senha. Caso seja necessário editar células que contenham fórmula, basta acionar o menu "Revisão &gt; Desproteger planilha" (ou função correspondente no editor de planilhas utilizado).</t>
    </r>
  </si>
  <si>
    <r>
      <rPr>
        <b/>
        <sz val="11"/>
        <color rgb="FF000000"/>
        <rFont val="Arial"/>
        <family val="2"/>
        <charset val="1"/>
      </rPr>
      <t>Passo 1</t>
    </r>
    <r>
      <rPr>
        <sz val="11"/>
        <color rgb="FF000000"/>
        <rFont val="Arial"/>
        <family val="2"/>
        <charset val="1"/>
      </rPr>
      <t xml:space="preserve"> - Realize o preenchimento dos componentes de custos para cada um dos cargos, de acordo com a proposta/lance ofertado. Cada aba/guia corresponde a um cargo/item da licitação. De forma acessória, caso haja custos com insumos para os postos, a aba/guia "Insumos" deverá ser preenchida.</t>
    </r>
  </si>
  <si>
    <r>
      <rPr>
        <b/>
        <sz val="11"/>
        <color rgb="FF000000"/>
        <rFont val="Arial"/>
        <family val="2"/>
        <charset val="1"/>
      </rPr>
      <t>Passo 2</t>
    </r>
    <r>
      <rPr>
        <sz val="11"/>
        <color rgb="FF000000"/>
        <rFont val="Arial"/>
        <family val="2"/>
        <charset val="1"/>
      </rPr>
      <t xml:space="preserve"> - Caso tenha ofertado proposta/lance para o(s) item(ns) diárias de deslocamento (vide grupos de itens constantes do Termo de Referência), realize o preenchimento da aba/guia "Diárias".</t>
    </r>
  </si>
  <si>
    <r>
      <rPr>
        <b/>
        <sz val="11"/>
        <color rgb="FF000000"/>
        <rFont val="Arial"/>
        <family val="2"/>
        <charset val="1"/>
      </rPr>
      <t>Passo 3</t>
    </r>
    <r>
      <rPr>
        <sz val="11"/>
        <color rgb="FF000000"/>
        <rFont val="Arial"/>
        <family val="2"/>
        <charset val="1"/>
      </rPr>
      <t xml:space="preserve"> - Após o preenchimento (e ajustes ao lance vencedor) de todas as abas/guias correspondentes aos itens para os quais ofertou proposta/lance (cargos, insumos e diárias), realize a impressão da proposta comercial. </t>
    </r>
    <r>
      <rPr>
        <b/>
        <sz val="11"/>
        <color rgb="FF000000"/>
        <rFont val="Arial"/>
        <family val="2"/>
        <charset val="1"/>
      </rPr>
      <t>Acesse a aba/guia "Proposta"</t>
    </r>
    <r>
      <rPr>
        <sz val="11"/>
        <color rgb="FF000000"/>
        <rFont val="Arial"/>
        <family val="2"/>
        <charset val="1"/>
      </rPr>
      <t>:</t>
    </r>
  </si>
  <si>
    <t>Passo 3.1 - Realize o preenchimento do cabeçalho, preferencialmente com logotipo da empresa, e dos dados de identificação dispostos no formulário, inclusive do objeto da licitação (indicar nº certame).</t>
  </si>
  <si>
    <t>Passo 3.2 - Indique o grupo para o qual deseja gerar impressão da proposta: 1) selecione a célula destacada; 2) clique na seta à direita da célula; 3) selecione o grupo na lista suspensa.</t>
  </si>
  <si>
    <t>Passo 3.3 - Preencha os demais dados destacados em vermelho, a exemplo de valor por extenso, validade da proposta e dados do signatário.</t>
  </si>
  <si>
    <r>
      <rPr>
        <b/>
        <sz val="11"/>
        <color rgb="FF000000"/>
        <rFont val="Arial"/>
        <family val="2"/>
        <charset val="1"/>
      </rPr>
      <t>Passo 4</t>
    </r>
    <r>
      <rPr>
        <sz val="11"/>
        <color rgb="FF000000"/>
        <rFont val="Arial"/>
        <family val="2"/>
        <charset val="1"/>
      </rPr>
      <t xml:space="preserve"> - Revise a proposta e gere a impressão (menu Arquivo &gt; Imprimir).</t>
    </r>
  </si>
  <si>
    <r>
      <rPr>
        <b/>
        <sz val="11"/>
        <color rgb="FF000000"/>
        <rFont val="Arial"/>
        <family val="2"/>
        <charset val="1"/>
      </rPr>
      <t xml:space="preserve">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desta ferramenta.</t>
    </r>
  </si>
  <si>
    <t>Observação: Esta planilha de custos é uma adaptação do modelo disposto no Anexo VII-D da IN/SEGES nº 05/2017 e alterações (destaque para IN 07/2018) e com ajustes após publicação da Lei n° 13.467/2017 (Reforma Trabalhista). Os valores são referenciais do extinto MPOG, CNJ, TCU, contratos praticados e estimativa de insumos pelo Painel de Preços. Trata-se de modelo inspiracional, cabendo à licitante ajustar no que couber.</t>
  </si>
  <si>
    <t>-</t>
  </si>
  <si>
    <t>Órgão Licitante:</t>
  </si>
  <si>
    <t>CENTRAL DE COMPRAS/ME (UASG 201057)</t>
  </si>
  <si>
    <t>Processo nº:</t>
  </si>
  <si>
    <t>Licitação nº:</t>
  </si>
  <si>
    <t>DISCRIMINAÇÃO DOS SERVIÇOS (DADOS REFERENTES À CONTRATAÇÃO)</t>
  </si>
  <si>
    <t>A</t>
  </si>
  <si>
    <t>Data de apresentação da proposta (dia/mês/ano):</t>
  </si>
  <si>
    <t>B</t>
  </si>
  <si>
    <t>Município/UF:</t>
  </si>
  <si>
    <t>BRASÍLIA/DF</t>
  </si>
  <si>
    <t>C</t>
  </si>
  <si>
    <t>Ano do Acordo, Convenção ou Dissídio Coletivo:</t>
  </si>
  <si>
    <t>DF000262/2021</t>
  </si>
  <si>
    <t>D</t>
  </si>
  <si>
    <t>Número de meses de execução contratual:</t>
  </si>
  <si>
    <t>E</t>
  </si>
  <si>
    <t>Regime tributário:</t>
  </si>
  <si>
    <t>IDENTIFICAÇÃO DO SERVIÇO</t>
  </si>
  <si>
    <t>Tipo de Serviço</t>
  </si>
  <si>
    <t>Unidade de Medida</t>
  </si>
  <si>
    <t>Quantidade de postos a contratar (em função da unidade de medida)</t>
  </si>
  <si>
    <t>Nota 1: Esta tabela poderá ser adaptada às características do serviço contratado, inclusive no que concerne às rubricas e suas respectivas provisões e/ou estimativas, desde que haja justificativa.</t>
  </si>
  <si>
    <t>Nota 2: As provisões constantes desta planilha poderão ser desnecessárias quando se tratar de determinados serviços que prescindam da dedicação exclusiva dos trabalhadores da contratada para com a Administração.</t>
  </si>
  <si>
    <t>MÃO-DE-OBRA VINCULADA À EXECUÇÃO CONTRATUAL</t>
  </si>
  <si>
    <t>Dados para composição dos custos referentes a mão de obra</t>
  </si>
  <si>
    <t>Tipo de Serviço (mesmo serviço com características distintas)</t>
  </si>
  <si>
    <t>Motorista - Jornada 44h semanais</t>
  </si>
  <si>
    <t>Classificação Brasileira de Ocupações (CBO)</t>
  </si>
  <si>
    <r>
      <rPr>
        <sz val="11"/>
        <rFont val="Arial"/>
        <family val="2"/>
        <charset val="1"/>
      </rPr>
      <t xml:space="preserve">CBO </t>
    </r>
    <r>
      <rPr>
        <sz val="11"/>
        <color rgb="FFFF0000"/>
        <rFont val="Arial"/>
        <family val="2"/>
        <charset val="1"/>
      </rPr>
      <t>7823</t>
    </r>
  </si>
  <si>
    <t>Salário normativo da categoria profissional</t>
  </si>
  <si>
    <t>Categoria profissional (vinculada à execução contratual)</t>
  </si>
  <si>
    <t>Motorista</t>
  </si>
  <si>
    <t>Data base da categoria (dia/mês/ano)</t>
  </si>
  <si>
    <t>Quantidade de dias trabalhados por mês</t>
  </si>
  <si>
    <t>Salário mínimo nacional</t>
  </si>
  <si>
    <t>Nota 1: Deverá ser elaborado um quadro para cada tipo de serviço</t>
  </si>
  <si>
    <t>Nota 2: A planilha será calculada considerando o valor mensal do empregado.</t>
  </si>
  <si>
    <t>MÓDULO 1 - COMPOSIÇÃO DA REMUNERAÇÃO</t>
  </si>
  <si>
    <t>Composição da Remuneração</t>
  </si>
  <si>
    <t>Valor (R$)</t>
  </si>
  <si>
    <r>
      <rPr>
        <sz val="10"/>
        <color rgb="FF000000"/>
        <rFont val="Calibri, Arial"/>
        <charset val="1"/>
      </rPr>
      <t>Salário-Base</t>
    </r>
    <r>
      <rPr>
        <sz val="10"/>
        <color rgb="FFFF0000"/>
        <rFont val="Calibri, Arial"/>
        <charset val="1"/>
      </rPr>
      <t xml:space="preserve"> (Ref. CCT)</t>
    </r>
  </si>
  <si>
    <r>
      <rPr>
        <sz val="11"/>
        <color rgb="FF000000"/>
        <rFont val="Calibri, Arial"/>
        <charset val="1"/>
      </rPr>
      <t>Outros</t>
    </r>
    <r>
      <rPr>
        <sz val="11"/>
        <color rgb="FFFF0000"/>
        <rFont val="Calibri, Arial"/>
        <charset val="1"/>
      </rPr>
      <t xml:space="preserve"> (especificar)</t>
    </r>
  </si>
  <si>
    <t>Total da Remuneração:</t>
  </si>
  <si>
    <t>MÓDULO 2 - ENCARGOS E BENEFÍCIOS ANUAIS, MENSAIS E DIÁRIOS</t>
  </si>
  <si>
    <t>Submódulo 2.1 - 13º (décimo terceiro) Salário, Férias e Adicional de Férias</t>
  </si>
  <si>
    <t>2.1</t>
  </si>
  <si>
    <t>13º (décimo terceiro) Salário, Férias e Adicional de Férias</t>
  </si>
  <si>
    <t>%</t>
  </si>
  <si>
    <r>
      <rPr>
        <sz val="10"/>
        <color rgb="FF000000"/>
        <rFont val="Calibri"/>
        <family val="2"/>
        <charset val="1"/>
      </rPr>
      <t xml:space="preserve">13º (décimo terceiro) Salário </t>
    </r>
    <r>
      <rPr>
        <sz val="10"/>
        <color rgb="FFFF0000"/>
        <rFont val="Calibri"/>
        <family val="2"/>
        <charset val="1"/>
      </rPr>
      <t>(Ref. Manual planilha de custos MPOG)</t>
    </r>
  </si>
  <si>
    <t>Férias e Adicional de Férias</t>
  </si>
  <si>
    <t>Total do Submódulo 2.1:</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</si>
  <si>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</si>
  <si>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</si>
  <si>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</si>
  <si>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Base de cálculo para Submódulo 2.2:</t>
  </si>
  <si>
    <t>Submódulo 2.2 - Encargos Previdenciários (GPS), Fundo de Garantia por Tempo de Serviço (FGTS) e outras contribuições.</t>
  </si>
  <si>
    <t>2.2</t>
  </si>
  <si>
    <t>GPS, FGTS e outras contribuições</t>
  </si>
  <si>
    <r>
      <rPr>
        <sz val="10"/>
        <color rgb="FF000000"/>
        <rFont val="Calibri"/>
        <family val="2"/>
        <charset val="1"/>
      </rPr>
      <t>INSS</t>
    </r>
    <r>
      <rPr>
        <sz val="10"/>
        <color rgb="FFFF0000"/>
        <rFont val="Calibri"/>
        <family val="2"/>
        <charset val="1"/>
      </rPr>
      <t xml:space="preserve"> (Ref. 20%)</t>
    </r>
  </si>
  <si>
    <t>G</t>
  </si>
  <si>
    <r>
      <rPr>
        <sz val="10"/>
        <color rgb="FF000000"/>
        <rFont val="Calibri"/>
        <family val="2"/>
        <charset val="1"/>
      </rPr>
      <t xml:space="preserve">Salário Educação </t>
    </r>
    <r>
      <rPr>
        <sz val="10"/>
        <color rgb="FFFF0000"/>
        <rFont val="Calibri"/>
        <family val="2"/>
        <charset val="1"/>
      </rPr>
      <t>(Ref. 2,5%)</t>
    </r>
  </si>
  <si>
    <t>H</t>
  </si>
  <si>
    <r>
      <rPr>
        <sz val="10"/>
        <color rgb="FF000000"/>
        <rFont val="Calibri, Arial"/>
        <charset val="1"/>
      </rPr>
      <t xml:space="preserve">SAT </t>
    </r>
    <r>
      <rPr>
        <sz val="10"/>
        <color rgb="FFFF0000"/>
        <rFont val="Calibri, Arial"/>
        <charset val="1"/>
      </rPr>
      <t>(Ref. RAP x FAP - Enviar relatório SEFIP/GPS)</t>
    </r>
  </si>
  <si>
    <r>
      <rPr>
        <sz val="10"/>
        <color rgb="FF000000"/>
        <rFont val="Calibri"/>
        <family val="2"/>
        <charset val="1"/>
      </rPr>
      <t>FGTS</t>
    </r>
    <r>
      <rPr>
        <sz val="10"/>
        <color rgb="FFFF0000"/>
        <rFont val="Calibri"/>
        <family val="2"/>
        <charset val="1"/>
      </rPr>
      <t xml:space="preserve"> (Ref. 8%)</t>
    </r>
  </si>
  <si>
    <r>
      <rPr>
        <sz val="10"/>
        <color rgb="FF000000"/>
        <rFont val="Calibri"/>
        <family val="2"/>
        <charset val="1"/>
      </rPr>
      <t>SESI OU SESC</t>
    </r>
    <r>
      <rPr>
        <sz val="10"/>
        <color rgb="FFFF0000"/>
        <rFont val="Calibri"/>
        <family val="2"/>
        <charset val="1"/>
      </rPr>
      <t xml:space="preserve"> (Ref. 1,5%)</t>
    </r>
  </si>
  <si>
    <r>
      <rPr>
        <sz val="10"/>
        <color rgb="FF000000"/>
        <rFont val="Calibri"/>
        <family val="2"/>
        <charset val="1"/>
      </rPr>
      <t xml:space="preserve">SENAI OU SENAC </t>
    </r>
    <r>
      <rPr>
        <sz val="10"/>
        <color rgb="FFFF0000"/>
        <rFont val="Calibri"/>
        <family val="2"/>
        <charset val="1"/>
      </rPr>
      <t>(Ref. 1%)</t>
    </r>
  </si>
  <si>
    <r>
      <rPr>
        <sz val="10"/>
        <color rgb="FF000000"/>
        <rFont val="Calibri"/>
        <family val="2"/>
        <charset val="1"/>
      </rPr>
      <t>SEBRAE</t>
    </r>
    <r>
      <rPr>
        <sz val="10"/>
        <color rgb="FFFF0000"/>
        <rFont val="Calibri"/>
        <family val="2"/>
        <charset val="1"/>
      </rPr>
      <t xml:space="preserve"> (Ref. 0,6%)</t>
    </r>
  </si>
  <si>
    <t>F</t>
  </si>
  <si>
    <r>
      <rPr>
        <sz val="10"/>
        <color rgb="FF000000"/>
        <rFont val="Calibri"/>
        <family val="2"/>
        <charset val="1"/>
      </rPr>
      <t xml:space="preserve">INCRA </t>
    </r>
    <r>
      <rPr>
        <sz val="10"/>
        <color rgb="FFFF0000"/>
        <rFont val="Calibri"/>
        <family val="2"/>
        <charset val="1"/>
      </rPr>
      <t>(Ref. 0,20%)</t>
    </r>
  </si>
  <si>
    <t>Total do Submódulo 2.2:</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</si>
  <si>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</si>
  <si>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</si>
  <si>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 xml:space="preserve">Nota 3: Esses percentuais incidem sobre o Módulo 1, o Submódulo 2.1. </t>
  </si>
  <si>
    <t>Submódulo 2.3 - Benefícios Mensais e Diários.</t>
  </si>
  <si>
    <t>2.3</t>
  </si>
  <si>
    <t>Benefícios Mensais e Diários</t>
  </si>
  <si>
    <t>Transporte</t>
  </si>
  <si>
    <t>Valor Ticket:</t>
  </si>
  <si>
    <t>A1</t>
  </si>
  <si>
    <r>
      <rPr>
        <i/>
        <sz val="10"/>
        <color rgb="FF000000"/>
        <rFont val="Calibri"/>
        <family val="2"/>
        <charset val="1"/>
      </rPr>
      <t>Desconto Auxílio transporte</t>
    </r>
    <r>
      <rPr>
        <i/>
        <sz val="10"/>
        <color rgb="FFFF0000"/>
        <rFont val="Calibri"/>
        <family val="2"/>
        <charset val="1"/>
      </rPr>
      <t xml:space="preserve"> (CLT: 6% do salário base)</t>
    </r>
  </si>
  <si>
    <r>
      <rPr>
        <sz val="10"/>
        <color rgb="FF000000"/>
        <rFont val="Calibri, Arial"/>
        <charset val="1"/>
      </rPr>
      <t>Auxílio-Refeição/Alimentação</t>
    </r>
    <r>
      <rPr>
        <sz val="10"/>
        <color rgb="FFFF0000"/>
        <rFont val="Calibri, Arial"/>
        <charset val="1"/>
      </rPr>
      <t xml:space="preserve"> (Ref. CCT)</t>
    </r>
  </si>
  <si>
    <t>B1</t>
  </si>
  <si>
    <r>
      <rPr>
        <i/>
        <sz val="10"/>
        <color rgb="FF000000"/>
        <rFont val="Calibri, Arial"/>
        <charset val="1"/>
      </rPr>
      <t xml:space="preserve">Desconto Auxílio alimentação </t>
    </r>
    <r>
      <rPr>
        <i/>
        <sz val="10"/>
        <color rgb="FFFF0000"/>
        <rFont val="Calibri, Arial"/>
        <charset val="1"/>
      </rPr>
      <t>(Ref. CCT)</t>
    </r>
  </si>
  <si>
    <t xml:space="preserve">Plano de Saúde </t>
  </si>
  <si>
    <t>Assistência Odontológica</t>
  </si>
  <si>
    <t>Auxílio Morte/Funeral</t>
  </si>
  <si>
    <r>
      <rPr>
        <sz val="10"/>
        <color rgb="FF000000"/>
        <rFont val="Calibri, Arial"/>
        <charset val="1"/>
      </rPr>
      <t>Outros</t>
    </r>
    <r>
      <rPr>
        <sz val="10"/>
        <color rgb="FFFF0000"/>
        <rFont val="Calibri, Arial"/>
        <charset val="1"/>
      </rPr>
      <t xml:space="preserve"> (especificar) </t>
    </r>
  </si>
  <si>
    <t>Total do Submódulo 2.3:</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</si>
  <si>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</si>
  <si>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</si>
  <si>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QUADRO-RESUMO DO MÓDULO 2 - ENCARGOS E BENEFÍCIOS ANUAIS, MENSAIS E DIÁRIOS</t>
  </si>
  <si>
    <t>Encargos e Benefícios Anuais, Mensais e Diários</t>
  </si>
  <si>
    <t>Total dos Encargos e Benefícios Anuais, Mensais e Diários:</t>
  </si>
  <si>
    <t>MÓDULO 3 - PROVISÃO PARA RESCISÃO</t>
  </si>
  <si>
    <t>Provisão para Rescisão</t>
  </si>
  <si>
    <r>
      <rPr>
        <sz val="10"/>
        <color rgb="FF000000"/>
        <rFont val="Calibri, Arial"/>
        <charset val="1"/>
      </rPr>
      <t xml:space="preserve">Aviso Prévio Indenizado - API  </t>
    </r>
    <r>
      <rPr>
        <sz val="10"/>
        <color rgb="FFFF0000"/>
        <rFont val="Calibri, Arial"/>
        <charset val="1"/>
      </rPr>
      <t>(Ref. Acórdão TCU 1904/2007–P, 0,46%)</t>
    </r>
  </si>
  <si>
    <t>Incidência do FGTS sobre Aviso Prévio Indenizado</t>
  </si>
  <si>
    <r>
      <rPr>
        <sz val="11"/>
        <color rgb="FF000000"/>
        <rFont val="Calibri, Arial"/>
        <charset val="1"/>
      </rPr>
      <t xml:space="preserve">Aviso Prévio Trabalhado - APT </t>
    </r>
    <r>
      <rPr>
        <sz val="11"/>
        <color rgb="FFFF0000"/>
        <rFont val="Calibri, Arial"/>
        <charset val="1"/>
      </rPr>
      <t>(Ref. Acórdão TCU 3006/2010–P, 1,94%)</t>
    </r>
  </si>
  <si>
    <t>Incidência de GPS, FGTS e outras contribuições sobre o Aviso Prévio Trabalhado</t>
  </si>
  <si>
    <r>
      <rPr>
        <sz val="11"/>
        <color rgb="FF000000"/>
        <rFont val="Calibri, Arial"/>
        <charset val="1"/>
      </rPr>
      <t xml:space="preserve">Multa do FGTS </t>
    </r>
    <r>
      <rPr>
        <strike/>
        <sz val="11"/>
        <color rgb="FFFF0000"/>
        <rFont val="Calibri, Arial"/>
        <charset val="1"/>
      </rPr>
      <t xml:space="preserve">e contribuição social </t>
    </r>
    <r>
      <rPr>
        <sz val="11"/>
        <color rgb="FF000000"/>
        <rFont val="Calibri, Arial"/>
        <charset val="1"/>
      </rPr>
      <t>sobre o API e APT</t>
    </r>
  </si>
  <si>
    <t>Total da Provisão para Rescisão:</t>
  </si>
  <si>
    <t>MÓDULO 4 - CUSTO DE REPOSIÇÃO DO PROFISSIONAL AUSENTE</t>
  </si>
  <si>
    <t>Submódulo 4.1 - Substituto nas Ausências Legais</t>
  </si>
  <si>
    <t>4.1</t>
  </si>
  <si>
    <t>Ausências Legais</t>
  </si>
  <si>
    <t>Substituto na cobertura de Férias</t>
  </si>
  <si>
    <t>Incidência  do Submódulo 2.2 sobre o custo da reposição</t>
  </si>
  <si>
    <r>
      <rPr>
        <sz val="11"/>
        <color rgb="FF000000"/>
        <rFont val="Calibri, Arial"/>
        <charset val="1"/>
      </rPr>
      <t xml:space="preserve">Substituto na cobertura de Ausências Legais </t>
    </r>
    <r>
      <rPr>
        <sz val="11"/>
        <color rgb="FFFF0000"/>
        <rFont val="Calibri, Arial"/>
        <charset val="1"/>
      </rPr>
      <t>(Ref. Acórdão TCU 1753/2008–P, 0,73%)</t>
    </r>
  </si>
  <si>
    <r>
      <rPr>
        <sz val="10"/>
        <color rgb="FF000000"/>
        <rFont val="Calibri, Arial"/>
        <charset val="1"/>
      </rPr>
      <t xml:space="preserve">Substituto na cobertura de Licença Paternidade </t>
    </r>
    <r>
      <rPr>
        <sz val="10"/>
        <color rgb="FFFF0000"/>
        <rFont val="Calibri, Arial"/>
        <charset val="1"/>
      </rPr>
      <t>(Ref. Acórdão TCU 1753/2008–P, 0,082%)</t>
    </r>
  </si>
  <si>
    <r>
      <rPr>
        <sz val="11"/>
        <color rgb="FF000000"/>
        <rFont val="Calibri, Arial"/>
        <charset val="1"/>
      </rPr>
      <t xml:space="preserve">Substituto na cobertura de Ausência por acidente de trabalho </t>
    </r>
    <r>
      <rPr>
        <sz val="10"/>
        <color rgb="FFFF0000"/>
        <rFont val="Calibri, Arial"/>
        <charset val="1"/>
      </rPr>
      <t>(Ref. Acórdão TCU 1753/2008–P, 0,27%)</t>
    </r>
  </si>
  <si>
    <r>
      <rPr>
        <sz val="10"/>
        <color rgb="FF000000"/>
        <rFont val="Calibri, Arial"/>
        <charset val="1"/>
      </rPr>
      <t xml:space="preserve">Substituto na cobertura de Afastamento Maternidade  </t>
    </r>
    <r>
      <rPr>
        <sz val="10"/>
        <color rgb="FFFF0000"/>
        <rFont val="Calibri, Arial"/>
        <charset val="1"/>
      </rPr>
      <t>(Ref. Nota Técnica 2/2018/CGAC/CISET/SG-PR)</t>
    </r>
  </si>
  <si>
    <t>Substituto na cobertura de Outras ausências (especificar)</t>
  </si>
  <si>
    <t>Total do Submódulo 4.1:</t>
  </si>
  <si>
    <t>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t>
  </si>
  <si>
    <t xml:space="preserve">Submódulo 4.2 - Substituto na Intrajornada 
</t>
  </si>
  <si>
    <t>4.2</t>
  </si>
  <si>
    <t>Intrajornada</t>
  </si>
  <si>
    <t>V.Hora (R$)</t>
  </si>
  <si>
    <t>Substituto na cobertura de Intervalo para repouso ou alimentação</t>
  </si>
  <si>
    <t>Total do Submódulo 4.2:</t>
  </si>
  <si>
    <t>Nota: Quando houver a necessidade de reposição de um empregado durante sua ausência nos casos de intervalo para repouso ou alimentação deve-se contemplar o Submódulo 4.2.</t>
  </si>
  <si>
    <t>QUADRO-RESUMO DO MÓDULO 4 - CUSTO DE REPOSIÇÃO DO PROFISSIONAL AUSENTE</t>
  </si>
  <si>
    <t>Substituto nas Ausências Legais</t>
  </si>
  <si>
    <t>Substituto na Intrajornada</t>
  </si>
  <si>
    <t>Total do Custo de Reposição do Profissional Ausente:</t>
  </si>
  <si>
    <t>MÓDULO 5 - INSUMOS DIVERSOS</t>
  </si>
  <si>
    <t>Insumos Diversos</t>
  </si>
  <si>
    <r>
      <rPr>
        <sz val="10"/>
        <color rgb="FF000000"/>
        <rFont val="Calibri"/>
        <family val="2"/>
        <charset val="1"/>
      </rPr>
      <t>Uniformes</t>
    </r>
    <r>
      <rPr>
        <sz val="10"/>
        <color rgb="FFFF0000"/>
        <rFont val="Calibri"/>
        <family val="2"/>
        <charset val="1"/>
      </rPr>
      <t xml:space="preserve"> (Ref. Custo dos Uniformes/12 meses)</t>
    </r>
  </si>
  <si>
    <r>
      <rPr>
        <sz val="10"/>
        <color rgb="FF000000"/>
        <rFont val="Calibri, Arial"/>
        <charset val="1"/>
      </rPr>
      <t>Materiais</t>
    </r>
    <r>
      <rPr>
        <sz val="10"/>
        <color rgb="FFFF0000"/>
        <rFont val="Calibri, Arial"/>
        <charset val="1"/>
      </rPr>
      <t xml:space="preserve">  (Ref. Custo materiais por profissional/12 meses)</t>
    </r>
  </si>
  <si>
    <t>Total dos Insumos Diversos:</t>
  </si>
  <si>
    <t>Nota: Valores mensais por empregado.</t>
  </si>
  <si>
    <t>MÓDULO 6 - CUSTOS INDIRETOS, TRIBUTOS E LUCRO</t>
  </si>
  <si>
    <t>Custos Indiretos, Tributos e Lucro</t>
  </si>
  <si>
    <t xml:space="preserve">Custos Indiretos </t>
  </si>
  <si>
    <t xml:space="preserve">Lucro </t>
  </si>
  <si>
    <t>C1</t>
  </si>
  <si>
    <t>C2</t>
  </si>
  <si>
    <t>Tributos Estaduais (especificar)</t>
  </si>
  <si>
    <t>C3</t>
  </si>
  <si>
    <r>
      <rPr>
        <i/>
        <sz val="10"/>
        <color rgb="FF000000"/>
        <rFont val="Calibri"/>
        <family val="2"/>
        <charset val="1"/>
      </rPr>
      <t xml:space="preserve">Tributos Municipais </t>
    </r>
    <r>
      <rPr>
        <i/>
        <sz val="10"/>
        <color rgb="FFFF0000"/>
        <rFont val="Calibri"/>
        <family val="2"/>
        <charset val="1"/>
      </rPr>
      <t>(Ref. ISS 5%)</t>
    </r>
  </si>
  <si>
    <t>C4</t>
  </si>
  <si>
    <r>
      <rPr>
        <i/>
        <sz val="11"/>
        <color rgb="FF000000"/>
        <rFont val="Calibri, Arial"/>
        <charset val="1"/>
      </rPr>
      <t xml:space="preserve">Outros Tributos </t>
    </r>
    <r>
      <rPr>
        <i/>
        <sz val="11"/>
        <color rgb="FFFF0000"/>
        <rFont val="Calibri, Arial"/>
        <charset val="1"/>
      </rPr>
      <t>(especificar)</t>
    </r>
  </si>
  <si>
    <t>Total Tributos:</t>
  </si>
  <si>
    <t>Total dos custos indiretos, tributos e lucro:</t>
  </si>
  <si>
    <t>Nota(1): Custos indiretos, tributos e lucro por empregado.</t>
  </si>
  <si>
    <t>Nota(2): O valor referente a tributos é obtido aplicando-se o percentual sobre o valor do faturamento.</t>
  </si>
  <si>
    <t>QUADRO RESUMO - CUSTO POR EMPREGADO</t>
  </si>
  <si>
    <t>Mão-de-Obra vinculada à execução contratual</t>
  </si>
  <si>
    <t>Módulo 1 - Composição da Remuneração</t>
  </si>
  <si>
    <t>Módulo 2 - Encargos e Benefícios Anuais, Mensais e Diários</t>
  </si>
  <si>
    <t>Módulo 3 - Provisão para Rescisão</t>
  </si>
  <si>
    <t>Módulo 4 - Custo de Reposição do Profissional Ausente</t>
  </si>
  <si>
    <t>Módulo 5 - Insumos Diversos</t>
  </si>
  <si>
    <t>Subtotal:</t>
  </si>
  <si>
    <t>Módulo 6 – Custos Indiretos, Tributos e LucroMódulo 5 - Custos Indiretos, Tributos e Lucro</t>
  </si>
  <si>
    <t>Valor total por empregado:</t>
  </si>
  <si>
    <t>QUADRO DEMONSTRATIVO - VALOR GLOBAL DA PROPOSTA</t>
  </si>
  <si>
    <t>Descrição</t>
  </si>
  <si>
    <t>Valor proposto por unidade de medida</t>
  </si>
  <si>
    <t>Valor diário do serviço</t>
  </si>
  <si>
    <t>Valor mensal do serviço</t>
  </si>
  <si>
    <t>Postos</t>
  </si>
  <si>
    <t>Valor global da proposta</t>
  </si>
  <si>
    <t>Meses</t>
  </si>
  <si>
    <t>Nota (1): Informar o valor da unidade de medida por tipo de serviço.</t>
  </si>
  <si>
    <r>
      <rPr>
        <sz val="11"/>
        <color rgb="FF000000"/>
        <rFont val="Calibri, Arial"/>
        <charset val="1"/>
      </rPr>
      <t xml:space="preserve">Plano de Saúde </t>
    </r>
    <r>
      <rPr>
        <sz val="11"/>
        <color rgb="FFFF0000"/>
        <rFont val="Calibri, Arial"/>
        <charset val="1"/>
      </rPr>
      <t>(Ref. CCT)</t>
    </r>
  </si>
  <si>
    <r>
      <rPr>
        <sz val="11"/>
        <color rgb="FF000000"/>
        <rFont val="Calibri, Arial"/>
        <charset val="1"/>
      </rPr>
      <t xml:space="preserve">Adicional noturno </t>
    </r>
    <r>
      <rPr>
        <sz val="11"/>
        <color rgb="FFFF0000"/>
        <rFont val="Calibri, Arial"/>
        <charset val="1"/>
      </rPr>
      <t>(Ref. 20% - Previsão de 2 horas noturnas por dia. O pagamento será pelo efetivo consumo.)</t>
    </r>
  </si>
  <si>
    <r>
      <rPr>
        <sz val="11"/>
        <color rgb="FF000000"/>
        <rFont val="Calibri"/>
        <family val="2"/>
        <charset val="1"/>
      </rPr>
      <t xml:space="preserve">Adicional de hora noturna reduzida </t>
    </r>
    <r>
      <rPr>
        <sz val="11"/>
        <color rgb="FFFF0000"/>
        <rFont val="Calibri"/>
        <family val="2"/>
        <charset val="1"/>
      </rPr>
      <t>(O pagamento será pelo efetivo consumo.)</t>
    </r>
  </si>
  <si>
    <t>DESCRIÇÃO</t>
  </si>
  <si>
    <t>UND</t>
  </si>
  <si>
    <t>QUANT.*</t>
  </si>
  <si>
    <t>PERIODICIDADE</t>
  </si>
  <si>
    <t>V.UNIT.</t>
  </si>
  <si>
    <t>V.ANUAL</t>
  </si>
  <si>
    <t>CUSTO MENSAL</t>
  </si>
  <si>
    <t>Semestral</t>
  </si>
  <si>
    <t>*Estimativa para 1 profissional</t>
  </si>
  <si>
    <t>Total de Uniformes:</t>
  </si>
  <si>
    <t>Notas:</t>
  </si>
  <si>
    <t>1) Os itens para os quais não foram informadas as quantidades e/ou periodicidade deverão ser disponibilizados conforme a necessidade de suprimento;</t>
  </si>
  <si>
    <t>2) O primeiro conjunto do uniforme deverá ser entregue antes do início dos serviços;</t>
  </si>
  <si>
    <t>3) Todos os uniformes estarão sujeitos à prévia aprovação do Contratante e, a pedido dela, poderão ser substituídos, caso não correspondam às especificações indicadas nesse item;</t>
  </si>
  <si>
    <t>4) Poderá ocorrer eventuais alterações nas especificações dos uniformes, quanto a tecido, cor, modelo, desde que aceitas pela Administração.</t>
  </si>
  <si>
    <t>Quantidade a contratar (em função da unidade de medida)</t>
  </si>
  <si>
    <r>
      <rPr>
        <sz val="11"/>
        <rFont val="Calibri"/>
        <family val="2"/>
        <charset val="1"/>
      </rPr>
      <t xml:space="preserve">Diárias em viagens </t>
    </r>
    <r>
      <rPr>
        <b/>
        <sz val="11"/>
        <rFont val="Calibri"/>
        <family val="2"/>
        <charset val="1"/>
      </rPr>
      <t>sem</t>
    </r>
    <r>
      <rPr>
        <sz val="11"/>
        <rFont val="Calibri"/>
        <family val="2"/>
        <charset val="1"/>
      </rPr>
      <t xml:space="preserve"> pernoite</t>
    </r>
  </si>
  <si>
    <t>Diária</t>
  </si>
  <si>
    <r>
      <rPr>
        <sz val="11"/>
        <rFont val="Calibri"/>
        <family val="2"/>
        <charset val="1"/>
      </rPr>
      <t xml:space="preserve">Diárias em viagens </t>
    </r>
    <r>
      <rPr>
        <b/>
        <sz val="11"/>
        <rFont val="Calibri"/>
        <family val="2"/>
        <charset val="1"/>
      </rPr>
      <t>com</t>
    </r>
    <r>
      <rPr>
        <sz val="11"/>
        <rFont val="Calibri"/>
        <family val="2"/>
        <charset val="1"/>
      </rPr>
      <t xml:space="preserve"> pernoite</t>
    </r>
  </si>
  <si>
    <t>Discriminação dos Serviços (Dados referentes à contratação)</t>
  </si>
  <si>
    <t>Diária vinculada à execução contratual</t>
  </si>
  <si>
    <t>Valor (R$)
(sem pernoite)</t>
  </si>
  <si>
    <t>Valor (R$)
(com pernoite)</t>
  </si>
  <si>
    <t>Diárias para deslocamento</t>
  </si>
  <si>
    <t>CUSTOS INDIRETOS, TRIBUTOS E LUCRO</t>
  </si>
  <si>
    <t>Lucro</t>
  </si>
  <si>
    <t>Valor da Diária</t>
  </si>
  <si>
    <t>Valor da Diária Faturada</t>
  </si>
  <si>
    <t>Quant.</t>
  </si>
  <si>
    <t>Valor Total</t>
  </si>
  <si>
    <t>Diárias para deslocamento (sem pernoite)</t>
  </si>
  <si>
    <t>Diárias para deslocamento (com pernoite)</t>
  </si>
  <si>
    <t>Total:</t>
  </si>
  <si>
    <t>Un.</t>
  </si>
  <si>
    <t>Valor Unitário</t>
  </si>
  <si>
    <t>Qtde.</t>
  </si>
  <si>
    <t>Valor Mensal</t>
  </si>
  <si>
    <t>Valor Anual</t>
  </si>
  <si>
    <t>Motorista de Veículo Leve (6h00 e 22h00)</t>
  </si>
  <si>
    <t>Posto/mês</t>
  </si>
  <si>
    <t>Motorista Executivo (6h00 - 22h00)</t>
  </si>
  <si>
    <t>Motorista Executivo (14h00 - 24h00)</t>
  </si>
  <si>
    <t>Motorista Veículo Pesado (6h00 - 22h00)</t>
  </si>
  <si>
    <t>Motorista Veículo Pesado (14h00 - 24h00)</t>
  </si>
  <si>
    <t>Diárias em viagens sem pernoite</t>
  </si>
  <si>
    <t>Diária/mês</t>
  </si>
  <si>
    <t>Diárias em viagens com pernoite</t>
  </si>
  <si>
    <t>LOTE</t>
  </si>
  <si>
    <t>ITEM</t>
  </si>
  <si>
    <t>ÓRGÃO</t>
  </si>
  <si>
    <t>UASG</t>
  </si>
  <si>
    <t>UND.</t>
  </si>
  <si>
    <t>QTD</t>
  </si>
  <si>
    <t>VALOR UNITÁRIO DO POSTO R$</t>
  </si>
  <si>
    <t>VALOR TOTAL MENSAL R$</t>
  </si>
  <si>
    <t>VALOR UNITÁRIO ANUAL DO POSTO R$</t>
  </si>
  <si>
    <t>VALOR TOTAL ANUAL R$</t>
  </si>
  <si>
    <t>VALOR TOTAL ANUAL LOTE R$</t>
  </si>
  <si>
    <t>FILTRO1</t>
  </si>
  <si>
    <t>FILTRO2</t>
  </si>
  <si>
    <t>GRUPO 1 - ABIN</t>
  </si>
  <si>
    <t>ABIN</t>
  </si>
  <si>
    <t>GRUPO 2 - AGU</t>
  </si>
  <si>
    <t>AGU</t>
  </si>
  <si>
    <t>ANEEL</t>
  </si>
  <si>
    <t>ANM</t>
  </si>
  <si>
    <t>ANTT</t>
  </si>
  <si>
    <t>CGU</t>
  </si>
  <si>
    <t>DEPEN</t>
  </si>
  <si>
    <t>FUB</t>
  </si>
  <si>
    <t>FUNAI</t>
  </si>
  <si>
    <t>FUNARTE</t>
  </si>
  <si>
    <t>IBICT</t>
  </si>
  <si>
    <t>INCRA</t>
  </si>
  <si>
    <t>INSS</t>
  </si>
  <si>
    <t>MC</t>
  </si>
  <si>
    <t>MCom</t>
  </si>
  <si>
    <t>MCTIC</t>
  </si>
  <si>
    <t>MINFRA</t>
  </si>
  <si>
    <t>MJSP</t>
  </si>
  <si>
    <t>MME</t>
  </si>
  <si>
    <t>MS</t>
  </si>
  <si>
    <t>MTur</t>
  </si>
  <si>
    <t>PF</t>
  </si>
  <si>
    <t>Dados do Representante Comercial</t>
  </si>
  <si>
    <t>PROPOSTA COMERCIAL</t>
  </si>
  <si>
    <t>Selecione o Grupo na célula abaixo:</t>
  </si>
  <si>
    <t>QTD. MENSAL POSTO/DIÁRIA
(A)</t>
  </si>
  <si>
    <t>QTD ANUAL POSTO/DIÁRIA (B) = (A*12 MESES)</t>
  </si>
  <si>
    <t>VALOR UNITÁRIO MENSAL POSTO/DIÁRIA R$
(C)</t>
  </si>
  <si>
    <t>VALOR TOTAL MENSAL POSTO/DIÁRIA R$
(D) = (A*C)</t>
  </si>
  <si>
    <t>VALOR TOTAL ANUAL POSTO/DIÁRIA R$
(E) = (B*C)</t>
  </si>
  <si>
    <t>VALOR GLOBAL DO GRUPO/LOTE:</t>
  </si>
  <si>
    <r>
      <rPr>
        <sz val="10"/>
        <rFont val="Verdana"/>
        <family val="2"/>
        <charset val="1"/>
      </rPr>
      <t xml:space="preserve">- O valor unitário a ser inserido para cada item quando do </t>
    </r>
    <r>
      <rPr>
        <b/>
        <sz val="10"/>
        <rFont val="Verdana"/>
        <family val="2"/>
        <charset val="1"/>
      </rPr>
      <t>cadastramento da proposta no sistema Comprasnet é o VALOR UNITÁRIO MENSAL DO POSTO/DIÁRIA</t>
    </r>
    <r>
      <rPr>
        <sz val="10"/>
        <rFont val="Verdana"/>
        <family val="2"/>
        <charset val="1"/>
      </rPr>
      <t>, correspondente à coluna C da tabela acima.</t>
    </r>
  </si>
  <si>
    <t>O valor unitário a ser inserido para cada item quando do cadastramento da proposta no sistema Comprasnet é o VALOR UNITÁRIO ANUAL DO POSTO, correspondente à coluna D da tabela acima.</t>
  </si>
  <si>
    <r>
      <rPr>
        <sz val="10"/>
        <rFont val="Verdana"/>
        <family val="2"/>
        <charset val="1"/>
      </rPr>
      <t>- Anexar planilhas com o detalhamento dos valores de serviços e materiais (</t>
    </r>
    <r>
      <rPr>
        <b/>
        <sz val="10"/>
        <rFont val="Verdana"/>
        <family val="2"/>
        <charset val="1"/>
      </rPr>
      <t>abas dos cargos 1 a 5, de diárias e de insumos, se houver</t>
    </r>
    <r>
      <rPr>
        <sz val="10"/>
        <rFont val="Verdana"/>
        <family val="2"/>
        <charset val="1"/>
      </rPr>
      <t>);</t>
    </r>
  </si>
  <si>
    <t>- A elaboração das propostas deverá considerar as disposições da Instrução Normativa - IN SEGES/MPDG nº 05/2017, principalmente no que se refere à apuração de custos e formação de preços, bem como a legislação pertinente a matéria;</t>
  </si>
  <si>
    <t>Os pisos salariais dos profissionais colocados à disposição do Contratante para a prestação dos serviços, quando fixados com base em Acordo, Dissídio ou Convenção Coletiva de Trabalho, deverão utilizar como parâmetro aquelas registradas no Ministério do Trabalho e Emprego e em vigor, cujo enquadramento sindical decorre da atividade preponderante da empresa.</t>
  </si>
  <si>
    <t>Declaro, para todos os fins, que:
a) Tomei conhecimento pleno de todas as exigências previstas para esta contratação e que as cumprirei fielmente, tais como:
1. A execução do Contrato deverá atender fielmente o disposto no Termo de Referência e seu anexos, bem como o disposto no ANEXO VIII - DA FISCALIZAÇÃO TÉCNICA E ADMINISTRATIVA da Instrução Normativa - IN SEGES/MPDG nº 05/2017.;
2. É vedado o fornecimento de qualquer mercadoria ou serviço em desacordo com as normas expedidas pelos órgãos oficiais competentes ou, se normas especificadas não existirem, pela Associação Brasileira de Normas Técnicas ou outra entidade credenciada oficial;
3. O fornecedor deverá estar legalmente estabelecido e explorar ramo de atividade pertinente e compatível com o objeto desta contratação;</t>
  </si>
  <si>
    <t>b) No preço ofertado estão inclusos todos os custos necessários, impostos, tributos, custos, encargos trabalhistas, previdenciários, fiscais e comerciais, taxas, frete, deslocamento de pessoal e quaisquer outros que incidam ou venham a incidir sobre o valor do item;
c) Caso nos seja adjudicado o objeto da licitação, nos comprometemos a retirar a Nota de Empenho e/ou assinar o Contrato no prazo determinado;
d) O preço se encontra compatível com o de mercado, bem como o mesmo é praticado indistintamente aos setores público e privado.</t>
  </si>
  <si>
    <t>¹ Observada a validade mínima de 60 dias, conforme Lei nº 8.666/1993.</t>
  </si>
  <si>
    <t>______________________________</t>
  </si>
  <si>
    <t>Nome do responsável</t>
  </si>
  <si>
    <t>Carimbo e assinatura do responsável</t>
  </si>
  <si>
    <t>Observações:</t>
  </si>
  <si>
    <t>1) Emitir preferencialmente em papel que identifique a licitante;</t>
  </si>
  <si>
    <t xml:space="preserve">2) A conta bancária indicada deverá estar em nome da licitante; </t>
  </si>
  <si>
    <t>3) Proposta comercial destinada ao Ministério da Economia.</t>
  </si>
  <si>
    <t>ITEM 10 - ANATEL</t>
  </si>
  <si>
    <t>GRUPO 3 - ANEEL</t>
  </si>
  <si>
    <t>GRUPO 4 - ANM</t>
  </si>
  <si>
    <t>GRUPO 5 - ANTT</t>
  </si>
  <si>
    <t>GRUPO 6 - CGU</t>
  </si>
  <si>
    <t>ITEM 25 - DEPEN</t>
  </si>
  <si>
    <t>ITEM 26 - FNDE</t>
  </si>
  <si>
    <t>GRUPO 7 - FUB</t>
  </si>
  <si>
    <t>GRUPO 8 - FUNAI</t>
  </si>
  <si>
    <t>GRUPO 9 - FUNARTE</t>
  </si>
  <si>
    <t>GRUPO 10 - IBICT</t>
  </si>
  <si>
    <t>GRUPO 11 - INCRA</t>
  </si>
  <si>
    <t>GRUPO 12 - INSS</t>
  </si>
  <si>
    <t>ITEM 48 - MAPA</t>
  </si>
  <si>
    <t>GRUPO 13 - MC</t>
  </si>
  <si>
    <t>GRUPO 14 - MCom</t>
  </si>
  <si>
    <t>GRUPO 15 - MCTIC</t>
  </si>
  <si>
    <t>GRUPO 16 - MINFRA</t>
  </si>
  <si>
    <t>GRUPO 17 - MJSP</t>
  </si>
  <si>
    <t>GRUPO 18 - MME</t>
  </si>
  <si>
    <t>GRUPO 19 - MS</t>
  </si>
  <si>
    <t>GRUPO 20 - MTur</t>
  </si>
  <si>
    <t>GRUPO 21 - PF</t>
  </si>
  <si>
    <t>ITEM 85 - PRF</t>
  </si>
  <si>
    <t>NOME/FANTASIA:  BR BRASIL SERVICE</t>
  </si>
  <si>
    <t>RAZÃO SOCIAL: RDJ ASSESSORIA E GESTÃO EMPRESARIAL EIRELI</t>
  </si>
  <si>
    <t>CNPJ:  06.350.074/0001-34                                                                   I.E:</t>
  </si>
  <si>
    <t>END.: QE 32 CONJUNTO 'C' LOTE 2 - GUARA II - BRASILIA -DF</t>
  </si>
  <si>
    <t xml:space="preserve">CEP:  71065-031                               FONE/FAX: (61) 3386-0081                   E-MAIL:    comercial@brbrasilservice.com.br                    </t>
  </si>
  <si>
    <t xml:space="preserve">BANCO (N.º 104 - Caixas Economica Federal):                            AGÊNCIA:      4316                         C/C:     52-7                                      </t>
  </si>
  <si>
    <t>NOME:   Edilson de Freitas                                                                                                CPF/RG: 087.114.611-87 RG 274.399/SSP-DF</t>
  </si>
  <si>
    <t>UF:  DF                         CEP:        71917-000                   E-MAIL:  comercial@brbrasilservice.com.br             DDD/TELEFONE: 3386-0081</t>
  </si>
  <si>
    <t>CNPJ: 06.350.074/0001-34</t>
  </si>
  <si>
    <t>ENDEREÇO COMPLETO: QE 32 Conjunto "C" Lote 02 - Guara II - Brasília - DF</t>
  </si>
  <si>
    <t>TELEFONE / E-MAIL: comercial@brbrasilservice.com.br</t>
  </si>
  <si>
    <t>1993.108317/2020-76</t>
  </si>
  <si>
    <t>PREGÃO ELETRÔNICO (SRP) 021/2021</t>
  </si>
  <si>
    <t>Real</t>
  </si>
  <si>
    <t>Terno Completo com corte tradicional masculino, compleeendendo calça social preta em tecido tipo microfibra, tergal ou gabardine e paçetó social, com ombreiras em tecido tipo microfibra, tergal ou gabardine, forrado internamente, inclusive na manga, todas as peças na cor preta</t>
  </si>
  <si>
    <t>Camisa social de manga longa em tecido tipo algodão misto na cor branca</t>
  </si>
  <si>
    <t>Gravata Social lisa e de cores escuras em tecido tipo poliester: 02 (duas) unidades</t>
  </si>
  <si>
    <t>Cinto em Couro, na cor preta</t>
  </si>
  <si>
    <t>Sapato Social, em curo na cor preta</t>
  </si>
  <si>
    <t>Meia Social em tecido tipo poliamida ou similar, na cor preta</t>
  </si>
  <si>
    <r>
      <t>OBJETO:</t>
    </r>
    <r>
      <rPr>
        <sz val="11"/>
        <color rgb="FF000000"/>
        <rFont val="Verdana"/>
        <family val="2"/>
        <charset val="1"/>
      </rPr>
      <t xml:space="preserve"> Registro de Preços para eventual contratação da PRESTAÇÃO DE SERVIÇOS DE CONDUÇÃO DE VEÍCULOS DE REPRESENTAÇÃO, DE SERVIÇOS COMUNS E/OU ESPECIAIS, EM CARÁTER PERMANENTE, PARA ATENDIMENTO DOS ÓRGÃOS E ENTIDADES DA ADMINISTRAÇÃO PÚBLICA FEDERAL DIRETA, AUTÁRQUICA E FUNDACIONAL SEDIADAS NO DISTRITO FEDERAL, conforme condições, quantidades e exigências estabelecidas no Edital e Anexos do </t>
    </r>
    <r>
      <rPr>
        <sz val="11"/>
        <color rgb="FFFF0000"/>
        <rFont val="Verdana"/>
        <family val="2"/>
        <charset val="1"/>
      </rPr>
      <t>Pregão nº 21/2021.</t>
    </r>
  </si>
  <si>
    <t>Brasília/[DF) 01/10/2021 - 09h00</t>
  </si>
  <si>
    <t xml:space="preserve">VALIDADE DA PROPOSTA¹: 60 dias. </t>
  </si>
  <si>
    <t>Gerente Comercial</t>
  </si>
  <si>
    <t>Edilson de Freitas</t>
  </si>
  <si>
    <r>
      <t xml:space="preserve">Tributos Federais </t>
    </r>
    <r>
      <rPr>
        <i/>
        <sz val="10"/>
        <color rgb="FFFF0000"/>
        <rFont val="Calibri"/>
        <family val="2"/>
        <charset val="1"/>
      </rPr>
      <t xml:space="preserve"> (Ref. Acórdão TCU 1753/2008–P, PIS 0,24% e COFINS 1,08%)</t>
    </r>
  </si>
  <si>
    <t xml:space="preserve">UNIFORME MASCULINO - ITENS 2 E 3 - MOTORISTA EXECUTIVO </t>
  </si>
  <si>
    <t>Anual</t>
  </si>
  <si>
    <t xml:space="preserve">UNIFORME FEMININO - ITENS 2 E 3 - MOTORISTA EXECUTIVO </t>
  </si>
  <si>
    <t xml:space="preserve">Lenço para bolso superior do paletó em cores escurasem tecido de seda ou cetim </t>
  </si>
  <si>
    <t>Terno Completo com corte tradicional feminino, compreeendendo calça social preta em tecido tipo microfibra, tergal ou gabardine e paçetó social, sem ombreiras em tecido tipo microfibra, tergal ou gabardine, forrado internamente, inclusive na manga, todas as peças na cor preta</t>
  </si>
  <si>
    <t>Total Mensal Estimado do Custo Direto com Uniformes para os postos de Motorista Executivo Masculino/Feminino</t>
  </si>
  <si>
    <t xml:space="preserve">UNIFORME MASCULINO - ITENS 1,4 e 5 - MOTORISTA DE VEÍCULO LEVE E PESADO </t>
  </si>
  <si>
    <t>Calça social com corte tradicional masculino, em tecido tipo microfibra, tergal ou gabardine na cor preta</t>
  </si>
  <si>
    <t xml:space="preserve">Meia social em tecido poliamida ou similar, na cor preta </t>
  </si>
  <si>
    <t xml:space="preserve">UNIFORME FEMININO - ITENS 1,4 e 5 - MOTORISTA DE VEÍCULO LEVE E PESADO </t>
  </si>
  <si>
    <t>Total Mensal Estimado do Custo Direto com Uniformes para os postos de Motorista de Veículo Leve e Pesado Masculino/Feminino</t>
  </si>
  <si>
    <t xml:space="preserve">Calça social preta em tecido tipo microfibra, tergal ou gabardine </t>
  </si>
  <si>
    <t>ok</t>
  </si>
  <si>
    <t>ENDEREÇO:  Av. Flambooyant Lote 04 Apt 104               BAIRRO:              Aguas Claras                                CIDADE: DF</t>
  </si>
  <si>
    <t xml:space="preserve">Valor total por extenso: Um milhão oitocentos e noventa e dois mil quatrocentos e cinco reais e vinte e oito centavos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</si>
</sst>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R$ -416]#,##0.00"/>
    <numFmt numFmtId="165" formatCode="d/m/yyyy"/>
    <numFmt numFmtId="166" formatCode="0.000%"/>
    <numFmt numFmtId="167" formatCode="_([$R$ -416]* #,##0.00_);_([$R$ -416]* \(#,##0.00\);_([$R$ -416]* \-??_);_(@_)"/>
    <numFmt numFmtId="168" formatCode="_-&quot;R$&quot;* #,##0.00_-;&quot;-R$&quot;* #,##0.00_-;_-&quot;R$&quot;* \-??_-;_-@_-"/>
    <numFmt numFmtId="169" formatCode="_-&quot;R$ &quot;* #,##0.00_-;&quot;-R$ &quot;* #,##0.00_-;_-&quot;R$ &quot;* \-??_-;_-@_-"/>
    <numFmt numFmtId="170" formatCode="&quot;R$&quot;\ #,##0.00"/>
  </numFmts>
  <fonts count="66">
    <font>
      <sz val="11"/>
      <color rgb="FF000000"/>
      <name val="Calibri"/>
      <charset val="1"/>
    </font>
    <font>
      <sz val="11"/>
      <color theme="1"/>
      <name val="Calibri"/>
      <family val="2"/>
      <scheme val="minor"/>
    </font>
    <font>
      <b/>
      <sz val="11"/>
      <color rgb="FF000000"/>
      <name val="Arial"/>
      <family val="2"/>
      <charset val="1"/>
    </font>
    <font>
      <sz val="11"/>
      <color rgb="FF000000"/>
      <name val="Arial"/>
      <family val="2"/>
      <charset val="1"/>
    </font>
    <font>
      <b/>
      <u/>
      <sz val="11"/>
      <color rgb="FF000000"/>
      <name val="Arial"/>
      <family val="2"/>
      <charset val="1"/>
    </font>
    <font>
      <i/>
      <sz val="11"/>
      <name val="Calibri"/>
      <family val="2"/>
      <charset val="1"/>
    </font>
    <font>
      <i/>
      <sz val="35"/>
      <color rgb="FFFF0000"/>
      <name val="Calibri"/>
      <family val="2"/>
      <charset val="1"/>
    </font>
    <font>
      <sz val="11"/>
      <name val="Verdana"/>
      <family val="2"/>
      <charset val="1"/>
    </font>
    <font>
      <b/>
      <sz val="11"/>
      <color rgb="FF000000"/>
      <name val="Calibri"/>
      <family val="2"/>
      <charset val="1"/>
    </font>
    <font>
      <sz val="11"/>
      <color rgb="FFFF0000"/>
      <name val="Calibri"/>
      <family val="2"/>
      <charset val="1"/>
    </font>
    <font>
      <b/>
      <sz val="10"/>
      <color rgb="FF000000"/>
      <name val="Calibri"/>
      <family val="2"/>
      <charset val="1"/>
    </font>
    <font>
      <sz val="11"/>
      <color rgb="FF000000"/>
      <name val="Calibri"/>
      <family val="2"/>
      <charset val="1"/>
    </font>
    <font>
      <sz val="11"/>
      <name val="Calibri"/>
      <family val="2"/>
      <charset val="1"/>
    </font>
    <font>
      <b/>
      <i/>
      <sz val="10"/>
      <color rgb="FF000000"/>
      <name val="Calibri"/>
      <family val="2"/>
      <charset val="1"/>
    </font>
    <font>
      <sz val="10"/>
      <color rgb="FFFF0000"/>
      <name val="Calibri"/>
      <family val="2"/>
      <charset val="1"/>
    </font>
    <font>
      <b/>
      <i/>
      <sz val="8"/>
      <color rgb="FF000000"/>
      <name val="Calibri"/>
      <family val="2"/>
      <charset val="1"/>
    </font>
    <font>
      <i/>
      <sz val="11"/>
      <color rgb="FF000000"/>
      <name val="Calibri"/>
      <family val="2"/>
      <charset val="1"/>
    </font>
    <font>
      <sz val="11"/>
      <name val="Arial"/>
      <family val="2"/>
      <charset val="1"/>
    </font>
    <font>
      <sz val="11"/>
      <color rgb="FFFF0000"/>
      <name val="Arial"/>
      <family val="2"/>
      <charset val="1"/>
    </font>
    <font>
      <b/>
      <i/>
      <sz val="11"/>
      <color rgb="FFFFFFFF"/>
      <name val="Calibri"/>
      <family val="2"/>
      <charset val="1"/>
    </font>
    <font>
      <sz val="10"/>
      <color rgb="FF000000"/>
      <name val="Calibri, Arial"/>
      <charset val="1"/>
    </font>
    <font>
      <sz val="10"/>
      <color rgb="FFFF0000"/>
      <name val="Calibri, Arial"/>
      <charset val="1"/>
    </font>
    <font>
      <b/>
      <sz val="11"/>
      <color rgb="FFFF0000"/>
      <name val="Calibri"/>
      <family val="2"/>
      <charset val="1"/>
    </font>
    <font>
      <sz val="11"/>
      <color rgb="FF000000"/>
      <name val="Calibri, Arial"/>
      <charset val="1"/>
    </font>
    <font>
      <sz val="11"/>
      <color rgb="FFFF0000"/>
      <name val="Calibri, Arial"/>
      <charset val="1"/>
    </font>
    <font>
      <sz val="10"/>
      <color rgb="FF000000"/>
      <name val="Calibri"/>
      <family val="2"/>
      <charset val="1"/>
    </font>
    <font>
      <sz val="10"/>
      <name val="Calibri, Arial"/>
      <charset val="1"/>
    </font>
    <font>
      <b/>
      <i/>
      <sz val="11"/>
      <color rgb="FFFFFF00"/>
      <name val="Calibri"/>
      <family val="2"/>
      <charset val="1"/>
    </font>
    <font>
      <i/>
      <sz val="10"/>
      <color rgb="FF000000"/>
      <name val="Calibri"/>
      <family val="2"/>
      <charset val="1"/>
    </font>
    <font>
      <i/>
      <sz val="10"/>
      <color rgb="FFFF0000"/>
      <name val="Calibri"/>
      <family val="2"/>
      <charset val="1"/>
    </font>
    <font>
      <i/>
      <sz val="11"/>
      <color rgb="FFFF0000"/>
      <name val="Calibri"/>
      <family val="2"/>
      <charset val="1"/>
    </font>
    <font>
      <b/>
      <sz val="11"/>
      <name val="Calibri"/>
      <family val="2"/>
      <charset val="1"/>
    </font>
    <font>
      <i/>
      <sz val="10"/>
      <color rgb="FF000000"/>
      <name val="Calibri, Arial"/>
      <charset val="1"/>
    </font>
    <font>
      <i/>
      <sz val="10"/>
      <color rgb="FFFF0000"/>
      <name val="Calibri, Arial"/>
      <charset val="1"/>
    </font>
    <font>
      <b/>
      <i/>
      <sz val="11"/>
      <color rgb="FF000000"/>
      <name val="Calibri"/>
      <family val="2"/>
      <charset val="1"/>
    </font>
    <font>
      <strike/>
      <sz val="11"/>
      <color rgb="FFFF0000"/>
      <name val="Calibri, Arial"/>
      <charset val="1"/>
    </font>
    <font>
      <b/>
      <i/>
      <sz val="11"/>
      <color rgb="FFFF0000"/>
      <name val="Calibri"/>
      <family val="2"/>
      <charset val="1"/>
    </font>
    <font>
      <i/>
      <sz val="11"/>
      <color rgb="FF000000"/>
      <name val="Calibri, Arial"/>
      <charset val="1"/>
    </font>
    <font>
      <i/>
      <sz val="11"/>
      <color rgb="FFFF0000"/>
      <name val="Calibri, Arial"/>
      <charset val="1"/>
    </font>
    <font>
      <sz val="9"/>
      <color rgb="FF000000"/>
      <name val="Segoe UI"/>
      <family val="2"/>
      <charset val="1"/>
    </font>
    <font>
      <sz val="11"/>
      <name val="&quot;Times New Roman&quot;"/>
      <charset val="1"/>
    </font>
    <font>
      <b/>
      <sz val="9"/>
      <name val="Verdana"/>
      <family val="2"/>
      <charset val="1"/>
    </font>
    <font>
      <b/>
      <sz val="8"/>
      <color rgb="FF000000"/>
      <name val="Calibri"/>
      <family val="2"/>
      <charset val="1"/>
    </font>
    <font>
      <sz val="9"/>
      <name val="Verdana"/>
      <family val="2"/>
      <charset val="1"/>
    </font>
    <font>
      <i/>
      <sz val="24"/>
      <color rgb="FFFF0000"/>
      <name val="Verdana"/>
      <family val="2"/>
      <charset val="1"/>
    </font>
    <font>
      <b/>
      <sz val="11"/>
      <color rgb="FF000000"/>
      <name val="Verdana"/>
      <family val="2"/>
      <charset val="1"/>
    </font>
    <font>
      <b/>
      <sz val="14"/>
      <color rgb="FF000000"/>
      <name val="Verdana"/>
      <family val="2"/>
      <charset val="1"/>
    </font>
    <font>
      <sz val="11"/>
      <color rgb="FF000000"/>
      <name val="Verdana"/>
      <family val="2"/>
      <charset val="1"/>
    </font>
    <font>
      <sz val="11"/>
      <color rgb="FFFF0000"/>
      <name val="Verdana"/>
      <family val="2"/>
      <charset val="1"/>
    </font>
    <font>
      <b/>
      <sz val="11"/>
      <color rgb="FFFF0000"/>
      <name val="Verdana"/>
      <family val="2"/>
      <charset val="1"/>
    </font>
    <font>
      <b/>
      <sz val="24"/>
      <color rgb="FFFF0000"/>
      <name val="Verdana"/>
      <family val="2"/>
      <charset val="1"/>
    </font>
    <font>
      <b/>
      <sz val="7"/>
      <name val="Verdana"/>
      <family val="2"/>
      <charset val="1"/>
    </font>
    <font>
      <b/>
      <sz val="8"/>
      <name val="Verdana"/>
      <family val="2"/>
      <charset val="1"/>
    </font>
    <font>
      <sz val="10"/>
      <name val="Verdana"/>
      <family val="2"/>
      <charset val="1"/>
    </font>
    <font>
      <b/>
      <sz val="10"/>
      <name val="Verdana"/>
      <family val="2"/>
      <charset val="1"/>
    </font>
    <font>
      <sz val="11"/>
      <color rgb="FF000000"/>
      <name val="Calibri"/>
      <family val="2"/>
    </font>
    <font>
      <sz val="12"/>
      <color theme="1"/>
      <name val="Arial Narrow"/>
      <family val="2"/>
    </font>
    <font>
      <sz val="12"/>
      <name val="Arial Narrow"/>
      <family val="2"/>
    </font>
    <font>
      <b/>
      <sz val="12"/>
      <color rgb="FF000000"/>
      <name val="Arial Narrow"/>
      <family val="2"/>
    </font>
    <font>
      <b/>
      <i/>
      <sz val="12"/>
      <color rgb="FF000000"/>
      <name val="Arial Narrow"/>
      <family val="2"/>
    </font>
    <font>
      <i/>
      <sz val="12"/>
      <color rgb="FF000000"/>
      <name val="Arial Narrow"/>
      <family val="2"/>
    </font>
    <font>
      <i/>
      <sz val="12"/>
      <color rgb="FFFF0000"/>
      <name val="Arial Narrow"/>
      <family val="2"/>
    </font>
    <font>
      <b/>
      <i/>
      <sz val="12"/>
      <color rgb="FFFF0000"/>
      <name val="Arial Narrow"/>
      <family val="2"/>
    </font>
    <font>
      <sz val="12"/>
      <color rgb="FF000000"/>
      <name val="Arial Narrow"/>
      <family val="2"/>
    </font>
    <font>
      <b/>
      <sz val="12"/>
      <name val="Arial Narrow"/>
      <family val="2"/>
    </font>
    <font>
      <b/>
      <sz val="14"/>
      <color theme="1"/>
      <name val="Arial Narrow"/>
      <family val="2"/>
    </font>
  </fonts>
  <fills count="17">
    <fill>
      <patternFill patternType="none"/>
    </fill>
    <fill>
      <patternFill patternType="gray125"/>
    </fill>
    <fill>
      <patternFill patternType="solid">
        <fgColor rgb="FFD9D9D9"/>
        <bgColor rgb="FFEFEFEF"/>
      </patternFill>
    </fill>
    <fill>
      <patternFill patternType="solid">
        <fgColor rgb="FFF3F3F3"/>
        <bgColor rgb="FFEFEFEF"/>
      </patternFill>
    </fill>
    <fill>
      <patternFill patternType="solid">
        <fgColor rgb="FFFFFF00"/>
        <bgColor rgb="FFFFFF00"/>
      </patternFill>
    </fill>
    <fill>
      <patternFill patternType="solid">
        <fgColor rgb="FFFF9900"/>
        <bgColor rgb="FFE69138"/>
      </patternFill>
    </fill>
    <fill>
      <patternFill patternType="solid">
        <fgColor rgb="FFE69138"/>
        <bgColor rgb="FFED7D31"/>
      </patternFill>
    </fill>
    <fill>
      <patternFill patternType="solid">
        <fgColor rgb="FFFFFFFF"/>
        <bgColor rgb="FFF3F3F3"/>
      </patternFill>
    </fill>
    <fill>
      <patternFill patternType="solid">
        <fgColor rgb="FFED7D31"/>
        <bgColor rgb="FFE69138"/>
      </patternFill>
    </fill>
    <fill>
      <patternFill patternType="solid">
        <fgColor rgb="FF999999"/>
        <bgColor rgb="FF808080"/>
      </patternFill>
    </fill>
    <fill>
      <patternFill patternType="solid">
        <fgColor rgb="FFEFEFEF"/>
        <bgColor rgb="FFF3F3F3"/>
      </patternFill>
    </fill>
    <fill>
      <patternFill patternType="solid">
        <fgColor rgb="FFFFD966"/>
        <bgColor rgb="FFFFFF99"/>
      </patternFill>
    </fill>
    <fill>
      <patternFill patternType="solid">
        <fgColor theme="7" tint="0.59999389629810485"/>
        <bgColor indexed="64"/>
      </patternFill>
    </fill>
    <fill>
      <patternFill patternType="solid">
        <fgColor rgb="FFFFFF00"/>
        <bgColor indexed="64"/>
      </patternFill>
    </fill>
    <fill>
      <patternFill patternType="solid">
        <fgColor rgb="FFFFFF00"/>
        <bgColor rgb="FFE69138"/>
      </patternFill>
    </fill>
    <fill>
      <patternFill patternType="solid">
        <fgColor rgb="FFFFFF00"/>
        <bgColor rgb="FFED7D31"/>
      </patternFill>
    </fill>
    <fill>
      <patternFill patternType="solid">
        <fgColor rgb="FFFFFF00"/>
        <bgColor rgb="FFEFEFEF"/>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 fillId="0" borderId="0"/>
  </cellStyleXfs>
  <cellXfs count="361">
    <xf numFmtId="0" fontId="0" fillId="0" borderId="0" xfId="0"/>
    <xf numFmtId="0" fontId="0" fillId="0" borderId="0" xfId="0" applyFont="1" applyAlignment="1" applyProtection="1"/>
    <xf numFmtId="0" fontId="7" fillId="0" borderId="0" xfId="0" applyFont="1" applyAlignment="1" applyProtection="1">
      <alignment vertical="center"/>
      <protection locked="0"/>
    </xf>
    <xf numFmtId="0" fontId="7" fillId="0" borderId="0" xfId="0" applyFont="1" applyAlignment="1" applyProtection="1">
      <alignment vertical="center"/>
    </xf>
    <xf numFmtId="0" fontId="11" fillId="0" borderId="1" xfId="0" applyFont="1" applyBorder="1" applyAlignment="1" applyProtection="1">
      <alignment horizontal="center" vertical="center"/>
    </xf>
    <xf numFmtId="0" fontId="11" fillId="0" borderId="1" xfId="0" applyFont="1" applyBorder="1" applyAlignment="1" applyProtection="1">
      <alignment vertical="center"/>
    </xf>
    <xf numFmtId="0" fontId="0" fillId="0" borderId="1" xfId="0" applyFont="1" applyBorder="1" applyAlignment="1" applyProtection="1">
      <alignment horizontal="center" vertical="center"/>
    </xf>
    <xf numFmtId="0" fontId="15" fillId="5" borderId="1" xfId="0" applyFont="1" applyFill="1" applyBorder="1" applyAlignment="1" applyProtection="1">
      <alignment horizontal="center" vertical="center" wrapText="1"/>
    </xf>
    <xf numFmtId="3" fontId="12" fillId="0" borderId="1" xfId="0" applyNumberFormat="1" applyFont="1" applyBorder="1" applyAlignment="1" applyProtection="1">
      <alignment horizontal="center" vertical="center"/>
    </xf>
    <xf numFmtId="0" fontId="12" fillId="0" borderId="1" xfId="0" applyFont="1" applyBorder="1" applyAlignment="1" applyProtection="1">
      <alignment horizontal="center" vertical="center"/>
    </xf>
    <xf numFmtId="4" fontId="22" fillId="0" borderId="1" xfId="0" applyNumberFormat="1" applyFont="1" applyBorder="1" applyAlignment="1" applyProtection="1">
      <alignment horizontal="right" vertical="center"/>
      <protection locked="0"/>
    </xf>
    <xf numFmtId="4" fontId="9" fillId="0" borderId="1" xfId="0" applyNumberFormat="1" applyFont="1" applyBorder="1" applyAlignment="1" applyProtection="1">
      <alignment horizontal="right" vertical="center"/>
      <protection locked="0"/>
    </xf>
    <xf numFmtId="4" fontId="8" fillId="2" borderId="1" xfId="0" applyNumberFormat="1" applyFont="1" applyFill="1" applyBorder="1" applyAlignment="1" applyProtection="1">
      <alignment horizontal="right" vertical="center"/>
    </xf>
    <xf numFmtId="10" fontId="9" fillId="0" borderId="1" xfId="0" applyNumberFormat="1" applyFont="1" applyBorder="1" applyAlignment="1" applyProtection="1">
      <alignment horizontal="right" vertical="center"/>
      <protection locked="0"/>
    </xf>
    <xf numFmtId="4" fontId="11" fillId="0" borderId="1" xfId="0" applyNumberFormat="1" applyFont="1" applyBorder="1" applyAlignment="1" applyProtection="1">
      <alignment horizontal="right" vertical="center"/>
    </xf>
    <xf numFmtId="4" fontId="27" fillId="6" borderId="3" xfId="0" applyNumberFormat="1" applyFont="1" applyFill="1" applyBorder="1" applyAlignment="1" applyProtection="1">
      <alignment horizontal="center" vertical="center"/>
    </xf>
    <xf numFmtId="10" fontId="22" fillId="0" borderId="1" xfId="0" applyNumberFormat="1" applyFont="1" applyBorder="1" applyAlignment="1" applyProtection="1">
      <alignment horizontal="right" vertical="center"/>
      <protection locked="0"/>
    </xf>
    <xf numFmtId="10" fontId="8" fillId="2" borderId="1" xfId="0" applyNumberFormat="1" applyFont="1" applyFill="1" applyBorder="1" applyAlignment="1" applyProtection="1">
      <alignment horizontal="right" vertical="center"/>
    </xf>
    <xf numFmtId="0" fontId="0" fillId="0" borderId="0" xfId="0" applyFont="1" applyAlignment="1" applyProtection="1">
      <alignment wrapText="1"/>
    </xf>
    <xf numFmtId="0" fontId="8" fillId="0" borderId="1" xfId="0" applyFont="1" applyBorder="1" applyAlignment="1" applyProtection="1">
      <alignment vertical="center"/>
    </xf>
    <xf numFmtId="4" fontId="8" fillId="0" borderId="1" xfId="0" applyNumberFormat="1" applyFont="1" applyBorder="1" applyAlignment="1" applyProtection="1">
      <alignment horizontal="right" vertical="center"/>
    </xf>
    <xf numFmtId="0" fontId="16" fillId="0" borderId="1" xfId="0" applyFont="1" applyBorder="1" applyAlignment="1" applyProtection="1">
      <alignment horizontal="center" vertical="center"/>
    </xf>
    <xf numFmtId="10" fontId="30" fillId="0" borderId="1" xfId="0" applyNumberFormat="1" applyFont="1" applyBorder="1" applyAlignment="1" applyProtection="1">
      <alignment horizontal="right" vertical="center"/>
    </xf>
    <xf numFmtId="4" fontId="5" fillId="0" borderId="1" xfId="0" applyNumberFormat="1" applyFont="1" applyBorder="1" applyAlignment="1" applyProtection="1">
      <alignment horizontal="right" vertical="center"/>
    </xf>
    <xf numFmtId="4" fontId="31" fillId="0" borderId="1" xfId="0" applyNumberFormat="1" applyFont="1" applyBorder="1" applyAlignment="1" applyProtection="1">
      <alignment horizontal="right" vertical="center"/>
    </xf>
    <xf numFmtId="4" fontId="9" fillId="0" borderId="1" xfId="0" applyNumberFormat="1" applyFont="1" applyBorder="1" applyAlignment="1" applyProtection="1">
      <alignment horizontal="right" vertical="center"/>
    </xf>
    <xf numFmtId="0" fontId="16" fillId="2" borderId="1" xfId="0" applyFont="1" applyFill="1" applyBorder="1" applyAlignment="1" applyProtection="1">
      <alignment horizontal="center" vertical="center"/>
    </xf>
    <xf numFmtId="4" fontId="34" fillId="2" borderId="1" xfId="0" applyNumberFormat="1" applyFont="1" applyFill="1" applyBorder="1" applyAlignment="1" applyProtection="1">
      <alignment horizontal="right" vertical="center"/>
    </xf>
    <xf numFmtId="10" fontId="8" fillId="0" borderId="1" xfId="0" applyNumberFormat="1" applyFont="1" applyBorder="1" applyAlignment="1" applyProtection="1">
      <alignment horizontal="right" vertical="center"/>
    </xf>
    <xf numFmtId="10" fontId="22" fillId="0" borderId="1" xfId="0" applyNumberFormat="1" applyFont="1" applyBorder="1" applyAlignment="1" applyProtection="1">
      <alignment horizontal="right" vertical="center"/>
      <protection locked="0"/>
    </xf>
    <xf numFmtId="10" fontId="31" fillId="0" borderId="1" xfId="0" applyNumberFormat="1" applyFont="1" applyBorder="1" applyAlignment="1" applyProtection="1">
      <alignment horizontal="right" vertical="center"/>
    </xf>
    <xf numFmtId="166" fontId="9" fillId="0" borderId="1" xfId="0" applyNumberFormat="1" applyFont="1" applyBorder="1" applyAlignment="1" applyProtection="1">
      <alignment horizontal="right" vertical="center"/>
      <protection locked="0"/>
    </xf>
    <xf numFmtId="166" fontId="9" fillId="0" borderId="1" xfId="0" applyNumberFormat="1" applyFont="1" applyBorder="1" applyAlignment="1" applyProtection="1">
      <alignment horizontal="right" vertical="center"/>
      <protection locked="0"/>
    </xf>
    <xf numFmtId="167" fontId="9" fillId="0" borderId="1" xfId="0" applyNumberFormat="1" applyFont="1" applyBorder="1" applyAlignment="1" applyProtection="1">
      <alignment horizontal="right" vertical="center"/>
      <protection locked="0"/>
    </xf>
    <xf numFmtId="10" fontId="34" fillId="2" borderId="1" xfId="0" applyNumberFormat="1" applyFont="1" applyFill="1" applyBorder="1" applyAlignment="1" applyProtection="1">
      <alignment vertical="center"/>
    </xf>
    <xf numFmtId="0" fontId="34" fillId="0" borderId="1" xfId="0" applyFont="1" applyBorder="1" applyAlignment="1" applyProtection="1">
      <alignment horizontal="center" vertical="center"/>
    </xf>
    <xf numFmtId="10" fontId="36" fillId="0" borderId="1" xfId="0" applyNumberFormat="1" applyFont="1" applyBorder="1" applyAlignment="1" applyProtection="1">
      <alignment horizontal="right" vertical="center"/>
      <protection locked="0"/>
    </xf>
    <xf numFmtId="4" fontId="34" fillId="0" borderId="1" xfId="0" applyNumberFormat="1" applyFont="1" applyBorder="1" applyAlignment="1" applyProtection="1">
      <alignment horizontal="right" vertical="center"/>
    </xf>
    <xf numFmtId="10" fontId="30" fillId="0" borderId="1" xfId="0" applyNumberFormat="1" applyFont="1" applyBorder="1" applyAlignment="1" applyProtection="1">
      <alignment horizontal="right" vertical="center"/>
      <protection locked="0"/>
    </xf>
    <xf numFmtId="4" fontId="16" fillId="0" borderId="1" xfId="0" applyNumberFormat="1" applyFont="1" applyBorder="1" applyAlignment="1" applyProtection="1">
      <alignment horizontal="right" vertical="center"/>
    </xf>
    <xf numFmtId="10" fontId="34" fillId="0" borderId="1" xfId="0" applyNumberFormat="1" applyFont="1" applyBorder="1" applyAlignment="1" applyProtection="1">
      <alignment horizontal="right" vertical="center"/>
    </xf>
    <xf numFmtId="0" fontId="11" fillId="2" borderId="1" xfId="0" applyFont="1" applyFill="1" applyBorder="1" applyAlignment="1" applyProtection="1">
      <alignment horizontal="center" vertical="center"/>
    </xf>
    <xf numFmtId="0" fontId="11" fillId="2" borderId="1" xfId="0" applyFont="1" applyFill="1" applyBorder="1" applyAlignment="1" applyProtection="1">
      <alignment vertical="center"/>
    </xf>
    <xf numFmtId="4" fontId="11" fillId="2" borderId="1" xfId="0" applyNumberFormat="1" applyFont="1" applyFill="1" applyBorder="1" applyAlignment="1" applyProtection="1">
      <alignment horizontal="right" vertical="center"/>
    </xf>
    <xf numFmtId="3" fontId="34" fillId="2" borderId="1" xfId="0" applyNumberFormat="1" applyFont="1" applyFill="1" applyBorder="1" applyAlignment="1" applyProtection="1">
      <alignment horizontal="center" vertical="center"/>
    </xf>
    <xf numFmtId="0" fontId="12" fillId="0" borderId="4" xfId="0" applyFont="1" applyBorder="1" applyAlignment="1" applyProtection="1">
      <alignment vertical="center"/>
      <protection locked="0"/>
    </xf>
    <xf numFmtId="0" fontId="12" fillId="0" borderId="0" xfId="0" applyFont="1" applyAlignment="1" applyProtection="1">
      <alignment vertical="center"/>
    </xf>
    <xf numFmtId="0" fontId="0" fillId="0" borderId="0" xfId="0" applyFont="1" applyAlignment="1" applyProtection="1">
      <protection locked="0"/>
    </xf>
    <xf numFmtId="0" fontId="12" fillId="0" borderId="0" xfId="0" applyFont="1" applyAlignment="1" applyProtection="1">
      <alignment vertical="center"/>
      <protection locked="0"/>
    </xf>
    <xf numFmtId="0" fontId="11" fillId="0" borderId="0" xfId="0" applyFont="1" applyAlignment="1" applyProtection="1"/>
    <xf numFmtId="0" fontId="6" fillId="0" borderId="0" xfId="0" applyFont="1" applyAlignment="1" applyProtection="1">
      <alignment horizontal="center" vertical="center"/>
    </xf>
    <xf numFmtId="0" fontId="8" fillId="0" borderId="0" xfId="0" applyFont="1" applyAlignment="1" applyProtection="1">
      <alignment horizontal="left" vertical="center"/>
    </xf>
    <xf numFmtId="0" fontId="9" fillId="0" borderId="0" xfId="0" applyFont="1" applyAlignment="1" applyProtection="1">
      <alignment horizontal="right" vertical="center"/>
    </xf>
    <xf numFmtId="0" fontId="12" fillId="0" borderId="0" xfId="0" applyFont="1" applyAlignment="1" applyProtection="1">
      <alignment horizontal="center" vertical="center"/>
    </xf>
    <xf numFmtId="0" fontId="12" fillId="0" borderId="3" xfId="0" applyFont="1" applyBorder="1" applyAlignment="1" applyProtection="1">
      <alignment horizontal="center"/>
    </xf>
    <xf numFmtId="3" fontId="12" fillId="0" borderId="0" xfId="0" applyNumberFormat="1" applyFont="1" applyAlignment="1" applyProtection="1">
      <alignment horizontal="center"/>
    </xf>
    <xf numFmtId="2" fontId="7" fillId="0" borderId="0" xfId="0" applyNumberFormat="1" applyFont="1" applyAlignment="1" applyProtection="1">
      <alignment vertical="center"/>
    </xf>
    <xf numFmtId="0" fontId="15" fillId="5" borderId="2"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xf>
    <xf numFmtId="4" fontId="12" fillId="2" borderId="1" xfId="0" applyNumberFormat="1" applyFont="1" applyFill="1" applyBorder="1" applyAlignment="1" applyProtection="1">
      <alignment horizontal="center"/>
    </xf>
    <xf numFmtId="4" fontId="12" fillId="2" borderId="1" xfId="0" applyNumberFormat="1" applyFont="1" applyFill="1" applyBorder="1" applyAlignment="1" applyProtection="1">
      <alignment horizontal="center" vertical="center"/>
    </xf>
    <xf numFmtId="0" fontId="12" fillId="2" borderId="1" xfId="0" applyFont="1" applyFill="1" applyBorder="1" applyAlignment="1" applyProtection="1">
      <alignment horizontal="center"/>
    </xf>
    <xf numFmtId="3" fontId="12" fillId="2" borderId="1" xfId="0" applyNumberFormat="1" applyFont="1" applyFill="1" applyBorder="1" applyAlignment="1" applyProtection="1">
      <alignment horizontal="center" vertical="center"/>
    </xf>
    <xf numFmtId="0" fontId="41" fillId="5" borderId="0" xfId="0" applyFont="1" applyFill="1" applyAlignment="1" applyProtection="1">
      <alignment horizontal="center" vertical="center" wrapText="1"/>
    </xf>
    <xf numFmtId="0" fontId="41" fillId="8" borderId="1" xfId="0" applyFont="1" applyFill="1" applyBorder="1" applyAlignment="1" applyProtection="1">
      <alignment horizontal="center" vertical="center" wrapText="1"/>
    </xf>
    <xf numFmtId="4" fontId="42" fillId="0" borderId="0" xfId="0" applyNumberFormat="1" applyFont="1" applyAlignment="1" applyProtection="1">
      <alignment horizontal="center" vertical="center" wrapText="1"/>
    </xf>
    <xf numFmtId="0" fontId="42" fillId="0" borderId="0" xfId="0" applyFont="1" applyAlignment="1" applyProtection="1">
      <alignment horizontal="center" vertical="center" wrapText="1"/>
    </xf>
    <xf numFmtId="0" fontId="43" fillId="7" borderId="0" xfId="0" applyFont="1" applyFill="1" applyAlignment="1" applyProtection="1">
      <alignment vertical="center"/>
    </xf>
    <xf numFmtId="3" fontId="43" fillId="7" borderId="1" xfId="0" applyNumberFormat="1" applyFont="1" applyFill="1" applyBorder="1" applyAlignment="1" applyProtection="1">
      <alignment horizontal="center" vertical="center"/>
    </xf>
    <xf numFmtId="4" fontId="43" fillId="7" borderId="1" xfId="0" applyNumberFormat="1" applyFont="1" applyFill="1" applyBorder="1" applyAlignment="1" applyProtection="1">
      <alignment horizontal="center" vertical="center"/>
    </xf>
    <xf numFmtId="4" fontId="43" fillId="7" borderId="2" xfId="0" applyNumberFormat="1" applyFont="1" applyFill="1" applyBorder="1" applyAlignment="1" applyProtection="1">
      <alignment horizontal="center" vertical="center"/>
    </xf>
    <xf numFmtId="4" fontId="10" fillId="8" borderId="1" xfId="0" applyNumberFormat="1" applyFont="1" applyFill="1" applyBorder="1" applyAlignment="1" applyProtection="1">
      <alignment horizontal="center" vertical="center" wrapText="1"/>
    </xf>
    <xf numFmtId="0" fontId="42" fillId="9" borderId="0" xfId="0" applyFont="1" applyFill="1" applyAlignment="1" applyProtection="1">
      <alignment horizontal="center" vertical="center" wrapText="1"/>
    </xf>
    <xf numFmtId="0" fontId="42" fillId="9" borderId="1" xfId="0" applyFont="1" applyFill="1" applyBorder="1" applyAlignment="1" applyProtection="1">
      <alignment horizontal="center" vertical="center" wrapText="1"/>
    </xf>
    <xf numFmtId="0" fontId="42" fillId="9" borderId="3" xfId="0" applyFont="1" applyFill="1" applyBorder="1" applyAlignment="1" applyProtection="1">
      <alignment horizontal="center" vertical="center" wrapText="1"/>
    </xf>
    <xf numFmtId="4" fontId="42" fillId="9" borderId="3" xfId="0" applyNumberFormat="1" applyFont="1" applyFill="1" applyBorder="1" applyAlignment="1" applyProtection="1">
      <alignment horizontal="center" vertical="center" wrapText="1"/>
    </xf>
    <xf numFmtId="4" fontId="42" fillId="9" borderId="7" xfId="0" applyNumberFormat="1" applyFont="1" applyFill="1" applyBorder="1" applyAlignment="1" applyProtection="1">
      <alignment horizontal="center" vertical="center" wrapText="1"/>
    </xf>
    <xf numFmtId="0" fontId="0" fillId="2" borderId="6" xfId="0" applyFont="1" applyFill="1" applyBorder="1" applyAlignment="1" applyProtection="1">
      <alignment horizontal="center" vertical="center"/>
    </xf>
    <xf numFmtId="0" fontId="12" fillId="2" borderId="6" xfId="0" applyFont="1" applyFill="1" applyBorder="1" applyAlignment="1" applyProtection="1">
      <alignment vertical="center"/>
    </xf>
    <xf numFmtId="0" fontId="12" fillId="2" borderId="6" xfId="0" applyFont="1" applyFill="1" applyBorder="1" applyAlignment="1" applyProtection="1">
      <alignment horizontal="center" vertical="center"/>
    </xf>
    <xf numFmtId="4" fontId="12" fillId="2" borderId="6" xfId="0" applyNumberFormat="1" applyFont="1" applyFill="1" applyBorder="1" applyAlignment="1" applyProtection="1">
      <alignment horizontal="center" vertical="center"/>
    </xf>
    <xf numFmtId="4" fontId="31" fillId="2" borderId="6"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0" fontId="0" fillId="0" borderId="6" xfId="0" applyFont="1" applyBorder="1" applyAlignment="1" applyProtection="1">
      <alignment horizontal="center" vertical="center"/>
    </xf>
    <xf numFmtId="0" fontId="12" fillId="0" borderId="6" xfId="0" applyFont="1" applyBorder="1" applyAlignment="1" applyProtection="1">
      <alignment vertical="center"/>
    </xf>
    <xf numFmtId="0" fontId="12" fillId="0" borderId="6" xfId="0" applyFont="1" applyBorder="1" applyAlignment="1" applyProtection="1">
      <alignment horizontal="center" vertical="center"/>
    </xf>
    <xf numFmtId="4" fontId="12" fillId="0" borderId="6" xfId="0" applyNumberFormat="1" applyFont="1" applyBorder="1" applyAlignment="1" applyProtection="1">
      <alignment horizontal="center" vertical="center"/>
    </xf>
    <xf numFmtId="4" fontId="31" fillId="7" borderId="6" xfId="0" applyNumberFormat="1" applyFont="1" applyFill="1" applyBorder="1" applyAlignment="1" applyProtection="1">
      <alignment horizontal="center" vertical="center"/>
    </xf>
    <xf numFmtId="0" fontId="0" fillId="2" borderId="8" xfId="0" applyFont="1" applyFill="1" applyBorder="1" applyAlignment="1" applyProtection="1">
      <alignment horizontal="center" vertical="center"/>
    </xf>
    <xf numFmtId="0" fontId="12" fillId="2" borderId="7" xfId="0" applyFont="1" applyFill="1" applyBorder="1" applyAlignment="1" applyProtection="1">
      <alignment horizontal="center" vertical="center"/>
    </xf>
    <xf numFmtId="4" fontId="12" fillId="7" borderId="6" xfId="0" applyNumberFormat="1" applyFont="1" applyFill="1" applyBorder="1" applyAlignment="1" applyProtection="1">
      <alignment horizontal="center" vertical="center"/>
    </xf>
    <xf numFmtId="0" fontId="0" fillId="0" borderId="8" xfId="0" applyFont="1" applyBorder="1" applyAlignment="1" applyProtection="1">
      <alignment horizontal="center" vertical="center"/>
    </xf>
    <xf numFmtId="0" fontId="12" fillId="0" borderId="7" xfId="0" applyFont="1" applyBorder="1" applyAlignment="1" applyProtection="1">
      <alignment horizontal="center" vertical="center"/>
    </xf>
    <xf numFmtId="0" fontId="0" fillId="2" borderId="1" xfId="0" applyFont="1" applyFill="1" applyBorder="1" applyAlignment="1" applyProtection="1">
      <alignment horizontal="center" vertical="center"/>
    </xf>
    <xf numFmtId="0" fontId="12" fillId="2" borderId="9" xfId="0" applyFont="1" applyFill="1" applyBorder="1" applyAlignment="1" applyProtection="1">
      <alignment horizontal="center" vertical="center"/>
    </xf>
    <xf numFmtId="0" fontId="12" fillId="7" borderId="6" xfId="0" applyFont="1" applyFill="1" applyBorder="1" applyAlignment="1" applyProtection="1">
      <alignment horizontal="center" vertical="center"/>
    </xf>
    <xf numFmtId="0" fontId="0" fillId="2" borderId="7" xfId="0" applyFont="1" applyFill="1" applyBorder="1" applyAlignment="1" applyProtection="1">
      <alignment horizontal="center" vertical="center"/>
    </xf>
    <xf numFmtId="0" fontId="12" fillId="2" borderId="7" xfId="0" applyFont="1" applyFill="1" applyBorder="1" applyAlignment="1" applyProtection="1">
      <alignment vertical="center"/>
    </xf>
    <xf numFmtId="0" fontId="0" fillId="0" borderId="9" xfId="0" applyFont="1" applyBorder="1" applyAlignment="1" applyProtection="1">
      <alignment horizontal="center" vertical="center"/>
    </xf>
    <xf numFmtId="0" fontId="12" fillId="0" borderId="3" xfId="0" applyFont="1" applyBorder="1" applyAlignment="1" applyProtection="1">
      <alignment vertical="center"/>
    </xf>
    <xf numFmtId="0" fontId="12" fillId="0" borderId="3" xfId="0" applyFont="1" applyBorder="1" applyAlignment="1" applyProtection="1">
      <alignment horizontal="center" vertical="center"/>
    </xf>
    <xf numFmtId="0" fontId="0" fillId="2" borderId="3" xfId="0" applyFont="1" applyFill="1" applyBorder="1" applyAlignment="1" applyProtection="1">
      <alignment horizontal="center" vertical="center"/>
    </xf>
    <xf numFmtId="0" fontId="0" fillId="0" borderId="0" xfId="0" applyFont="1" applyAlignment="1" applyProtection="1">
      <alignment horizontal="center" vertical="center"/>
    </xf>
    <xf numFmtId="4" fontId="31" fillId="0" borderId="0" xfId="0" applyNumberFormat="1" applyFont="1" applyAlignment="1" applyProtection="1">
      <alignment horizontal="center" vertical="center"/>
    </xf>
    <xf numFmtId="0" fontId="0" fillId="0" borderId="0" xfId="0" applyFont="1" applyAlignment="1" applyProtection="1">
      <alignment vertical="center"/>
    </xf>
    <xf numFmtId="4" fontId="8" fillId="0" borderId="0" xfId="0" applyNumberFormat="1" applyFont="1" applyAlignment="1" applyProtection="1">
      <alignment horizontal="center" vertical="center"/>
    </xf>
    <xf numFmtId="0" fontId="8" fillId="0" borderId="0" xfId="0" applyFont="1" applyAlignment="1" applyProtection="1">
      <alignment horizontal="center" vertical="center"/>
    </xf>
    <xf numFmtId="1" fontId="0" fillId="0" borderId="0" xfId="0" applyNumberFormat="1" applyFont="1" applyAlignment="1" applyProtection="1"/>
    <xf numFmtId="168" fontId="0" fillId="0" borderId="0" xfId="0" applyNumberFormat="1" applyFont="1" applyAlignment="1" applyProtection="1"/>
    <xf numFmtId="0" fontId="49" fillId="0" borderId="4" xfId="0" applyFont="1" applyBorder="1" applyAlignment="1" applyProtection="1">
      <alignment horizontal="left" vertical="center"/>
      <protection locked="0" hidden="1"/>
    </xf>
    <xf numFmtId="0" fontId="47" fillId="0" borderId="4" xfId="0" applyFont="1" applyBorder="1" applyAlignment="1" applyProtection="1">
      <alignment horizontal="center" vertical="center" wrapText="1"/>
      <protection locked="0" hidden="1"/>
    </xf>
    <xf numFmtId="1" fontId="47" fillId="0" borderId="4" xfId="0" applyNumberFormat="1" applyFont="1" applyBorder="1" applyAlignment="1" applyProtection="1">
      <alignment horizontal="center" vertical="center" wrapText="1"/>
      <protection locked="0" hidden="1"/>
    </xf>
    <xf numFmtId="168" fontId="47" fillId="0" borderId="4" xfId="0" applyNumberFormat="1" applyFont="1" applyBorder="1" applyAlignment="1" applyProtection="1">
      <alignment horizontal="center" vertical="center" wrapText="1"/>
      <protection locked="0" hidden="1"/>
    </xf>
    <xf numFmtId="0" fontId="0" fillId="0" borderId="0" xfId="0" applyFont="1" applyAlignment="1" applyProtection="1">
      <protection hidden="1"/>
    </xf>
    <xf numFmtId="0" fontId="51" fillId="5" borderId="1" xfId="0" applyFont="1" applyFill="1" applyBorder="1" applyAlignment="1" applyProtection="1">
      <alignment horizontal="center" vertical="center" wrapText="1"/>
    </xf>
    <xf numFmtId="1" fontId="51" fillId="5" borderId="1" xfId="0" applyNumberFormat="1" applyFont="1" applyFill="1" applyBorder="1" applyAlignment="1" applyProtection="1">
      <alignment horizontal="center" vertical="center" wrapText="1"/>
    </xf>
    <xf numFmtId="168" fontId="51" fillId="5" borderId="1" xfId="0" applyNumberFormat="1" applyFont="1" applyFill="1" applyBorder="1" applyAlignment="1" applyProtection="1">
      <alignment horizontal="center" vertical="center" wrapText="1"/>
    </xf>
    <xf numFmtId="0" fontId="43" fillId="10" borderId="1" xfId="0" applyFont="1" applyFill="1" applyBorder="1" applyAlignment="1" applyProtection="1">
      <alignment horizontal="left" vertical="center"/>
    </xf>
    <xf numFmtId="0" fontId="43" fillId="10" borderId="1" xfId="0" applyFont="1" applyFill="1" applyBorder="1" applyAlignment="1" applyProtection="1">
      <alignment vertical="center" wrapText="1"/>
    </xf>
    <xf numFmtId="3" fontId="43" fillId="10" borderId="1" xfId="0" applyNumberFormat="1" applyFont="1" applyFill="1" applyBorder="1" applyAlignment="1" applyProtection="1">
      <alignment horizontal="center" vertical="center"/>
    </xf>
    <xf numFmtId="168" fontId="43" fillId="11" borderId="1" xfId="0" applyNumberFormat="1" applyFont="1" applyFill="1" applyBorder="1" applyAlignment="1" applyProtection="1">
      <alignment horizontal="center" vertical="center"/>
    </xf>
    <xf numFmtId="169" fontId="43" fillId="10" borderId="1" xfId="0" applyNumberFormat="1" applyFont="1" applyFill="1" applyBorder="1" applyAlignment="1" applyProtection="1">
      <alignment horizontal="center" vertical="center"/>
    </xf>
    <xf numFmtId="169" fontId="52" fillId="10" borderId="1" xfId="0" applyNumberFormat="1" applyFont="1" applyFill="1" applyBorder="1" applyAlignment="1" applyProtection="1">
      <alignment horizontal="center" vertical="center"/>
    </xf>
    <xf numFmtId="0" fontId="7" fillId="0" borderId="0" xfId="0" applyFont="1" applyAlignment="1" applyProtection="1">
      <alignment vertical="top"/>
    </xf>
    <xf numFmtId="1" fontId="7" fillId="0" borderId="0" xfId="0" applyNumberFormat="1" applyFont="1" applyAlignment="1" applyProtection="1">
      <alignment vertical="top"/>
    </xf>
    <xf numFmtId="168" fontId="7" fillId="0" borderId="0" xfId="0" applyNumberFormat="1" applyFont="1" applyAlignment="1" applyProtection="1">
      <alignment vertical="top"/>
    </xf>
    <xf numFmtId="0" fontId="7" fillId="0" borderId="11" xfId="0" applyFont="1" applyBorder="1" applyAlignment="1" applyProtection="1">
      <alignment vertical="top"/>
      <protection locked="0"/>
    </xf>
    <xf numFmtId="1" fontId="7" fillId="0" borderId="11" xfId="0" applyNumberFormat="1" applyFont="1" applyBorder="1" applyAlignment="1" applyProtection="1">
      <alignment vertical="top"/>
      <protection locked="0"/>
    </xf>
    <xf numFmtId="168" fontId="7" fillId="0" borderId="11" xfId="0" applyNumberFormat="1" applyFont="1" applyBorder="1" applyAlignment="1" applyProtection="1">
      <alignment vertical="top"/>
      <protection locked="0"/>
    </xf>
    <xf numFmtId="0" fontId="7" fillId="0" borderId="0" xfId="0" applyFont="1" applyAlignment="1" applyProtection="1">
      <alignment vertical="top"/>
      <protection locked="0"/>
    </xf>
    <xf numFmtId="1" fontId="7" fillId="0" borderId="0" xfId="0" applyNumberFormat="1" applyFont="1" applyAlignment="1" applyProtection="1">
      <alignment vertical="top"/>
      <protection locked="0"/>
    </xf>
    <xf numFmtId="168" fontId="7" fillId="0" borderId="0" xfId="0" applyNumberFormat="1" applyFont="1" applyAlignment="1" applyProtection="1">
      <alignment vertical="top"/>
      <protection locked="0"/>
    </xf>
    <xf numFmtId="0" fontId="16" fillId="0" borderId="0" xfId="0" applyFont="1" applyBorder="1" applyAlignment="1" applyProtection="1">
      <alignment vertical="center" wrapText="1"/>
    </xf>
    <xf numFmtId="10" fontId="36" fillId="0" borderId="1" xfId="0" applyNumberFormat="1" applyFont="1" applyBorder="1" applyAlignment="1" applyProtection="1">
      <alignment horizontal="right" vertical="center"/>
    </xf>
    <xf numFmtId="0" fontId="40" fillId="0" borderId="0" xfId="0" applyFont="1" applyBorder="1" applyAlignment="1" applyProtection="1">
      <alignment vertical="center" wrapText="1"/>
    </xf>
    <xf numFmtId="0" fontId="40" fillId="0" borderId="0" xfId="0" applyFont="1" applyBorder="1" applyAlignment="1" applyProtection="1">
      <alignment wrapText="1"/>
    </xf>
    <xf numFmtId="0" fontId="40" fillId="0" borderId="0" xfId="0" applyFont="1" applyBorder="1" applyAlignment="1" applyProtection="1">
      <alignment horizontal="left" wrapText="1"/>
    </xf>
    <xf numFmtId="0" fontId="40" fillId="0" borderId="0" xfId="0" applyFont="1" applyBorder="1" applyAlignment="1" applyProtection="1">
      <alignment horizontal="left" vertical="center" wrapText="1"/>
    </xf>
    <xf numFmtId="0" fontId="0" fillId="0" borderId="0" xfId="0" applyFont="1" applyFill="1" applyAlignment="1" applyProtection="1"/>
    <xf numFmtId="0" fontId="56" fillId="0" borderId="5" xfId="0" applyFont="1" applyBorder="1" applyAlignment="1" applyProtection="1">
      <alignment vertical="top" wrapText="1"/>
      <protection locked="0"/>
    </xf>
    <xf numFmtId="0" fontId="57" fillId="0" borderId="6" xfId="0" applyFont="1" applyBorder="1" applyAlignment="1" applyProtection="1">
      <alignment horizontal="center" vertical="center"/>
      <protection locked="0"/>
    </xf>
    <xf numFmtId="0" fontId="57" fillId="0" borderId="5" xfId="0" applyFont="1" applyBorder="1" applyAlignment="1" applyProtection="1">
      <alignment vertical="top" wrapText="1"/>
      <protection locked="0"/>
    </xf>
    <xf numFmtId="0" fontId="57" fillId="0" borderId="5" xfId="0" applyFont="1" applyBorder="1" applyAlignment="1" applyProtection="1">
      <alignment vertical="top"/>
      <protection locked="0"/>
    </xf>
    <xf numFmtId="0" fontId="57" fillId="0" borderId="6" xfId="0" applyFont="1" applyBorder="1" applyAlignment="1" applyProtection="1">
      <alignment horizontal="center" vertical="top"/>
      <protection locked="0"/>
    </xf>
    <xf numFmtId="0" fontId="57" fillId="0" borderId="0" xfId="0" applyFont="1" applyProtection="1"/>
    <xf numFmtId="0" fontId="59" fillId="5" borderId="5" xfId="0" applyFont="1" applyFill="1" applyBorder="1" applyAlignment="1" applyProtection="1">
      <alignment horizontal="center" vertical="center" wrapText="1"/>
    </xf>
    <xf numFmtId="0" fontId="59" fillId="5" borderId="5" xfId="0" applyFont="1" applyFill="1" applyBorder="1" applyAlignment="1" applyProtection="1">
      <alignment horizontal="center" vertical="center"/>
    </xf>
    <xf numFmtId="0" fontId="60" fillId="0" borderId="1" xfId="0" applyFont="1" applyBorder="1" applyAlignment="1" applyProtection="1">
      <alignment horizontal="center" vertical="center"/>
      <protection locked="0"/>
    </xf>
    <xf numFmtId="0" fontId="61" fillId="0" borderId="1" xfId="0" applyFont="1" applyBorder="1" applyAlignment="1" applyProtection="1">
      <alignment horizontal="center" vertical="center"/>
      <protection locked="0"/>
    </xf>
    <xf numFmtId="164" fontId="62" fillId="0" borderId="1" xfId="0" applyNumberFormat="1" applyFont="1" applyBorder="1" applyAlignment="1" applyProtection="1">
      <alignment horizontal="center" vertical="center"/>
      <protection locked="0"/>
    </xf>
    <xf numFmtId="164" fontId="60" fillId="0" borderId="1" xfId="0" applyNumberFormat="1" applyFont="1" applyBorder="1" applyAlignment="1" applyProtection="1">
      <alignment horizontal="center" vertical="center"/>
    </xf>
    <xf numFmtId="0" fontId="63" fillId="0" borderId="0" xfId="0" applyFont="1" applyAlignment="1" applyProtection="1">
      <alignment wrapText="1"/>
    </xf>
    <xf numFmtId="0" fontId="64" fillId="0" borderId="0" xfId="0" applyFont="1" applyAlignment="1" applyProtection="1">
      <alignment horizontal="right"/>
    </xf>
    <xf numFmtId="164" fontId="64" fillId="0" borderId="1" xfId="0" applyNumberFormat="1" applyFont="1" applyBorder="1" applyAlignment="1" applyProtection="1">
      <alignment horizontal="center"/>
    </xf>
    <xf numFmtId="0" fontId="63" fillId="0" borderId="0" xfId="0" applyFont="1" applyAlignment="1" applyProtection="1"/>
    <xf numFmtId="0" fontId="60" fillId="0" borderId="1" xfId="0" applyFont="1" applyBorder="1" applyAlignment="1" applyProtection="1">
      <alignment horizontal="center"/>
      <protection locked="0"/>
    </xf>
    <xf numFmtId="0" fontId="61" fillId="0" borderId="1" xfId="0" applyFont="1" applyBorder="1" applyAlignment="1" applyProtection="1">
      <alignment horizontal="center"/>
      <protection locked="0"/>
    </xf>
    <xf numFmtId="164" fontId="62" fillId="0" borderId="1" xfId="0" applyNumberFormat="1" applyFont="1" applyBorder="1" applyAlignment="1" applyProtection="1">
      <alignment horizontal="center"/>
      <protection locked="0"/>
    </xf>
    <xf numFmtId="164" fontId="60" fillId="0" borderId="1" xfId="0" applyNumberFormat="1" applyFont="1" applyBorder="1" applyAlignment="1" applyProtection="1">
      <alignment horizontal="center"/>
    </xf>
    <xf numFmtId="164" fontId="64" fillId="0" borderId="0" xfId="0" applyNumberFormat="1" applyFont="1" applyBorder="1" applyAlignment="1" applyProtection="1">
      <alignment horizontal="center"/>
    </xf>
    <xf numFmtId="0" fontId="63" fillId="7" borderId="0" xfId="0" applyFont="1" applyFill="1" applyAlignment="1" applyProtection="1">
      <alignment horizontal="left"/>
    </xf>
    <xf numFmtId="0" fontId="57" fillId="0" borderId="0" xfId="0" applyFont="1" applyBorder="1" applyAlignment="1" applyProtection="1">
      <alignment horizontal="left" wrapText="1"/>
    </xf>
    <xf numFmtId="0" fontId="57" fillId="0" borderId="0" xfId="0" applyFont="1" applyAlignment="1" applyProtection="1"/>
    <xf numFmtId="0" fontId="63" fillId="0" borderId="0" xfId="0" applyFont="1" applyFill="1" applyAlignment="1" applyProtection="1"/>
    <xf numFmtId="164" fontId="65" fillId="12" borderId="12" xfId="1" applyNumberFormat="1" applyFont="1" applyFill="1" applyBorder="1" applyAlignment="1">
      <alignment vertical="center" wrapText="1"/>
    </xf>
    <xf numFmtId="0" fontId="57" fillId="0" borderId="0" xfId="0" applyFont="1" applyBorder="1" applyAlignment="1" applyProtection="1">
      <alignment horizontal="left" vertical="top" wrapText="1"/>
    </xf>
    <xf numFmtId="170" fontId="0" fillId="0" borderId="0" xfId="0" applyNumberFormat="1" applyFont="1" applyAlignment="1" applyProtection="1"/>
    <xf numFmtId="170" fontId="0" fillId="0" borderId="0" xfId="0" applyNumberFormat="1" applyFont="1" applyAlignment="1" applyProtection="1">
      <alignment horizontal="center" vertical="center"/>
    </xf>
    <xf numFmtId="0" fontId="55" fillId="0" borderId="0" xfId="0" applyFont="1" applyAlignment="1" applyProtection="1"/>
    <xf numFmtId="164" fontId="58" fillId="0" borderId="1" xfId="0" applyNumberFormat="1" applyFont="1" applyBorder="1" applyAlignment="1" applyProtection="1">
      <alignment horizontal="center" vertical="center"/>
    </xf>
    <xf numFmtId="0" fontId="7" fillId="13" borderId="0" xfId="0" applyFont="1" applyFill="1" applyAlignment="1" applyProtection="1">
      <alignment vertical="center"/>
      <protection locked="0"/>
    </xf>
    <xf numFmtId="0" fontId="7" fillId="13" borderId="0" xfId="0" applyFont="1" applyFill="1" applyAlignment="1" applyProtection="1">
      <alignment vertical="center"/>
    </xf>
    <xf numFmtId="0" fontId="11" fillId="13" borderId="1" xfId="0" applyFont="1" applyFill="1" applyBorder="1" applyAlignment="1" applyProtection="1">
      <alignment horizontal="center" vertical="center"/>
    </xf>
    <xf numFmtId="0" fontId="11" fillId="13" borderId="1" xfId="0" applyFont="1" applyFill="1" applyBorder="1" applyAlignment="1" applyProtection="1">
      <alignment vertical="center"/>
    </xf>
    <xf numFmtId="0" fontId="11" fillId="13" borderId="1" xfId="0" applyFont="1" applyFill="1" applyBorder="1" applyAlignment="1" applyProtection="1">
      <alignment vertical="center"/>
    </xf>
    <xf numFmtId="0" fontId="0" fillId="13" borderId="1" xfId="0" applyFont="1" applyFill="1" applyBorder="1" applyAlignment="1" applyProtection="1">
      <alignment horizontal="center" vertical="center"/>
    </xf>
    <xf numFmtId="0" fontId="15" fillId="14" borderId="1" xfId="0" applyFont="1" applyFill="1" applyBorder="1" applyAlignment="1" applyProtection="1">
      <alignment horizontal="center" vertical="center" wrapText="1"/>
    </xf>
    <xf numFmtId="3" fontId="12" fillId="13" borderId="1" xfId="0" applyNumberFormat="1" applyFont="1" applyFill="1" applyBorder="1" applyAlignment="1" applyProtection="1">
      <alignment horizontal="center" vertical="center"/>
    </xf>
    <xf numFmtId="0" fontId="16" fillId="13" borderId="0" xfId="0" applyFont="1" applyFill="1" applyBorder="1" applyAlignment="1" applyProtection="1">
      <alignment vertical="center" wrapText="1"/>
    </xf>
    <xf numFmtId="0" fontId="12" fillId="13" borderId="1" xfId="0" applyFont="1" applyFill="1" applyBorder="1" applyAlignment="1" applyProtection="1">
      <alignment horizontal="center" vertical="center"/>
    </xf>
    <xf numFmtId="4" fontId="22" fillId="13" borderId="1" xfId="0" applyNumberFormat="1" applyFont="1" applyFill="1" applyBorder="1" applyAlignment="1" applyProtection="1">
      <alignment horizontal="right" vertical="center"/>
      <protection locked="0"/>
    </xf>
    <xf numFmtId="4" fontId="9" fillId="13" borderId="1" xfId="0" applyNumberFormat="1" applyFont="1" applyFill="1" applyBorder="1" applyAlignment="1" applyProtection="1">
      <alignment horizontal="right" vertical="center"/>
    </xf>
    <xf numFmtId="4" fontId="9" fillId="13" borderId="1" xfId="0" applyNumberFormat="1" applyFont="1" applyFill="1" applyBorder="1" applyAlignment="1" applyProtection="1">
      <alignment horizontal="right" vertical="center"/>
      <protection locked="0"/>
    </xf>
    <xf numFmtId="4" fontId="8" fillId="16" borderId="1" xfId="0" applyNumberFormat="1" applyFont="1" applyFill="1" applyBorder="1" applyAlignment="1" applyProtection="1">
      <alignment horizontal="right" vertical="center"/>
    </xf>
    <xf numFmtId="10" fontId="9" fillId="13" borderId="1" xfId="0" applyNumberFormat="1" applyFont="1" applyFill="1" applyBorder="1" applyAlignment="1" applyProtection="1">
      <alignment horizontal="right" vertical="center"/>
      <protection locked="0"/>
    </xf>
    <xf numFmtId="4" fontId="11" fillId="13" borderId="1" xfId="0" applyNumberFormat="1" applyFont="1" applyFill="1" applyBorder="1" applyAlignment="1" applyProtection="1">
      <alignment horizontal="right" vertical="center"/>
    </xf>
    <xf numFmtId="4" fontId="27" fillId="15" borderId="3" xfId="0" applyNumberFormat="1" applyFont="1" applyFill="1" applyBorder="1" applyAlignment="1" applyProtection="1">
      <alignment horizontal="center" vertical="center"/>
    </xf>
    <xf numFmtId="10" fontId="22" fillId="13" borderId="1" xfId="0" applyNumberFormat="1" applyFont="1" applyFill="1" applyBorder="1" applyAlignment="1" applyProtection="1">
      <alignment horizontal="right" vertical="center"/>
    </xf>
    <xf numFmtId="10" fontId="8" fillId="16" borderId="1" xfId="0" applyNumberFormat="1" applyFont="1" applyFill="1" applyBorder="1" applyAlignment="1" applyProtection="1">
      <alignment horizontal="right" vertical="center"/>
    </xf>
    <xf numFmtId="0" fontId="8" fillId="13" borderId="1" xfId="0" applyFont="1" applyFill="1" applyBorder="1" applyAlignment="1" applyProtection="1">
      <alignment vertical="center"/>
    </xf>
    <xf numFmtId="4" fontId="8" fillId="13" borderId="1" xfId="0" applyNumberFormat="1" applyFont="1" applyFill="1" applyBorder="1" applyAlignment="1" applyProtection="1">
      <alignment horizontal="right" vertical="center"/>
    </xf>
    <xf numFmtId="0" fontId="16" fillId="13" borderId="1" xfId="0" applyFont="1" applyFill="1" applyBorder="1" applyAlignment="1" applyProtection="1">
      <alignment horizontal="center" vertical="center"/>
    </xf>
    <xf numFmtId="10" fontId="30" fillId="13" borderId="1" xfId="0" applyNumberFormat="1" applyFont="1" applyFill="1" applyBorder="1" applyAlignment="1" applyProtection="1">
      <alignment horizontal="right" vertical="center"/>
    </xf>
    <xf numFmtId="4" fontId="5" fillId="13" borderId="1" xfId="0" applyNumberFormat="1" applyFont="1" applyFill="1" applyBorder="1" applyAlignment="1" applyProtection="1">
      <alignment horizontal="right" vertical="center"/>
    </xf>
    <xf numFmtId="4" fontId="31" fillId="13" borderId="1" xfId="0" applyNumberFormat="1" applyFont="1" applyFill="1" applyBorder="1" applyAlignment="1" applyProtection="1">
      <alignment horizontal="right" vertical="center"/>
    </xf>
    <xf numFmtId="0" fontId="16" fillId="16" borderId="1" xfId="0" applyFont="1" applyFill="1" applyBorder="1" applyAlignment="1" applyProtection="1">
      <alignment horizontal="center" vertical="center"/>
    </xf>
    <xf numFmtId="4" fontId="34" fillId="16" borderId="1" xfId="0" applyNumberFormat="1" applyFont="1" applyFill="1" applyBorder="1" applyAlignment="1" applyProtection="1">
      <alignment horizontal="right" vertical="center"/>
    </xf>
    <xf numFmtId="10" fontId="8" fillId="13" borderId="1" xfId="0" applyNumberFormat="1" applyFont="1" applyFill="1" applyBorder="1" applyAlignment="1" applyProtection="1">
      <alignment horizontal="right" vertical="center"/>
    </xf>
    <xf numFmtId="10" fontId="22" fillId="13" borderId="1" xfId="0" applyNumberFormat="1" applyFont="1" applyFill="1" applyBorder="1" applyAlignment="1" applyProtection="1">
      <alignment horizontal="right" vertical="center"/>
      <protection locked="0"/>
    </xf>
    <xf numFmtId="10" fontId="31" fillId="13" borderId="1" xfId="0" applyNumberFormat="1" applyFont="1" applyFill="1" applyBorder="1" applyAlignment="1" applyProtection="1">
      <alignment horizontal="right" vertical="center"/>
    </xf>
    <xf numFmtId="166" fontId="9" fillId="13" borderId="1" xfId="0" applyNumberFormat="1" applyFont="1" applyFill="1" applyBorder="1" applyAlignment="1" applyProtection="1">
      <alignment horizontal="right" vertical="center"/>
      <protection locked="0"/>
    </xf>
    <xf numFmtId="167" fontId="9" fillId="13" borderId="1" xfId="0" applyNumberFormat="1" applyFont="1" applyFill="1" applyBorder="1" applyAlignment="1" applyProtection="1">
      <alignment horizontal="right" vertical="center"/>
      <protection locked="0"/>
    </xf>
    <xf numFmtId="10" fontId="34" fillId="16" borderId="1" xfId="0" applyNumberFormat="1" applyFont="1" applyFill="1" applyBorder="1" applyAlignment="1" applyProtection="1">
      <alignment vertical="center"/>
    </xf>
    <xf numFmtId="0" fontId="34" fillId="13" borderId="1" xfId="0" applyFont="1" applyFill="1" applyBorder="1" applyAlignment="1" applyProtection="1">
      <alignment horizontal="center" vertical="center"/>
    </xf>
    <xf numFmtId="10" fontId="36" fillId="13" borderId="1" xfId="0" applyNumberFormat="1" applyFont="1" applyFill="1" applyBorder="1" applyAlignment="1" applyProtection="1">
      <alignment horizontal="right" vertical="center"/>
    </xf>
    <xf numFmtId="4" fontId="34" fillId="13" borderId="1" xfId="0" applyNumberFormat="1" applyFont="1" applyFill="1" applyBorder="1" applyAlignment="1" applyProtection="1">
      <alignment horizontal="right" vertical="center"/>
    </xf>
    <xf numFmtId="4" fontId="16" fillId="13" borderId="1" xfId="0" applyNumberFormat="1" applyFont="1" applyFill="1" applyBorder="1" applyAlignment="1" applyProtection="1">
      <alignment horizontal="right" vertical="center"/>
    </xf>
    <xf numFmtId="10" fontId="34" fillId="13" borderId="1" xfId="0" applyNumberFormat="1" applyFont="1" applyFill="1" applyBorder="1" applyAlignment="1" applyProtection="1">
      <alignment horizontal="right" vertical="center"/>
    </xf>
    <xf numFmtId="0" fontId="11" fillId="16" borderId="1" xfId="0" applyFont="1" applyFill="1" applyBorder="1" applyAlignment="1" applyProtection="1">
      <alignment horizontal="center" vertical="center"/>
    </xf>
    <xf numFmtId="4" fontId="11" fillId="16" borderId="1" xfId="0" applyNumberFormat="1" applyFont="1" applyFill="1" applyBorder="1" applyAlignment="1" applyProtection="1">
      <alignment horizontal="right" vertical="center"/>
    </xf>
    <xf numFmtId="3" fontId="34" fillId="16" borderId="1" xfId="0" applyNumberFormat="1" applyFont="1" applyFill="1" applyBorder="1" applyAlignment="1" applyProtection="1">
      <alignment horizontal="center" vertical="center"/>
    </xf>
    <xf numFmtId="0" fontId="11" fillId="16" borderId="1" xfId="0" applyFont="1" applyFill="1" applyBorder="1" applyAlignment="1" applyProtection="1">
      <alignment vertical="center"/>
    </xf>
    <xf numFmtId="0" fontId="12" fillId="13" borderId="4" xfId="0" applyFont="1" applyFill="1" applyBorder="1" applyAlignment="1" applyProtection="1">
      <alignment vertical="center"/>
      <protection locked="0"/>
    </xf>
    <xf numFmtId="0" fontId="2" fillId="3" borderId="0" xfId="0" applyFont="1" applyFill="1" applyBorder="1" applyAlignment="1" applyProtection="1">
      <alignment vertical="top" wrapText="1"/>
    </xf>
    <xf numFmtId="0" fontId="3" fillId="3" borderId="0" xfId="0" applyFont="1" applyFill="1" applyBorder="1" applyAlignment="1" applyProtection="1">
      <alignment vertical="top" wrapText="1"/>
    </xf>
    <xf numFmtId="0" fontId="2" fillId="2" borderId="0" xfId="0" applyFont="1" applyFill="1" applyBorder="1" applyAlignment="1" applyProtection="1">
      <alignment horizontal="center" vertical="center" wrapText="1"/>
    </xf>
    <xf numFmtId="0" fontId="19" fillId="6" borderId="1" xfId="0" applyFont="1" applyFill="1" applyBorder="1" applyAlignment="1" applyProtection="1">
      <alignment horizontal="center" vertical="center"/>
    </xf>
    <xf numFmtId="0" fontId="15" fillId="5" borderId="1" xfId="0" applyFont="1" applyFill="1" applyBorder="1" applyAlignment="1" applyProtection="1">
      <alignment horizontal="center" vertical="center" wrapText="1"/>
    </xf>
    <xf numFmtId="0" fontId="11" fillId="2" borderId="1" xfId="0" applyFont="1" applyFill="1" applyBorder="1" applyAlignment="1" applyProtection="1">
      <alignment vertical="center"/>
    </xf>
    <xf numFmtId="0" fontId="25" fillId="2" borderId="1" xfId="0" applyFont="1" applyFill="1" applyBorder="1" applyAlignment="1" applyProtection="1">
      <alignment vertical="center"/>
    </xf>
    <xf numFmtId="0" fontId="16" fillId="0" borderId="0" xfId="0" applyFont="1" applyBorder="1" applyAlignment="1" applyProtection="1">
      <alignment vertical="center" wrapText="1"/>
    </xf>
    <xf numFmtId="0" fontId="9" fillId="0" borderId="0" xfId="0" applyFont="1" applyBorder="1" applyAlignment="1" applyProtection="1">
      <alignment horizontal="center" vertical="center"/>
      <protection locked="0"/>
    </xf>
    <xf numFmtId="0" fontId="34" fillId="2" borderId="1" xfId="0" applyFont="1" applyFill="1" applyBorder="1" applyAlignment="1" applyProtection="1">
      <alignment horizontal="right" vertical="center"/>
    </xf>
    <xf numFmtId="0" fontId="8" fillId="2" borderId="1" xfId="0" applyFont="1" applyFill="1" applyBorder="1" applyAlignment="1" applyProtection="1">
      <alignment horizontal="right" vertical="center"/>
    </xf>
    <xf numFmtId="0" fontId="28" fillId="0" borderId="1" xfId="0" applyFont="1" applyBorder="1" applyAlignment="1" applyProtection="1">
      <alignment vertical="center"/>
    </xf>
    <xf numFmtId="0" fontId="16" fillId="0" borderId="1" xfId="0" applyFont="1" applyBorder="1" applyAlignment="1" applyProtection="1">
      <alignment vertical="center"/>
    </xf>
    <xf numFmtId="0" fontId="37" fillId="0" borderId="1" xfId="0" applyFont="1" applyBorder="1" applyAlignment="1" applyProtection="1">
      <alignment vertical="center"/>
    </xf>
    <xf numFmtId="0" fontId="34" fillId="0" borderId="1" xfId="0" applyFont="1" applyBorder="1" applyAlignment="1" applyProtection="1">
      <alignment horizontal="right" vertical="center"/>
    </xf>
    <xf numFmtId="0" fontId="25" fillId="0" borderId="1" xfId="0" applyFont="1" applyBorder="1" applyAlignment="1" applyProtection="1">
      <alignment vertical="center"/>
    </xf>
    <xf numFmtId="0" fontId="20" fillId="0" borderId="1" xfId="0" applyFont="1" applyBorder="1" applyAlignment="1" applyProtection="1">
      <alignment vertical="center"/>
    </xf>
    <xf numFmtId="0" fontId="23" fillId="0" borderId="1" xfId="0" applyFont="1" applyBorder="1" applyAlignment="1" applyProtection="1">
      <alignment vertical="center"/>
    </xf>
    <xf numFmtId="0" fontId="13" fillId="0" borderId="1" xfId="0" applyFont="1" applyBorder="1" applyAlignment="1" applyProtection="1">
      <alignment vertical="center"/>
    </xf>
    <xf numFmtId="0" fontId="16" fillId="2" borderId="1" xfId="0" applyFont="1" applyFill="1" applyBorder="1" applyAlignment="1" applyProtection="1">
      <alignment vertical="center"/>
    </xf>
    <xf numFmtId="0" fontId="11" fillId="0" borderId="1" xfId="0" applyFont="1" applyBorder="1" applyAlignment="1" applyProtection="1">
      <alignment vertical="center" wrapText="1"/>
    </xf>
    <xf numFmtId="0" fontId="15" fillId="5" borderId="1" xfId="0" applyFont="1" applyFill="1" applyBorder="1" applyAlignment="1" applyProtection="1">
      <alignment vertical="center" wrapText="1"/>
    </xf>
    <xf numFmtId="0" fontId="11" fillId="0" borderId="1" xfId="0" applyFont="1" applyBorder="1" applyAlignment="1" applyProtection="1">
      <alignment vertical="center"/>
    </xf>
    <xf numFmtId="0" fontId="16" fillId="0" borderId="0" xfId="0" applyFont="1" applyBorder="1" applyAlignment="1" applyProtection="1">
      <alignment vertical="center"/>
    </xf>
    <xf numFmtId="0" fontId="32" fillId="0" borderId="1" xfId="0" applyFont="1" applyBorder="1" applyAlignment="1" applyProtection="1">
      <alignment vertical="center"/>
    </xf>
    <xf numFmtId="0" fontId="26" fillId="0" borderId="1" xfId="0" applyFont="1" applyBorder="1" applyAlignment="1" applyProtection="1">
      <alignment vertical="center"/>
    </xf>
    <xf numFmtId="0" fontId="5" fillId="0" borderId="0" xfId="0" applyFont="1" applyBorder="1" applyAlignment="1" applyProtection="1">
      <alignment vertical="center" wrapText="1"/>
    </xf>
    <xf numFmtId="0" fontId="19" fillId="6" borderId="2" xfId="0" applyFont="1" applyFill="1" applyBorder="1" applyAlignment="1" applyProtection="1">
      <alignment horizontal="right" vertical="center"/>
    </xf>
    <xf numFmtId="0" fontId="17" fillId="0" borderId="1" xfId="0" applyFont="1" applyBorder="1" applyAlignment="1" applyProtection="1">
      <alignment horizontal="center" vertical="center"/>
      <protection locked="0"/>
    </xf>
    <xf numFmtId="165" fontId="18" fillId="0" borderId="1" xfId="0" applyNumberFormat="1" applyFont="1" applyBorder="1" applyAlignment="1" applyProtection="1">
      <alignment horizontal="center" vertical="center"/>
      <protection locked="0"/>
    </xf>
    <xf numFmtId="0" fontId="12" fillId="0" borderId="1" xfId="0" applyFont="1" applyBorder="1" applyAlignment="1" applyProtection="1">
      <alignment vertical="center"/>
    </xf>
    <xf numFmtId="2" fontId="17" fillId="0" borderId="1" xfId="0" applyNumberFormat="1" applyFont="1" applyBorder="1" applyAlignment="1" applyProtection="1">
      <alignment horizontal="center" vertical="center"/>
      <protection locked="0"/>
    </xf>
    <xf numFmtId="4" fontId="17" fillId="0" borderId="1" xfId="0" applyNumberFormat="1" applyFont="1" applyBorder="1" applyAlignment="1" applyProtection="1">
      <alignment horizontal="center" vertical="center"/>
      <protection locked="0"/>
    </xf>
    <xf numFmtId="0" fontId="13" fillId="5" borderId="1" xfId="0" applyFont="1" applyFill="1" applyBorder="1" applyAlignment="1" applyProtection="1">
      <alignment horizontal="center" vertical="center" wrapText="1"/>
    </xf>
    <xf numFmtId="0" fontId="13" fillId="5" borderId="1" xfId="0" applyFont="1" applyFill="1" applyBorder="1" applyAlignment="1" applyProtection="1">
      <alignment horizontal="left" vertical="center" wrapText="1"/>
    </xf>
    <xf numFmtId="164" fontId="17" fillId="0" borderId="1" xfId="0" applyNumberFormat="1"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0" fillId="0" borderId="1" xfId="0" applyFont="1" applyBorder="1" applyAlignment="1" applyProtection="1">
      <alignment vertical="center"/>
    </xf>
    <xf numFmtId="0" fontId="12" fillId="0" borderId="1" xfId="0" applyFont="1" applyBorder="1" applyAlignment="1" applyProtection="1">
      <alignment horizontal="center" vertical="center" wrapText="1"/>
    </xf>
    <xf numFmtId="0" fontId="9" fillId="4" borderId="1" xfId="0" applyFont="1" applyFill="1" applyBorder="1" applyAlignment="1" applyProtection="1">
      <alignment horizontal="center" vertical="center"/>
    </xf>
    <xf numFmtId="0" fontId="9" fillId="0" borderId="1" xfId="0" applyFont="1" applyBorder="1" applyAlignment="1" applyProtection="1">
      <alignment horizontal="left" vertical="center"/>
      <protection locked="0"/>
    </xf>
    <xf numFmtId="0" fontId="12" fillId="0" borderId="1" xfId="0" applyFont="1" applyBorder="1" applyAlignment="1" applyProtection="1">
      <alignment horizontal="left" vertical="center"/>
      <protection locked="0"/>
    </xf>
    <xf numFmtId="14" fontId="9" fillId="0" borderId="1" xfId="0" applyNumberFormat="1"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14" fillId="0" borderId="1" xfId="0" applyFont="1" applyBorder="1" applyAlignment="1" applyProtection="1">
      <alignment horizontal="center" vertical="center" wrapText="1"/>
      <protection locked="0"/>
    </xf>
    <xf numFmtId="0" fontId="5" fillId="4" borderId="0" xfId="0" applyFont="1" applyFill="1" applyBorder="1" applyAlignment="1" applyProtection="1">
      <alignment vertical="center" wrapText="1"/>
    </xf>
    <xf numFmtId="0" fontId="6" fillId="0" borderId="1" xfId="0" applyFont="1" applyBorder="1" applyAlignment="1" applyProtection="1">
      <alignment horizontal="center" vertical="center"/>
      <protection locked="0"/>
    </xf>
    <xf numFmtId="0" fontId="8" fillId="0" borderId="1" xfId="0" applyFont="1" applyBorder="1" applyAlignment="1" applyProtection="1">
      <alignment horizontal="left" vertical="center"/>
      <protection locked="0"/>
    </xf>
    <xf numFmtId="0" fontId="9" fillId="0" borderId="0" xfId="0" applyFont="1" applyBorder="1" applyAlignment="1" applyProtection="1">
      <alignment horizontal="right" vertical="center"/>
      <protection locked="0"/>
    </xf>
    <xf numFmtId="0" fontId="10" fillId="5" borderId="1" xfId="0" applyFont="1" applyFill="1" applyBorder="1" applyAlignment="1" applyProtection="1">
      <alignment horizontal="center" vertical="center" wrapText="1"/>
    </xf>
    <xf numFmtId="165" fontId="17" fillId="0" borderId="1" xfId="0" applyNumberFormat="1" applyFont="1" applyBorder="1" applyAlignment="1" applyProtection="1">
      <alignment horizontal="center" vertical="center"/>
      <protection locked="0"/>
    </xf>
    <xf numFmtId="0" fontId="9" fillId="13" borderId="0" xfId="0" applyFont="1" applyFill="1" applyBorder="1" applyAlignment="1" applyProtection="1">
      <alignment horizontal="center" vertical="center"/>
      <protection locked="0"/>
    </xf>
    <xf numFmtId="0" fontId="11" fillId="16" borderId="1" xfId="0" applyFont="1" applyFill="1" applyBorder="1" applyAlignment="1" applyProtection="1">
      <alignment vertical="center"/>
    </xf>
    <xf numFmtId="0" fontId="8" fillId="16" borderId="1" xfId="0" applyFont="1" applyFill="1" applyBorder="1" applyAlignment="1" applyProtection="1">
      <alignment horizontal="right" vertical="center"/>
    </xf>
    <xf numFmtId="0" fontId="19" fillId="15" borderId="1" xfId="0" applyFont="1" applyFill="1" applyBorder="1" applyAlignment="1" applyProtection="1">
      <alignment horizontal="center" vertical="center"/>
    </xf>
    <xf numFmtId="0" fontId="15" fillId="14" borderId="1" xfId="0" applyFont="1" applyFill="1" applyBorder="1" applyAlignment="1" applyProtection="1">
      <alignment horizontal="center" vertical="center" wrapText="1"/>
    </xf>
    <xf numFmtId="0" fontId="25" fillId="16" borderId="1" xfId="0" applyFont="1" applyFill="1" applyBorder="1" applyAlignment="1" applyProtection="1">
      <alignment vertical="center"/>
    </xf>
    <xf numFmtId="0" fontId="16" fillId="13" borderId="0" xfId="0" applyFont="1" applyFill="1" applyBorder="1" applyAlignment="1" applyProtection="1">
      <alignment vertical="center" wrapText="1"/>
    </xf>
    <xf numFmtId="0" fontId="34" fillId="16" borderId="1" xfId="0" applyFont="1" applyFill="1" applyBorder="1" applyAlignment="1" applyProtection="1">
      <alignment horizontal="right" vertical="center"/>
    </xf>
    <xf numFmtId="0" fontId="13" fillId="13" borderId="1" xfId="0" applyFont="1" applyFill="1" applyBorder="1" applyAlignment="1" applyProtection="1">
      <alignment vertical="center"/>
    </xf>
    <xf numFmtId="0" fontId="28" fillId="13" borderId="1" xfId="0" applyFont="1" applyFill="1" applyBorder="1" applyAlignment="1" applyProtection="1">
      <alignment vertical="center"/>
    </xf>
    <xf numFmtId="0" fontId="16" fillId="13" borderId="1" xfId="0" applyFont="1" applyFill="1" applyBorder="1" applyAlignment="1" applyProtection="1">
      <alignment vertical="center"/>
    </xf>
    <xf numFmtId="0" fontId="37" fillId="13" borderId="1" xfId="0" applyFont="1" applyFill="1" applyBorder="1" applyAlignment="1" applyProtection="1">
      <alignment vertical="center"/>
    </xf>
    <xf numFmtId="0" fontId="34" fillId="13" borderId="1" xfId="0" applyFont="1" applyFill="1" applyBorder="1" applyAlignment="1" applyProtection="1">
      <alignment horizontal="right" vertical="center"/>
    </xf>
    <xf numFmtId="0" fontId="25" fillId="13" borderId="1" xfId="0" applyFont="1" applyFill="1" applyBorder="1" applyAlignment="1" applyProtection="1">
      <alignment vertical="center"/>
    </xf>
    <xf numFmtId="0" fontId="20" fillId="13" borderId="1" xfId="0" applyFont="1" applyFill="1" applyBorder="1" applyAlignment="1" applyProtection="1">
      <alignment vertical="center"/>
    </xf>
    <xf numFmtId="0" fontId="23" fillId="13" borderId="1" xfId="0" applyFont="1" applyFill="1" applyBorder="1" applyAlignment="1" applyProtection="1">
      <alignment vertical="center"/>
    </xf>
    <xf numFmtId="0" fontId="11" fillId="13" borderId="1" xfId="0" applyFont="1" applyFill="1" applyBorder="1" applyAlignment="1" applyProtection="1">
      <alignment vertical="center"/>
    </xf>
    <xf numFmtId="0" fontId="16" fillId="16" borderId="1" xfId="0" applyFont="1" applyFill="1" applyBorder="1" applyAlignment="1" applyProtection="1">
      <alignment vertical="center"/>
    </xf>
    <xf numFmtId="0" fontId="11" fillId="13" borderId="1" xfId="0" applyFont="1" applyFill="1" applyBorder="1" applyAlignment="1" applyProtection="1">
      <alignment vertical="center" wrapText="1"/>
    </xf>
    <xf numFmtId="0" fontId="15" fillId="14" borderId="1" xfId="0" applyFont="1" applyFill="1" applyBorder="1" applyAlignment="1" applyProtection="1">
      <alignment vertical="center" wrapText="1"/>
    </xf>
    <xf numFmtId="0" fontId="32" fillId="13" borderId="1" xfId="0" applyFont="1" applyFill="1" applyBorder="1" applyAlignment="1" applyProtection="1">
      <alignment vertical="center"/>
    </xf>
    <xf numFmtId="0" fontId="16" fillId="13" borderId="0" xfId="0" applyFont="1" applyFill="1" applyBorder="1" applyAlignment="1" applyProtection="1">
      <alignment vertical="center"/>
    </xf>
    <xf numFmtId="0" fontId="26" fillId="13" borderId="1" xfId="0" applyFont="1" applyFill="1" applyBorder="1" applyAlignment="1" applyProtection="1">
      <alignment vertical="center"/>
    </xf>
    <xf numFmtId="0" fontId="5" fillId="13" borderId="0" xfId="0" applyFont="1" applyFill="1" applyBorder="1" applyAlignment="1" applyProtection="1">
      <alignment vertical="center" wrapText="1"/>
    </xf>
    <xf numFmtId="0" fontId="19" fillId="15" borderId="2" xfId="0" applyFont="1" applyFill="1" applyBorder="1" applyAlignment="1" applyProtection="1">
      <alignment horizontal="right" vertical="center"/>
    </xf>
    <xf numFmtId="0" fontId="23" fillId="13" borderId="1" xfId="0" applyFont="1" applyFill="1" applyBorder="1" applyAlignment="1" applyProtection="1">
      <alignment vertical="center" wrapText="1"/>
    </xf>
    <xf numFmtId="0" fontId="17" fillId="13" borderId="1" xfId="0" applyFont="1" applyFill="1" applyBorder="1" applyAlignment="1" applyProtection="1">
      <alignment horizontal="center" vertical="center"/>
      <protection locked="0"/>
    </xf>
    <xf numFmtId="165" fontId="17" fillId="13" borderId="1" xfId="0" applyNumberFormat="1" applyFont="1" applyFill="1" applyBorder="1" applyAlignment="1" applyProtection="1">
      <alignment horizontal="center" vertical="center"/>
      <protection locked="0"/>
    </xf>
    <xf numFmtId="0" fontId="12" fillId="13" borderId="1" xfId="0" applyFont="1" applyFill="1" applyBorder="1" applyAlignment="1" applyProtection="1">
      <alignment vertical="center"/>
    </xf>
    <xf numFmtId="4" fontId="17" fillId="13" borderId="1" xfId="0" applyNumberFormat="1" applyFont="1" applyFill="1" applyBorder="1" applyAlignment="1" applyProtection="1">
      <alignment horizontal="center" vertical="center"/>
      <protection locked="0"/>
    </xf>
    <xf numFmtId="0" fontId="13" fillId="14" borderId="1" xfId="0" applyFont="1" applyFill="1" applyBorder="1" applyAlignment="1" applyProtection="1">
      <alignment horizontal="center" vertical="center" wrapText="1"/>
    </xf>
    <xf numFmtId="0" fontId="13" fillId="14" borderId="1" xfId="0" applyFont="1" applyFill="1" applyBorder="1" applyAlignment="1" applyProtection="1">
      <alignment horizontal="left" vertical="center" wrapText="1"/>
    </xf>
    <xf numFmtId="164" fontId="17" fillId="13" borderId="1" xfId="0" applyNumberFormat="1" applyFont="1" applyFill="1" applyBorder="1" applyAlignment="1" applyProtection="1">
      <alignment horizontal="center" vertical="center"/>
      <protection locked="0"/>
    </xf>
    <xf numFmtId="0" fontId="12" fillId="13" borderId="1" xfId="0" applyFont="1" applyFill="1" applyBorder="1" applyAlignment="1" applyProtection="1">
      <alignment horizontal="center" vertical="center"/>
      <protection locked="0"/>
    </xf>
    <xf numFmtId="0" fontId="0" fillId="13" borderId="1" xfId="0" applyFont="1" applyFill="1" applyBorder="1" applyAlignment="1" applyProtection="1">
      <alignment vertical="center"/>
    </xf>
    <xf numFmtId="0" fontId="12" fillId="13" borderId="1" xfId="0" applyFont="1" applyFill="1" applyBorder="1" applyAlignment="1" applyProtection="1">
      <alignment horizontal="center" vertical="center" wrapText="1"/>
    </xf>
    <xf numFmtId="0" fontId="9" fillId="13" borderId="1" xfId="0" applyFont="1" applyFill="1" applyBorder="1" applyAlignment="1" applyProtection="1">
      <alignment horizontal="left" vertical="center"/>
      <protection locked="0"/>
    </xf>
    <xf numFmtId="0" fontId="12" fillId="13" borderId="1" xfId="0" applyFont="1" applyFill="1" applyBorder="1" applyAlignment="1" applyProtection="1">
      <alignment horizontal="left" vertical="center"/>
      <protection locked="0"/>
    </xf>
    <xf numFmtId="14" fontId="9" fillId="13" borderId="1" xfId="0" applyNumberFormat="1" applyFont="1" applyFill="1" applyBorder="1" applyAlignment="1" applyProtection="1">
      <alignment horizontal="center" vertical="center"/>
      <protection locked="0"/>
    </xf>
    <xf numFmtId="0" fontId="9" fillId="13" borderId="1" xfId="0" applyFont="1" applyFill="1" applyBorder="1" applyAlignment="1" applyProtection="1">
      <alignment horizontal="center" vertical="center"/>
      <protection locked="0"/>
    </xf>
    <xf numFmtId="0" fontId="14" fillId="13" borderId="1" xfId="0" applyFont="1" applyFill="1" applyBorder="1" applyAlignment="1" applyProtection="1">
      <alignment horizontal="center" vertical="center" wrapText="1"/>
      <protection locked="0"/>
    </xf>
    <xf numFmtId="0" fontId="6" fillId="13" borderId="1" xfId="0" applyFont="1" applyFill="1" applyBorder="1" applyAlignment="1" applyProtection="1">
      <alignment horizontal="center" vertical="center"/>
      <protection locked="0"/>
    </xf>
    <xf numFmtId="0" fontId="8" fillId="13" borderId="1" xfId="0" applyFont="1" applyFill="1" applyBorder="1" applyAlignment="1" applyProtection="1">
      <alignment horizontal="left" vertical="center"/>
      <protection locked="0"/>
    </xf>
    <xf numFmtId="0" fontId="9" fillId="13" borderId="0" xfId="0" applyFont="1" applyFill="1" applyBorder="1" applyAlignment="1" applyProtection="1">
      <alignment horizontal="right" vertical="center"/>
      <protection locked="0"/>
    </xf>
    <xf numFmtId="0" fontId="10" fillId="14" borderId="1" xfId="0" applyFont="1" applyFill="1" applyBorder="1" applyAlignment="1" applyProtection="1">
      <alignment horizontal="center" vertical="center" wrapText="1"/>
    </xf>
    <xf numFmtId="0" fontId="57" fillId="0" borderId="0" xfId="0" applyFont="1" applyBorder="1" applyAlignment="1" applyProtection="1">
      <alignment horizontal="left" vertical="top" wrapText="1"/>
    </xf>
    <xf numFmtId="0" fontId="57" fillId="0" borderId="0" xfId="0" applyFont="1" applyBorder="1" applyAlignment="1" applyProtection="1">
      <alignment horizontal="left" vertical="center" wrapText="1"/>
    </xf>
    <xf numFmtId="0" fontId="58" fillId="0" borderId="0" xfId="0" applyFont="1" applyAlignment="1" applyProtection="1">
      <alignment horizontal="center" vertical="center"/>
    </xf>
    <xf numFmtId="0" fontId="58" fillId="0" borderId="0" xfId="0" applyFont="1" applyAlignment="1" applyProtection="1">
      <alignment horizontal="center" vertical="center" wrapText="1"/>
    </xf>
    <xf numFmtId="0" fontId="65" fillId="12" borderId="13" xfId="1" applyFont="1" applyFill="1" applyBorder="1" applyAlignment="1">
      <alignment horizontal="center" vertical="center" wrapText="1"/>
    </xf>
    <xf numFmtId="0" fontId="65" fillId="12" borderId="14" xfId="1" applyFont="1" applyFill="1" applyBorder="1" applyAlignment="1">
      <alignment horizontal="center" vertical="center" wrapText="1"/>
    </xf>
    <xf numFmtId="0" fontId="65" fillId="12" borderId="15" xfId="1" applyFont="1" applyFill="1" applyBorder="1" applyAlignment="1">
      <alignment horizontal="center" vertical="center" wrapText="1"/>
    </xf>
    <xf numFmtId="0" fontId="12" fillId="2" borderId="2" xfId="0" applyFont="1" applyFill="1" applyBorder="1" applyAlignment="1" applyProtection="1">
      <alignment horizontal="center" vertical="center" wrapText="1"/>
    </xf>
    <xf numFmtId="0" fontId="12" fillId="2" borderId="2" xfId="0" applyFont="1" applyFill="1" applyBorder="1" applyAlignment="1" applyProtection="1">
      <alignment horizontal="center" wrapText="1"/>
    </xf>
    <xf numFmtId="0" fontId="15" fillId="5" borderId="2"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protection locked="0"/>
    </xf>
    <xf numFmtId="0" fontId="12" fillId="0" borderId="1" xfId="0" applyFont="1" applyBorder="1" applyAlignment="1" applyProtection="1">
      <alignment horizontal="center" wrapText="1"/>
    </xf>
    <xf numFmtId="3" fontId="9" fillId="4" borderId="3" xfId="0" applyNumberFormat="1" applyFont="1" applyFill="1" applyBorder="1" applyAlignment="1" applyProtection="1">
      <alignment horizontal="center"/>
      <protection locked="0"/>
    </xf>
    <xf numFmtId="0" fontId="0" fillId="2" borderId="5"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4" fontId="31" fillId="2" borderId="5" xfId="0" applyNumberFormat="1" applyFont="1" applyFill="1" applyBorder="1" applyAlignment="1" applyProtection="1">
      <alignment horizontal="center" vertical="center"/>
    </xf>
    <xf numFmtId="0" fontId="0" fillId="2" borderId="8" xfId="0" applyFont="1" applyFill="1" applyBorder="1" applyAlignment="1" applyProtection="1">
      <alignment horizontal="center" vertical="center"/>
    </xf>
    <xf numFmtId="0" fontId="12" fillId="2" borderId="8" xfId="0" applyFont="1" applyFill="1" applyBorder="1" applyAlignment="1" applyProtection="1">
      <alignment horizontal="center" vertical="center"/>
    </xf>
    <xf numFmtId="0" fontId="0" fillId="0" borderId="1" xfId="0" applyFont="1" applyBorder="1" applyAlignment="1" applyProtection="1">
      <alignment horizontal="center" vertical="center"/>
    </xf>
    <xf numFmtId="0" fontId="12" fillId="0" borderId="1" xfId="0" applyFont="1" applyBorder="1" applyAlignment="1" applyProtection="1">
      <alignment horizontal="center" vertical="center"/>
    </xf>
    <xf numFmtId="4" fontId="31" fillId="7" borderId="5"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0" fontId="12" fillId="0" borderId="5" xfId="0" applyFont="1" applyBorder="1" applyAlignment="1" applyProtection="1">
      <alignment horizontal="center" vertical="center"/>
    </xf>
    <xf numFmtId="0" fontId="0" fillId="2" borderId="1" xfId="0" applyFont="1" applyFill="1" applyBorder="1" applyAlignment="1" applyProtection="1">
      <alignment horizontal="center" vertical="center"/>
    </xf>
    <xf numFmtId="0" fontId="12" fillId="2" borderId="1" xfId="0" applyFont="1" applyFill="1" applyBorder="1" applyAlignment="1" applyProtection="1">
      <alignment horizontal="center" vertical="center"/>
    </xf>
    <xf numFmtId="0" fontId="0" fillId="0" borderId="8" xfId="0" applyFont="1" applyBorder="1" applyAlignment="1" applyProtection="1">
      <alignment horizontal="center" vertical="center"/>
    </xf>
    <xf numFmtId="4" fontId="31" fillId="0" borderId="5" xfId="0" applyNumberFormat="1" applyFont="1" applyBorder="1" applyAlignment="1" applyProtection="1">
      <alignment horizontal="center" vertical="center"/>
    </xf>
    <xf numFmtId="0" fontId="43" fillId="7" borderId="1" xfId="0" applyFont="1" applyFill="1" applyBorder="1" applyAlignment="1" applyProtection="1">
      <alignment vertical="center"/>
    </xf>
    <xf numFmtId="4" fontId="43" fillId="7" borderId="1" xfId="0" applyNumberFormat="1" applyFont="1" applyFill="1" applyBorder="1" applyAlignment="1" applyProtection="1">
      <alignment horizontal="center" vertical="center"/>
    </xf>
    <xf numFmtId="0" fontId="41" fillId="8" borderId="1" xfId="0" applyFont="1" applyFill="1" applyBorder="1" applyAlignment="1" applyProtection="1">
      <alignment horizontal="center" vertical="center" wrapText="1"/>
    </xf>
    <xf numFmtId="170" fontId="0" fillId="0" borderId="0" xfId="0" applyNumberFormat="1" applyFont="1" applyAlignment="1" applyProtection="1">
      <alignment horizontal="center" vertical="center"/>
    </xf>
    <xf numFmtId="0" fontId="55" fillId="0" borderId="0" xfId="0" applyFont="1" applyAlignment="1" applyProtection="1">
      <alignment horizontal="left" vertical="center"/>
    </xf>
    <xf numFmtId="0" fontId="0" fillId="0" borderId="0" xfId="0" applyFont="1" applyAlignment="1" applyProtection="1">
      <alignment horizontal="left" vertical="center"/>
    </xf>
    <xf numFmtId="0" fontId="55" fillId="0" borderId="0" xfId="0" applyFont="1" applyAlignment="1" applyProtection="1">
      <alignment vertical="center"/>
    </xf>
    <xf numFmtId="0" fontId="0" fillId="0" borderId="0" xfId="0" applyFont="1" applyAlignment="1" applyProtection="1">
      <alignment vertical="center"/>
    </xf>
    <xf numFmtId="0" fontId="7" fillId="0" borderId="0" xfId="0" applyFont="1" applyBorder="1" applyAlignment="1" applyProtection="1">
      <alignment vertical="top" wrapText="1"/>
    </xf>
    <xf numFmtId="0" fontId="48" fillId="0" borderId="0" xfId="0" applyFont="1" applyBorder="1" applyAlignment="1" applyProtection="1">
      <alignment horizontal="center"/>
      <protection locked="0"/>
    </xf>
    <xf numFmtId="0" fontId="53" fillId="0" borderId="0" xfId="0" applyFont="1" applyBorder="1" applyAlignment="1" applyProtection="1">
      <alignment vertical="top" wrapText="1"/>
    </xf>
    <xf numFmtId="0" fontId="0" fillId="0" borderId="0" xfId="0" applyFont="1" applyBorder="1" applyAlignment="1" applyProtection="1"/>
    <xf numFmtId="0" fontId="48" fillId="0" borderId="0" xfId="0" applyFont="1" applyBorder="1" applyAlignment="1" applyProtection="1">
      <alignment vertical="top" wrapText="1"/>
      <protection locked="0"/>
    </xf>
    <xf numFmtId="0" fontId="45" fillId="0" borderId="0" xfId="0" applyFont="1" applyBorder="1" applyProtection="1">
      <protection locked="0"/>
    </xf>
    <xf numFmtId="0" fontId="45" fillId="0" borderId="0" xfId="0" applyFont="1" applyBorder="1" applyAlignment="1" applyProtection="1"/>
    <xf numFmtId="0" fontId="45" fillId="0" borderId="1" xfId="0" applyFont="1" applyBorder="1" applyProtection="1">
      <protection locked="0"/>
    </xf>
    <xf numFmtId="0" fontId="46" fillId="0" borderId="0" xfId="0" applyFont="1" applyBorder="1" applyAlignment="1" applyProtection="1">
      <alignment horizontal="center"/>
      <protection locked="0"/>
    </xf>
    <xf numFmtId="0" fontId="45" fillId="0" borderId="0" xfId="0" applyFont="1" applyBorder="1" applyAlignment="1" applyProtection="1">
      <alignment horizontal="left" vertical="center" wrapText="1"/>
      <protection locked="0"/>
    </xf>
    <xf numFmtId="0" fontId="50" fillId="4" borderId="2" xfId="0" applyFont="1" applyFill="1" applyBorder="1" applyAlignment="1" applyProtection="1">
      <alignment horizontal="center"/>
      <protection locked="0"/>
    </xf>
    <xf numFmtId="0" fontId="41" fillId="7" borderId="9" xfId="0" applyFont="1" applyFill="1" applyBorder="1" applyAlignment="1" applyProtection="1">
      <alignment horizontal="right"/>
    </xf>
    <xf numFmtId="0" fontId="45" fillId="0" borderId="2" xfId="0" applyFont="1" applyBorder="1" applyProtection="1">
      <protection locked="0"/>
    </xf>
    <xf numFmtId="0" fontId="45" fillId="0" borderId="2" xfId="0" applyFont="1" applyBorder="1" applyAlignment="1" applyProtection="1">
      <alignment horizontal="center"/>
      <protection locked="0"/>
    </xf>
    <xf numFmtId="0" fontId="45" fillId="0" borderId="10" xfId="0" applyFont="1" applyBorder="1" applyProtection="1">
      <protection locked="0"/>
    </xf>
    <xf numFmtId="0" fontId="44" fillId="0" borderId="0" xfId="0" applyFont="1" applyBorder="1" applyAlignment="1" applyProtection="1">
      <alignment horizontal="center"/>
      <protection locked="0"/>
    </xf>
    <xf numFmtId="0" fontId="12" fillId="13" borderId="0" xfId="0" applyFont="1" applyFill="1" applyAlignment="1" applyProtection="1">
      <alignment vertical="center"/>
      <protection locked="0"/>
    </xf>
  </cellXfs>
  <cellStyles count="2">
    <cellStyle name="Normal" xfId="0" builtinId="0"/>
    <cellStyle name="Normal 8"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3F3F3"/>
      <rgbColor rgb="FFEFEFEF"/>
      <rgbColor rgb="FF660066"/>
      <rgbColor rgb="FFE69138"/>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D966"/>
      <rgbColor rgb="FF3366FF"/>
      <rgbColor rgb="FF33CCCC"/>
      <rgbColor rgb="FF99CC00"/>
      <rgbColor rgb="FFFFCC00"/>
      <rgbColor rgb="FFFF9900"/>
      <rgbColor rgb="FFED7D31"/>
      <rgbColor rgb="FF666699"/>
      <rgbColor rgb="FF999999"/>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933480</xdr:colOff>
      <xdr:row>3</xdr:row>
      <xdr:rowOff>85680</xdr:rowOff>
    </xdr:from>
    <xdr:to>
      <xdr:col>2</xdr:col>
      <xdr:colOff>657000</xdr:colOff>
      <xdr:row>3</xdr:row>
      <xdr:rowOff>1209600</xdr:rowOff>
    </xdr:to>
    <xdr:pic>
      <xdr:nvPicPr>
        <xdr:cNvPr id="2" name="Imagem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rcRect l="8127" r="1436"/>
        <a:stretch/>
      </xdr:blipFill>
      <xdr:spPr>
        <a:xfrm>
          <a:off x="933480" y="1790640"/>
          <a:ext cx="4501080" cy="1123920"/>
        </a:xfrm>
        <a:prstGeom prst="rect">
          <a:avLst/>
        </a:prstGeom>
        <a:ln w="19050">
          <a:solidFill>
            <a:schemeClr val="tx1"/>
          </a:solidFill>
          <a:round/>
        </a:ln>
      </xdr:spPr>
    </xdr:pic>
    <xdr:clientData/>
  </xdr:twoCellAnchor>
  <xdr:twoCellAnchor>
    <xdr:from>
      <xdr:col>1</xdr:col>
      <xdr:colOff>2228760</xdr:colOff>
      <xdr:row>3</xdr:row>
      <xdr:rowOff>285840</xdr:rowOff>
    </xdr:from>
    <xdr:to>
      <xdr:col>2</xdr:col>
      <xdr:colOff>656640</xdr:colOff>
      <xdr:row>3</xdr:row>
      <xdr:rowOff>1066680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4617360" y="1990800"/>
          <a:ext cx="816840" cy="780840"/>
        </a:xfrm>
        <a:prstGeom prst="roundRect">
          <a:avLst>
            <a:gd name="adj"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xdr:style>
    </xdr:sp>
    <xdr:clientData/>
  </xdr:twoCellAnchor>
  <xdr:twoCellAnchor editAs="oneCell">
    <xdr:from>
      <xdr:col>0</xdr:col>
      <xdr:colOff>0</xdr:colOff>
      <xdr:row>10</xdr:row>
      <xdr:rowOff>295140</xdr:rowOff>
    </xdr:from>
    <xdr:to>
      <xdr:col>2</xdr:col>
      <xdr:colOff>2320380</xdr:colOff>
      <xdr:row>11</xdr:row>
      <xdr:rowOff>149520</xdr:rowOff>
    </xdr:to>
    <xdr:pic>
      <xdr:nvPicPr>
        <xdr:cNvPr id="4" name="Imagem 4">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stretch/>
      </xdr:blipFill>
      <xdr:spPr>
        <a:xfrm>
          <a:off x="0" y="8821920"/>
          <a:ext cx="6968580" cy="2574720"/>
        </a:xfrm>
        <a:prstGeom prst="rect">
          <a:avLst/>
        </a:prstGeom>
        <a:ln w="0">
          <a:noFill/>
        </a:ln>
      </xdr:spPr>
    </xdr:pic>
    <xdr:clientData/>
  </xdr:twoCellAnchor>
  <xdr:twoCellAnchor editAs="oneCell">
    <xdr:from>
      <xdr:col>0</xdr:col>
      <xdr:colOff>0</xdr:colOff>
      <xdr:row>8</xdr:row>
      <xdr:rowOff>9360</xdr:rowOff>
    </xdr:from>
    <xdr:to>
      <xdr:col>2</xdr:col>
      <xdr:colOff>2388960</xdr:colOff>
      <xdr:row>8</xdr:row>
      <xdr:rowOff>2888280</xdr:rowOff>
    </xdr:to>
    <xdr:pic>
      <xdr:nvPicPr>
        <xdr:cNvPr id="5" name="Imagem 5">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a:stretch/>
      </xdr:blipFill>
      <xdr:spPr>
        <a:xfrm>
          <a:off x="0" y="5105160"/>
          <a:ext cx="7166520" cy="2878920"/>
        </a:xfrm>
        <a:prstGeom prst="rect">
          <a:avLst/>
        </a:prstGeom>
        <a:ln w="0">
          <a:noFill/>
        </a:ln>
      </xdr:spPr>
    </xdr:pic>
    <xdr:clientData/>
  </xdr:twoCellAnchor>
  <xdr:twoCellAnchor>
    <xdr:from>
      <xdr:col>2</xdr:col>
      <xdr:colOff>1808640</xdr:colOff>
      <xdr:row>9</xdr:row>
      <xdr:rowOff>159120</xdr:rowOff>
    </xdr:from>
    <xdr:to>
      <xdr:col>1023</xdr:col>
      <xdr:colOff>19440</xdr:colOff>
      <xdr:row>10</xdr:row>
      <xdr:rowOff>120600</xdr:rowOff>
    </xdr:to>
    <xdr:sp macro="" textlink="">
      <xdr:nvSpPr>
        <xdr:cNvPr id="6" name="CustomShape 1">
          <a:extLst>
            <a:ext uri="{FF2B5EF4-FFF2-40B4-BE49-F238E27FC236}">
              <a16:creationId xmlns:a16="http://schemas.microsoft.com/office/drawing/2014/main" id="{00000000-0008-0000-0000-000006000000}"/>
            </a:ext>
          </a:extLst>
        </xdr:cNvPr>
        <xdr:cNvSpPr/>
      </xdr:nvSpPr>
      <xdr:spPr>
        <a:xfrm rot="2715600">
          <a:off x="6358680" y="8429400"/>
          <a:ext cx="599760" cy="39024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2</a:t>
          </a:r>
          <a:endParaRPr lang="pt-BR" sz="1100" b="0" strike="noStrike" spc="-1">
            <a:latin typeface="Times New Roman"/>
          </a:endParaRPr>
        </a:p>
      </xdr:txBody>
    </xdr:sp>
    <xdr:clientData/>
  </xdr:twoCellAnchor>
  <xdr:twoCellAnchor>
    <xdr:from>
      <xdr:col>0</xdr:col>
      <xdr:colOff>1094760</xdr:colOff>
      <xdr:row>10</xdr:row>
      <xdr:rowOff>704880</xdr:rowOff>
    </xdr:from>
    <xdr:to>
      <xdr:col>0</xdr:col>
      <xdr:colOff>1666080</xdr:colOff>
      <xdr:row>10</xdr:row>
      <xdr:rowOff>1066320</xdr:rowOff>
    </xdr:to>
    <xdr:sp macro="" textlink="">
      <xdr:nvSpPr>
        <xdr:cNvPr id="7" name="CustomShape 1">
          <a:extLst>
            <a:ext uri="{FF2B5EF4-FFF2-40B4-BE49-F238E27FC236}">
              <a16:creationId xmlns:a16="http://schemas.microsoft.com/office/drawing/2014/main" id="{00000000-0008-0000-0000-000007000000}"/>
            </a:ext>
          </a:extLst>
        </xdr:cNvPr>
        <xdr:cNvSpPr/>
      </xdr:nvSpPr>
      <xdr:spPr>
        <a:xfrm flipH="1">
          <a:off x="1094760" y="9248760"/>
          <a:ext cx="571320" cy="36144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3</a:t>
          </a:r>
          <a:endParaRPr lang="pt-BR" sz="1100" b="0" strike="noStrike" spc="-1">
            <a:latin typeface="Times New Roman"/>
          </a:endParaRPr>
        </a:p>
      </xdr:txBody>
    </xdr:sp>
    <xdr:clientData/>
  </xdr:twoCellAnchor>
  <xdr:twoCellAnchor>
    <xdr:from>
      <xdr:col>0</xdr:col>
      <xdr:colOff>379080</xdr:colOff>
      <xdr:row>10</xdr:row>
      <xdr:rowOff>172080</xdr:rowOff>
    </xdr:from>
    <xdr:to>
      <xdr:col>0</xdr:col>
      <xdr:colOff>726480</xdr:colOff>
      <xdr:row>10</xdr:row>
      <xdr:rowOff>488160</xdr:rowOff>
    </xdr:to>
    <xdr:sp macro="" textlink="">
      <xdr:nvSpPr>
        <xdr:cNvPr id="8" name="CustomShape 1">
          <a:extLst>
            <a:ext uri="{FF2B5EF4-FFF2-40B4-BE49-F238E27FC236}">
              <a16:creationId xmlns:a16="http://schemas.microsoft.com/office/drawing/2014/main" id="{00000000-0008-0000-0000-000008000000}"/>
            </a:ext>
          </a:extLst>
        </xdr:cNvPr>
        <xdr:cNvSpPr/>
      </xdr:nvSpPr>
      <xdr:spPr>
        <a:xfrm>
          <a:off x="379080" y="8715960"/>
          <a:ext cx="347400" cy="31608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1</a:t>
          </a:r>
          <a:endParaRPr lang="pt-BR" sz="1100" b="0" strike="noStrike" spc="-1">
            <a:latin typeface="Times New Roman"/>
          </a:endParaRPr>
        </a:p>
      </xdr:txBody>
    </xdr:sp>
    <xdr:clientData/>
  </xdr:twoCellAnchor>
  <xdr:twoCellAnchor>
    <xdr:from>
      <xdr:col>0</xdr:col>
      <xdr:colOff>0</xdr:colOff>
      <xdr:row>7</xdr:row>
      <xdr:rowOff>380880</xdr:rowOff>
    </xdr:from>
    <xdr:to>
      <xdr:col>2</xdr:col>
      <xdr:colOff>2228400</xdr:colOff>
      <xdr:row>8</xdr:row>
      <xdr:rowOff>2904480</xdr:rowOff>
    </xdr:to>
    <xdr:sp macro="" textlink="">
      <xdr:nvSpPr>
        <xdr:cNvPr id="9" name="CustomShape 1">
          <a:extLst>
            <a:ext uri="{FF2B5EF4-FFF2-40B4-BE49-F238E27FC236}">
              <a16:creationId xmlns:a16="http://schemas.microsoft.com/office/drawing/2014/main" id="{00000000-0008-0000-0000-000009000000}"/>
            </a:ext>
          </a:extLst>
        </xdr:cNvPr>
        <xdr:cNvSpPr/>
      </xdr:nvSpPr>
      <xdr:spPr>
        <a:xfrm>
          <a:off x="0" y="5076360"/>
          <a:ext cx="7005960" cy="2923920"/>
        </a:xfrm>
        <a:prstGeom prst="roundRect">
          <a:avLst>
            <a:gd name="adj"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xdr:style>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1024</xdr:col>
      <xdr:colOff>325967</xdr:colOff>
      <xdr:row>0</xdr:row>
      <xdr:rowOff>118533</xdr:rowOff>
    </xdr:from>
    <xdr:to>
      <xdr:col>1025</xdr:col>
      <xdr:colOff>440905</xdr:colOff>
      <xdr:row>1</xdr:row>
      <xdr:rowOff>177772</xdr:rowOff>
    </xdr:to>
    <xdr:pic>
      <xdr:nvPicPr>
        <xdr:cNvPr id="2" name="Imagem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11578167" y="118533"/>
          <a:ext cx="1105538" cy="558772"/>
        </a:xfrm>
        <a:prstGeom prst="rect">
          <a:avLst/>
        </a:prstGeom>
      </xdr:spPr>
    </xdr:pic>
    <xdr:clientData/>
  </xdr:twoCellAnchor>
  <xdr:twoCellAnchor editAs="oneCell">
    <xdr:from>
      <xdr:col>3</xdr:col>
      <xdr:colOff>68580</xdr:colOff>
      <xdr:row>37</xdr:row>
      <xdr:rowOff>45720</xdr:rowOff>
    </xdr:from>
    <xdr:to>
      <xdr:col>5</xdr:col>
      <xdr:colOff>1436022</xdr:colOff>
      <xdr:row>44</xdr:row>
      <xdr:rowOff>60008</xdr:rowOff>
    </xdr:to>
    <xdr:pic>
      <xdr:nvPicPr>
        <xdr:cNvPr id="3" name="Imagem 2">
          <a:extLst>
            <a:ext uri="{FF2B5EF4-FFF2-40B4-BE49-F238E27FC236}">
              <a16:creationId xmlns:a16="http://schemas.microsoft.com/office/drawing/2014/main" id="{00000000-0008-0000-09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96640" y="12862560"/>
          <a:ext cx="3889662" cy="12944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928255</xdr:colOff>
      <xdr:row>1</xdr:row>
      <xdr:rowOff>55418</xdr:rowOff>
    </xdr:from>
    <xdr:to>
      <xdr:col>6</xdr:col>
      <xdr:colOff>935186</xdr:colOff>
      <xdr:row>1</xdr:row>
      <xdr:rowOff>567240</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7703128" y="955963"/>
          <a:ext cx="997531" cy="511822"/>
        </a:xfrm>
        <a:prstGeom prst="rect">
          <a:avLst/>
        </a:prstGeom>
      </xdr:spPr>
    </xdr:pic>
    <xdr:clientData/>
  </xdr:twoCellAnchor>
  <xdr:twoCellAnchor editAs="oneCell">
    <xdr:from>
      <xdr:col>2</xdr:col>
      <xdr:colOff>671948</xdr:colOff>
      <xdr:row>164</xdr:row>
      <xdr:rowOff>170454</xdr:rowOff>
    </xdr:from>
    <xdr:to>
      <xdr:col>4</xdr:col>
      <xdr:colOff>1905001</xdr:colOff>
      <xdr:row>170</xdr:row>
      <xdr:rowOff>161189</xdr:rowOff>
    </xdr:to>
    <xdr:pic>
      <xdr:nvPicPr>
        <xdr:cNvPr id="3" name="Imagem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500748" y="33476781"/>
          <a:ext cx="3699162" cy="112680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15240</xdr:colOff>
      <xdr:row>1</xdr:row>
      <xdr:rowOff>71500</xdr:rowOff>
    </xdr:from>
    <xdr:to>
      <xdr:col>6</xdr:col>
      <xdr:colOff>922020</xdr:colOff>
      <xdr:row>1</xdr:row>
      <xdr:rowOff>536759</xdr:rowOff>
    </xdr:to>
    <xdr:pic>
      <xdr:nvPicPr>
        <xdr:cNvPr id="2" name="Imagem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7741920" y="833500"/>
          <a:ext cx="906780" cy="46525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38100</xdr:colOff>
      <xdr:row>1</xdr:row>
      <xdr:rowOff>87339</xdr:rowOff>
    </xdr:from>
    <xdr:to>
      <xdr:col>6</xdr:col>
      <xdr:colOff>899160</xdr:colOff>
      <xdr:row>1</xdr:row>
      <xdr:rowOff>529139</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7825740" y="925539"/>
          <a:ext cx="861060" cy="4418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975360</xdr:colOff>
      <xdr:row>1</xdr:row>
      <xdr:rowOff>56460</xdr:rowOff>
    </xdr:from>
    <xdr:to>
      <xdr:col>6</xdr:col>
      <xdr:colOff>876300</xdr:colOff>
      <xdr:row>1</xdr:row>
      <xdr:rowOff>513899</xdr:rowOff>
    </xdr:to>
    <xdr:pic>
      <xdr:nvPicPr>
        <xdr:cNvPr id="2" name="Imagem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7749540" y="841320"/>
          <a:ext cx="891540" cy="457439"/>
        </a:xfrm>
        <a:prstGeom prst="rect">
          <a:avLst/>
        </a:prstGeom>
      </xdr:spPr>
    </xdr:pic>
    <xdr:clientData/>
  </xdr:twoCellAnchor>
  <xdr:twoCellAnchor editAs="oneCell">
    <xdr:from>
      <xdr:col>2</xdr:col>
      <xdr:colOff>533400</xdr:colOff>
      <xdr:row>169</xdr:row>
      <xdr:rowOff>22860</xdr:rowOff>
    </xdr:from>
    <xdr:to>
      <xdr:col>4</xdr:col>
      <xdr:colOff>2019300</xdr:colOff>
      <xdr:row>171</xdr:row>
      <xdr:rowOff>151448</xdr:rowOff>
    </xdr:to>
    <xdr:pic>
      <xdr:nvPicPr>
        <xdr:cNvPr id="3" name="Imagem 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62200" y="34663380"/>
          <a:ext cx="3954780" cy="128682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7620</xdr:colOff>
      <xdr:row>1</xdr:row>
      <xdr:rowOff>40222</xdr:rowOff>
    </xdr:from>
    <xdr:to>
      <xdr:col>6</xdr:col>
      <xdr:colOff>975360</xdr:colOff>
      <xdr:row>1</xdr:row>
      <xdr:rowOff>536759</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7703820" y="809842"/>
          <a:ext cx="967740" cy="49653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49700</xdr:colOff>
      <xdr:row>0</xdr:row>
      <xdr:rowOff>34078</xdr:rowOff>
    </xdr:from>
    <xdr:to>
      <xdr:col>6</xdr:col>
      <xdr:colOff>800100</xdr:colOff>
      <xdr:row>0</xdr:row>
      <xdr:rowOff>419099</xdr:rowOff>
    </xdr:to>
    <xdr:pic>
      <xdr:nvPicPr>
        <xdr:cNvPr id="2" name="Imagem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8119280" y="34078"/>
          <a:ext cx="750400" cy="38502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22860</xdr:colOff>
      <xdr:row>0</xdr:row>
      <xdr:rowOff>228600</xdr:rowOff>
    </xdr:from>
    <xdr:to>
      <xdr:col>7</xdr:col>
      <xdr:colOff>950183</xdr:colOff>
      <xdr:row>0</xdr:row>
      <xdr:rowOff>704399</xdr:rowOff>
    </xdr:to>
    <xdr:pic>
      <xdr:nvPicPr>
        <xdr:cNvPr id="2" name="Imagem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7536180" y="228600"/>
          <a:ext cx="927323" cy="475799"/>
        </a:xfrm>
        <a:prstGeom prst="rect">
          <a:avLst/>
        </a:prstGeom>
      </xdr:spPr>
    </xdr:pic>
    <xdr:clientData/>
  </xdr:twoCellAnchor>
  <xdr:twoCellAnchor editAs="oneCell">
    <xdr:from>
      <xdr:col>2</xdr:col>
      <xdr:colOff>381000</xdr:colOff>
      <xdr:row>46</xdr:row>
      <xdr:rowOff>121920</xdr:rowOff>
    </xdr:from>
    <xdr:to>
      <xdr:col>4</xdr:col>
      <xdr:colOff>1112520</xdr:colOff>
      <xdr:row>47</xdr:row>
      <xdr:rowOff>167640</xdr:rowOff>
    </xdr:to>
    <xdr:pic>
      <xdr:nvPicPr>
        <xdr:cNvPr id="4" name="Imagem 3">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09800" y="9189720"/>
          <a:ext cx="3200400" cy="8458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30480</xdr:colOff>
      <xdr:row>0</xdr:row>
      <xdr:rowOff>205740</xdr:rowOff>
    </xdr:from>
    <xdr:to>
      <xdr:col>12</xdr:col>
      <xdr:colOff>1136018</xdr:colOff>
      <xdr:row>3</xdr:row>
      <xdr:rowOff>79559</xdr:rowOff>
    </xdr:to>
    <xdr:pic>
      <xdr:nvPicPr>
        <xdr:cNvPr id="2" name="Imagem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9227820" y="205740"/>
          <a:ext cx="1105538" cy="567239"/>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0.xml"/><Relationship Id="rId1" Type="http://schemas.openxmlformats.org/officeDocument/2006/relationships/printerSettings" Target="../printerSettings/printerSettings9.bin"/><Relationship Id="rId5" Type="http://schemas.openxmlformats.org/officeDocument/2006/relationships/comments" Target="../comments7.xml"/><Relationship Id="rId4" Type="http://schemas.openxmlformats.org/officeDocument/2006/relationships/vmlDrawing" Target="../drawings/vmlDrawing15.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vmlDrawing" Target="../drawings/vmlDrawing6.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4.bin"/><Relationship Id="rId5" Type="http://schemas.openxmlformats.org/officeDocument/2006/relationships/comments" Target="../comments4.xml"/><Relationship Id="rId4" Type="http://schemas.openxmlformats.org/officeDocument/2006/relationships/vmlDrawing" Target="../drawings/vmlDrawing8.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comments" Target="../comments5.xml"/><Relationship Id="rId4" Type="http://schemas.openxmlformats.org/officeDocument/2006/relationships/vmlDrawing" Target="../drawings/vmlDrawing10.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7.bin"/><Relationship Id="rId5" Type="http://schemas.openxmlformats.org/officeDocument/2006/relationships/comments" Target="../comments6.xml"/><Relationship Id="rId4" Type="http://schemas.openxmlformats.org/officeDocument/2006/relationships/vmlDrawing" Target="../drawings/vmlDrawing13.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5"/>
  <sheetViews>
    <sheetView zoomScaleNormal="100" workbookViewId="0">
      <selection activeCell="AMM9" sqref="AMM9"/>
    </sheetView>
  </sheetViews>
  <sheetFormatPr defaultColWidth="9.109375" defaultRowHeight="14.4" zeroHeight="1"/>
  <cols>
    <col min="1" max="3" width="33.88671875" style="1" customWidth="1"/>
    <col min="4" max="1024" width="9.109375" style="1" hidden="1"/>
  </cols>
  <sheetData>
    <row r="1" spans="1:3" ht="24.75" customHeight="1">
      <c r="A1" s="215" t="s">
        <v>0</v>
      </c>
      <c r="B1" s="215"/>
      <c r="C1" s="215"/>
    </row>
    <row r="2" spans="1:3" ht="49.5" customHeight="1">
      <c r="A2" s="214" t="s">
        <v>1</v>
      </c>
      <c r="B2" s="214"/>
      <c r="C2" s="214"/>
    </row>
    <row r="3" spans="1:3" ht="60" customHeight="1">
      <c r="A3" s="214" t="s">
        <v>2</v>
      </c>
      <c r="B3" s="214"/>
      <c r="C3" s="214"/>
    </row>
    <row r="4" spans="1:3" ht="105" customHeight="1">
      <c r="A4" s="214"/>
      <c r="B4" s="214"/>
      <c r="C4" s="214"/>
    </row>
    <row r="5" spans="1:3" ht="49.5" customHeight="1">
      <c r="A5" s="213" t="s">
        <v>3</v>
      </c>
      <c r="B5" s="213"/>
      <c r="C5" s="213"/>
    </row>
    <row r="6" spans="1:3" ht="33" customHeight="1">
      <c r="A6" s="213" t="s">
        <v>4</v>
      </c>
      <c r="B6" s="213"/>
      <c r="C6" s="213"/>
    </row>
    <row r="7" spans="1:3" ht="48" customHeight="1">
      <c r="A7" s="213" t="s">
        <v>5</v>
      </c>
      <c r="B7" s="213"/>
      <c r="C7" s="213"/>
    </row>
    <row r="8" spans="1:3" ht="31.5" customHeight="1">
      <c r="A8" s="214" t="s">
        <v>6</v>
      </c>
      <c r="B8" s="214"/>
      <c r="C8" s="214"/>
    </row>
    <row r="9" spans="1:3" ht="237.75" customHeight="1">
      <c r="A9" s="213"/>
      <c r="B9" s="213"/>
      <c r="C9" s="213"/>
    </row>
    <row r="10" spans="1:3" ht="33.75" customHeight="1">
      <c r="A10" s="214" t="s">
        <v>7</v>
      </c>
      <c r="B10" s="214"/>
      <c r="C10" s="214"/>
    </row>
    <row r="11" spans="1:3" ht="214.5" customHeight="1">
      <c r="A11" s="213"/>
      <c r="B11" s="213"/>
      <c r="C11" s="213"/>
    </row>
    <row r="12" spans="1:3" ht="33" customHeight="1">
      <c r="A12" s="214" t="s">
        <v>8</v>
      </c>
      <c r="B12" s="214"/>
      <c r="C12" s="214"/>
    </row>
    <row r="13" spans="1:3" ht="15" customHeight="1">
      <c r="A13" s="213" t="s">
        <v>9</v>
      </c>
      <c r="B13" s="213"/>
      <c r="C13" s="213"/>
    </row>
    <row r="14" spans="1:3">
      <c r="A14" s="213"/>
      <c r="B14" s="213"/>
      <c r="C14" s="213"/>
    </row>
    <row r="15" spans="1:3" ht="46.5" customHeight="1">
      <c r="A15" s="213" t="s">
        <v>10</v>
      </c>
      <c r="B15" s="213"/>
      <c r="C15" s="213"/>
    </row>
  </sheetData>
  <mergeCells count="1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C15"/>
  </mergeCells>
  <pageMargins left="0.51180555555555496" right="0.51180555555555496" top="0.78749999999999998" bottom="0.78749999999999998" header="0.51180555555555496" footer="0.51180555555555496"/>
  <pageSetup paperSize="9" firstPageNumber="0" orientation="portrait" horizontalDpi="300" verticalDpi="300"/>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1"/>
  <sheetViews>
    <sheetView showGridLines="0" tabSelected="1" view="pageBreakPreview" topLeftCell="A13" zoomScale="90" zoomScaleNormal="100" zoomScaleSheetLayoutView="90" workbookViewId="0">
      <selection activeCell="A26" sqref="A26:H26"/>
    </sheetView>
  </sheetViews>
  <sheetFormatPr defaultColWidth="14.44140625" defaultRowHeight="14.4" zeroHeight="1"/>
  <cols>
    <col min="1" max="1" width="9" style="1" customWidth="1"/>
    <col min="2" max="2" width="32.109375" style="1" customWidth="1"/>
    <col min="3" max="3" width="10.33203125" style="1" customWidth="1"/>
    <col min="4" max="4" width="14.44140625" style="1"/>
    <col min="5" max="5" width="22.33203125" style="107" customWidth="1"/>
    <col min="6" max="6" width="21.44140625" style="108" customWidth="1"/>
    <col min="7" max="7" width="25.5546875" style="1" customWidth="1"/>
    <col min="8" max="8" width="28.77734375" style="1" customWidth="1"/>
    <col min="9" max="9" width="11.5546875" style="1" hidden="1" customWidth="1"/>
    <col min="10" max="1024" width="14.44140625" style="1" hidden="1"/>
  </cols>
  <sheetData>
    <row r="1" spans="1:8" ht="39.75" customHeight="1">
      <c r="A1" s="359"/>
      <c r="B1" s="359"/>
      <c r="C1" s="359"/>
      <c r="D1" s="359"/>
      <c r="E1" s="359"/>
      <c r="F1" s="359"/>
      <c r="G1" s="359"/>
      <c r="H1" s="359"/>
    </row>
    <row r="2" spans="1:8">
      <c r="A2" s="356" t="s">
        <v>313</v>
      </c>
      <c r="B2" s="356"/>
      <c r="C2" s="356"/>
      <c r="D2" s="356"/>
      <c r="E2" s="356"/>
      <c r="F2" s="356"/>
      <c r="G2" s="356"/>
      <c r="H2" s="356"/>
    </row>
    <row r="3" spans="1:8">
      <c r="A3" s="356" t="s">
        <v>314</v>
      </c>
      <c r="B3" s="356"/>
      <c r="C3" s="356"/>
      <c r="D3" s="356"/>
      <c r="E3" s="356"/>
      <c r="F3" s="356"/>
      <c r="G3" s="356"/>
      <c r="H3" s="356"/>
    </row>
    <row r="4" spans="1:8">
      <c r="A4" s="356" t="s">
        <v>315</v>
      </c>
      <c r="B4" s="356"/>
      <c r="C4" s="356"/>
      <c r="D4" s="356"/>
      <c r="E4" s="356"/>
      <c r="F4" s="356"/>
      <c r="G4" s="356"/>
      <c r="H4" s="356"/>
    </row>
    <row r="5" spans="1:8">
      <c r="A5" s="356" t="s">
        <v>316</v>
      </c>
      <c r="B5" s="356"/>
      <c r="C5" s="356"/>
      <c r="D5" s="356"/>
      <c r="E5" s="356"/>
      <c r="F5" s="356"/>
      <c r="G5" s="356"/>
      <c r="H5" s="356"/>
    </row>
    <row r="6" spans="1:8">
      <c r="A6" s="356" t="s">
        <v>317</v>
      </c>
      <c r="B6" s="356"/>
      <c r="C6" s="356"/>
      <c r="D6" s="356"/>
      <c r="E6" s="356"/>
      <c r="F6" s="356"/>
      <c r="G6" s="356"/>
      <c r="H6" s="356"/>
    </row>
    <row r="7" spans="1:8">
      <c r="A7" s="356" t="s">
        <v>318</v>
      </c>
      <c r="B7" s="356"/>
      <c r="C7" s="356"/>
      <c r="D7" s="356"/>
      <c r="E7" s="356"/>
      <c r="F7" s="356"/>
      <c r="G7" s="356"/>
      <c r="H7" s="356"/>
    </row>
    <row r="8" spans="1:8">
      <c r="A8" s="357" t="s">
        <v>265</v>
      </c>
      <c r="B8" s="357"/>
      <c r="C8" s="357"/>
      <c r="D8" s="357"/>
      <c r="E8" s="357"/>
      <c r="F8" s="357"/>
      <c r="G8" s="357"/>
      <c r="H8" s="357"/>
    </row>
    <row r="9" spans="1:8">
      <c r="A9" s="356" t="s">
        <v>319</v>
      </c>
      <c r="B9" s="356"/>
      <c r="C9" s="356"/>
      <c r="D9" s="356"/>
      <c r="E9" s="356"/>
      <c r="F9" s="356"/>
      <c r="G9" s="356"/>
      <c r="H9" s="356"/>
    </row>
    <row r="10" spans="1:8">
      <c r="A10" s="358" t="s">
        <v>352</v>
      </c>
      <c r="B10" s="358"/>
      <c r="C10" s="358"/>
      <c r="D10" s="358"/>
      <c r="E10" s="358"/>
      <c r="F10" s="358"/>
      <c r="G10" s="358"/>
      <c r="H10" s="358"/>
    </row>
    <row r="11" spans="1:8">
      <c r="A11" s="351" t="s">
        <v>320</v>
      </c>
      <c r="B11" s="351"/>
      <c r="C11" s="351"/>
      <c r="D11" s="351"/>
      <c r="E11" s="351"/>
      <c r="F11" s="351"/>
      <c r="G11" s="351"/>
      <c r="H11" s="351"/>
    </row>
    <row r="12" spans="1:8" ht="31.5" customHeight="1">
      <c r="A12" s="352" t="s">
        <v>266</v>
      </c>
      <c r="B12" s="352"/>
      <c r="C12" s="352"/>
      <c r="D12" s="352"/>
      <c r="E12" s="352"/>
      <c r="F12" s="352"/>
      <c r="G12" s="352"/>
      <c r="H12" s="352"/>
    </row>
    <row r="13" spans="1:8" ht="84" customHeight="1">
      <c r="A13" s="353" t="s">
        <v>333</v>
      </c>
      <c r="B13" s="353"/>
      <c r="C13" s="353"/>
      <c r="D13" s="353"/>
      <c r="E13" s="353"/>
      <c r="F13" s="353"/>
      <c r="G13" s="353"/>
      <c r="H13" s="353"/>
    </row>
    <row r="14" spans="1:8" s="113" customFormat="1" ht="20.25" customHeight="1">
      <c r="A14" s="109" t="s">
        <v>267</v>
      </c>
      <c r="B14" s="110"/>
      <c r="C14" s="110"/>
      <c r="D14" s="110"/>
      <c r="E14" s="111"/>
      <c r="F14" s="112"/>
      <c r="G14" s="110"/>
      <c r="H14" s="110"/>
    </row>
    <row r="15" spans="1:8" ht="29.4">
      <c r="A15" s="354" t="s">
        <v>311</v>
      </c>
      <c r="B15" s="354"/>
      <c r="C15" s="354"/>
      <c r="D15" s="354"/>
      <c r="E15" s="354"/>
      <c r="F15" s="354"/>
      <c r="G15" s="354"/>
      <c r="H15" s="354"/>
    </row>
    <row r="16" spans="1:8" ht="45" customHeight="1">
      <c r="A16" s="114" t="s">
        <v>229</v>
      </c>
      <c r="B16" s="114" t="s">
        <v>181</v>
      </c>
      <c r="C16" s="114" t="s">
        <v>182</v>
      </c>
      <c r="D16" s="114" t="s">
        <v>268</v>
      </c>
      <c r="E16" s="115" t="s">
        <v>269</v>
      </c>
      <c r="F16" s="116" t="s">
        <v>270</v>
      </c>
      <c r="G16" s="114" t="s">
        <v>271</v>
      </c>
      <c r="H16" s="114" t="s">
        <v>272</v>
      </c>
    </row>
    <row r="17" spans="1:1017" ht="23.1" customHeight="1">
      <c r="A17" s="117">
        <f>IFERROR(INDEX(Geral!$N$11:$N$95,MATCH(ROW(A1),Geral!$O$11:$O$95,0)),"")</f>
        <v>81</v>
      </c>
      <c r="B17" s="118" t="str">
        <f>IFERROR(VLOOKUP(A17,Geral!$C$10:$L$95,4,FALSE()),"")</f>
        <v>Motorista de Veículo Leve (6h00 e 22h00)</v>
      </c>
      <c r="C17" s="119" t="str">
        <f>IFERROR(VLOOKUP(A17,Geral!$C$10:$L$95,5,FALSE()),"")</f>
        <v>Posto/mês</v>
      </c>
      <c r="D17" s="119">
        <f>IFERROR(VLOOKUP(A17,Geral!$C$10:$L$95,6,FALSE()),"")</f>
        <v>16</v>
      </c>
      <c r="E17" s="119">
        <f t="shared" ref="E17:E23" si="0">IF(D17="","",D17*12)</f>
        <v>192</v>
      </c>
      <c r="F17" s="120">
        <f>IFERROR(VLOOKUP(A17,Geral!$C$10:$L$95,7,FALSE()),"")</f>
        <v>5368.39</v>
      </c>
      <c r="G17" s="121">
        <f>IFERROR(VLOOKUP(A17,Geral!$C$10:$L$95,8,FALSE()),"")</f>
        <v>85894.24</v>
      </c>
      <c r="H17" s="121">
        <f>IFERROR(VLOOKUP(A17,Geral!$C$10:$L$95,10,FALSE()),"")</f>
        <v>1030730.8800000001</v>
      </c>
    </row>
    <row r="18" spans="1:1017" ht="23.1" customHeight="1">
      <c r="A18" s="117">
        <f>IFERROR(INDEX(Geral!$N$11:$N$95,MATCH(ROW(A2),Geral!$O$11:$O$95,0)),"")</f>
        <v>82</v>
      </c>
      <c r="B18" s="118" t="str">
        <f>IFERROR(VLOOKUP(A18,Geral!$C$10:$L$95,4,FALSE()),"")</f>
        <v>Motorista Veículo Pesado (6h00 - 22h00)</v>
      </c>
      <c r="C18" s="119" t="str">
        <f>IFERROR(VLOOKUP(A18,Geral!$C$10:$L$95,5,FALSE()),"")</f>
        <v>Posto/mês</v>
      </c>
      <c r="D18" s="119">
        <f>IFERROR(VLOOKUP(A18,Geral!$C$10:$L$95,6,FALSE()),"")</f>
        <v>10</v>
      </c>
      <c r="E18" s="119">
        <f t="shared" si="0"/>
        <v>120</v>
      </c>
      <c r="F18" s="120">
        <f>IFERROR(VLOOKUP(A18,Geral!$C$10:$L$95,7,FALSE()),"")</f>
        <v>5992.28</v>
      </c>
      <c r="G18" s="121">
        <f>IFERROR(VLOOKUP(A18,Geral!$C$10:$L$95,8,FALSE()),"")</f>
        <v>59922.799999999996</v>
      </c>
      <c r="H18" s="121">
        <f>IFERROR(VLOOKUP(A18,Geral!$C$10:$L$95,10,FALSE()),"")</f>
        <v>719073.6</v>
      </c>
    </row>
    <row r="19" spans="1:1017" ht="23.1" customHeight="1">
      <c r="A19" s="117">
        <f>IFERROR(INDEX(Geral!$N$11:$N$95,MATCH(ROW(A3),Geral!$O$11:$O$95,0)),"")</f>
        <v>83</v>
      </c>
      <c r="B19" s="118" t="str">
        <f>IFERROR(VLOOKUP(A19,Geral!$C$10:$L$95,4,FALSE()),"")</f>
        <v>Diárias em viagens sem pernoite</v>
      </c>
      <c r="C19" s="119" t="str">
        <f>IFERROR(VLOOKUP(A19,Geral!$C$10:$L$95,5,FALSE()),"")</f>
        <v>Diária/mês</v>
      </c>
      <c r="D19" s="119">
        <f>IFERROR(VLOOKUP(A19,Geral!$C$10:$L$95,6,FALSE()),"")</f>
        <v>20</v>
      </c>
      <c r="E19" s="119">
        <f t="shared" si="0"/>
        <v>240</v>
      </c>
      <c r="F19" s="120">
        <f>IFERROR(VLOOKUP(A19,Geral!$C$10:$L$95,7,FALSE()),"")</f>
        <v>162.05000000000001</v>
      </c>
      <c r="G19" s="121">
        <f>IFERROR(VLOOKUP(A19,Geral!$C$10:$L$95,8,FALSE()),"")</f>
        <v>3241</v>
      </c>
      <c r="H19" s="121">
        <f>IFERROR(VLOOKUP(A19,Geral!$C$10:$L$95,10,FALSE()),"")</f>
        <v>38892</v>
      </c>
    </row>
    <row r="20" spans="1:1017" ht="23.1" customHeight="1">
      <c r="A20" s="117">
        <f>IFERROR(INDEX(Geral!$N$11:$N$95,MATCH(ROW(A4),Geral!$O$11:$O$95,0)),"")</f>
        <v>84</v>
      </c>
      <c r="B20" s="118" t="str">
        <f>IFERROR(VLOOKUP(A20,Geral!$C$10:$L$95,4,FALSE()),"")</f>
        <v>Diárias em viagens com pernoite</v>
      </c>
      <c r="C20" s="119" t="str">
        <f>IFERROR(VLOOKUP(A20,Geral!$C$10:$L$95,5,FALSE()),"")</f>
        <v>Diária/mês</v>
      </c>
      <c r="D20" s="119">
        <f>IFERROR(VLOOKUP(A20,Geral!$C$10:$L$95,6,FALSE()),"")</f>
        <v>40</v>
      </c>
      <c r="E20" s="119">
        <f t="shared" si="0"/>
        <v>480</v>
      </c>
      <c r="F20" s="120">
        <f>IFERROR(VLOOKUP(A20,Geral!$C$10:$L$95,7,FALSE()),"")</f>
        <v>216.06</v>
      </c>
      <c r="G20" s="121">
        <f>IFERROR(VLOOKUP(A20,Geral!$C$10:$L$95,8,FALSE()),"")</f>
        <v>8642.4</v>
      </c>
      <c r="H20" s="121">
        <f>IFERROR(VLOOKUP(A20,Geral!$C$10:$L$95,10,FALSE()),"")</f>
        <v>103708.80000000002</v>
      </c>
    </row>
    <row r="21" spans="1:1017" ht="23.1" customHeight="1">
      <c r="A21" s="117" t="str">
        <f>IFERROR(INDEX(Geral!$N$11:$N$95,MATCH(ROW(A5),Geral!$O$11:$O$95,0)),"")</f>
        <v/>
      </c>
      <c r="B21" s="118" t="str">
        <f>IFERROR(VLOOKUP(A21,Geral!$C$10:$L$95,4,FALSE()),"")</f>
        <v/>
      </c>
      <c r="C21" s="119" t="str">
        <f>IFERROR(VLOOKUP(A21,Geral!$C$10:$L$95,5,FALSE()),"")</f>
        <v/>
      </c>
      <c r="D21" s="119" t="str">
        <f>IFERROR(VLOOKUP(A21,Geral!$C$10:$L$95,6,FALSE()),"")</f>
        <v/>
      </c>
      <c r="E21" s="119" t="str">
        <f t="shared" si="0"/>
        <v/>
      </c>
      <c r="F21" s="120" t="str">
        <f>IFERROR(VLOOKUP(A21,Geral!$C$10:$L$95,7,FALSE()),"")</f>
        <v/>
      </c>
      <c r="G21" s="121" t="str">
        <f>IFERROR(VLOOKUP(A21,Geral!$C$10:$L$95,8,FALSE()),"")</f>
        <v/>
      </c>
      <c r="H21" s="121" t="str">
        <f>IFERROR(VLOOKUP(A21,Geral!$C$10:$L$95,10,FALSE()),"")</f>
        <v/>
      </c>
    </row>
    <row r="22" spans="1:1017" ht="23.1" customHeight="1">
      <c r="A22" s="117" t="str">
        <f>IFERROR(INDEX(Geral!$N$11:$N$95,MATCH(ROW(A6),Geral!$O$11:$O$95,0)),"")</f>
        <v/>
      </c>
      <c r="B22" s="118" t="str">
        <f>IFERROR(VLOOKUP(A22,Geral!$C$10:$L$95,4,FALSE()),"")</f>
        <v/>
      </c>
      <c r="C22" s="119" t="str">
        <f>IFERROR(VLOOKUP(A22,Geral!$C$10:$L$95,5,FALSE()),"")</f>
        <v/>
      </c>
      <c r="D22" s="119" t="str">
        <f>IFERROR(VLOOKUP(A22,Geral!$C$10:$L$95,6,FALSE()),"")</f>
        <v/>
      </c>
      <c r="E22" s="119" t="str">
        <f t="shared" si="0"/>
        <v/>
      </c>
      <c r="F22" s="120" t="str">
        <f>IFERROR(VLOOKUP(A22,Geral!$C$10:$L$95,7,FALSE()),"")</f>
        <v/>
      </c>
      <c r="G22" s="121" t="str">
        <f>IFERROR(VLOOKUP(A22,Geral!$C$10:$L$95,8,FALSE()),"")</f>
        <v/>
      </c>
      <c r="H22" s="121" t="str">
        <f>IFERROR(VLOOKUP(A22,Geral!$C$10:$L$95,10,FALSE()),"")</f>
        <v/>
      </c>
    </row>
    <row r="23" spans="1:1017" ht="23.1" customHeight="1">
      <c r="A23" s="117" t="str">
        <f>IFERROR(INDEX(Geral!$N$11:$N$95,MATCH(ROW(A7),Geral!$O$11:$O$95,0)),"")</f>
        <v/>
      </c>
      <c r="B23" s="118" t="str">
        <f>IFERROR(VLOOKUP(A23,Geral!$C$10:$L$95,4,FALSE()),"")</f>
        <v/>
      </c>
      <c r="C23" s="119" t="str">
        <f>IFERROR(VLOOKUP(A23,Geral!$C$10:$L$95,5,FALSE()),"")</f>
        <v/>
      </c>
      <c r="D23" s="119" t="str">
        <f>IFERROR(VLOOKUP(A23,Geral!$C$10:$L$95,6,FALSE()),"")</f>
        <v/>
      </c>
      <c r="E23" s="119" t="str">
        <f t="shared" si="0"/>
        <v/>
      </c>
      <c r="F23" s="120" t="str">
        <f>IFERROR(VLOOKUP(A23,Geral!$C$10:$L$95,7,FALSE()),"")</f>
        <v/>
      </c>
      <c r="G23" s="121" t="str">
        <f>IFERROR(VLOOKUP(A23,Geral!$C$10:$L$95,8,FALSE()),"")</f>
        <v/>
      </c>
      <c r="H23" s="121" t="str">
        <f>IFERROR(VLOOKUP(A23,Geral!$C$10:$L$95,10,FALSE()),"")</f>
        <v/>
      </c>
    </row>
    <row r="24" spans="1:1017">
      <c r="A24" s="355" t="s">
        <v>273</v>
      </c>
      <c r="B24" s="355"/>
      <c r="C24" s="355"/>
      <c r="D24" s="355"/>
      <c r="E24" s="355"/>
      <c r="F24" s="355"/>
      <c r="G24" s="355"/>
      <c r="H24" s="122">
        <f>SUM(H17:H23)</f>
        <v>1892405.28</v>
      </c>
    </row>
    <row r="25" spans="1:1017">
      <c r="A25" s="123"/>
      <c r="B25" s="123"/>
      <c r="C25" s="123"/>
      <c r="D25" s="123"/>
      <c r="E25" s="124"/>
      <c r="F25" s="125"/>
      <c r="G25" s="123"/>
      <c r="H25" s="123"/>
    </row>
    <row r="26" spans="1:1017">
      <c r="A26" s="349" t="s">
        <v>353</v>
      </c>
      <c r="B26" s="349"/>
      <c r="C26" s="349"/>
      <c r="D26" s="349"/>
      <c r="E26" s="349"/>
      <c r="F26" s="349"/>
      <c r="G26" s="349"/>
      <c r="H26" s="349"/>
    </row>
    <row r="27" spans="1:1017">
      <c r="A27" s="126"/>
      <c r="B27" s="126"/>
      <c r="C27" s="126"/>
      <c r="D27" s="126"/>
      <c r="E27" s="127"/>
      <c r="F27" s="128"/>
      <c r="G27" s="126"/>
      <c r="H27" s="126"/>
    </row>
    <row r="28" spans="1:1017" ht="19.5" customHeight="1">
      <c r="A28" s="350" t="s">
        <v>191</v>
      </c>
      <c r="B28" s="350"/>
      <c r="C28" s="350"/>
      <c r="D28" s="350"/>
      <c r="E28" s="350"/>
      <c r="F28" s="350"/>
      <c r="G28" s="350"/>
      <c r="H28" s="350"/>
    </row>
    <row r="29" spans="1:1017" ht="27" customHeight="1">
      <c r="A29" s="346" t="s">
        <v>274</v>
      </c>
      <c r="B29" s="346"/>
      <c r="C29" s="346"/>
      <c r="D29" s="346"/>
      <c r="E29" s="346"/>
      <c r="F29" s="346"/>
      <c r="G29" s="346"/>
      <c r="H29" s="346"/>
      <c r="I29" s="1" t="s">
        <v>275</v>
      </c>
      <c r="Q29" s="1" t="s">
        <v>275</v>
      </c>
      <c r="Y29" s="1" t="s">
        <v>275</v>
      </c>
      <c r="AG29" s="1" t="s">
        <v>275</v>
      </c>
      <c r="AO29" s="1" t="s">
        <v>275</v>
      </c>
      <c r="AW29" s="1" t="s">
        <v>275</v>
      </c>
      <c r="BE29" s="1" t="s">
        <v>275</v>
      </c>
      <c r="BM29" s="1" t="s">
        <v>275</v>
      </c>
      <c r="BU29" s="1" t="s">
        <v>275</v>
      </c>
      <c r="CC29" s="1" t="s">
        <v>275</v>
      </c>
      <c r="CK29" s="1" t="s">
        <v>275</v>
      </c>
      <c r="CS29" s="1" t="s">
        <v>275</v>
      </c>
      <c r="DA29" s="1" t="s">
        <v>275</v>
      </c>
      <c r="DI29" s="1" t="s">
        <v>275</v>
      </c>
      <c r="DQ29" s="1" t="s">
        <v>275</v>
      </c>
      <c r="DY29" s="1" t="s">
        <v>275</v>
      </c>
      <c r="EG29" s="1" t="s">
        <v>275</v>
      </c>
      <c r="EO29" s="1" t="s">
        <v>275</v>
      </c>
      <c r="EW29" s="1" t="s">
        <v>275</v>
      </c>
      <c r="FE29" s="1" t="s">
        <v>275</v>
      </c>
      <c r="FM29" s="1" t="s">
        <v>275</v>
      </c>
      <c r="FU29" s="1" t="s">
        <v>275</v>
      </c>
      <c r="GC29" s="1" t="s">
        <v>275</v>
      </c>
      <c r="GK29" s="1" t="s">
        <v>275</v>
      </c>
      <c r="GS29" s="1" t="s">
        <v>275</v>
      </c>
      <c r="HA29" s="1" t="s">
        <v>275</v>
      </c>
      <c r="HI29" s="1" t="s">
        <v>275</v>
      </c>
      <c r="HQ29" s="1" t="s">
        <v>275</v>
      </c>
      <c r="HY29" s="1" t="s">
        <v>275</v>
      </c>
      <c r="IG29" s="1" t="s">
        <v>275</v>
      </c>
      <c r="IO29" s="1" t="s">
        <v>275</v>
      </c>
      <c r="IW29" s="1" t="s">
        <v>275</v>
      </c>
      <c r="JE29" s="1" t="s">
        <v>275</v>
      </c>
      <c r="JM29" s="1" t="s">
        <v>275</v>
      </c>
      <c r="JU29" s="1" t="s">
        <v>275</v>
      </c>
      <c r="KC29" s="1" t="s">
        <v>275</v>
      </c>
      <c r="KK29" s="1" t="s">
        <v>275</v>
      </c>
      <c r="KS29" s="1" t="s">
        <v>275</v>
      </c>
      <c r="LA29" s="1" t="s">
        <v>275</v>
      </c>
      <c r="LI29" s="1" t="s">
        <v>275</v>
      </c>
      <c r="LQ29" s="1" t="s">
        <v>275</v>
      </c>
      <c r="LY29" s="1" t="s">
        <v>275</v>
      </c>
      <c r="MG29" s="1" t="s">
        <v>275</v>
      </c>
      <c r="MO29" s="1" t="s">
        <v>275</v>
      </c>
      <c r="MW29" s="1" t="s">
        <v>275</v>
      </c>
      <c r="NE29" s="1" t="s">
        <v>275</v>
      </c>
      <c r="NM29" s="1" t="s">
        <v>275</v>
      </c>
      <c r="NU29" s="1" t="s">
        <v>275</v>
      </c>
      <c r="OC29" s="1" t="s">
        <v>275</v>
      </c>
      <c r="OK29" s="1" t="s">
        <v>275</v>
      </c>
      <c r="OS29" s="1" t="s">
        <v>275</v>
      </c>
      <c r="PA29" s="1" t="s">
        <v>275</v>
      </c>
      <c r="PI29" s="1" t="s">
        <v>275</v>
      </c>
      <c r="PQ29" s="1" t="s">
        <v>275</v>
      </c>
      <c r="PY29" s="1" t="s">
        <v>275</v>
      </c>
      <c r="QG29" s="1" t="s">
        <v>275</v>
      </c>
      <c r="QO29" s="1" t="s">
        <v>275</v>
      </c>
      <c r="QW29" s="1" t="s">
        <v>275</v>
      </c>
      <c r="RE29" s="1" t="s">
        <v>275</v>
      </c>
      <c r="RM29" s="1" t="s">
        <v>275</v>
      </c>
      <c r="RU29" s="1" t="s">
        <v>275</v>
      </c>
      <c r="SC29" s="1" t="s">
        <v>275</v>
      </c>
      <c r="SK29" s="1" t="s">
        <v>275</v>
      </c>
      <c r="SS29" s="1" t="s">
        <v>275</v>
      </c>
      <c r="TA29" s="1" t="s">
        <v>275</v>
      </c>
      <c r="TI29" s="1" t="s">
        <v>275</v>
      </c>
      <c r="TQ29" s="1" t="s">
        <v>275</v>
      </c>
      <c r="TY29" s="1" t="s">
        <v>275</v>
      </c>
      <c r="UG29" s="1" t="s">
        <v>275</v>
      </c>
      <c r="UO29" s="1" t="s">
        <v>275</v>
      </c>
      <c r="UW29" s="1" t="s">
        <v>275</v>
      </c>
      <c r="VE29" s="1" t="s">
        <v>275</v>
      </c>
      <c r="VM29" s="1" t="s">
        <v>275</v>
      </c>
      <c r="VU29" s="1" t="s">
        <v>275</v>
      </c>
      <c r="WC29" s="1" t="s">
        <v>275</v>
      </c>
      <c r="WK29" s="1" t="s">
        <v>275</v>
      </c>
      <c r="WS29" s="1" t="s">
        <v>275</v>
      </c>
      <c r="XA29" s="1" t="s">
        <v>275</v>
      </c>
      <c r="XI29" s="1" t="s">
        <v>275</v>
      </c>
      <c r="XQ29" s="1" t="s">
        <v>275</v>
      </c>
      <c r="XY29" s="1" t="s">
        <v>275</v>
      </c>
      <c r="YG29" s="1" t="s">
        <v>275</v>
      </c>
      <c r="YO29" s="1" t="s">
        <v>275</v>
      </c>
      <c r="YW29" s="1" t="s">
        <v>275</v>
      </c>
      <c r="ZE29" s="1" t="s">
        <v>275</v>
      </c>
      <c r="ZM29" s="1" t="s">
        <v>275</v>
      </c>
      <c r="ZU29" s="1" t="s">
        <v>275</v>
      </c>
      <c r="AAC29" s="1" t="s">
        <v>275</v>
      </c>
      <c r="AAK29" s="1" t="s">
        <v>275</v>
      </c>
      <c r="AAS29" s="1" t="s">
        <v>275</v>
      </c>
      <c r="ABA29" s="1" t="s">
        <v>275</v>
      </c>
      <c r="ABI29" s="1" t="s">
        <v>275</v>
      </c>
      <c r="ABQ29" s="1" t="s">
        <v>275</v>
      </c>
      <c r="ABY29" s="1" t="s">
        <v>275</v>
      </c>
      <c r="ACG29" s="1" t="s">
        <v>275</v>
      </c>
      <c r="ACO29" s="1" t="s">
        <v>275</v>
      </c>
      <c r="ACW29" s="1" t="s">
        <v>275</v>
      </c>
      <c r="ADE29" s="1" t="s">
        <v>275</v>
      </c>
      <c r="ADM29" s="1" t="s">
        <v>275</v>
      </c>
      <c r="ADU29" s="1" t="s">
        <v>275</v>
      </c>
      <c r="AEC29" s="1" t="s">
        <v>275</v>
      </c>
      <c r="AEK29" s="1" t="s">
        <v>275</v>
      </c>
      <c r="AES29" s="1" t="s">
        <v>275</v>
      </c>
      <c r="AFA29" s="1" t="s">
        <v>275</v>
      </c>
      <c r="AFI29" s="1" t="s">
        <v>275</v>
      </c>
      <c r="AFQ29" s="1" t="s">
        <v>275</v>
      </c>
      <c r="AFY29" s="1" t="s">
        <v>275</v>
      </c>
      <c r="AGG29" s="1" t="s">
        <v>275</v>
      </c>
      <c r="AGO29" s="1" t="s">
        <v>275</v>
      </c>
      <c r="AGW29" s="1" t="s">
        <v>275</v>
      </c>
      <c r="AHE29" s="1" t="s">
        <v>275</v>
      </c>
      <c r="AHM29" s="1" t="s">
        <v>275</v>
      </c>
      <c r="AHU29" s="1" t="s">
        <v>275</v>
      </c>
      <c r="AIC29" s="1" t="s">
        <v>275</v>
      </c>
      <c r="AIK29" s="1" t="s">
        <v>275</v>
      </c>
      <c r="AIS29" s="1" t="s">
        <v>275</v>
      </c>
      <c r="AJA29" s="1" t="s">
        <v>275</v>
      </c>
      <c r="AJI29" s="1" t="s">
        <v>275</v>
      </c>
      <c r="AJQ29" s="1" t="s">
        <v>275</v>
      </c>
      <c r="AJY29" s="1" t="s">
        <v>275</v>
      </c>
      <c r="AKG29" s="1" t="s">
        <v>275</v>
      </c>
      <c r="AKO29" s="1" t="s">
        <v>275</v>
      </c>
      <c r="AKW29" s="1" t="s">
        <v>275</v>
      </c>
      <c r="ALE29" s="1" t="s">
        <v>275</v>
      </c>
      <c r="ALM29" s="1" t="s">
        <v>275</v>
      </c>
      <c r="ALU29" s="1" t="s">
        <v>275</v>
      </c>
      <c r="AMC29" s="1" t="s">
        <v>275</v>
      </c>
    </row>
    <row r="30" spans="1:1017" ht="28.5" customHeight="1">
      <c r="A30" s="346" t="s">
        <v>276</v>
      </c>
      <c r="B30" s="346"/>
      <c r="C30" s="346"/>
      <c r="D30" s="346"/>
      <c r="E30" s="346"/>
      <c r="F30" s="346"/>
      <c r="G30" s="346"/>
      <c r="H30" s="346"/>
    </row>
    <row r="31" spans="1:1017" ht="48.75" customHeight="1">
      <c r="A31" s="346" t="s">
        <v>277</v>
      </c>
      <c r="B31" s="346"/>
      <c r="C31" s="346"/>
      <c r="D31" s="346"/>
      <c r="E31" s="346"/>
      <c r="F31" s="346"/>
      <c r="G31" s="346"/>
      <c r="H31" s="346"/>
    </row>
    <row r="32" spans="1:1017" ht="55.5" customHeight="1">
      <c r="A32" s="346" t="s">
        <v>278</v>
      </c>
      <c r="B32" s="346"/>
      <c r="C32" s="346"/>
      <c r="D32" s="346"/>
      <c r="E32" s="346"/>
      <c r="F32" s="346"/>
      <c r="G32" s="346"/>
      <c r="H32" s="346"/>
    </row>
    <row r="33" spans="1:8" ht="0.75" customHeight="1">
      <c r="A33" s="347"/>
      <c r="B33" s="347"/>
      <c r="C33" s="347"/>
      <c r="D33" s="347"/>
      <c r="E33" s="347"/>
      <c r="F33" s="347"/>
      <c r="G33" s="347"/>
      <c r="H33" s="347"/>
    </row>
    <row r="34" spans="1:8" ht="115.5" customHeight="1">
      <c r="A34" s="346" t="s">
        <v>279</v>
      </c>
      <c r="B34" s="346"/>
      <c r="C34" s="346"/>
      <c r="D34" s="346"/>
      <c r="E34" s="346"/>
      <c r="F34" s="346"/>
      <c r="G34" s="346"/>
      <c r="H34" s="346"/>
    </row>
    <row r="35" spans="1:8" ht="61.2" customHeight="1">
      <c r="A35" s="346" t="s">
        <v>280</v>
      </c>
      <c r="B35" s="346"/>
      <c r="C35" s="346"/>
      <c r="D35" s="346"/>
      <c r="E35" s="346"/>
      <c r="F35" s="346"/>
      <c r="G35" s="346"/>
      <c r="H35" s="346"/>
    </row>
    <row r="36" spans="1:8" ht="15" customHeight="1">
      <c r="A36" s="348" t="s">
        <v>335</v>
      </c>
      <c r="B36" s="348"/>
      <c r="C36" s="348"/>
      <c r="D36" s="348"/>
      <c r="E36" s="348"/>
      <c r="F36" s="348"/>
      <c r="G36" s="348"/>
      <c r="H36" s="348"/>
    </row>
    <row r="37" spans="1:8">
      <c r="A37" s="129" t="s">
        <v>281</v>
      </c>
      <c r="B37" s="129"/>
      <c r="C37" s="129"/>
      <c r="D37" s="129"/>
      <c r="E37" s="130"/>
      <c r="F37" s="131"/>
      <c r="G37" s="129"/>
      <c r="H37" s="129"/>
    </row>
    <row r="38" spans="1:8">
      <c r="A38" s="129"/>
      <c r="B38" s="129"/>
      <c r="C38" s="129"/>
      <c r="D38" s="129"/>
      <c r="E38" s="130"/>
      <c r="F38" s="131"/>
      <c r="G38" s="129"/>
      <c r="H38" s="129"/>
    </row>
    <row r="39" spans="1:8">
      <c r="A39" s="129"/>
      <c r="B39" s="129"/>
      <c r="C39" s="129"/>
      <c r="D39" s="129"/>
      <c r="E39" s="130"/>
      <c r="F39" s="131"/>
      <c r="G39" s="129"/>
      <c r="H39" s="129"/>
    </row>
    <row r="40" spans="1:8">
      <c r="A40" s="129"/>
      <c r="B40" s="129"/>
      <c r="C40" s="129"/>
      <c r="D40" s="129"/>
      <c r="E40" s="130"/>
      <c r="F40" s="131"/>
      <c r="G40" s="129"/>
      <c r="H40" s="129"/>
    </row>
    <row r="41" spans="1:8">
      <c r="A41" s="345" t="s">
        <v>282</v>
      </c>
      <c r="B41" s="345"/>
      <c r="C41" s="345"/>
      <c r="D41" s="345"/>
      <c r="E41" s="345"/>
      <c r="F41" s="345"/>
      <c r="G41" s="345"/>
      <c r="H41" s="345"/>
    </row>
    <row r="42" spans="1:8">
      <c r="A42" s="345" t="s">
        <v>283</v>
      </c>
      <c r="B42" s="345"/>
      <c r="C42" s="345"/>
      <c r="D42" s="345"/>
      <c r="E42" s="345"/>
      <c r="F42" s="345"/>
      <c r="G42" s="345"/>
      <c r="H42" s="345"/>
    </row>
    <row r="43" spans="1:8">
      <c r="A43" s="345" t="s">
        <v>284</v>
      </c>
      <c r="B43" s="345"/>
      <c r="C43" s="345"/>
      <c r="D43" s="345"/>
      <c r="E43" s="345"/>
      <c r="F43" s="345"/>
      <c r="G43" s="345"/>
      <c r="H43" s="345"/>
    </row>
    <row r="44" spans="1:8">
      <c r="A44" s="129"/>
      <c r="B44" s="129"/>
      <c r="C44" s="129"/>
      <c r="D44" s="129"/>
      <c r="E44" s="130"/>
      <c r="F44" s="131"/>
      <c r="G44" s="129"/>
      <c r="H44" s="129"/>
    </row>
    <row r="45" spans="1:8" ht="15" customHeight="1">
      <c r="A45" s="344" t="s">
        <v>285</v>
      </c>
      <c r="B45" s="344"/>
      <c r="C45" s="344"/>
      <c r="D45" s="344"/>
      <c r="E45" s="344"/>
      <c r="F45" s="344"/>
      <c r="G45" s="344"/>
      <c r="H45" s="344"/>
    </row>
    <row r="46" spans="1:8" ht="15" customHeight="1">
      <c r="A46" s="344" t="s">
        <v>286</v>
      </c>
      <c r="B46" s="344"/>
      <c r="C46" s="344"/>
      <c r="D46" s="344"/>
      <c r="E46" s="344"/>
      <c r="F46" s="344"/>
      <c r="G46" s="344"/>
      <c r="H46" s="344"/>
    </row>
    <row r="47" spans="1:8" ht="15" customHeight="1">
      <c r="A47" s="344" t="s">
        <v>287</v>
      </c>
      <c r="B47" s="344"/>
      <c r="C47" s="344"/>
      <c r="D47" s="344"/>
      <c r="E47" s="344"/>
      <c r="F47" s="344"/>
      <c r="G47" s="344"/>
      <c r="H47" s="344"/>
    </row>
    <row r="48" spans="1:8" ht="15" customHeight="1">
      <c r="A48" s="344" t="s">
        <v>288</v>
      </c>
      <c r="B48" s="344"/>
      <c r="C48" s="344"/>
      <c r="D48" s="344"/>
      <c r="E48" s="344"/>
      <c r="F48" s="344"/>
      <c r="G48" s="344"/>
      <c r="H48" s="344"/>
    </row>
    <row r="49" ht="15" customHeight="1"/>
    <row r="50"/>
    <row r="51"/>
  </sheetData>
  <mergeCells count="32">
    <mergeCell ref="A1:H1"/>
    <mergeCell ref="A2:H2"/>
    <mergeCell ref="A3:H3"/>
    <mergeCell ref="A4:H4"/>
    <mergeCell ref="A5:H5"/>
    <mergeCell ref="A6:H6"/>
    <mergeCell ref="A7:H7"/>
    <mergeCell ref="A8:H8"/>
    <mergeCell ref="A9:H9"/>
    <mergeCell ref="A10:H10"/>
    <mergeCell ref="A11:H11"/>
    <mergeCell ref="A12:H12"/>
    <mergeCell ref="A13:H13"/>
    <mergeCell ref="A15:H15"/>
    <mergeCell ref="A24:G24"/>
    <mergeCell ref="A26:H26"/>
    <mergeCell ref="A28:H28"/>
    <mergeCell ref="A29:H29"/>
    <mergeCell ref="A30:H30"/>
    <mergeCell ref="A31:H31"/>
    <mergeCell ref="A32:H32"/>
    <mergeCell ref="A33:H33"/>
    <mergeCell ref="A34:H34"/>
    <mergeCell ref="A35:H35"/>
    <mergeCell ref="A36:H36"/>
    <mergeCell ref="A46:H46"/>
    <mergeCell ref="A47:H47"/>
    <mergeCell ref="A48:H48"/>
    <mergeCell ref="A41:H41"/>
    <mergeCell ref="A42:H42"/>
    <mergeCell ref="A43:H43"/>
    <mergeCell ref="A45:H45"/>
  </mergeCells>
  <pageMargins left="0.23622047244094491" right="0.23622047244094491" top="1.1417322834645669" bottom="0.74803149606299213" header="0.51181102362204722" footer="0.31496062992125984"/>
  <pageSetup paperSize="9" scale="60" firstPageNumber="0" fitToHeight="0" orientation="portrait" horizontalDpi="300" verticalDpi="300" r:id="rId1"/>
  <headerFooter>
    <oddHeader>&amp;R&amp;G</oddHeader>
    <oddFooter>&amp;CPágina &amp;P de &amp;N</oddFooter>
  </headerFooter>
  <drawing r:id="rId2"/>
  <legacyDrawing r:id="rId3"/>
  <legacyDrawingHF r:id="rId4"/>
  <extLst>
    <ext xmlns:x14="http://schemas.microsoft.com/office/spreadsheetml/2009/9/main" uri="{CCE6A557-97BC-4b89-ADB6-D9C93CAAB3DF}">
      <x14:dataValidations xmlns:xm="http://schemas.microsoft.com/office/excel/2006/main" count="1">
        <x14:dataValidation type="list" allowBlank="1" showErrorMessage="1">
          <x14:formula1>
            <xm:f>Geral!$A$97:$A$122</xm:f>
          </x14:formula1>
          <xm:sqref>A15:H15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3"/>
  <sheetViews>
    <sheetView showGridLines="0" view="pageBreakPreview" topLeftCell="A22" zoomScale="110" zoomScaleNormal="100" zoomScaleSheetLayoutView="110" workbookViewId="0">
      <selection activeCell="E33" sqref="E33:G33"/>
    </sheetView>
  </sheetViews>
  <sheetFormatPr defaultColWidth="14.44140625" defaultRowHeight="14.4" zeroHeight="1"/>
  <cols>
    <col min="1" max="1" width="8.6640625" style="1" customWidth="1"/>
    <col min="2" max="4" width="18" style="1" customWidth="1"/>
    <col min="5" max="5" width="36.109375" style="1" customWidth="1"/>
    <col min="6" max="12" width="14.44140625" style="1"/>
    <col min="13" max="1024" width="14.44140625" style="1" hidden="1"/>
  </cols>
  <sheetData>
    <row r="1" spans="1:7" ht="71.25" customHeight="1">
      <c r="A1" s="258" t="s">
        <v>11</v>
      </c>
      <c r="B1" s="258"/>
      <c r="C1" s="258"/>
      <c r="D1" s="258"/>
      <c r="E1" s="258"/>
      <c r="F1" s="258"/>
      <c r="G1" s="258"/>
    </row>
    <row r="2" spans="1:7" ht="45">
      <c r="A2" s="259"/>
      <c r="B2" s="259"/>
      <c r="C2" s="259"/>
      <c r="D2" s="259"/>
      <c r="E2" s="259"/>
      <c r="F2" s="259"/>
      <c r="G2" s="259"/>
    </row>
    <row r="3" spans="1:7">
      <c r="A3" s="260" t="s">
        <v>314</v>
      </c>
      <c r="B3" s="260"/>
      <c r="C3" s="260"/>
      <c r="D3" s="260"/>
      <c r="E3" s="260"/>
      <c r="F3" s="260"/>
      <c r="G3" s="260"/>
    </row>
    <row r="4" spans="1:7">
      <c r="A4" s="260" t="s">
        <v>321</v>
      </c>
      <c r="B4" s="260"/>
      <c r="C4" s="260"/>
      <c r="D4" s="260"/>
      <c r="E4" s="260"/>
      <c r="F4" s="260"/>
      <c r="G4" s="260"/>
    </row>
    <row r="5" spans="1:7">
      <c r="A5" s="260" t="s">
        <v>322</v>
      </c>
      <c r="B5" s="260"/>
      <c r="C5" s="260"/>
      <c r="D5" s="260"/>
      <c r="E5" s="260"/>
      <c r="F5" s="260"/>
      <c r="G5" s="260"/>
    </row>
    <row r="6" spans="1:7">
      <c r="A6" s="260" t="s">
        <v>323</v>
      </c>
      <c r="B6" s="260"/>
      <c r="C6" s="260"/>
      <c r="D6" s="260"/>
      <c r="E6" s="260"/>
      <c r="F6" s="260"/>
      <c r="G6" s="260"/>
    </row>
    <row r="7" spans="1:7">
      <c r="A7" s="2"/>
      <c r="B7" s="2"/>
      <c r="C7" s="2"/>
      <c r="D7" s="2"/>
      <c r="E7" s="2"/>
      <c r="F7" s="2"/>
      <c r="G7" s="2"/>
    </row>
    <row r="8" spans="1:7">
      <c r="A8" s="261" t="s">
        <v>334</v>
      </c>
      <c r="B8" s="261"/>
      <c r="C8" s="261"/>
      <c r="D8" s="261"/>
      <c r="E8" s="261"/>
      <c r="F8" s="261"/>
      <c r="G8" s="261"/>
    </row>
    <row r="9" spans="1:7">
      <c r="A9" s="3"/>
      <c r="B9" s="3"/>
      <c r="C9" s="3"/>
      <c r="D9" s="3"/>
      <c r="E9" s="3"/>
      <c r="F9" s="3"/>
      <c r="G9" s="3"/>
    </row>
    <row r="10" spans="1:7" ht="15" customHeight="1">
      <c r="A10" s="262" t="s">
        <v>0</v>
      </c>
      <c r="B10" s="262"/>
      <c r="C10" s="262"/>
      <c r="D10" s="262"/>
      <c r="E10" s="262"/>
      <c r="F10" s="262"/>
      <c r="G10" s="262"/>
    </row>
    <row r="11" spans="1:7">
      <c r="A11" s="4" t="s">
        <v>12</v>
      </c>
      <c r="B11" s="5" t="s">
        <v>13</v>
      </c>
      <c r="C11" s="254" t="s">
        <v>14</v>
      </c>
      <c r="D11" s="254"/>
      <c r="E11" s="254"/>
      <c r="F11" s="254"/>
      <c r="G11" s="254"/>
    </row>
    <row r="12" spans="1:7">
      <c r="A12" s="4" t="s">
        <v>12</v>
      </c>
      <c r="B12" s="5" t="s">
        <v>15</v>
      </c>
      <c r="C12" s="253" t="s">
        <v>324</v>
      </c>
      <c r="D12" s="253"/>
      <c r="E12" s="253"/>
      <c r="F12" s="253"/>
      <c r="G12" s="253"/>
    </row>
    <row r="13" spans="1:7">
      <c r="A13" s="4" t="s">
        <v>12</v>
      </c>
      <c r="B13" s="5" t="s">
        <v>16</v>
      </c>
      <c r="C13" s="254" t="s">
        <v>325</v>
      </c>
      <c r="D13" s="254"/>
      <c r="E13" s="254"/>
      <c r="F13" s="254"/>
      <c r="G13" s="254"/>
    </row>
    <row r="14" spans="1:7">
      <c r="A14" s="3"/>
      <c r="B14" s="3"/>
      <c r="C14" s="3"/>
      <c r="D14" s="3"/>
      <c r="E14" s="3"/>
      <c r="F14" s="3"/>
      <c r="G14" s="3"/>
    </row>
    <row r="15" spans="1:7" ht="15" customHeight="1">
      <c r="A15" s="246" t="s">
        <v>17</v>
      </c>
      <c r="B15" s="246"/>
      <c r="C15" s="246"/>
      <c r="D15" s="246"/>
      <c r="E15" s="246"/>
      <c r="F15" s="246"/>
      <c r="G15" s="246"/>
    </row>
    <row r="16" spans="1:7">
      <c r="A16" s="4" t="s">
        <v>18</v>
      </c>
      <c r="B16" s="235" t="s">
        <v>19</v>
      </c>
      <c r="C16" s="235"/>
      <c r="D16" s="235"/>
      <c r="E16" s="235"/>
      <c r="F16" s="255">
        <v>44470</v>
      </c>
      <c r="G16" s="256"/>
    </row>
    <row r="17" spans="1:7" ht="15" customHeight="1">
      <c r="A17" s="4" t="s">
        <v>20</v>
      </c>
      <c r="B17" s="235" t="s">
        <v>21</v>
      </c>
      <c r="C17" s="235"/>
      <c r="D17" s="235"/>
      <c r="E17" s="235"/>
      <c r="F17" s="257" t="s">
        <v>22</v>
      </c>
      <c r="G17" s="257"/>
    </row>
    <row r="18" spans="1:7">
      <c r="A18" s="4" t="s">
        <v>23</v>
      </c>
      <c r="B18" s="235" t="s">
        <v>24</v>
      </c>
      <c r="C18" s="235"/>
      <c r="D18" s="235"/>
      <c r="E18" s="235"/>
      <c r="F18" s="256" t="s">
        <v>25</v>
      </c>
      <c r="G18" s="256"/>
    </row>
    <row r="19" spans="1:7">
      <c r="A19" s="4" t="s">
        <v>26</v>
      </c>
      <c r="B19" s="235" t="s">
        <v>27</v>
      </c>
      <c r="C19" s="235"/>
      <c r="D19" s="235"/>
      <c r="E19" s="235"/>
      <c r="F19" s="249">
        <v>12</v>
      </c>
      <c r="G19" s="249"/>
    </row>
    <row r="20" spans="1:7">
      <c r="A20" s="6" t="s">
        <v>28</v>
      </c>
      <c r="B20" s="250" t="s">
        <v>29</v>
      </c>
      <c r="C20" s="250"/>
      <c r="D20" s="250"/>
      <c r="E20" s="250"/>
      <c r="F20" s="249" t="s">
        <v>326</v>
      </c>
      <c r="G20" s="249"/>
    </row>
    <row r="21" spans="1:7">
      <c r="A21" s="3"/>
      <c r="B21" s="3"/>
      <c r="C21" s="3"/>
      <c r="D21" s="3"/>
      <c r="E21" s="3"/>
      <c r="F21" s="3"/>
      <c r="G21" s="3"/>
    </row>
    <row r="22" spans="1:7" ht="15" customHeight="1">
      <c r="A22" s="246" t="s">
        <v>30</v>
      </c>
      <c r="B22" s="246"/>
      <c r="C22" s="246"/>
      <c r="D22" s="246"/>
      <c r="E22" s="246"/>
      <c r="F22" s="246"/>
      <c r="G22" s="246"/>
    </row>
    <row r="23" spans="1:7" ht="21" customHeight="1">
      <c r="A23" s="217" t="s">
        <v>31</v>
      </c>
      <c r="B23" s="217"/>
      <c r="C23" s="217"/>
      <c r="D23" s="217"/>
      <c r="E23" s="7" t="s">
        <v>32</v>
      </c>
      <c r="F23" s="217" t="s">
        <v>33</v>
      </c>
      <c r="G23" s="217"/>
    </row>
    <row r="24" spans="1:7">
      <c r="A24" s="251" t="str">
        <f>Geral!B2</f>
        <v>Motorista de Veículo Leve (6h00 e 22h00)</v>
      </c>
      <c r="B24" s="251"/>
      <c r="C24" s="251"/>
      <c r="D24" s="251"/>
      <c r="E24" s="8" t="str">
        <f>Geral!G2</f>
        <v>Posto/mês</v>
      </c>
      <c r="F24" s="252">
        <f>IFERROR(VLOOKUP(A24,Proposta!$B$17:$D$23,3,FALSE()),1)</f>
        <v>16</v>
      </c>
      <c r="G24" s="252"/>
    </row>
    <row r="25" spans="1:7" ht="28.5" customHeight="1">
      <c r="A25" s="220" t="s">
        <v>34</v>
      </c>
      <c r="B25" s="220"/>
      <c r="C25" s="220"/>
      <c r="D25" s="220"/>
      <c r="E25" s="220"/>
      <c r="F25" s="220"/>
      <c r="G25" s="220"/>
    </row>
    <row r="26" spans="1:7" ht="28.5" customHeight="1">
      <c r="A26" s="220" t="s">
        <v>35</v>
      </c>
      <c r="B26" s="220"/>
      <c r="C26" s="220"/>
      <c r="D26" s="220"/>
      <c r="E26" s="220"/>
      <c r="F26" s="220"/>
      <c r="G26" s="220"/>
    </row>
    <row r="27" spans="1:7">
      <c r="A27" s="3"/>
      <c r="B27" s="3"/>
      <c r="C27" s="3"/>
      <c r="D27" s="3"/>
      <c r="E27" s="3"/>
      <c r="F27" s="3"/>
      <c r="G27" s="3"/>
    </row>
    <row r="28" spans="1:7" ht="15" customHeight="1">
      <c r="A28" s="246" t="s">
        <v>36</v>
      </c>
      <c r="B28" s="246"/>
      <c r="C28" s="246"/>
      <c r="D28" s="246"/>
      <c r="E28" s="246"/>
      <c r="F28" s="246"/>
      <c r="G28" s="246"/>
    </row>
    <row r="29" spans="1:7" ht="15" customHeight="1">
      <c r="A29" s="247" t="s">
        <v>37</v>
      </c>
      <c r="B29" s="247"/>
      <c r="C29" s="247"/>
      <c r="D29" s="247"/>
      <c r="E29" s="247"/>
      <c r="F29" s="247"/>
      <c r="G29" s="247"/>
    </row>
    <row r="30" spans="1:7">
      <c r="A30" s="4">
        <v>1</v>
      </c>
      <c r="B30" s="235" t="s">
        <v>38</v>
      </c>
      <c r="C30" s="235"/>
      <c r="D30" s="235"/>
      <c r="E30" s="241" t="s">
        <v>39</v>
      </c>
      <c r="F30" s="241"/>
      <c r="G30" s="241"/>
    </row>
    <row r="31" spans="1:7">
      <c r="A31" s="4">
        <v>2</v>
      </c>
      <c r="B31" s="235" t="s">
        <v>40</v>
      </c>
      <c r="C31" s="235"/>
      <c r="D31" s="235"/>
      <c r="E31" s="241" t="s">
        <v>41</v>
      </c>
      <c r="F31" s="241"/>
      <c r="G31" s="241"/>
    </row>
    <row r="32" spans="1:7">
      <c r="A32" s="4">
        <v>3</v>
      </c>
      <c r="B32" s="235" t="s">
        <v>42</v>
      </c>
      <c r="C32" s="235"/>
      <c r="D32" s="235"/>
      <c r="E32" s="248">
        <v>1368.91</v>
      </c>
      <c r="F32" s="248"/>
      <c r="G32" s="248"/>
    </row>
    <row r="33" spans="1:7">
      <c r="A33" s="4">
        <v>4</v>
      </c>
      <c r="B33" s="235" t="s">
        <v>43</v>
      </c>
      <c r="C33" s="235"/>
      <c r="D33" s="235"/>
      <c r="E33" s="241" t="s">
        <v>44</v>
      </c>
      <c r="F33" s="241"/>
      <c r="G33" s="241"/>
    </row>
    <row r="34" spans="1:7">
      <c r="A34" s="4">
        <v>5</v>
      </c>
      <c r="B34" s="235" t="s">
        <v>45</v>
      </c>
      <c r="C34" s="235"/>
      <c r="D34" s="235"/>
      <c r="E34" s="242">
        <v>44197</v>
      </c>
      <c r="F34" s="242"/>
      <c r="G34" s="242"/>
    </row>
    <row r="35" spans="1:7">
      <c r="A35" s="9">
        <v>6</v>
      </c>
      <c r="B35" s="243" t="s">
        <v>46</v>
      </c>
      <c r="C35" s="243"/>
      <c r="D35" s="243"/>
      <c r="E35" s="244">
        <v>21.01</v>
      </c>
      <c r="F35" s="244"/>
      <c r="G35" s="244"/>
    </row>
    <row r="36" spans="1:7">
      <c r="A36" s="9">
        <v>7</v>
      </c>
      <c r="B36" s="243" t="s">
        <v>47</v>
      </c>
      <c r="C36" s="243"/>
      <c r="D36" s="243"/>
      <c r="E36" s="245">
        <v>1100</v>
      </c>
      <c r="F36" s="245"/>
      <c r="G36" s="245"/>
    </row>
    <row r="37" spans="1:7" ht="15" customHeight="1">
      <c r="A37" s="220" t="s">
        <v>48</v>
      </c>
      <c r="B37" s="220"/>
      <c r="C37" s="220"/>
      <c r="D37" s="220"/>
      <c r="E37" s="220"/>
      <c r="F37" s="220"/>
      <c r="G37" s="220"/>
    </row>
    <row r="38" spans="1:7" ht="15" customHeight="1">
      <c r="A38" s="220" t="s">
        <v>49</v>
      </c>
      <c r="B38" s="220"/>
      <c r="C38" s="220"/>
      <c r="D38" s="220"/>
      <c r="E38" s="220"/>
      <c r="F38" s="220"/>
      <c r="G38" s="220"/>
    </row>
    <row r="39" spans="1:7">
      <c r="A39" s="3"/>
      <c r="B39" s="3"/>
      <c r="C39" s="3"/>
      <c r="D39" s="3"/>
      <c r="E39" s="3"/>
      <c r="F39" s="3"/>
      <c r="G39" s="3"/>
    </row>
    <row r="40" spans="1:7">
      <c r="A40" s="216" t="s">
        <v>50</v>
      </c>
      <c r="B40" s="216"/>
      <c r="C40" s="216"/>
      <c r="D40" s="216"/>
      <c r="E40" s="216"/>
      <c r="F40" s="216"/>
      <c r="G40" s="216"/>
    </row>
    <row r="41" spans="1:7" ht="15" customHeight="1">
      <c r="A41" s="7">
        <v>1</v>
      </c>
      <c r="B41" s="217" t="s">
        <v>51</v>
      </c>
      <c r="C41" s="217"/>
      <c r="D41" s="217"/>
      <c r="E41" s="217"/>
      <c r="F41" s="217"/>
      <c r="G41" s="7" t="s">
        <v>52</v>
      </c>
    </row>
    <row r="42" spans="1:7">
      <c r="A42" s="4" t="s">
        <v>18</v>
      </c>
      <c r="B42" s="229" t="s">
        <v>53</v>
      </c>
      <c r="C42" s="229"/>
      <c r="D42" s="229"/>
      <c r="E42" s="229"/>
      <c r="F42" s="229"/>
      <c r="G42" s="10">
        <v>2347.4499999999998</v>
      </c>
    </row>
    <row r="43" spans="1:7">
      <c r="A43" s="4" t="s">
        <v>20</v>
      </c>
      <c r="B43" s="230" t="s">
        <v>54</v>
      </c>
      <c r="C43" s="230"/>
      <c r="D43" s="230"/>
      <c r="E43" s="230"/>
      <c r="F43" s="230"/>
      <c r="G43" s="11">
        <v>0</v>
      </c>
    </row>
    <row r="44" spans="1:7">
      <c r="A44" s="223" t="s">
        <v>55</v>
      </c>
      <c r="B44" s="223"/>
      <c r="C44" s="223"/>
      <c r="D44" s="223"/>
      <c r="E44" s="223"/>
      <c r="F44" s="223"/>
      <c r="G44" s="12">
        <f>ROUND(SUM(G42:G43),2)</f>
        <v>2347.4499999999998</v>
      </c>
    </row>
    <row r="45" spans="1:7">
      <c r="A45" s="3"/>
      <c r="B45" s="3"/>
      <c r="C45" s="3"/>
      <c r="D45" s="3"/>
      <c r="E45" s="3"/>
      <c r="F45" s="3"/>
      <c r="G45" s="3"/>
    </row>
    <row r="46" spans="1:7">
      <c r="A46" s="216" t="s">
        <v>56</v>
      </c>
      <c r="B46" s="216"/>
      <c r="C46" s="216"/>
      <c r="D46" s="216"/>
      <c r="E46" s="216"/>
      <c r="F46" s="216"/>
      <c r="G46" s="216"/>
    </row>
    <row r="47" spans="1:7" ht="15" customHeight="1">
      <c r="A47" s="234" t="s">
        <v>57</v>
      </c>
      <c r="B47" s="234"/>
      <c r="C47" s="234"/>
      <c r="D47" s="234"/>
      <c r="E47" s="234"/>
      <c r="F47" s="234"/>
      <c r="G47" s="234"/>
    </row>
    <row r="48" spans="1:7" ht="15" customHeight="1">
      <c r="A48" s="7" t="s">
        <v>58</v>
      </c>
      <c r="B48" s="217" t="s">
        <v>59</v>
      </c>
      <c r="C48" s="217"/>
      <c r="D48" s="217"/>
      <c r="E48" s="217"/>
      <c r="F48" s="7" t="s">
        <v>60</v>
      </c>
      <c r="G48" s="7" t="s">
        <v>52</v>
      </c>
    </row>
    <row r="49" spans="1:7">
      <c r="A49" s="4" t="s">
        <v>18</v>
      </c>
      <c r="B49" s="228" t="s">
        <v>61</v>
      </c>
      <c r="C49" s="228"/>
      <c r="D49" s="228"/>
      <c r="E49" s="228"/>
      <c r="F49" s="13">
        <f>1/12</f>
        <v>8.3333333333333329E-2</v>
      </c>
      <c r="G49" s="14">
        <f>ROUND($G$44*F49,2)</f>
        <v>195.62</v>
      </c>
    </row>
    <row r="50" spans="1:7">
      <c r="A50" s="4" t="s">
        <v>20</v>
      </c>
      <c r="B50" s="238" t="s">
        <v>62</v>
      </c>
      <c r="C50" s="238"/>
      <c r="D50" s="238"/>
      <c r="E50" s="238"/>
      <c r="F50" s="13">
        <v>0.1111</v>
      </c>
      <c r="G50" s="14">
        <f>ROUND($G$44*F50,2)</f>
        <v>260.8</v>
      </c>
    </row>
    <row r="51" spans="1:7">
      <c r="A51" s="223" t="s">
        <v>63</v>
      </c>
      <c r="B51" s="223"/>
      <c r="C51" s="223"/>
      <c r="D51" s="223"/>
      <c r="E51" s="223"/>
      <c r="F51" s="223"/>
      <c r="G51" s="12">
        <f>ROUND(SUM(G49:G50),2)</f>
        <v>456.42</v>
      </c>
    </row>
    <row r="52" spans="1:7" ht="30.75" customHeight="1">
      <c r="A52" s="239" t="s">
        <v>64</v>
      </c>
      <c r="B52" s="239"/>
      <c r="C52" s="239"/>
      <c r="D52" s="239"/>
      <c r="E52" s="239"/>
      <c r="F52" s="239"/>
      <c r="G52" s="239"/>
    </row>
    <row r="53" spans="1:7" ht="30.75" customHeight="1">
      <c r="A53" s="220" t="s">
        <v>65</v>
      </c>
      <c r="B53" s="220"/>
      <c r="C53" s="220"/>
      <c r="D53" s="220"/>
      <c r="E53" s="220"/>
      <c r="F53" s="220"/>
      <c r="G53" s="220"/>
    </row>
    <row r="54" spans="1:7" ht="44.25" customHeight="1">
      <c r="A54" s="220" t="s">
        <v>66</v>
      </c>
      <c r="B54" s="220"/>
      <c r="C54" s="220"/>
      <c r="D54" s="220"/>
      <c r="E54" s="220"/>
      <c r="F54" s="220"/>
      <c r="G54" s="220"/>
    </row>
    <row r="55" spans="1:7">
      <c r="A55" s="3"/>
      <c r="B55" s="3"/>
      <c r="C55" s="3"/>
      <c r="D55" s="3"/>
      <c r="E55" s="3"/>
      <c r="F55" s="3"/>
      <c r="G55" s="3"/>
    </row>
    <row r="56" spans="1:7">
      <c r="A56" s="240" t="s">
        <v>67</v>
      </c>
      <c r="B56" s="240"/>
      <c r="C56" s="240"/>
      <c r="D56" s="240"/>
      <c r="E56" s="240"/>
      <c r="F56" s="240"/>
      <c r="G56" s="15">
        <f>ROUND(G44+G51,2)</f>
        <v>2803.87</v>
      </c>
    </row>
    <row r="57" spans="1:7" ht="15" customHeight="1">
      <c r="A57" s="234" t="s">
        <v>68</v>
      </c>
      <c r="B57" s="234"/>
      <c r="C57" s="234"/>
      <c r="D57" s="234"/>
      <c r="E57" s="234"/>
      <c r="F57" s="234"/>
      <c r="G57" s="234"/>
    </row>
    <row r="58" spans="1:7" ht="15" customHeight="1">
      <c r="A58" s="7" t="s">
        <v>69</v>
      </c>
      <c r="B58" s="217" t="s">
        <v>70</v>
      </c>
      <c r="C58" s="217"/>
      <c r="D58" s="217"/>
      <c r="E58" s="217"/>
      <c r="F58" s="7" t="s">
        <v>60</v>
      </c>
      <c r="G58" s="7" t="s">
        <v>52</v>
      </c>
    </row>
    <row r="59" spans="1:7">
      <c r="A59" s="4" t="s">
        <v>18</v>
      </c>
      <c r="B59" s="228" t="s">
        <v>71</v>
      </c>
      <c r="C59" s="228"/>
      <c r="D59" s="228"/>
      <c r="E59" s="228"/>
      <c r="F59" s="13">
        <v>0.2</v>
      </c>
      <c r="G59" s="14">
        <f t="shared" ref="G59:G66" si="0">ROUND($G$56*F59,2)</f>
        <v>560.77</v>
      </c>
    </row>
    <row r="60" spans="1:7">
      <c r="A60" s="4" t="s">
        <v>72</v>
      </c>
      <c r="B60" s="228" t="s">
        <v>73</v>
      </c>
      <c r="C60" s="228"/>
      <c r="D60" s="228"/>
      <c r="E60" s="228"/>
      <c r="F60" s="13">
        <v>2.5000000000000001E-2</v>
      </c>
      <c r="G60" s="14">
        <f t="shared" si="0"/>
        <v>70.099999999999994</v>
      </c>
    </row>
    <row r="61" spans="1:7">
      <c r="A61" s="4" t="s">
        <v>74</v>
      </c>
      <c r="B61" s="229" t="s">
        <v>75</v>
      </c>
      <c r="C61" s="229"/>
      <c r="D61" s="229"/>
      <c r="E61" s="229"/>
      <c r="F61" s="16">
        <v>1.8200000000000001E-2</v>
      </c>
      <c r="G61" s="14">
        <f t="shared" si="0"/>
        <v>51.03</v>
      </c>
    </row>
    <row r="62" spans="1:7">
      <c r="A62" s="4" t="s">
        <v>20</v>
      </c>
      <c r="B62" s="228" t="s">
        <v>76</v>
      </c>
      <c r="C62" s="228"/>
      <c r="D62" s="228"/>
      <c r="E62" s="228"/>
      <c r="F62" s="13">
        <v>0.08</v>
      </c>
      <c r="G62" s="14">
        <f t="shared" si="0"/>
        <v>224.31</v>
      </c>
    </row>
    <row r="63" spans="1:7">
      <c r="A63" s="4" t="s">
        <v>23</v>
      </c>
      <c r="B63" s="228" t="s">
        <v>77</v>
      </c>
      <c r="C63" s="228"/>
      <c r="D63" s="228"/>
      <c r="E63" s="228"/>
      <c r="F63" s="13">
        <v>1.4999999999999999E-2</v>
      </c>
      <c r="G63" s="14">
        <f t="shared" si="0"/>
        <v>42.06</v>
      </c>
    </row>
    <row r="64" spans="1:7">
      <c r="A64" s="4" t="s">
        <v>26</v>
      </c>
      <c r="B64" s="228" t="s">
        <v>78</v>
      </c>
      <c r="C64" s="228"/>
      <c r="D64" s="228"/>
      <c r="E64" s="228"/>
      <c r="F64" s="13">
        <v>0.01</v>
      </c>
      <c r="G64" s="14">
        <f t="shared" si="0"/>
        <v>28.04</v>
      </c>
    </row>
    <row r="65" spans="1:7">
      <c r="A65" s="4" t="s">
        <v>28</v>
      </c>
      <c r="B65" s="228" t="s">
        <v>79</v>
      </c>
      <c r="C65" s="228"/>
      <c r="D65" s="228"/>
      <c r="E65" s="228"/>
      <c r="F65" s="13">
        <v>6.0000000000000001E-3</v>
      </c>
      <c r="G65" s="14">
        <f t="shared" si="0"/>
        <v>16.82</v>
      </c>
    </row>
    <row r="66" spans="1:7">
      <c r="A66" s="4" t="s">
        <v>80</v>
      </c>
      <c r="B66" s="228" t="s">
        <v>81</v>
      </c>
      <c r="C66" s="228"/>
      <c r="D66" s="228"/>
      <c r="E66" s="228"/>
      <c r="F66" s="13">
        <v>2E-3</v>
      </c>
      <c r="G66" s="14">
        <f t="shared" si="0"/>
        <v>5.61</v>
      </c>
    </row>
    <row r="67" spans="1:7">
      <c r="A67" s="223" t="s">
        <v>82</v>
      </c>
      <c r="B67" s="223"/>
      <c r="C67" s="223"/>
      <c r="D67" s="223"/>
      <c r="E67" s="223"/>
      <c r="F67" s="17">
        <f>SUM(F59:F66)</f>
        <v>0.35620000000000002</v>
      </c>
      <c r="G67" s="12">
        <f>ROUND(SUM(G59:G66),2)</f>
        <v>998.74</v>
      </c>
    </row>
    <row r="68" spans="1:7" s="18" customFormat="1" ht="29.25" customHeight="1">
      <c r="A68" s="220" t="s">
        <v>83</v>
      </c>
      <c r="B68" s="220"/>
      <c r="C68" s="220"/>
      <c r="D68" s="220"/>
      <c r="E68" s="220"/>
      <c r="F68" s="220"/>
      <c r="G68" s="220"/>
    </row>
    <row r="69" spans="1:7" s="18" customFormat="1" ht="29.25" customHeight="1">
      <c r="A69" s="220" t="s">
        <v>84</v>
      </c>
      <c r="B69" s="220"/>
      <c r="C69" s="220"/>
      <c r="D69" s="220"/>
      <c r="E69" s="220"/>
      <c r="F69" s="220"/>
      <c r="G69" s="220"/>
    </row>
    <row r="70" spans="1:7">
      <c r="A70" s="236" t="s">
        <v>85</v>
      </c>
      <c r="B70" s="236"/>
      <c r="C70" s="236"/>
      <c r="D70" s="236"/>
      <c r="E70" s="236"/>
      <c r="F70" s="236"/>
      <c r="G70" s="236"/>
    </row>
    <row r="71" spans="1:7">
      <c r="A71" s="3"/>
      <c r="B71" s="3"/>
      <c r="C71" s="3"/>
      <c r="D71" s="3"/>
      <c r="E71" s="3"/>
      <c r="F71" s="3"/>
      <c r="G71" s="3"/>
    </row>
    <row r="72" spans="1:7" ht="15" customHeight="1">
      <c r="A72" s="234" t="s">
        <v>86</v>
      </c>
      <c r="B72" s="234"/>
      <c r="C72" s="234"/>
      <c r="D72" s="234"/>
      <c r="E72" s="234"/>
      <c r="F72" s="234"/>
      <c r="G72" s="234"/>
    </row>
    <row r="73" spans="1:7" ht="15" customHeight="1">
      <c r="A73" s="7" t="s">
        <v>87</v>
      </c>
      <c r="B73" s="217" t="s">
        <v>88</v>
      </c>
      <c r="C73" s="217"/>
      <c r="D73" s="217"/>
      <c r="E73" s="217"/>
      <c r="F73" s="217"/>
      <c r="G73" s="7" t="s">
        <v>52</v>
      </c>
    </row>
    <row r="74" spans="1:7">
      <c r="A74" s="4" t="s">
        <v>18</v>
      </c>
      <c r="B74" s="228" t="s">
        <v>89</v>
      </c>
      <c r="C74" s="228"/>
      <c r="D74" s="228"/>
      <c r="E74" s="19" t="s">
        <v>90</v>
      </c>
      <c r="F74" s="11">
        <v>5.5</v>
      </c>
      <c r="G74" s="20">
        <f>ROUND($E$35,0)*2*F74</f>
        <v>231</v>
      </c>
    </row>
    <row r="75" spans="1:7">
      <c r="A75" s="21" t="s">
        <v>91</v>
      </c>
      <c r="B75" s="224" t="s">
        <v>92</v>
      </c>
      <c r="C75" s="224"/>
      <c r="D75" s="224"/>
      <c r="E75" s="224"/>
      <c r="F75" s="22">
        <v>-0.06</v>
      </c>
      <c r="G75" s="23">
        <f>ROUND($G$42*F75,2)</f>
        <v>-140.85</v>
      </c>
    </row>
    <row r="76" spans="1:7">
      <c r="A76" s="4" t="s">
        <v>20</v>
      </c>
      <c r="B76" s="229" t="s">
        <v>93</v>
      </c>
      <c r="C76" s="229"/>
      <c r="D76" s="229"/>
      <c r="E76" s="19" t="s">
        <v>90</v>
      </c>
      <c r="F76" s="11">
        <v>38.51</v>
      </c>
      <c r="G76" s="24">
        <f>ROUND($E$35,0)*F76</f>
        <v>808.70999999999992</v>
      </c>
    </row>
    <row r="77" spans="1:7">
      <c r="A77" s="21" t="s">
        <v>94</v>
      </c>
      <c r="B77" s="237" t="s">
        <v>95</v>
      </c>
      <c r="C77" s="237"/>
      <c r="D77" s="237"/>
      <c r="E77" s="237"/>
      <c r="F77" s="25">
        <v>-0.3</v>
      </c>
      <c r="G77" s="23">
        <f>ROUND($E$35,0)*F77</f>
        <v>-6.3</v>
      </c>
    </row>
    <row r="78" spans="1:7">
      <c r="A78" s="4" t="s">
        <v>23</v>
      </c>
      <c r="B78" s="235" t="s">
        <v>96</v>
      </c>
      <c r="C78" s="235"/>
      <c r="D78" s="235"/>
      <c r="E78" s="235"/>
      <c r="F78" s="235"/>
      <c r="G78" s="11">
        <v>0</v>
      </c>
    </row>
    <row r="79" spans="1:7">
      <c r="A79" s="4" t="s">
        <v>26</v>
      </c>
      <c r="B79" s="235" t="s">
        <v>97</v>
      </c>
      <c r="C79" s="235"/>
      <c r="D79" s="235"/>
      <c r="E79" s="235"/>
      <c r="F79" s="235"/>
      <c r="G79" s="11">
        <v>0</v>
      </c>
    </row>
    <row r="80" spans="1:7">
      <c r="A80" s="4" t="s">
        <v>28</v>
      </c>
      <c r="B80" s="235" t="s">
        <v>98</v>
      </c>
      <c r="C80" s="235"/>
      <c r="D80" s="235"/>
      <c r="E80" s="235"/>
      <c r="F80" s="235"/>
      <c r="G80" s="11">
        <v>0</v>
      </c>
    </row>
    <row r="81" spans="1:7">
      <c r="A81" s="4" t="s">
        <v>80</v>
      </c>
      <c r="B81" s="229" t="s">
        <v>99</v>
      </c>
      <c r="C81" s="229"/>
      <c r="D81" s="229"/>
      <c r="E81" s="229"/>
      <c r="F81" s="229"/>
      <c r="G81" s="11">
        <v>0</v>
      </c>
    </row>
    <row r="82" spans="1:7">
      <c r="A82" s="223" t="s">
        <v>100</v>
      </c>
      <c r="B82" s="223"/>
      <c r="C82" s="223"/>
      <c r="D82" s="223"/>
      <c r="E82" s="223"/>
      <c r="F82" s="223"/>
      <c r="G82" s="12">
        <f>ROUND(SUM(G74:G81),2)</f>
        <v>892.56</v>
      </c>
    </row>
    <row r="83" spans="1:7">
      <c r="A83" s="236" t="s">
        <v>101</v>
      </c>
      <c r="B83" s="236"/>
      <c r="C83" s="236"/>
      <c r="D83" s="236"/>
      <c r="E83" s="236"/>
      <c r="F83" s="236"/>
      <c r="G83" s="236"/>
    </row>
    <row r="84" spans="1:7" ht="30.75" customHeight="1">
      <c r="A84" s="220" t="s">
        <v>102</v>
      </c>
      <c r="B84" s="220"/>
      <c r="C84" s="220"/>
      <c r="D84" s="220"/>
      <c r="E84" s="220"/>
      <c r="F84" s="220"/>
      <c r="G84" s="220"/>
    </row>
    <row r="85" spans="1:7">
      <c r="A85" s="3"/>
      <c r="B85" s="3"/>
      <c r="C85" s="3"/>
      <c r="D85" s="3"/>
      <c r="E85" s="3"/>
      <c r="F85" s="3"/>
      <c r="G85" s="3"/>
    </row>
    <row r="86" spans="1:7">
      <c r="A86" s="216" t="s">
        <v>103</v>
      </c>
      <c r="B86" s="216"/>
      <c r="C86" s="216"/>
      <c r="D86" s="216"/>
      <c r="E86" s="216"/>
      <c r="F86" s="216"/>
      <c r="G86" s="216"/>
    </row>
    <row r="87" spans="1:7" ht="15" customHeight="1">
      <c r="A87" s="7">
        <v>2</v>
      </c>
      <c r="B87" s="217" t="s">
        <v>104</v>
      </c>
      <c r="C87" s="217"/>
      <c r="D87" s="217"/>
      <c r="E87" s="217"/>
      <c r="F87" s="217"/>
      <c r="G87" s="7" t="s">
        <v>52</v>
      </c>
    </row>
    <row r="88" spans="1:7">
      <c r="A88" s="26" t="s">
        <v>58</v>
      </c>
      <c r="B88" s="232" t="s">
        <v>59</v>
      </c>
      <c r="C88" s="232"/>
      <c r="D88" s="232"/>
      <c r="E88" s="232"/>
      <c r="F88" s="232"/>
      <c r="G88" s="27">
        <f>$G$51</f>
        <v>456.42</v>
      </c>
    </row>
    <row r="89" spans="1:7">
      <c r="A89" s="26" t="s">
        <v>69</v>
      </c>
      <c r="B89" s="232" t="s">
        <v>70</v>
      </c>
      <c r="C89" s="232"/>
      <c r="D89" s="232"/>
      <c r="E89" s="232"/>
      <c r="F89" s="232"/>
      <c r="G89" s="27">
        <f>$G$67</f>
        <v>998.74</v>
      </c>
    </row>
    <row r="90" spans="1:7">
      <c r="A90" s="26" t="s">
        <v>87</v>
      </c>
      <c r="B90" s="232" t="s">
        <v>88</v>
      </c>
      <c r="C90" s="232"/>
      <c r="D90" s="232"/>
      <c r="E90" s="232"/>
      <c r="F90" s="232"/>
      <c r="G90" s="27">
        <f>$G$82</f>
        <v>892.56</v>
      </c>
    </row>
    <row r="91" spans="1:7">
      <c r="A91" s="223" t="s">
        <v>105</v>
      </c>
      <c r="B91" s="223"/>
      <c r="C91" s="223"/>
      <c r="D91" s="223"/>
      <c r="E91" s="223"/>
      <c r="F91" s="223"/>
      <c r="G91" s="12">
        <f>ROUND(SUM(G88:G90),2)</f>
        <v>2347.7199999999998</v>
      </c>
    </row>
    <row r="92" spans="1:7">
      <c r="A92" s="3"/>
      <c r="B92" s="3"/>
      <c r="C92" s="3"/>
      <c r="D92" s="3"/>
      <c r="E92" s="3"/>
      <c r="F92" s="3"/>
      <c r="G92" s="3"/>
    </row>
    <row r="93" spans="1:7">
      <c r="A93" s="216" t="s">
        <v>106</v>
      </c>
      <c r="B93" s="216"/>
      <c r="C93" s="216"/>
      <c r="D93" s="216"/>
      <c r="E93" s="216"/>
      <c r="F93" s="216"/>
      <c r="G93" s="216"/>
    </row>
    <row r="94" spans="1:7" ht="15" customHeight="1">
      <c r="A94" s="7">
        <v>3</v>
      </c>
      <c r="B94" s="217" t="s">
        <v>107</v>
      </c>
      <c r="C94" s="217"/>
      <c r="D94" s="217"/>
      <c r="E94" s="217"/>
      <c r="F94" s="7" t="s">
        <v>60</v>
      </c>
      <c r="G94" s="7" t="s">
        <v>52</v>
      </c>
    </row>
    <row r="95" spans="1:7">
      <c r="A95" s="4" t="s">
        <v>18</v>
      </c>
      <c r="B95" s="229" t="s">
        <v>108</v>
      </c>
      <c r="C95" s="229"/>
      <c r="D95" s="229"/>
      <c r="E95" s="229"/>
      <c r="F95" s="13">
        <f>(1/12)*5.55%</f>
        <v>4.6249999999999998E-3</v>
      </c>
      <c r="G95" s="14">
        <f>ROUND($G$44*F95,2)</f>
        <v>10.86</v>
      </c>
    </row>
    <row r="96" spans="1:7">
      <c r="A96" s="4" t="s">
        <v>20</v>
      </c>
      <c r="B96" s="235" t="s">
        <v>109</v>
      </c>
      <c r="C96" s="235"/>
      <c r="D96" s="235"/>
      <c r="E96" s="235"/>
      <c r="F96" s="28">
        <f>$F$62</f>
        <v>0.08</v>
      </c>
      <c r="G96" s="14">
        <f>G95*F96</f>
        <v>0.86880000000000002</v>
      </c>
    </row>
    <row r="97" spans="1:7">
      <c r="A97" s="4" t="s">
        <v>23</v>
      </c>
      <c r="B97" s="230" t="s">
        <v>110</v>
      </c>
      <c r="C97" s="230"/>
      <c r="D97" s="230"/>
      <c r="E97" s="230"/>
      <c r="F97" s="13">
        <f>(7/30)/12</f>
        <v>1.9444444444444445E-2</v>
      </c>
      <c r="G97" s="14">
        <f>ROUND($G$44*F97,2)</f>
        <v>45.64</v>
      </c>
    </row>
    <row r="98" spans="1:7">
      <c r="A98" s="4" t="s">
        <v>26</v>
      </c>
      <c r="B98" s="235" t="s">
        <v>111</v>
      </c>
      <c r="C98" s="235"/>
      <c r="D98" s="235"/>
      <c r="E98" s="235"/>
      <c r="F98" s="28">
        <f>$F$67</f>
        <v>0.35620000000000002</v>
      </c>
      <c r="G98" s="14">
        <f>G97*F98</f>
        <v>16.256968000000001</v>
      </c>
    </row>
    <row r="99" spans="1:7">
      <c r="A99" s="4" t="s">
        <v>28</v>
      </c>
      <c r="B99" s="230" t="s">
        <v>112</v>
      </c>
      <c r="C99" s="230"/>
      <c r="D99" s="230"/>
      <c r="E99" s="230"/>
      <c r="F99" s="29">
        <v>0.04</v>
      </c>
      <c r="G99" s="14">
        <f>ROUND($G$44*F99,2)</f>
        <v>93.9</v>
      </c>
    </row>
    <row r="100" spans="1:7">
      <c r="A100" s="223" t="s">
        <v>113</v>
      </c>
      <c r="B100" s="223"/>
      <c r="C100" s="223"/>
      <c r="D100" s="223"/>
      <c r="E100" s="223"/>
      <c r="F100" s="223"/>
      <c r="G100" s="12">
        <f>ROUND(SUM(G95:G99),2)</f>
        <v>167.53</v>
      </c>
    </row>
    <row r="101" spans="1:7">
      <c r="A101" s="3"/>
      <c r="B101" s="3"/>
      <c r="C101" s="3"/>
      <c r="D101" s="3"/>
      <c r="E101" s="3"/>
      <c r="F101" s="3"/>
      <c r="G101" s="3"/>
    </row>
    <row r="102" spans="1:7">
      <c r="A102" s="216" t="s">
        <v>114</v>
      </c>
      <c r="B102" s="216"/>
      <c r="C102" s="216"/>
      <c r="D102" s="216"/>
      <c r="E102" s="216"/>
      <c r="F102" s="216"/>
      <c r="G102" s="216"/>
    </row>
    <row r="103" spans="1:7" ht="15" customHeight="1">
      <c r="A103" s="234" t="s">
        <v>115</v>
      </c>
      <c r="B103" s="234"/>
      <c r="C103" s="234"/>
      <c r="D103" s="234"/>
      <c r="E103" s="234"/>
      <c r="F103" s="234"/>
      <c r="G103" s="234"/>
    </row>
    <row r="104" spans="1:7" ht="15" customHeight="1">
      <c r="A104" s="7" t="s">
        <v>116</v>
      </c>
      <c r="B104" s="217" t="s">
        <v>117</v>
      </c>
      <c r="C104" s="217"/>
      <c r="D104" s="217"/>
      <c r="E104" s="217"/>
      <c r="F104" s="7" t="s">
        <v>60</v>
      </c>
      <c r="G104" s="7" t="s">
        <v>52</v>
      </c>
    </row>
    <row r="105" spans="1:7">
      <c r="A105" s="4" t="s">
        <v>18</v>
      </c>
      <c r="B105" s="235" t="s">
        <v>118</v>
      </c>
      <c r="C105" s="235"/>
      <c r="D105" s="235"/>
      <c r="E105" s="235"/>
      <c r="F105" s="13">
        <v>9.2999999999999992E-3</v>
      </c>
      <c r="G105" s="14">
        <f>ROUND($G$44*F105,2)</f>
        <v>21.83</v>
      </c>
    </row>
    <row r="106" spans="1:7" ht="15" customHeight="1">
      <c r="A106" s="4" t="s">
        <v>12</v>
      </c>
      <c r="B106" s="233" t="s">
        <v>119</v>
      </c>
      <c r="C106" s="233"/>
      <c r="D106" s="233"/>
      <c r="E106" s="233"/>
      <c r="F106" s="30">
        <f>$F$67</f>
        <v>0.35620000000000002</v>
      </c>
      <c r="G106" s="14">
        <f>ROUND(G105*F106,2)</f>
        <v>7.78</v>
      </c>
    </row>
    <row r="107" spans="1:7" ht="27.6" customHeight="1">
      <c r="A107" s="4" t="s">
        <v>20</v>
      </c>
      <c r="B107" s="230" t="s">
        <v>120</v>
      </c>
      <c r="C107" s="230"/>
      <c r="D107" s="230"/>
      <c r="E107" s="230"/>
      <c r="F107" s="31">
        <v>7.3000000000000001E-3</v>
      </c>
      <c r="G107" s="14">
        <f>ROUND($G$44*F107,2)</f>
        <v>17.14</v>
      </c>
    </row>
    <row r="108" spans="1:7">
      <c r="A108" s="4" t="s">
        <v>23</v>
      </c>
      <c r="B108" s="229" t="s">
        <v>121</v>
      </c>
      <c r="C108" s="229"/>
      <c r="D108" s="229"/>
      <c r="E108" s="229"/>
      <c r="F108" s="31">
        <v>8.1999999999999998E-4</v>
      </c>
      <c r="G108" s="14">
        <f>ROUND($G$44*F108,2)</f>
        <v>1.92</v>
      </c>
    </row>
    <row r="109" spans="1:7">
      <c r="A109" s="4" t="s">
        <v>26</v>
      </c>
      <c r="B109" s="230" t="s">
        <v>122</v>
      </c>
      <c r="C109" s="230"/>
      <c r="D109" s="230"/>
      <c r="E109" s="230"/>
      <c r="F109" s="31">
        <v>2.7000000000000001E-3</v>
      </c>
      <c r="G109" s="14">
        <f>ROUND($G$44*F109,2)</f>
        <v>6.34</v>
      </c>
    </row>
    <row r="110" spans="1:7">
      <c r="A110" s="4" t="s">
        <v>28</v>
      </c>
      <c r="B110" s="229" t="s">
        <v>123</v>
      </c>
      <c r="C110" s="229"/>
      <c r="D110" s="229"/>
      <c r="E110" s="229"/>
      <c r="F110" s="32">
        <v>5.5000000000000003E-4</v>
      </c>
      <c r="G110" s="14">
        <f>ROUND($G$44*F110,2)</f>
        <v>1.29</v>
      </c>
    </row>
    <row r="111" spans="1:7" ht="15" customHeight="1">
      <c r="A111" s="4" t="s">
        <v>80</v>
      </c>
      <c r="B111" s="233" t="s">
        <v>124</v>
      </c>
      <c r="C111" s="233"/>
      <c r="D111" s="233"/>
      <c r="E111" s="233"/>
      <c r="F111" s="31">
        <v>0</v>
      </c>
      <c r="G111" s="14">
        <f>ROUND($G$44*F111,2)</f>
        <v>0</v>
      </c>
    </row>
    <row r="112" spans="1:7">
      <c r="A112" s="223" t="s">
        <v>125</v>
      </c>
      <c r="B112" s="223"/>
      <c r="C112" s="223"/>
      <c r="D112" s="223"/>
      <c r="E112" s="223"/>
      <c r="F112" s="223"/>
      <c r="G112" s="12">
        <f>ROUND(SUM(G105:G111),2)</f>
        <v>56.3</v>
      </c>
    </row>
    <row r="113" spans="1:7" ht="33.6" customHeight="1">
      <c r="A113" s="220" t="s">
        <v>126</v>
      </c>
      <c r="B113" s="220"/>
      <c r="C113" s="220"/>
      <c r="D113" s="220"/>
      <c r="E113" s="220"/>
      <c r="F113" s="220"/>
      <c r="G113" s="220"/>
    </row>
    <row r="114" spans="1:7" ht="8.4" customHeight="1">
      <c r="A114" s="3"/>
      <c r="B114" s="3"/>
      <c r="C114" s="3"/>
      <c r="D114" s="3"/>
      <c r="E114" s="3"/>
      <c r="F114" s="3"/>
      <c r="G114" s="3"/>
    </row>
    <row r="115" spans="1:7" ht="15.75" customHeight="1">
      <c r="A115" s="234" t="s">
        <v>127</v>
      </c>
      <c r="B115" s="234"/>
      <c r="C115" s="234"/>
      <c r="D115" s="234"/>
      <c r="E115" s="234"/>
      <c r="F115" s="234"/>
      <c r="G115" s="234"/>
    </row>
    <row r="116" spans="1:7" ht="15" customHeight="1">
      <c r="A116" s="7" t="s">
        <v>128</v>
      </c>
      <c r="B116" s="217" t="s">
        <v>129</v>
      </c>
      <c r="C116" s="217"/>
      <c r="D116" s="217"/>
      <c r="E116" s="217"/>
      <c r="F116" s="7" t="s">
        <v>130</v>
      </c>
      <c r="G116" s="7" t="s">
        <v>52</v>
      </c>
    </row>
    <row r="117" spans="1:7">
      <c r="A117" s="4" t="s">
        <v>18</v>
      </c>
      <c r="B117" s="235" t="s">
        <v>131</v>
      </c>
      <c r="C117" s="235"/>
      <c r="D117" s="235"/>
      <c r="E117" s="235"/>
      <c r="F117" s="33">
        <v>0</v>
      </c>
      <c r="G117" s="14">
        <f>ROUND(F117*$E$35,2)</f>
        <v>0</v>
      </c>
    </row>
    <row r="118" spans="1:7">
      <c r="A118" s="223" t="s">
        <v>132</v>
      </c>
      <c r="B118" s="223"/>
      <c r="C118" s="223"/>
      <c r="D118" s="223"/>
      <c r="E118" s="223"/>
      <c r="F118" s="223"/>
      <c r="G118" s="12">
        <f>ROUND(SUM(G117),2)</f>
        <v>0</v>
      </c>
    </row>
    <row r="119" spans="1:7" ht="26.4" customHeight="1">
      <c r="A119" s="220" t="s">
        <v>133</v>
      </c>
      <c r="B119" s="220"/>
      <c r="C119" s="220"/>
      <c r="D119" s="220"/>
      <c r="E119" s="220"/>
      <c r="F119" s="220"/>
      <c r="G119" s="220"/>
    </row>
    <row r="120" spans="1:7" ht="6" customHeight="1">
      <c r="A120" s="3"/>
      <c r="B120" s="3"/>
      <c r="C120" s="3"/>
      <c r="D120" s="3"/>
      <c r="E120" s="3"/>
      <c r="F120" s="3"/>
      <c r="G120" s="3"/>
    </row>
    <row r="121" spans="1:7">
      <c r="A121" s="216" t="s">
        <v>134</v>
      </c>
      <c r="B121" s="216"/>
      <c r="C121" s="216"/>
      <c r="D121" s="216"/>
      <c r="E121" s="216"/>
      <c r="F121" s="216"/>
      <c r="G121" s="216"/>
    </row>
    <row r="122" spans="1:7" ht="15" customHeight="1">
      <c r="A122" s="7">
        <v>4</v>
      </c>
      <c r="B122" s="217" t="s">
        <v>104</v>
      </c>
      <c r="C122" s="217"/>
      <c r="D122" s="217"/>
      <c r="E122" s="217"/>
      <c r="F122" s="7" t="s">
        <v>60</v>
      </c>
      <c r="G122" s="7" t="s">
        <v>52</v>
      </c>
    </row>
    <row r="123" spans="1:7">
      <c r="A123" s="26" t="s">
        <v>116</v>
      </c>
      <c r="B123" s="232" t="s">
        <v>135</v>
      </c>
      <c r="C123" s="232"/>
      <c r="D123" s="232"/>
      <c r="E123" s="232"/>
      <c r="F123" s="34" t="s">
        <v>12</v>
      </c>
      <c r="G123" s="27">
        <f>$G$112</f>
        <v>56.3</v>
      </c>
    </row>
    <row r="124" spans="1:7">
      <c r="A124" s="26" t="s">
        <v>128</v>
      </c>
      <c r="B124" s="232" t="s">
        <v>136</v>
      </c>
      <c r="C124" s="232"/>
      <c r="D124" s="232"/>
      <c r="E124" s="232"/>
      <c r="F124" s="34" t="s">
        <v>12</v>
      </c>
      <c r="G124" s="27">
        <f>$G$118</f>
        <v>0</v>
      </c>
    </row>
    <row r="125" spans="1:7">
      <c r="A125" s="223" t="s">
        <v>137</v>
      </c>
      <c r="B125" s="223"/>
      <c r="C125" s="223"/>
      <c r="D125" s="223"/>
      <c r="E125" s="223"/>
      <c r="F125" s="223"/>
      <c r="G125" s="12">
        <f>ROUND(SUM(G123:G124),2)</f>
        <v>56.3</v>
      </c>
    </row>
    <row r="126" spans="1:7">
      <c r="A126" s="3"/>
      <c r="B126" s="3"/>
      <c r="C126" s="3"/>
      <c r="D126" s="3"/>
      <c r="E126" s="3"/>
      <c r="F126" s="3"/>
      <c r="G126" s="3"/>
    </row>
    <row r="127" spans="1:7">
      <c r="A127" s="216" t="s">
        <v>138</v>
      </c>
      <c r="B127" s="216"/>
      <c r="C127" s="216"/>
      <c r="D127" s="216"/>
      <c r="E127" s="216"/>
      <c r="F127" s="216"/>
      <c r="G127" s="216"/>
    </row>
    <row r="128" spans="1:7" ht="15" customHeight="1">
      <c r="A128" s="7">
        <v>5</v>
      </c>
      <c r="B128" s="217" t="s">
        <v>139</v>
      </c>
      <c r="C128" s="217"/>
      <c r="D128" s="217"/>
      <c r="E128" s="217"/>
      <c r="F128" s="217"/>
      <c r="G128" s="7" t="s">
        <v>52</v>
      </c>
    </row>
    <row r="129" spans="1:7">
      <c r="A129" s="4" t="s">
        <v>18</v>
      </c>
      <c r="B129" s="228" t="s">
        <v>140</v>
      </c>
      <c r="C129" s="228"/>
      <c r="D129" s="228"/>
      <c r="E129" s="228"/>
      <c r="F129" s="228"/>
      <c r="G129" s="11">
        <f>Insumos!G38</f>
        <v>47.833333333333336</v>
      </c>
    </row>
    <row r="130" spans="1:7">
      <c r="A130" s="4" t="s">
        <v>20</v>
      </c>
      <c r="B130" s="229" t="s">
        <v>141</v>
      </c>
      <c r="C130" s="229"/>
      <c r="D130" s="229"/>
      <c r="E130" s="229"/>
      <c r="F130" s="229"/>
      <c r="G130" s="11"/>
    </row>
    <row r="131" spans="1:7">
      <c r="A131" s="4" t="s">
        <v>28</v>
      </c>
      <c r="B131" s="230" t="s">
        <v>54</v>
      </c>
      <c r="C131" s="230"/>
      <c r="D131" s="230"/>
      <c r="E131" s="230"/>
      <c r="F131" s="230"/>
      <c r="G131" s="11">
        <v>0</v>
      </c>
    </row>
    <row r="132" spans="1:7">
      <c r="A132" s="223" t="s">
        <v>142</v>
      </c>
      <c r="B132" s="223"/>
      <c r="C132" s="223"/>
      <c r="D132" s="223"/>
      <c r="E132" s="223"/>
      <c r="F132" s="223"/>
      <c r="G132" s="12">
        <f>ROUND(SUM(G129:G131),2)</f>
        <v>47.83</v>
      </c>
    </row>
    <row r="133" spans="1:7" ht="15" customHeight="1">
      <c r="A133" s="220" t="s">
        <v>143</v>
      </c>
      <c r="B133" s="220"/>
      <c r="C133" s="220"/>
      <c r="D133" s="220"/>
      <c r="E133" s="220"/>
      <c r="F133" s="220"/>
      <c r="G133" s="220"/>
    </row>
    <row r="134" spans="1:7">
      <c r="A134" s="3"/>
      <c r="B134" s="3"/>
      <c r="C134" s="3"/>
      <c r="D134" s="3"/>
      <c r="E134" s="3"/>
      <c r="F134" s="3"/>
      <c r="G134" s="3"/>
    </row>
    <row r="135" spans="1:7">
      <c r="A135" s="216" t="s">
        <v>144</v>
      </c>
      <c r="B135" s="216"/>
      <c r="C135" s="216"/>
      <c r="D135" s="216"/>
      <c r="E135" s="216"/>
      <c r="F135" s="216"/>
      <c r="G135" s="216"/>
    </row>
    <row r="136" spans="1:7" ht="15" customHeight="1">
      <c r="A136" s="7">
        <v>6</v>
      </c>
      <c r="B136" s="217" t="s">
        <v>145</v>
      </c>
      <c r="C136" s="217"/>
      <c r="D136" s="217"/>
      <c r="E136" s="217"/>
      <c r="F136" s="217"/>
      <c r="G136" s="7" t="s">
        <v>52</v>
      </c>
    </row>
    <row r="137" spans="1:7">
      <c r="A137" s="35" t="s">
        <v>18</v>
      </c>
      <c r="B137" s="231" t="s">
        <v>146</v>
      </c>
      <c r="C137" s="231"/>
      <c r="D137" s="231"/>
      <c r="E137" s="231"/>
      <c r="F137" s="36">
        <v>6.0000000000000001E-3</v>
      </c>
      <c r="G137" s="37">
        <f>ROUND($G$155*F137,2)</f>
        <v>29.8</v>
      </c>
    </row>
    <row r="138" spans="1:7">
      <c r="A138" s="35" t="s">
        <v>20</v>
      </c>
      <c r="B138" s="231" t="s">
        <v>147</v>
      </c>
      <c r="C138" s="231"/>
      <c r="D138" s="231"/>
      <c r="E138" s="231"/>
      <c r="F138" s="36">
        <v>6.4999999999999997E-3</v>
      </c>
      <c r="G138" s="37">
        <f>ROUND(($G$155+$G$137)*F138,2)</f>
        <v>32.479999999999997</v>
      </c>
    </row>
    <row r="139" spans="1:7">
      <c r="A139" s="4" t="s">
        <v>148</v>
      </c>
      <c r="B139" s="224" t="s">
        <v>338</v>
      </c>
      <c r="C139" s="224"/>
      <c r="D139" s="224"/>
      <c r="E139" s="224"/>
      <c r="F139" s="38">
        <f>(0.24+1.08)/100</f>
        <v>1.32E-2</v>
      </c>
      <c r="G139" s="39">
        <f>ROUND($G$157*F139,2)</f>
        <v>70.86</v>
      </c>
    </row>
    <row r="140" spans="1:7">
      <c r="A140" s="4" t="s">
        <v>149</v>
      </c>
      <c r="B140" s="225" t="s">
        <v>150</v>
      </c>
      <c r="C140" s="225"/>
      <c r="D140" s="225"/>
      <c r="E140" s="225"/>
      <c r="F140" s="38">
        <v>0</v>
      </c>
      <c r="G140" s="39">
        <f>ROUND($G$157*F140,2)</f>
        <v>0</v>
      </c>
    </row>
    <row r="141" spans="1:7">
      <c r="A141" s="4" t="s">
        <v>151</v>
      </c>
      <c r="B141" s="224" t="s">
        <v>152</v>
      </c>
      <c r="C141" s="224"/>
      <c r="D141" s="224"/>
      <c r="E141" s="224"/>
      <c r="F141" s="38">
        <v>0.05</v>
      </c>
      <c r="G141" s="39">
        <f>ROUND($G$157*F141,2)</f>
        <v>268.42</v>
      </c>
    </row>
    <row r="142" spans="1:7">
      <c r="A142" s="4" t="s">
        <v>153</v>
      </c>
      <c r="B142" s="226" t="s">
        <v>154</v>
      </c>
      <c r="C142" s="226"/>
      <c r="D142" s="226"/>
      <c r="E142" s="226"/>
      <c r="F142" s="38">
        <v>0</v>
      </c>
      <c r="G142" s="39">
        <f>ROUND($G$157*F142,2)</f>
        <v>0</v>
      </c>
    </row>
    <row r="143" spans="1:7">
      <c r="A143" s="35" t="s">
        <v>23</v>
      </c>
      <c r="B143" s="227" t="s">
        <v>155</v>
      </c>
      <c r="C143" s="227"/>
      <c r="D143" s="227"/>
      <c r="E143" s="227"/>
      <c r="F143" s="40">
        <f>SUM(F139:F142)</f>
        <v>6.3200000000000006E-2</v>
      </c>
      <c r="G143" s="37">
        <f>ROUND(SUM(G139:G142),2)</f>
        <v>339.28</v>
      </c>
    </row>
    <row r="144" spans="1:7">
      <c r="A144" s="222" t="s">
        <v>156</v>
      </c>
      <c r="B144" s="222"/>
      <c r="C144" s="222"/>
      <c r="D144" s="222"/>
      <c r="E144" s="222"/>
      <c r="F144" s="17">
        <f>(1+F137)*(1+F138)/(1-F143)-1</f>
        <v>8.0848633646456003E-2</v>
      </c>
      <c r="G144" s="12">
        <f>ROUND(SUM(G137,G138,G143),2)</f>
        <v>401.56</v>
      </c>
    </row>
    <row r="145" spans="1:7" ht="15" customHeight="1">
      <c r="A145" s="220" t="s">
        <v>157</v>
      </c>
      <c r="B145" s="220"/>
      <c r="C145" s="220"/>
      <c r="D145" s="220"/>
      <c r="E145" s="220"/>
      <c r="F145" s="220"/>
      <c r="G145" s="220"/>
    </row>
    <row r="146" spans="1:7" ht="15" customHeight="1">
      <c r="A146" s="220" t="s">
        <v>158</v>
      </c>
      <c r="B146" s="220"/>
      <c r="C146" s="220"/>
      <c r="D146" s="220"/>
      <c r="E146" s="220"/>
      <c r="F146" s="220"/>
      <c r="G146" s="220"/>
    </row>
    <row r="147" spans="1:7">
      <c r="A147" s="3"/>
      <c r="B147" s="3"/>
      <c r="C147" s="3"/>
      <c r="D147" s="3"/>
      <c r="E147" s="3"/>
      <c r="F147" s="3"/>
      <c r="G147" s="3"/>
    </row>
    <row r="148" spans="1:7">
      <c r="A148" s="216" t="s">
        <v>159</v>
      </c>
      <c r="B148" s="216"/>
      <c r="C148" s="216"/>
      <c r="D148" s="216"/>
      <c r="E148" s="216"/>
      <c r="F148" s="216"/>
      <c r="G148" s="216"/>
    </row>
    <row r="149" spans="1:7" ht="15" customHeight="1">
      <c r="A149" s="7"/>
      <c r="B149" s="217" t="s">
        <v>160</v>
      </c>
      <c r="C149" s="217"/>
      <c r="D149" s="217"/>
      <c r="E149" s="217"/>
      <c r="F149" s="217"/>
      <c r="G149" s="7" t="s">
        <v>52</v>
      </c>
    </row>
    <row r="150" spans="1:7">
      <c r="A150" s="41" t="s">
        <v>18</v>
      </c>
      <c r="B150" s="218" t="s">
        <v>161</v>
      </c>
      <c r="C150" s="218"/>
      <c r="D150" s="218"/>
      <c r="E150" s="218"/>
      <c r="F150" s="218"/>
      <c r="G150" s="43">
        <f>$G$44</f>
        <v>2347.4499999999998</v>
      </c>
    </row>
    <row r="151" spans="1:7">
      <c r="A151" s="41" t="s">
        <v>20</v>
      </c>
      <c r="B151" s="218" t="s">
        <v>162</v>
      </c>
      <c r="C151" s="218"/>
      <c r="D151" s="218"/>
      <c r="E151" s="218"/>
      <c r="F151" s="218"/>
      <c r="G151" s="43">
        <f>$G$91</f>
        <v>2347.7199999999998</v>
      </c>
    </row>
    <row r="152" spans="1:7">
      <c r="A152" s="41" t="s">
        <v>23</v>
      </c>
      <c r="B152" s="218" t="s">
        <v>163</v>
      </c>
      <c r="C152" s="218"/>
      <c r="D152" s="218"/>
      <c r="E152" s="218"/>
      <c r="F152" s="218"/>
      <c r="G152" s="43">
        <f>$G$100</f>
        <v>167.53</v>
      </c>
    </row>
    <row r="153" spans="1:7">
      <c r="A153" s="41" t="s">
        <v>26</v>
      </c>
      <c r="B153" s="218" t="s">
        <v>164</v>
      </c>
      <c r="C153" s="218"/>
      <c r="D153" s="218"/>
      <c r="E153" s="218"/>
      <c r="F153" s="218"/>
      <c r="G153" s="43">
        <f>$G$125</f>
        <v>56.3</v>
      </c>
    </row>
    <row r="154" spans="1:7">
      <c r="A154" s="41" t="s">
        <v>28</v>
      </c>
      <c r="B154" s="218" t="s">
        <v>165</v>
      </c>
      <c r="C154" s="218"/>
      <c r="D154" s="218"/>
      <c r="E154" s="218"/>
      <c r="F154" s="218"/>
      <c r="G154" s="43">
        <f>$G$132</f>
        <v>47.83</v>
      </c>
    </row>
    <row r="155" spans="1:7">
      <c r="A155" s="222" t="s">
        <v>166</v>
      </c>
      <c r="B155" s="222"/>
      <c r="C155" s="222"/>
      <c r="D155" s="222"/>
      <c r="E155" s="222"/>
      <c r="F155" s="222"/>
      <c r="G155" s="27">
        <f>ROUND(SUM(G150:G154),2)</f>
        <v>4966.83</v>
      </c>
    </row>
    <row r="156" spans="1:7">
      <c r="A156" s="41" t="s">
        <v>80</v>
      </c>
      <c r="B156" s="218" t="s">
        <v>167</v>
      </c>
      <c r="C156" s="218"/>
      <c r="D156" s="218"/>
      <c r="E156" s="218"/>
      <c r="F156" s="218"/>
      <c r="G156" s="43">
        <f>G144</f>
        <v>401.56</v>
      </c>
    </row>
    <row r="157" spans="1:7">
      <c r="A157" s="223" t="s">
        <v>168</v>
      </c>
      <c r="B157" s="223"/>
      <c r="C157" s="223"/>
      <c r="D157" s="223"/>
      <c r="E157" s="223"/>
      <c r="F157" s="223"/>
      <c r="G157" s="12">
        <f>ROUND((G155+G137+G138)/(1-F143),2)</f>
        <v>5368.39</v>
      </c>
    </row>
    <row r="158" spans="1:7">
      <c r="A158" s="3"/>
      <c r="B158" s="3"/>
      <c r="C158" s="3"/>
      <c r="D158" s="3"/>
      <c r="E158" s="3"/>
      <c r="F158" s="3"/>
      <c r="G158" s="3"/>
    </row>
    <row r="159" spans="1:7">
      <c r="A159" s="216" t="s">
        <v>169</v>
      </c>
      <c r="B159" s="216"/>
      <c r="C159" s="216"/>
      <c r="D159" s="216"/>
      <c r="E159" s="216"/>
      <c r="F159" s="216"/>
      <c r="G159" s="216"/>
    </row>
    <row r="160" spans="1:7" ht="15" customHeight="1">
      <c r="A160" s="7"/>
      <c r="B160" s="217" t="s">
        <v>170</v>
      </c>
      <c r="C160" s="217"/>
      <c r="D160" s="217"/>
      <c r="E160" s="217"/>
      <c r="F160" s="217"/>
      <c r="G160" s="7" t="s">
        <v>52</v>
      </c>
    </row>
    <row r="161" spans="1:7">
      <c r="A161" s="41" t="s">
        <v>18</v>
      </c>
      <c r="B161" s="218" t="s">
        <v>171</v>
      </c>
      <c r="C161" s="218"/>
      <c r="D161" s="218"/>
      <c r="E161" s="218"/>
      <c r="F161" s="218"/>
      <c r="G161" s="12">
        <f>G157</f>
        <v>5368.39</v>
      </c>
    </row>
    <row r="162" spans="1:7">
      <c r="A162" s="41" t="s">
        <v>20</v>
      </c>
      <c r="B162" s="218" t="s">
        <v>172</v>
      </c>
      <c r="C162" s="218"/>
      <c r="D162" s="218"/>
      <c r="E162" s="218"/>
      <c r="F162" s="218"/>
      <c r="G162" s="12">
        <f>ROUND($G$161/$E$35,2)</f>
        <v>255.52</v>
      </c>
    </row>
    <row r="163" spans="1:7">
      <c r="A163" s="41" t="s">
        <v>23</v>
      </c>
      <c r="B163" s="218" t="s">
        <v>173</v>
      </c>
      <c r="C163" s="218"/>
      <c r="D163" s="218"/>
      <c r="E163" s="44">
        <f>$F$24</f>
        <v>16</v>
      </c>
      <c r="F163" s="42" t="s">
        <v>174</v>
      </c>
      <c r="G163" s="12">
        <f>ROUND($G$161*E163,2)</f>
        <v>85894.24</v>
      </c>
    </row>
    <row r="164" spans="1:7">
      <c r="A164" s="41" t="s">
        <v>26</v>
      </c>
      <c r="B164" s="219" t="s">
        <v>175</v>
      </c>
      <c r="C164" s="219"/>
      <c r="D164" s="219"/>
      <c r="E164" s="44">
        <f>F19</f>
        <v>12</v>
      </c>
      <c r="F164" s="42" t="s">
        <v>176</v>
      </c>
      <c r="G164" s="12">
        <f>ROUND(G163*E164,2)</f>
        <v>1030730.88</v>
      </c>
    </row>
    <row r="165" spans="1:7" ht="15" customHeight="1">
      <c r="A165" s="220" t="s">
        <v>177</v>
      </c>
      <c r="B165" s="220"/>
      <c r="C165" s="220"/>
      <c r="D165" s="220"/>
      <c r="E165" s="220"/>
      <c r="F165" s="220"/>
      <c r="G165" s="220"/>
    </row>
    <row r="166" spans="1:7" ht="15" customHeight="1">
      <c r="A166" s="132"/>
      <c r="B166" s="132"/>
      <c r="C166" s="132"/>
      <c r="D166" s="132"/>
      <c r="E166" s="132"/>
      <c r="F166" s="132"/>
      <c r="G166" s="132"/>
    </row>
    <row r="167" spans="1:7" ht="15" customHeight="1">
      <c r="A167" s="132"/>
      <c r="B167" s="132"/>
      <c r="C167" s="132"/>
      <c r="D167" s="132"/>
      <c r="E167" s="132"/>
      <c r="F167" s="132"/>
      <c r="G167" s="132"/>
    </row>
    <row r="168" spans="1:7" ht="15" customHeight="1">
      <c r="A168" s="132"/>
      <c r="B168" s="132"/>
      <c r="C168" s="132"/>
      <c r="D168" s="132"/>
      <c r="E168" s="132"/>
      <c r="F168" s="132"/>
      <c r="G168" s="132"/>
    </row>
    <row r="169" spans="1:7">
      <c r="A169" s="3"/>
      <c r="B169" s="3"/>
      <c r="C169" s="3"/>
      <c r="D169" s="3"/>
      <c r="E169" s="3"/>
      <c r="F169" s="3"/>
      <c r="G169" s="3"/>
    </row>
    <row r="170" spans="1:7">
      <c r="A170" s="3"/>
      <c r="B170" s="3"/>
      <c r="C170" s="3"/>
      <c r="D170" s="3"/>
      <c r="E170" s="3"/>
      <c r="F170" s="3"/>
      <c r="G170" s="3"/>
    </row>
    <row r="171" spans="1:7">
      <c r="A171" s="2"/>
      <c r="B171" s="2"/>
      <c r="C171" s="45"/>
      <c r="D171" s="45"/>
      <c r="E171" s="45"/>
      <c r="F171" s="2"/>
      <c r="G171" s="2"/>
    </row>
    <row r="172" spans="1:7">
      <c r="A172" s="2"/>
      <c r="B172" s="2"/>
      <c r="C172" s="221" t="s">
        <v>337</v>
      </c>
      <c r="D172" s="221"/>
      <c r="E172" s="221"/>
      <c r="F172" s="2"/>
      <c r="G172" s="2"/>
    </row>
    <row r="173" spans="1:7">
      <c r="A173" s="2"/>
      <c r="B173" s="2"/>
      <c r="C173" s="221" t="s">
        <v>336</v>
      </c>
      <c r="D173" s="221"/>
      <c r="E173" s="221"/>
      <c r="F173" s="2"/>
      <c r="G173" s="2"/>
    </row>
    <row r="174" spans="1:7" hidden="1">
      <c r="A174" s="46"/>
      <c r="B174" s="46"/>
      <c r="C174" s="46"/>
      <c r="D174" s="46"/>
      <c r="E174" s="46"/>
      <c r="F174" s="46"/>
      <c r="G174" s="46"/>
    </row>
    <row r="175" spans="1:7" hidden="1">
      <c r="A175" s="46"/>
      <c r="B175" s="46"/>
      <c r="C175" s="46"/>
      <c r="D175" s="46"/>
      <c r="E175" s="46"/>
      <c r="F175" s="46"/>
      <c r="G175" s="46"/>
    </row>
    <row r="176" spans="1:7" hidden="1">
      <c r="A176" s="46"/>
      <c r="B176" s="46"/>
      <c r="C176" s="46"/>
      <c r="D176" s="46"/>
      <c r="E176" s="46"/>
      <c r="F176" s="46"/>
      <c r="G176" s="46"/>
    </row>
    <row r="177" spans="1:7" hidden="1">
      <c r="A177" s="46"/>
      <c r="B177" s="46"/>
      <c r="C177" s="46"/>
      <c r="D177" s="46"/>
      <c r="E177" s="46"/>
      <c r="F177" s="46"/>
      <c r="G177" s="46"/>
    </row>
    <row r="178" spans="1:7" hidden="1">
      <c r="A178" s="46"/>
      <c r="B178" s="46"/>
      <c r="C178" s="46"/>
      <c r="D178" s="46"/>
      <c r="E178" s="46"/>
      <c r="F178" s="46"/>
      <c r="G178" s="46"/>
    </row>
    <row r="179" spans="1:7" ht="15" customHeight="1"/>
    <row r="180" spans="1:7"/>
    <row r="181" spans="1:7"/>
    <row r="182" spans="1:7"/>
    <row r="183" spans="1:7"/>
  </sheetData>
  <sheetProtection formatCells="0" formatColumns="0" formatRows="0" insertRows="0"/>
  <mergeCells count="163">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B20:E20"/>
    <mergeCell ref="F20:G20"/>
    <mergeCell ref="A22:G22"/>
    <mergeCell ref="A23:D23"/>
    <mergeCell ref="F23:G23"/>
    <mergeCell ref="A24:D24"/>
    <mergeCell ref="F24:G24"/>
    <mergeCell ref="A25:G25"/>
    <mergeCell ref="A26:G26"/>
    <mergeCell ref="A28:G28"/>
    <mergeCell ref="A29:G29"/>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A37:G37"/>
    <mergeCell ref="A38:G38"/>
    <mergeCell ref="A40:G40"/>
    <mergeCell ref="B41:F41"/>
    <mergeCell ref="B42:F42"/>
    <mergeCell ref="B43:F43"/>
    <mergeCell ref="A44:F44"/>
    <mergeCell ref="A46:G46"/>
    <mergeCell ref="A47:G47"/>
    <mergeCell ref="B48:E48"/>
    <mergeCell ref="B49:E49"/>
    <mergeCell ref="B50:E50"/>
    <mergeCell ref="A51:F51"/>
    <mergeCell ref="A52:G52"/>
    <mergeCell ref="A53:G53"/>
    <mergeCell ref="A54:G54"/>
    <mergeCell ref="A56:F56"/>
    <mergeCell ref="A57:G57"/>
    <mergeCell ref="B58:E58"/>
    <mergeCell ref="B59:E59"/>
    <mergeCell ref="B60:E60"/>
    <mergeCell ref="B61:E61"/>
    <mergeCell ref="B62:E62"/>
    <mergeCell ref="B63:E63"/>
    <mergeCell ref="B64:E64"/>
    <mergeCell ref="B65:E65"/>
    <mergeCell ref="B66:E66"/>
    <mergeCell ref="A67:E67"/>
    <mergeCell ref="A68:G68"/>
    <mergeCell ref="A69:G69"/>
    <mergeCell ref="A70:G70"/>
    <mergeCell ref="A72:G72"/>
    <mergeCell ref="B73:F73"/>
    <mergeCell ref="B74:D74"/>
    <mergeCell ref="B75:E75"/>
    <mergeCell ref="B76:D76"/>
    <mergeCell ref="B77:E77"/>
    <mergeCell ref="B78:F78"/>
    <mergeCell ref="B79:F79"/>
    <mergeCell ref="B80:F80"/>
    <mergeCell ref="B81:F81"/>
    <mergeCell ref="A82:F82"/>
    <mergeCell ref="A83:G83"/>
    <mergeCell ref="A84:G84"/>
    <mergeCell ref="A86:G86"/>
    <mergeCell ref="B87:F87"/>
    <mergeCell ref="B88:F88"/>
    <mergeCell ref="B89:F89"/>
    <mergeCell ref="B90:F90"/>
    <mergeCell ref="A91:F91"/>
    <mergeCell ref="A93:G93"/>
    <mergeCell ref="B94:E94"/>
    <mergeCell ref="B95:E95"/>
    <mergeCell ref="B96:E96"/>
    <mergeCell ref="B97:E97"/>
    <mergeCell ref="B98:E98"/>
    <mergeCell ref="B99:E99"/>
    <mergeCell ref="A100:F100"/>
    <mergeCell ref="A102:G102"/>
    <mergeCell ref="A103:G103"/>
    <mergeCell ref="B104:E104"/>
    <mergeCell ref="B105:E105"/>
    <mergeCell ref="B106:E106"/>
    <mergeCell ref="B107:E107"/>
    <mergeCell ref="B108:E108"/>
    <mergeCell ref="B109:E109"/>
    <mergeCell ref="B110:E110"/>
    <mergeCell ref="B111:E111"/>
    <mergeCell ref="A112:F112"/>
    <mergeCell ref="A113:G113"/>
    <mergeCell ref="A115:G115"/>
    <mergeCell ref="B116:E116"/>
    <mergeCell ref="B117:E117"/>
    <mergeCell ref="A118:F118"/>
    <mergeCell ref="A119:G119"/>
    <mergeCell ref="A121:G121"/>
    <mergeCell ref="B122:E122"/>
    <mergeCell ref="B123:E123"/>
    <mergeCell ref="B124:E124"/>
    <mergeCell ref="A125:F125"/>
    <mergeCell ref="A127:G127"/>
    <mergeCell ref="B128:F128"/>
    <mergeCell ref="B129:F129"/>
    <mergeCell ref="B130:F130"/>
    <mergeCell ref="B131:F131"/>
    <mergeCell ref="A132:F132"/>
    <mergeCell ref="A133:G133"/>
    <mergeCell ref="A135:G135"/>
    <mergeCell ref="B136:F136"/>
    <mergeCell ref="B137:E137"/>
    <mergeCell ref="B138:E138"/>
    <mergeCell ref="B139:E139"/>
    <mergeCell ref="B140:E140"/>
    <mergeCell ref="B141:E141"/>
    <mergeCell ref="B142:E142"/>
    <mergeCell ref="B143:E143"/>
    <mergeCell ref="A144:E144"/>
    <mergeCell ref="A145:G145"/>
    <mergeCell ref="A146:G146"/>
    <mergeCell ref="A148:G148"/>
    <mergeCell ref="B149:F149"/>
    <mergeCell ref="B150:F150"/>
    <mergeCell ref="B151:F151"/>
    <mergeCell ref="B152:F152"/>
    <mergeCell ref="B153:F153"/>
    <mergeCell ref="B154:F154"/>
    <mergeCell ref="A155:F155"/>
    <mergeCell ref="B156:F156"/>
    <mergeCell ref="A157:F157"/>
    <mergeCell ref="A159:G159"/>
    <mergeCell ref="B160:F160"/>
    <mergeCell ref="B161:F161"/>
    <mergeCell ref="B162:F162"/>
    <mergeCell ref="B163:D163"/>
    <mergeCell ref="B164:D164"/>
    <mergeCell ref="A165:G165"/>
    <mergeCell ref="C172:E172"/>
    <mergeCell ref="C173:E173"/>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3"/>
  <sheetViews>
    <sheetView showGridLines="0" view="pageBreakPreview" topLeftCell="A162" zoomScaleNormal="100" zoomScaleSheetLayoutView="100" workbookViewId="0">
      <selection activeCell="A174" sqref="A1:G174"/>
    </sheetView>
  </sheetViews>
  <sheetFormatPr defaultColWidth="14.44140625" defaultRowHeight="14.4" zeroHeight="1"/>
  <cols>
    <col min="1" max="1" width="8.6640625" style="47" customWidth="1"/>
    <col min="2" max="4" width="18" style="47" customWidth="1"/>
    <col min="5" max="5" width="35.5546875" style="47" customWidth="1"/>
    <col min="6" max="7" width="14.44140625" style="47"/>
    <col min="8" max="12" width="14.44140625" style="1"/>
    <col min="13" max="1024" width="14.44140625" style="1" hidden="1"/>
  </cols>
  <sheetData>
    <row r="1" spans="1:7" ht="60" customHeight="1">
      <c r="A1" s="258" t="s">
        <v>11</v>
      </c>
      <c r="B1" s="258"/>
      <c r="C1" s="258"/>
      <c r="D1" s="258"/>
      <c r="E1" s="258"/>
      <c r="F1" s="258"/>
      <c r="G1" s="258"/>
    </row>
    <row r="2" spans="1:7" ht="45">
      <c r="A2" s="305"/>
      <c r="B2" s="305"/>
      <c r="C2" s="305"/>
      <c r="D2" s="305"/>
      <c r="E2" s="305"/>
      <c r="F2" s="305"/>
      <c r="G2" s="305"/>
    </row>
    <row r="3" spans="1:7">
      <c r="A3" s="306" t="s">
        <v>314</v>
      </c>
      <c r="B3" s="306"/>
      <c r="C3" s="306"/>
      <c r="D3" s="306"/>
      <c r="E3" s="306"/>
      <c r="F3" s="306"/>
      <c r="G3" s="306"/>
    </row>
    <row r="4" spans="1:7">
      <c r="A4" s="306" t="s">
        <v>321</v>
      </c>
      <c r="B4" s="306"/>
      <c r="C4" s="306"/>
      <c r="D4" s="306"/>
      <c r="E4" s="306"/>
      <c r="F4" s="306"/>
      <c r="G4" s="306"/>
    </row>
    <row r="5" spans="1:7">
      <c r="A5" s="306" t="s">
        <v>322</v>
      </c>
      <c r="B5" s="306"/>
      <c r="C5" s="306"/>
      <c r="D5" s="306"/>
      <c r="E5" s="306"/>
      <c r="F5" s="306"/>
      <c r="G5" s="306"/>
    </row>
    <row r="6" spans="1:7">
      <c r="A6" s="306" t="s">
        <v>323</v>
      </c>
      <c r="B6" s="306"/>
      <c r="C6" s="306"/>
      <c r="D6" s="306"/>
      <c r="E6" s="306"/>
      <c r="F6" s="306"/>
      <c r="G6" s="306"/>
    </row>
    <row r="7" spans="1:7">
      <c r="A7" s="170"/>
      <c r="B7" s="170"/>
      <c r="C7" s="170"/>
      <c r="D7" s="170"/>
      <c r="E7" s="170"/>
      <c r="F7" s="170"/>
      <c r="G7" s="170"/>
    </row>
    <row r="8" spans="1:7">
      <c r="A8" s="307" t="s">
        <v>334</v>
      </c>
      <c r="B8" s="307"/>
      <c r="C8" s="307"/>
      <c r="D8" s="307"/>
      <c r="E8" s="307"/>
      <c r="F8" s="307"/>
      <c r="G8" s="307"/>
    </row>
    <row r="9" spans="1:7">
      <c r="A9" s="171"/>
      <c r="B9" s="171"/>
      <c r="C9" s="171"/>
      <c r="D9" s="171"/>
      <c r="E9" s="171"/>
      <c r="F9" s="171"/>
      <c r="G9" s="171"/>
    </row>
    <row r="10" spans="1:7" ht="15" customHeight="1">
      <c r="A10" s="308" t="s">
        <v>0</v>
      </c>
      <c r="B10" s="308"/>
      <c r="C10" s="308"/>
      <c r="D10" s="308"/>
      <c r="E10" s="308"/>
      <c r="F10" s="308"/>
      <c r="G10" s="308"/>
    </row>
    <row r="11" spans="1:7">
      <c r="A11" s="172" t="s">
        <v>12</v>
      </c>
      <c r="B11" s="174" t="s">
        <v>13</v>
      </c>
      <c r="C11" s="301" t="s">
        <v>14</v>
      </c>
      <c r="D11" s="301"/>
      <c r="E11" s="301"/>
      <c r="F11" s="301"/>
      <c r="G11" s="301"/>
    </row>
    <row r="12" spans="1:7">
      <c r="A12" s="172" t="s">
        <v>12</v>
      </c>
      <c r="B12" s="174" t="s">
        <v>15</v>
      </c>
      <c r="C12" s="300" t="s">
        <v>324</v>
      </c>
      <c r="D12" s="300"/>
      <c r="E12" s="300"/>
      <c r="F12" s="300"/>
      <c r="G12" s="300"/>
    </row>
    <row r="13" spans="1:7">
      <c r="A13" s="172" t="s">
        <v>12</v>
      </c>
      <c r="B13" s="174" t="s">
        <v>16</v>
      </c>
      <c r="C13" s="301" t="s">
        <v>325</v>
      </c>
      <c r="D13" s="301"/>
      <c r="E13" s="301"/>
      <c r="F13" s="301"/>
      <c r="G13" s="301"/>
    </row>
    <row r="14" spans="1:7">
      <c r="A14" s="171"/>
      <c r="B14" s="171"/>
      <c r="C14" s="171"/>
      <c r="D14" s="171"/>
      <c r="E14" s="171"/>
      <c r="F14" s="171"/>
      <c r="G14" s="171"/>
    </row>
    <row r="15" spans="1:7" ht="15" customHeight="1">
      <c r="A15" s="294" t="s">
        <v>17</v>
      </c>
      <c r="B15" s="294"/>
      <c r="C15" s="294"/>
      <c r="D15" s="294"/>
      <c r="E15" s="294"/>
      <c r="F15" s="294"/>
      <c r="G15" s="294"/>
    </row>
    <row r="16" spans="1:7">
      <c r="A16" s="172" t="s">
        <v>18</v>
      </c>
      <c r="B16" s="280" t="s">
        <v>19</v>
      </c>
      <c r="C16" s="280"/>
      <c r="D16" s="280"/>
      <c r="E16" s="280"/>
      <c r="F16" s="302">
        <v>44470</v>
      </c>
      <c r="G16" s="303"/>
    </row>
    <row r="17" spans="1:7" ht="15" customHeight="1">
      <c r="A17" s="172" t="s">
        <v>20</v>
      </c>
      <c r="B17" s="280" t="s">
        <v>21</v>
      </c>
      <c r="C17" s="280"/>
      <c r="D17" s="280"/>
      <c r="E17" s="280"/>
      <c r="F17" s="304" t="s">
        <v>22</v>
      </c>
      <c r="G17" s="304"/>
    </row>
    <row r="18" spans="1:7">
      <c r="A18" s="172" t="s">
        <v>23</v>
      </c>
      <c r="B18" s="280" t="s">
        <v>24</v>
      </c>
      <c r="C18" s="280"/>
      <c r="D18" s="280"/>
      <c r="E18" s="280"/>
      <c r="F18" s="303" t="s">
        <v>25</v>
      </c>
      <c r="G18" s="303"/>
    </row>
    <row r="19" spans="1:7">
      <c r="A19" s="172" t="s">
        <v>26</v>
      </c>
      <c r="B19" s="280" t="s">
        <v>27</v>
      </c>
      <c r="C19" s="280"/>
      <c r="D19" s="280"/>
      <c r="E19" s="280"/>
      <c r="F19" s="297">
        <v>12</v>
      </c>
      <c r="G19" s="297"/>
    </row>
    <row r="20" spans="1:7">
      <c r="A20" s="175" t="s">
        <v>28</v>
      </c>
      <c r="B20" s="298" t="s">
        <v>29</v>
      </c>
      <c r="C20" s="298"/>
      <c r="D20" s="298"/>
      <c r="E20" s="298"/>
      <c r="F20" s="297" t="s">
        <v>326</v>
      </c>
      <c r="G20" s="297"/>
    </row>
    <row r="21" spans="1:7">
      <c r="A21" s="171"/>
      <c r="B21" s="171"/>
      <c r="C21" s="171"/>
      <c r="D21" s="171"/>
      <c r="E21" s="171"/>
      <c r="F21" s="171"/>
      <c r="G21" s="171"/>
    </row>
    <row r="22" spans="1:7" ht="15" customHeight="1">
      <c r="A22" s="294" t="s">
        <v>30</v>
      </c>
      <c r="B22" s="294"/>
      <c r="C22" s="294"/>
      <c r="D22" s="294"/>
      <c r="E22" s="294"/>
      <c r="F22" s="294"/>
      <c r="G22" s="294"/>
    </row>
    <row r="23" spans="1:7" ht="19.5" customHeight="1">
      <c r="A23" s="268" t="s">
        <v>31</v>
      </c>
      <c r="B23" s="268"/>
      <c r="C23" s="268"/>
      <c r="D23" s="268"/>
      <c r="E23" s="176" t="s">
        <v>32</v>
      </c>
      <c r="F23" s="268" t="s">
        <v>33</v>
      </c>
      <c r="G23" s="268"/>
    </row>
    <row r="24" spans="1:7">
      <c r="A24" s="299" t="str">
        <f>Geral!B3</f>
        <v>Motorista Executivo (6h00 - 22h00)</v>
      </c>
      <c r="B24" s="299"/>
      <c r="C24" s="299"/>
      <c r="D24" s="299"/>
      <c r="E24" s="177" t="str">
        <f>Geral!G3</f>
        <v>Posto/mês</v>
      </c>
      <c r="F24" s="252">
        <f>IFERROR(VLOOKUP(A24,Proposta!$B$17:$D$23,3,FALSE()),1)</f>
        <v>1</v>
      </c>
      <c r="G24" s="252"/>
    </row>
    <row r="25" spans="1:7" ht="29.25" customHeight="1">
      <c r="A25" s="270" t="s">
        <v>34</v>
      </c>
      <c r="B25" s="270"/>
      <c r="C25" s="270"/>
      <c r="D25" s="270"/>
      <c r="E25" s="270"/>
      <c r="F25" s="270"/>
      <c r="G25" s="270"/>
    </row>
    <row r="26" spans="1:7" ht="29.25" customHeight="1">
      <c r="A26" s="270" t="s">
        <v>35</v>
      </c>
      <c r="B26" s="270"/>
      <c r="C26" s="270"/>
      <c r="D26" s="270"/>
      <c r="E26" s="270"/>
      <c r="F26" s="270"/>
      <c r="G26" s="270"/>
    </row>
    <row r="27" spans="1:7">
      <c r="A27" s="171"/>
      <c r="B27" s="171"/>
      <c r="C27" s="171"/>
      <c r="D27" s="171"/>
      <c r="E27" s="171"/>
      <c r="F27" s="171"/>
      <c r="G27" s="171"/>
    </row>
    <row r="28" spans="1:7" ht="15" customHeight="1">
      <c r="A28" s="294" t="s">
        <v>36</v>
      </c>
      <c r="B28" s="294"/>
      <c r="C28" s="294"/>
      <c r="D28" s="294"/>
      <c r="E28" s="294"/>
      <c r="F28" s="294"/>
      <c r="G28" s="294"/>
    </row>
    <row r="29" spans="1:7" ht="15" customHeight="1">
      <c r="A29" s="295" t="s">
        <v>37</v>
      </c>
      <c r="B29" s="295"/>
      <c r="C29" s="295"/>
      <c r="D29" s="295"/>
      <c r="E29" s="295"/>
      <c r="F29" s="295"/>
      <c r="G29" s="295"/>
    </row>
    <row r="30" spans="1:7">
      <c r="A30" s="172">
        <v>1</v>
      </c>
      <c r="B30" s="280" t="s">
        <v>38</v>
      </c>
      <c r="C30" s="280"/>
      <c r="D30" s="280"/>
      <c r="E30" s="290" t="s">
        <v>39</v>
      </c>
      <c r="F30" s="290"/>
      <c r="G30" s="290"/>
    </row>
    <row r="31" spans="1:7">
      <c r="A31" s="172">
        <v>2</v>
      </c>
      <c r="B31" s="280" t="s">
        <v>40</v>
      </c>
      <c r="C31" s="280"/>
      <c r="D31" s="280"/>
      <c r="E31" s="290" t="s">
        <v>41</v>
      </c>
      <c r="F31" s="290"/>
      <c r="G31" s="290"/>
    </row>
    <row r="32" spans="1:7">
      <c r="A32" s="172">
        <v>3</v>
      </c>
      <c r="B32" s="280" t="s">
        <v>42</v>
      </c>
      <c r="C32" s="280"/>
      <c r="D32" s="280"/>
      <c r="E32" s="296">
        <v>1368.91</v>
      </c>
      <c r="F32" s="296"/>
      <c r="G32" s="296"/>
    </row>
    <row r="33" spans="1:7">
      <c r="A33" s="172">
        <v>4</v>
      </c>
      <c r="B33" s="280" t="s">
        <v>43</v>
      </c>
      <c r="C33" s="280"/>
      <c r="D33" s="280"/>
      <c r="E33" s="290" t="s">
        <v>44</v>
      </c>
      <c r="F33" s="290"/>
      <c r="G33" s="290"/>
    </row>
    <row r="34" spans="1:7">
      <c r="A34" s="172">
        <v>5</v>
      </c>
      <c r="B34" s="280" t="s">
        <v>45</v>
      </c>
      <c r="C34" s="280"/>
      <c r="D34" s="280"/>
      <c r="E34" s="291">
        <v>44197</v>
      </c>
      <c r="F34" s="291"/>
      <c r="G34" s="291"/>
    </row>
    <row r="35" spans="1:7">
      <c r="A35" s="179">
        <v>6</v>
      </c>
      <c r="B35" s="292" t="s">
        <v>46</v>
      </c>
      <c r="C35" s="292"/>
      <c r="D35" s="292"/>
      <c r="E35" s="290">
        <v>21.01</v>
      </c>
      <c r="F35" s="290"/>
      <c r="G35" s="290"/>
    </row>
    <row r="36" spans="1:7">
      <c r="A36" s="179">
        <v>7</v>
      </c>
      <c r="B36" s="292" t="s">
        <v>47</v>
      </c>
      <c r="C36" s="292"/>
      <c r="D36" s="292"/>
      <c r="E36" s="293">
        <v>1100</v>
      </c>
      <c r="F36" s="293"/>
      <c r="G36" s="293"/>
    </row>
    <row r="37" spans="1:7" ht="15" customHeight="1">
      <c r="A37" s="270" t="s">
        <v>48</v>
      </c>
      <c r="B37" s="270"/>
      <c r="C37" s="270"/>
      <c r="D37" s="270"/>
      <c r="E37" s="270"/>
      <c r="F37" s="270"/>
      <c r="G37" s="270"/>
    </row>
    <row r="38" spans="1:7" ht="15" customHeight="1">
      <c r="A38" s="270" t="s">
        <v>49</v>
      </c>
      <c r="B38" s="270"/>
      <c r="C38" s="270"/>
      <c r="D38" s="270"/>
      <c r="E38" s="270"/>
      <c r="F38" s="270"/>
      <c r="G38" s="270"/>
    </row>
    <row r="39" spans="1:7">
      <c r="A39" s="171"/>
      <c r="B39" s="171"/>
      <c r="C39" s="171"/>
      <c r="D39" s="171"/>
      <c r="E39" s="171"/>
      <c r="F39" s="171"/>
      <c r="G39" s="171"/>
    </row>
    <row r="40" spans="1:7">
      <c r="A40" s="267" t="s">
        <v>50</v>
      </c>
      <c r="B40" s="267"/>
      <c r="C40" s="267"/>
      <c r="D40" s="267"/>
      <c r="E40" s="267"/>
      <c r="F40" s="267"/>
      <c r="G40" s="267"/>
    </row>
    <row r="41" spans="1:7" ht="15" customHeight="1">
      <c r="A41" s="176">
        <v>1</v>
      </c>
      <c r="B41" s="268" t="s">
        <v>51</v>
      </c>
      <c r="C41" s="268"/>
      <c r="D41" s="268"/>
      <c r="E41" s="268"/>
      <c r="F41" s="268"/>
      <c r="G41" s="176" t="s">
        <v>52</v>
      </c>
    </row>
    <row r="42" spans="1:7">
      <c r="A42" s="172" t="s">
        <v>18</v>
      </c>
      <c r="B42" s="278" t="s">
        <v>53</v>
      </c>
      <c r="C42" s="278"/>
      <c r="D42" s="278"/>
      <c r="E42" s="278"/>
      <c r="F42" s="278"/>
      <c r="G42" s="180">
        <v>2696.19</v>
      </c>
    </row>
    <row r="43" spans="1:7">
      <c r="A43" s="172" t="s">
        <v>20</v>
      </c>
      <c r="B43" s="279" t="s">
        <v>54</v>
      </c>
      <c r="C43" s="279"/>
      <c r="D43" s="279"/>
      <c r="E43" s="279"/>
      <c r="F43" s="279"/>
      <c r="G43" s="182">
        <v>0</v>
      </c>
    </row>
    <row r="44" spans="1:7">
      <c r="A44" s="266" t="s">
        <v>55</v>
      </c>
      <c r="B44" s="266"/>
      <c r="C44" s="266"/>
      <c r="D44" s="266"/>
      <c r="E44" s="266"/>
      <c r="F44" s="266"/>
      <c r="G44" s="183">
        <f>ROUND(SUM(G42:G43),2)</f>
        <v>2696.19</v>
      </c>
    </row>
    <row r="45" spans="1:7">
      <c r="A45" s="171"/>
      <c r="B45" s="171"/>
      <c r="C45" s="171"/>
      <c r="D45" s="171"/>
      <c r="E45" s="171"/>
      <c r="F45" s="171"/>
      <c r="G45" s="171"/>
    </row>
    <row r="46" spans="1:7">
      <c r="A46" s="267" t="s">
        <v>56</v>
      </c>
      <c r="B46" s="267"/>
      <c r="C46" s="267"/>
      <c r="D46" s="267"/>
      <c r="E46" s="267"/>
      <c r="F46" s="267"/>
      <c r="G46" s="267"/>
    </row>
    <row r="47" spans="1:7" ht="15" customHeight="1">
      <c r="A47" s="283" t="s">
        <v>57</v>
      </c>
      <c r="B47" s="283"/>
      <c r="C47" s="283"/>
      <c r="D47" s="283"/>
      <c r="E47" s="283"/>
      <c r="F47" s="283"/>
      <c r="G47" s="283"/>
    </row>
    <row r="48" spans="1:7" ht="15" customHeight="1">
      <c r="A48" s="176" t="s">
        <v>58</v>
      </c>
      <c r="B48" s="268" t="s">
        <v>59</v>
      </c>
      <c r="C48" s="268"/>
      <c r="D48" s="268"/>
      <c r="E48" s="268"/>
      <c r="F48" s="176" t="s">
        <v>60</v>
      </c>
      <c r="G48" s="176" t="s">
        <v>52</v>
      </c>
    </row>
    <row r="49" spans="1:7">
      <c r="A49" s="172" t="s">
        <v>18</v>
      </c>
      <c r="B49" s="277" t="s">
        <v>61</v>
      </c>
      <c r="C49" s="277"/>
      <c r="D49" s="277"/>
      <c r="E49" s="277"/>
      <c r="F49" s="184">
        <f>1/12</f>
        <v>8.3333333333333329E-2</v>
      </c>
      <c r="G49" s="185">
        <f>ROUND($G$44*F49,2)</f>
        <v>224.68</v>
      </c>
    </row>
    <row r="50" spans="1:7">
      <c r="A50" s="172" t="s">
        <v>20</v>
      </c>
      <c r="B50" s="286" t="s">
        <v>62</v>
      </c>
      <c r="C50" s="286"/>
      <c r="D50" s="286"/>
      <c r="E50" s="286"/>
      <c r="F50" s="184">
        <v>0.1111</v>
      </c>
      <c r="G50" s="185">
        <f>ROUND($G$44*F50,2)</f>
        <v>299.55</v>
      </c>
    </row>
    <row r="51" spans="1:7">
      <c r="A51" s="266" t="s">
        <v>63</v>
      </c>
      <c r="B51" s="266"/>
      <c r="C51" s="266"/>
      <c r="D51" s="266"/>
      <c r="E51" s="266"/>
      <c r="F51" s="266"/>
      <c r="G51" s="183">
        <f>ROUND(SUM(G49:G50),2)</f>
        <v>524.23</v>
      </c>
    </row>
    <row r="52" spans="1:7" ht="32.25" customHeight="1">
      <c r="A52" s="287" t="s">
        <v>64</v>
      </c>
      <c r="B52" s="287"/>
      <c r="C52" s="287"/>
      <c r="D52" s="287"/>
      <c r="E52" s="287"/>
      <c r="F52" s="287"/>
      <c r="G52" s="287"/>
    </row>
    <row r="53" spans="1:7" ht="31.5" customHeight="1">
      <c r="A53" s="270" t="s">
        <v>65</v>
      </c>
      <c r="B53" s="270"/>
      <c r="C53" s="270"/>
      <c r="D53" s="270"/>
      <c r="E53" s="270"/>
      <c r="F53" s="270"/>
      <c r="G53" s="270"/>
    </row>
    <row r="54" spans="1:7" ht="45" customHeight="1">
      <c r="A54" s="270" t="s">
        <v>66</v>
      </c>
      <c r="B54" s="270"/>
      <c r="C54" s="270"/>
      <c r="D54" s="270"/>
      <c r="E54" s="270"/>
      <c r="F54" s="270"/>
      <c r="G54" s="270"/>
    </row>
    <row r="55" spans="1:7">
      <c r="A55" s="171"/>
      <c r="B55" s="171"/>
      <c r="C55" s="171"/>
      <c r="D55" s="171"/>
      <c r="E55" s="171"/>
      <c r="F55" s="171"/>
      <c r="G55" s="171"/>
    </row>
    <row r="56" spans="1:7">
      <c r="A56" s="288" t="s">
        <v>67</v>
      </c>
      <c r="B56" s="288"/>
      <c r="C56" s="288"/>
      <c r="D56" s="288"/>
      <c r="E56" s="288"/>
      <c r="F56" s="288"/>
      <c r="G56" s="186">
        <f>ROUND(G44+G51,2)</f>
        <v>3220.42</v>
      </c>
    </row>
    <row r="57" spans="1:7" ht="15" customHeight="1">
      <c r="A57" s="283" t="s">
        <v>68</v>
      </c>
      <c r="B57" s="283"/>
      <c r="C57" s="283"/>
      <c r="D57" s="283"/>
      <c r="E57" s="283"/>
      <c r="F57" s="283"/>
      <c r="G57" s="283"/>
    </row>
    <row r="58" spans="1:7" ht="15" customHeight="1">
      <c r="A58" s="176" t="s">
        <v>69</v>
      </c>
      <c r="B58" s="268" t="s">
        <v>70</v>
      </c>
      <c r="C58" s="268"/>
      <c r="D58" s="268"/>
      <c r="E58" s="268"/>
      <c r="F58" s="176" t="s">
        <v>60</v>
      </c>
      <c r="G58" s="176" t="s">
        <v>52</v>
      </c>
    </row>
    <row r="59" spans="1:7">
      <c r="A59" s="172" t="s">
        <v>18</v>
      </c>
      <c r="B59" s="277" t="s">
        <v>71</v>
      </c>
      <c r="C59" s="277"/>
      <c r="D59" s="277"/>
      <c r="E59" s="277"/>
      <c r="F59" s="184">
        <v>0.2</v>
      </c>
      <c r="G59" s="185">
        <f t="shared" ref="G59:G66" si="0">ROUND($G$56*F59,2)</f>
        <v>644.08000000000004</v>
      </c>
    </row>
    <row r="60" spans="1:7">
      <c r="A60" s="172" t="s">
        <v>72</v>
      </c>
      <c r="B60" s="277" t="s">
        <v>73</v>
      </c>
      <c r="C60" s="277"/>
      <c r="D60" s="277"/>
      <c r="E60" s="277"/>
      <c r="F60" s="184">
        <v>2.5000000000000001E-2</v>
      </c>
      <c r="G60" s="185">
        <f t="shared" si="0"/>
        <v>80.510000000000005</v>
      </c>
    </row>
    <row r="61" spans="1:7">
      <c r="A61" s="172" t="s">
        <v>74</v>
      </c>
      <c r="B61" s="278" t="s">
        <v>75</v>
      </c>
      <c r="C61" s="278"/>
      <c r="D61" s="278"/>
      <c r="E61" s="278"/>
      <c r="F61" s="198">
        <f>'Cargo1-Leve22h'!F61</f>
        <v>1.8200000000000001E-2</v>
      </c>
      <c r="G61" s="185">
        <f t="shared" si="0"/>
        <v>58.61</v>
      </c>
    </row>
    <row r="62" spans="1:7">
      <c r="A62" s="172" t="s">
        <v>20</v>
      </c>
      <c r="B62" s="277" t="s">
        <v>76</v>
      </c>
      <c r="C62" s="277"/>
      <c r="D62" s="277"/>
      <c r="E62" s="277"/>
      <c r="F62" s="184">
        <v>0.08</v>
      </c>
      <c r="G62" s="185">
        <f t="shared" si="0"/>
        <v>257.63</v>
      </c>
    </row>
    <row r="63" spans="1:7">
      <c r="A63" s="172" t="s">
        <v>23</v>
      </c>
      <c r="B63" s="277" t="s">
        <v>77</v>
      </c>
      <c r="C63" s="277"/>
      <c r="D63" s="277"/>
      <c r="E63" s="277"/>
      <c r="F63" s="184">
        <v>1.4999999999999999E-2</v>
      </c>
      <c r="G63" s="185">
        <f t="shared" si="0"/>
        <v>48.31</v>
      </c>
    </row>
    <row r="64" spans="1:7">
      <c r="A64" s="172" t="s">
        <v>26</v>
      </c>
      <c r="B64" s="277" t="s">
        <v>78</v>
      </c>
      <c r="C64" s="277"/>
      <c r="D64" s="277"/>
      <c r="E64" s="277"/>
      <c r="F64" s="184">
        <v>0.01</v>
      </c>
      <c r="G64" s="185">
        <f t="shared" si="0"/>
        <v>32.200000000000003</v>
      </c>
    </row>
    <row r="65" spans="1:7">
      <c r="A65" s="172" t="s">
        <v>28</v>
      </c>
      <c r="B65" s="277" t="s">
        <v>79</v>
      </c>
      <c r="C65" s="277"/>
      <c r="D65" s="277"/>
      <c r="E65" s="277"/>
      <c r="F65" s="184">
        <v>6.0000000000000001E-3</v>
      </c>
      <c r="G65" s="185">
        <f t="shared" si="0"/>
        <v>19.32</v>
      </c>
    </row>
    <row r="66" spans="1:7">
      <c r="A66" s="172" t="s">
        <v>80</v>
      </c>
      <c r="B66" s="277" t="s">
        <v>81</v>
      </c>
      <c r="C66" s="277"/>
      <c r="D66" s="277"/>
      <c r="E66" s="277"/>
      <c r="F66" s="184">
        <v>2E-3</v>
      </c>
      <c r="G66" s="185">
        <f t="shared" si="0"/>
        <v>6.44</v>
      </c>
    </row>
    <row r="67" spans="1:7">
      <c r="A67" s="266" t="s">
        <v>82</v>
      </c>
      <c r="B67" s="266"/>
      <c r="C67" s="266"/>
      <c r="D67" s="266"/>
      <c r="E67" s="266"/>
      <c r="F67" s="188">
        <f>SUM(F59:F66)</f>
        <v>0.35620000000000002</v>
      </c>
      <c r="G67" s="183">
        <f>ROUND(SUM(G59:G66),2)</f>
        <v>1147.0999999999999</v>
      </c>
    </row>
    <row r="68" spans="1:7" ht="27" customHeight="1">
      <c r="A68" s="270" t="s">
        <v>83</v>
      </c>
      <c r="B68" s="270"/>
      <c r="C68" s="270"/>
      <c r="D68" s="270"/>
      <c r="E68" s="270"/>
      <c r="F68" s="270"/>
      <c r="G68" s="270"/>
    </row>
    <row r="69" spans="1:7" ht="27" customHeight="1">
      <c r="A69" s="270" t="s">
        <v>84</v>
      </c>
      <c r="B69" s="270"/>
      <c r="C69" s="270"/>
      <c r="D69" s="270"/>
      <c r="E69" s="270"/>
      <c r="F69" s="270"/>
      <c r="G69" s="270"/>
    </row>
    <row r="70" spans="1:7">
      <c r="A70" s="285" t="s">
        <v>85</v>
      </c>
      <c r="B70" s="285"/>
      <c r="C70" s="285"/>
      <c r="D70" s="285"/>
      <c r="E70" s="285"/>
      <c r="F70" s="285"/>
      <c r="G70" s="285"/>
    </row>
    <row r="71" spans="1:7">
      <c r="A71" s="171"/>
      <c r="B71" s="171"/>
      <c r="C71" s="171"/>
      <c r="D71" s="171"/>
      <c r="E71" s="171"/>
      <c r="F71" s="171"/>
      <c r="G71" s="171"/>
    </row>
    <row r="72" spans="1:7" ht="15" customHeight="1">
      <c r="A72" s="283" t="s">
        <v>86</v>
      </c>
      <c r="B72" s="283"/>
      <c r="C72" s="283"/>
      <c r="D72" s="283"/>
      <c r="E72" s="283"/>
      <c r="F72" s="283"/>
      <c r="G72" s="283"/>
    </row>
    <row r="73" spans="1:7" ht="15" customHeight="1">
      <c r="A73" s="176" t="s">
        <v>87</v>
      </c>
      <c r="B73" s="268" t="s">
        <v>88</v>
      </c>
      <c r="C73" s="268"/>
      <c r="D73" s="268"/>
      <c r="E73" s="268"/>
      <c r="F73" s="268"/>
      <c r="G73" s="176" t="s">
        <v>52</v>
      </c>
    </row>
    <row r="74" spans="1:7">
      <c r="A74" s="172" t="s">
        <v>18</v>
      </c>
      <c r="B74" s="277" t="s">
        <v>89</v>
      </c>
      <c r="C74" s="277"/>
      <c r="D74" s="277"/>
      <c r="E74" s="189" t="s">
        <v>90</v>
      </c>
      <c r="F74" s="182">
        <v>5.5</v>
      </c>
      <c r="G74" s="190">
        <f>ROUND($E$35,0)*2*F74</f>
        <v>231</v>
      </c>
    </row>
    <row r="75" spans="1:7">
      <c r="A75" s="191" t="s">
        <v>91</v>
      </c>
      <c r="B75" s="273" t="s">
        <v>92</v>
      </c>
      <c r="C75" s="273"/>
      <c r="D75" s="273"/>
      <c r="E75" s="273"/>
      <c r="F75" s="192">
        <v>-0.06</v>
      </c>
      <c r="G75" s="193">
        <f>ROUND($G$42*F75,2)</f>
        <v>-161.77000000000001</v>
      </c>
    </row>
    <row r="76" spans="1:7">
      <c r="A76" s="172" t="s">
        <v>20</v>
      </c>
      <c r="B76" s="278" t="s">
        <v>93</v>
      </c>
      <c r="C76" s="278"/>
      <c r="D76" s="278"/>
      <c r="E76" s="189" t="s">
        <v>90</v>
      </c>
      <c r="F76" s="182">
        <v>38.51</v>
      </c>
      <c r="G76" s="194">
        <f>ROUND($E$35,0)*F76</f>
        <v>808.70999999999992</v>
      </c>
    </row>
    <row r="77" spans="1:7">
      <c r="A77" s="191" t="s">
        <v>94</v>
      </c>
      <c r="B77" s="284" t="s">
        <v>95</v>
      </c>
      <c r="C77" s="284"/>
      <c r="D77" s="284"/>
      <c r="E77" s="284"/>
      <c r="F77" s="181">
        <v>-0.3</v>
      </c>
      <c r="G77" s="193">
        <f>ROUND($E$35,0)*F77</f>
        <v>-6.3</v>
      </c>
    </row>
    <row r="78" spans="1:7">
      <c r="A78" s="172" t="s">
        <v>23</v>
      </c>
      <c r="B78" s="279" t="s">
        <v>178</v>
      </c>
      <c r="C78" s="279"/>
      <c r="D78" s="279"/>
      <c r="E78" s="279"/>
      <c r="F78" s="279"/>
      <c r="G78" s="182">
        <v>0</v>
      </c>
    </row>
    <row r="79" spans="1:7">
      <c r="A79" s="172" t="s">
        <v>26</v>
      </c>
      <c r="B79" s="280" t="s">
        <v>97</v>
      </c>
      <c r="C79" s="280"/>
      <c r="D79" s="280"/>
      <c r="E79" s="280"/>
      <c r="F79" s="280"/>
      <c r="G79" s="182">
        <v>0</v>
      </c>
    </row>
    <row r="80" spans="1:7">
      <c r="A80" s="172" t="s">
        <v>28</v>
      </c>
      <c r="B80" s="280" t="s">
        <v>98</v>
      </c>
      <c r="C80" s="280"/>
      <c r="D80" s="280"/>
      <c r="E80" s="280"/>
      <c r="F80" s="280"/>
      <c r="G80" s="182">
        <v>0</v>
      </c>
    </row>
    <row r="81" spans="1:7">
      <c r="A81" s="172" t="s">
        <v>80</v>
      </c>
      <c r="B81" s="278" t="s">
        <v>99</v>
      </c>
      <c r="C81" s="278"/>
      <c r="D81" s="278"/>
      <c r="E81" s="278"/>
      <c r="F81" s="278"/>
      <c r="G81" s="182">
        <v>0</v>
      </c>
    </row>
    <row r="82" spans="1:7">
      <c r="A82" s="266" t="s">
        <v>100</v>
      </c>
      <c r="B82" s="266"/>
      <c r="C82" s="266"/>
      <c r="D82" s="266"/>
      <c r="E82" s="266"/>
      <c r="F82" s="266"/>
      <c r="G82" s="183">
        <f>ROUND(SUM(G74:G81),2)</f>
        <v>871.64</v>
      </c>
    </row>
    <row r="83" spans="1:7">
      <c r="A83" s="285" t="s">
        <v>101</v>
      </c>
      <c r="B83" s="285"/>
      <c r="C83" s="285"/>
      <c r="D83" s="285"/>
      <c r="E83" s="285"/>
      <c r="F83" s="285"/>
      <c r="G83" s="285"/>
    </row>
    <row r="84" spans="1:7" ht="30" customHeight="1">
      <c r="A84" s="270" t="s">
        <v>102</v>
      </c>
      <c r="B84" s="270"/>
      <c r="C84" s="270"/>
      <c r="D84" s="270"/>
      <c r="E84" s="270"/>
      <c r="F84" s="270"/>
      <c r="G84" s="270"/>
    </row>
    <row r="85" spans="1:7">
      <c r="A85" s="171"/>
      <c r="B85" s="171"/>
      <c r="C85" s="171"/>
      <c r="D85" s="171"/>
      <c r="E85" s="171"/>
      <c r="F85" s="171"/>
      <c r="G85" s="171"/>
    </row>
    <row r="86" spans="1:7">
      <c r="A86" s="267" t="s">
        <v>103</v>
      </c>
      <c r="B86" s="267"/>
      <c r="C86" s="267"/>
      <c r="D86" s="267"/>
      <c r="E86" s="267"/>
      <c r="F86" s="267"/>
      <c r="G86" s="267"/>
    </row>
    <row r="87" spans="1:7" ht="15" customHeight="1">
      <c r="A87" s="176">
        <v>2</v>
      </c>
      <c r="B87" s="268" t="s">
        <v>104</v>
      </c>
      <c r="C87" s="268"/>
      <c r="D87" s="268"/>
      <c r="E87" s="268"/>
      <c r="F87" s="268"/>
      <c r="G87" s="176" t="s">
        <v>52</v>
      </c>
    </row>
    <row r="88" spans="1:7">
      <c r="A88" s="195" t="s">
        <v>58</v>
      </c>
      <c r="B88" s="281" t="s">
        <v>59</v>
      </c>
      <c r="C88" s="281"/>
      <c r="D88" s="281"/>
      <c r="E88" s="281"/>
      <c r="F88" s="281"/>
      <c r="G88" s="196">
        <f>$G$51</f>
        <v>524.23</v>
      </c>
    </row>
    <row r="89" spans="1:7">
      <c r="A89" s="195" t="s">
        <v>69</v>
      </c>
      <c r="B89" s="281" t="s">
        <v>70</v>
      </c>
      <c r="C89" s="281"/>
      <c r="D89" s="281"/>
      <c r="E89" s="281"/>
      <c r="F89" s="281"/>
      <c r="G89" s="196">
        <f>$G$67</f>
        <v>1147.0999999999999</v>
      </c>
    </row>
    <row r="90" spans="1:7">
      <c r="A90" s="195" t="s">
        <v>87</v>
      </c>
      <c r="B90" s="281" t="s">
        <v>88</v>
      </c>
      <c r="C90" s="281"/>
      <c r="D90" s="281"/>
      <c r="E90" s="281"/>
      <c r="F90" s="281"/>
      <c r="G90" s="196">
        <f>$G$82</f>
        <v>871.64</v>
      </c>
    </row>
    <row r="91" spans="1:7">
      <c r="A91" s="266" t="s">
        <v>105</v>
      </c>
      <c r="B91" s="266"/>
      <c r="C91" s="266"/>
      <c r="D91" s="266"/>
      <c r="E91" s="266"/>
      <c r="F91" s="266"/>
      <c r="G91" s="183">
        <f>ROUND(SUM(G88:G90),2)</f>
        <v>2542.9699999999998</v>
      </c>
    </row>
    <row r="92" spans="1:7">
      <c r="A92" s="171"/>
      <c r="B92" s="171"/>
      <c r="C92" s="171"/>
      <c r="D92" s="171"/>
      <c r="E92" s="171"/>
      <c r="F92" s="171"/>
      <c r="G92" s="171"/>
    </row>
    <row r="93" spans="1:7">
      <c r="A93" s="267" t="s">
        <v>106</v>
      </c>
      <c r="B93" s="267"/>
      <c r="C93" s="267"/>
      <c r="D93" s="267"/>
      <c r="E93" s="267"/>
      <c r="F93" s="267"/>
      <c r="G93" s="267"/>
    </row>
    <row r="94" spans="1:7" ht="15" customHeight="1">
      <c r="A94" s="176">
        <v>3</v>
      </c>
      <c r="B94" s="268" t="s">
        <v>107</v>
      </c>
      <c r="C94" s="268"/>
      <c r="D94" s="268"/>
      <c r="E94" s="268"/>
      <c r="F94" s="176" t="s">
        <v>60</v>
      </c>
      <c r="G94" s="176" t="s">
        <v>52</v>
      </c>
    </row>
    <row r="95" spans="1:7">
      <c r="A95" s="172" t="s">
        <v>18</v>
      </c>
      <c r="B95" s="278" t="s">
        <v>108</v>
      </c>
      <c r="C95" s="278"/>
      <c r="D95" s="278"/>
      <c r="E95" s="278"/>
      <c r="F95" s="184">
        <f>(1/12)*5.55%</f>
        <v>4.6249999999999998E-3</v>
      </c>
      <c r="G95" s="185">
        <f>ROUND($G$44*F95,2)</f>
        <v>12.47</v>
      </c>
    </row>
    <row r="96" spans="1:7">
      <c r="A96" s="172" t="s">
        <v>20</v>
      </c>
      <c r="B96" s="280" t="s">
        <v>109</v>
      </c>
      <c r="C96" s="280"/>
      <c r="D96" s="280"/>
      <c r="E96" s="280"/>
      <c r="F96" s="197">
        <f>$F$62</f>
        <v>0.08</v>
      </c>
      <c r="G96" s="185">
        <f>G95*F96</f>
        <v>0.99760000000000004</v>
      </c>
    </row>
    <row r="97" spans="1:7">
      <c r="A97" s="172" t="s">
        <v>23</v>
      </c>
      <c r="B97" s="279" t="s">
        <v>110</v>
      </c>
      <c r="C97" s="279"/>
      <c r="D97" s="279"/>
      <c r="E97" s="279"/>
      <c r="F97" s="184">
        <f>(7/30)/12</f>
        <v>1.9444444444444445E-2</v>
      </c>
      <c r="G97" s="185">
        <f>ROUND($G$44*F97,2)</f>
        <v>52.43</v>
      </c>
    </row>
    <row r="98" spans="1:7">
      <c r="A98" s="172" t="s">
        <v>26</v>
      </c>
      <c r="B98" s="280" t="s">
        <v>111</v>
      </c>
      <c r="C98" s="280"/>
      <c r="D98" s="280"/>
      <c r="E98" s="280"/>
      <c r="F98" s="197">
        <f>$F$67</f>
        <v>0.35620000000000002</v>
      </c>
      <c r="G98" s="185">
        <f>G97*F98</f>
        <v>18.675566</v>
      </c>
    </row>
    <row r="99" spans="1:7">
      <c r="A99" s="172" t="s">
        <v>28</v>
      </c>
      <c r="B99" s="279" t="s">
        <v>112</v>
      </c>
      <c r="C99" s="279"/>
      <c r="D99" s="279"/>
      <c r="E99" s="279"/>
      <c r="F99" s="198">
        <v>0.04</v>
      </c>
      <c r="G99" s="185">
        <f>ROUND($G$44*F99,2)</f>
        <v>107.85</v>
      </c>
    </row>
    <row r="100" spans="1:7">
      <c r="A100" s="266" t="s">
        <v>113</v>
      </c>
      <c r="B100" s="266"/>
      <c r="C100" s="266"/>
      <c r="D100" s="266"/>
      <c r="E100" s="266"/>
      <c r="F100" s="266"/>
      <c r="G100" s="183">
        <f>ROUND(SUM(G95:G99),2)</f>
        <v>192.42</v>
      </c>
    </row>
    <row r="101" spans="1:7">
      <c r="A101" s="171"/>
      <c r="B101" s="171"/>
      <c r="C101" s="171"/>
      <c r="D101" s="171"/>
      <c r="E101" s="171"/>
      <c r="F101" s="171"/>
      <c r="G101" s="171"/>
    </row>
    <row r="102" spans="1:7">
      <c r="A102" s="267" t="s">
        <v>114</v>
      </c>
      <c r="B102" s="267"/>
      <c r="C102" s="267"/>
      <c r="D102" s="267"/>
      <c r="E102" s="267"/>
      <c r="F102" s="267"/>
      <c r="G102" s="267"/>
    </row>
    <row r="103" spans="1:7" ht="15" customHeight="1">
      <c r="A103" s="283" t="s">
        <v>115</v>
      </c>
      <c r="B103" s="283"/>
      <c r="C103" s="283"/>
      <c r="D103" s="283"/>
      <c r="E103" s="283"/>
      <c r="F103" s="283"/>
      <c r="G103" s="283"/>
    </row>
    <row r="104" spans="1:7" ht="15" customHeight="1">
      <c r="A104" s="176" t="s">
        <v>116</v>
      </c>
      <c r="B104" s="268" t="s">
        <v>117</v>
      </c>
      <c r="C104" s="268"/>
      <c r="D104" s="268"/>
      <c r="E104" s="268"/>
      <c r="F104" s="176" t="s">
        <v>60</v>
      </c>
      <c r="G104" s="176" t="s">
        <v>52</v>
      </c>
    </row>
    <row r="105" spans="1:7">
      <c r="A105" s="172" t="s">
        <v>18</v>
      </c>
      <c r="B105" s="280" t="s">
        <v>118</v>
      </c>
      <c r="C105" s="280"/>
      <c r="D105" s="280"/>
      <c r="E105" s="280"/>
      <c r="F105" s="184">
        <v>9.2999999999999992E-3</v>
      </c>
      <c r="G105" s="185">
        <f>ROUND($G$44*F105,2)</f>
        <v>25.07</v>
      </c>
    </row>
    <row r="106" spans="1:7" ht="15" customHeight="1">
      <c r="A106" s="172" t="s">
        <v>12</v>
      </c>
      <c r="B106" s="282" t="s">
        <v>119</v>
      </c>
      <c r="C106" s="282"/>
      <c r="D106" s="282"/>
      <c r="E106" s="282"/>
      <c r="F106" s="199">
        <f>$F$67</f>
        <v>0.35620000000000002</v>
      </c>
      <c r="G106" s="185">
        <f>ROUND(G105*F106,2)</f>
        <v>8.93</v>
      </c>
    </row>
    <row r="107" spans="1:7">
      <c r="A107" s="172" t="s">
        <v>20</v>
      </c>
      <c r="B107" s="279" t="s">
        <v>120</v>
      </c>
      <c r="C107" s="279"/>
      <c r="D107" s="279"/>
      <c r="E107" s="279"/>
      <c r="F107" s="200">
        <v>7.3000000000000001E-3</v>
      </c>
      <c r="G107" s="185">
        <f>ROUND($G$44*F107,2)</f>
        <v>19.68</v>
      </c>
    </row>
    <row r="108" spans="1:7">
      <c r="A108" s="172" t="s">
        <v>23</v>
      </c>
      <c r="B108" s="278" t="s">
        <v>121</v>
      </c>
      <c r="C108" s="278"/>
      <c r="D108" s="278"/>
      <c r="E108" s="278"/>
      <c r="F108" s="200">
        <v>8.1999999999999998E-4</v>
      </c>
      <c r="G108" s="185">
        <f>ROUND($G$44*F108,2)</f>
        <v>2.21</v>
      </c>
    </row>
    <row r="109" spans="1:7">
      <c r="A109" s="172" t="s">
        <v>26</v>
      </c>
      <c r="B109" s="279" t="s">
        <v>122</v>
      </c>
      <c r="C109" s="279"/>
      <c r="D109" s="279"/>
      <c r="E109" s="279"/>
      <c r="F109" s="200">
        <v>2.7000000000000001E-3</v>
      </c>
      <c r="G109" s="185">
        <f>ROUND($G$44*F109,2)</f>
        <v>7.28</v>
      </c>
    </row>
    <row r="110" spans="1:7">
      <c r="A110" s="172" t="s">
        <v>28</v>
      </c>
      <c r="B110" s="278" t="s">
        <v>123</v>
      </c>
      <c r="C110" s="278"/>
      <c r="D110" s="278"/>
      <c r="E110" s="278"/>
      <c r="F110" s="200">
        <v>5.5000000000000003E-4</v>
      </c>
      <c r="G110" s="185">
        <f>ROUND($G$44*F110,2)</f>
        <v>1.48</v>
      </c>
    </row>
    <row r="111" spans="1:7" ht="15" customHeight="1">
      <c r="A111" s="172" t="s">
        <v>80</v>
      </c>
      <c r="B111" s="282" t="s">
        <v>124</v>
      </c>
      <c r="C111" s="282"/>
      <c r="D111" s="282"/>
      <c r="E111" s="282"/>
      <c r="F111" s="200">
        <v>0</v>
      </c>
      <c r="G111" s="185">
        <f>ROUND($G$44*F111,2)</f>
        <v>0</v>
      </c>
    </row>
    <row r="112" spans="1:7">
      <c r="A112" s="266" t="s">
        <v>125</v>
      </c>
      <c r="B112" s="266"/>
      <c r="C112" s="266"/>
      <c r="D112" s="266"/>
      <c r="E112" s="266"/>
      <c r="F112" s="266"/>
      <c r="G112" s="183">
        <f>ROUND(SUM(G105:G111),2)</f>
        <v>64.650000000000006</v>
      </c>
    </row>
    <row r="113" spans="1:7" ht="41.25" customHeight="1">
      <c r="A113" s="270" t="s">
        <v>126</v>
      </c>
      <c r="B113" s="270"/>
      <c r="C113" s="270"/>
      <c r="D113" s="270"/>
      <c r="E113" s="270"/>
      <c r="F113" s="270"/>
      <c r="G113" s="270"/>
    </row>
    <row r="114" spans="1:7">
      <c r="A114" s="171"/>
      <c r="B114" s="171"/>
      <c r="C114" s="171"/>
      <c r="D114" s="171"/>
      <c r="E114" s="171"/>
      <c r="F114" s="171"/>
      <c r="G114" s="171"/>
    </row>
    <row r="115" spans="1:7" ht="15.75" customHeight="1">
      <c r="A115" s="283" t="s">
        <v>127</v>
      </c>
      <c r="B115" s="283"/>
      <c r="C115" s="283"/>
      <c r="D115" s="283"/>
      <c r="E115" s="283"/>
      <c r="F115" s="283"/>
      <c r="G115" s="283"/>
    </row>
    <row r="116" spans="1:7" ht="15" customHeight="1">
      <c r="A116" s="176" t="s">
        <v>128</v>
      </c>
      <c r="B116" s="268" t="s">
        <v>129</v>
      </c>
      <c r="C116" s="268"/>
      <c r="D116" s="268"/>
      <c r="E116" s="268"/>
      <c r="F116" s="176" t="s">
        <v>130</v>
      </c>
      <c r="G116" s="176" t="s">
        <v>52</v>
      </c>
    </row>
    <row r="117" spans="1:7">
      <c r="A117" s="172" t="s">
        <v>18</v>
      </c>
      <c r="B117" s="280" t="s">
        <v>131</v>
      </c>
      <c r="C117" s="280"/>
      <c r="D117" s="280"/>
      <c r="E117" s="280"/>
      <c r="F117" s="201">
        <v>0</v>
      </c>
      <c r="G117" s="185">
        <f>ROUND(F117*$E$35,2)</f>
        <v>0</v>
      </c>
    </row>
    <row r="118" spans="1:7">
      <c r="A118" s="266" t="s">
        <v>132</v>
      </c>
      <c r="B118" s="266"/>
      <c r="C118" s="266"/>
      <c r="D118" s="266"/>
      <c r="E118" s="266"/>
      <c r="F118" s="266"/>
      <c r="G118" s="183">
        <f>ROUND(SUM(G117),2)</f>
        <v>0</v>
      </c>
    </row>
    <row r="119" spans="1:7" ht="30" customHeight="1">
      <c r="A119" s="270" t="s">
        <v>133</v>
      </c>
      <c r="B119" s="270"/>
      <c r="C119" s="270"/>
      <c r="D119" s="270"/>
      <c r="E119" s="270"/>
      <c r="F119" s="270"/>
      <c r="G119" s="270"/>
    </row>
    <row r="120" spans="1:7">
      <c r="A120" s="171"/>
      <c r="B120" s="171"/>
      <c r="C120" s="171"/>
      <c r="D120" s="171"/>
      <c r="E120" s="171"/>
      <c r="F120" s="171"/>
      <c r="G120" s="171"/>
    </row>
    <row r="121" spans="1:7">
      <c r="A121" s="267" t="s">
        <v>134</v>
      </c>
      <c r="B121" s="267"/>
      <c r="C121" s="267"/>
      <c r="D121" s="267"/>
      <c r="E121" s="267"/>
      <c r="F121" s="267"/>
      <c r="G121" s="267"/>
    </row>
    <row r="122" spans="1:7" ht="15" customHeight="1">
      <c r="A122" s="176">
        <v>4</v>
      </c>
      <c r="B122" s="268" t="s">
        <v>104</v>
      </c>
      <c r="C122" s="268"/>
      <c r="D122" s="268"/>
      <c r="E122" s="268"/>
      <c r="F122" s="176" t="s">
        <v>60</v>
      </c>
      <c r="G122" s="176" t="s">
        <v>52</v>
      </c>
    </row>
    <row r="123" spans="1:7">
      <c r="A123" s="195" t="s">
        <v>116</v>
      </c>
      <c r="B123" s="281" t="s">
        <v>135</v>
      </c>
      <c r="C123" s="281"/>
      <c r="D123" s="281"/>
      <c r="E123" s="281"/>
      <c r="F123" s="202" t="s">
        <v>12</v>
      </c>
      <c r="G123" s="196">
        <f>$G$112</f>
        <v>64.650000000000006</v>
      </c>
    </row>
    <row r="124" spans="1:7">
      <c r="A124" s="195" t="s">
        <v>128</v>
      </c>
      <c r="B124" s="281" t="s">
        <v>136</v>
      </c>
      <c r="C124" s="281"/>
      <c r="D124" s="281"/>
      <c r="E124" s="281"/>
      <c r="F124" s="202" t="s">
        <v>12</v>
      </c>
      <c r="G124" s="196">
        <f>$G$118</f>
        <v>0</v>
      </c>
    </row>
    <row r="125" spans="1:7">
      <c r="A125" s="266" t="s">
        <v>137</v>
      </c>
      <c r="B125" s="266"/>
      <c r="C125" s="266"/>
      <c r="D125" s="266"/>
      <c r="E125" s="266"/>
      <c r="F125" s="266"/>
      <c r="G125" s="183">
        <f>ROUND(SUM(G123:G124),2)</f>
        <v>64.650000000000006</v>
      </c>
    </row>
    <row r="126" spans="1:7">
      <c r="A126" s="171"/>
      <c r="B126" s="171"/>
      <c r="C126" s="171"/>
      <c r="D126" s="171"/>
      <c r="E126" s="171"/>
      <c r="F126" s="171"/>
      <c r="G126" s="171"/>
    </row>
    <row r="127" spans="1:7">
      <c r="A127" s="267" t="s">
        <v>138</v>
      </c>
      <c r="B127" s="267"/>
      <c r="C127" s="267"/>
      <c r="D127" s="267"/>
      <c r="E127" s="267"/>
      <c r="F127" s="267"/>
      <c r="G127" s="267"/>
    </row>
    <row r="128" spans="1:7" ht="15" customHeight="1">
      <c r="A128" s="176">
        <v>5</v>
      </c>
      <c r="B128" s="268" t="s">
        <v>139</v>
      </c>
      <c r="C128" s="268"/>
      <c r="D128" s="268"/>
      <c r="E128" s="268"/>
      <c r="F128" s="268"/>
      <c r="G128" s="176" t="s">
        <v>52</v>
      </c>
    </row>
    <row r="129" spans="1:7">
      <c r="A129" s="172" t="s">
        <v>18</v>
      </c>
      <c r="B129" s="277" t="s">
        <v>140</v>
      </c>
      <c r="C129" s="277"/>
      <c r="D129" s="277"/>
      <c r="E129" s="277"/>
      <c r="F129" s="277"/>
      <c r="G129" s="182">
        <f>Insumos!G19</f>
        <v>65.806666666666658</v>
      </c>
    </row>
    <row r="130" spans="1:7">
      <c r="A130" s="172" t="s">
        <v>20</v>
      </c>
      <c r="B130" s="278" t="s">
        <v>141</v>
      </c>
      <c r="C130" s="278"/>
      <c r="D130" s="278"/>
      <c r="E130" s="278"/>
      <c r="F130" s="278"/>
      <c r="G130" s="182"/>
    </row>
    <row r="131" spans="1:7">
      <c r="A131" s="172" t="s">
        <v>28</v>
      </c>
      <c r="B131" s="279" t="s">
        <v>54</v>
      </c>
      <c r="C131" s="279"/>
      <c r="D131" s="279"/>
      <c r="E131" s="279"/>
      <c r="F131" s="279"/>
      <c r="G131" s="182">
        <v>0</v>
      </c>
    </row>
    <row r="132" spans="1:7">
      <c r="A132" s="266" t="s">
        <v>142</v>
      </c>
      <c r="B132" s="266"/>
      <c r="C132" s="266"/>
      <c r="D132" s="266"/>
      <c r="E132" s="266"/>
      <c r="F132" s="266"/>
      <c r="G132" s="183">
        <f>ROUND(SUM(G129:G131),2)</f>
        <v>65.81</v>
      </c>
    </row>
    <row r="133" spans="1:7" ht="15" customHeight="1">
      <c r="A133" s="270" t="s">
        <v>143</v>
      </c>
      <c r="B133" s="270"/>
      <c r="C133" s="270"/>
      <c r="D133" s="270"/>
      <c r="E133" s="270"/>
      <c r="F133" s="270"/>
      <c r="G133" s="270"/>
    </row>
    <row r="134" spans="1:7">
      <c r="A134" s="171"/>
      <c r="B134" s="171"/>
      <c r="C134" s="171"/>
      <c r="D134" s="171"/>
      <c r="E134" s="171"/>
      <c r="F134" s="171"/>
      <c r="G134" s="171"/>
    </row>
    <row r="135" spans="1:7">
      <c r="A135" s="267" t="s">
        <v>144</v>
      </c>
      <c r="B135" s="267"/>
      <c r="C135" s="267"/>
      <c r="D135" s="267"/>
      <c r="E135" s="267"/>
      <c r="F135" s="267"/>
      <c r="G135" s="267"/>
    </row>
    <row r="136" spans="1:7" ht="15" customHeight="1">
      <c r="A136" s="176">
        <v>6</v>
      </c>
      <c r="B136" s="268" t="s">
        <v>145</v>
      </c>
      <c r="C136" s="268"/>
      <c r="D136" s="268"/>
      <c r="E136" s="268"/>
      <c r="F136" s="268"/>
      <c r="G136" s="176" t="s">
        <v>52</v>
      </c>
    </row>
    <row r="137" spans="1:7">
      <c r="A137" s="203" t="s">
        <v>18</v>
      </c>
      <c r="B137" s="272" t="s">
        <v>146</v>
      </c>
      <c r="C137" s="272"/>
      <c r="D137" s="272"/>
      <c r="E137" s="272"/>
      <c r="F137" s="204">
        <v>6.0000000000000001E-3</v>
      </c>
      <c r="G137" s="205">
        <f>ROUND($G$155*F137,2)</f>
        <v>33.369999999999997</v>
      </c>
    </row>
    <row r="138" spans="1:7">
      <c r="A138" s="203" t="s">
        <v>20</v>
      </c>
      <c r="B138" s="272" t="s">
        <v>147</v>
      </c>
      <c r="C138" s="272"/>
      <c r="D138" s="272"/>
      <c r="E138" s="272"/>
      <c r="F138" s="204">
        <v>5.0000000000000001E-3</v>
      </c>
      <c r="G138" s="205">
        <f>ROUND(($G$155+$G$137)*F138,2)</f>
        <v>27.98</v>
      </c>
    </row>
    <row r="139" spans="1:7">
      <c r="A139" s="172" t="s">
        <v>148</v>
      </c>
      <c r="B139" s="273" t="str">
        <f>'Cargo1-Leve22h'!B139:E139</f>
        <v>Tributos Federais  (Ref. Acórdão TCU 1753/2008–P, PIS 0,24% e COFINS 1,08%)</v>
      </c>
      <c r="C139" s="273"/>
      <c r="D139" s="273"/>
      <c r="E139" s="273"/>
      <c r="F139" s="192">
        <f>'Cargo1-Leve22h'!F139</f>
        <v>1.32E-2</v>
      </c>
      <c r="G139" s="206">
        <f>ROUND($G$157*F139,2)</f>
        <v>79.239999999999995</v>
      </c>
    </row>
    <row r="140" spans="1:7">
      <c r="A140" s="172" t="s">
        <v>149</v>
      </c>
      <c r="B140" s="274" t="s">
        <v>150</v>
      </c>
      <c r="C140" s="274"/>
      <c r="D140" s="274"/>
      <c r="E140" s="274"/>
      <c r="F140" s="192">
        <f>'Cargo1-Leve22h'!F140</f>
        <v>0</v>
      </c>
      <c r="G140" s="206">
        <f>ROUND($G$157*F140,2)</f>
        <v>0</v>
      </c>
    </row>
    <row r="141" spans="1:7">
      <c r="A141" s="172" t="s">
        <v>151</v>
      </c>
      <c r="B141" s="273" t="s">
        <v>152</v>
      </c>
      <c r="C141" s="273"/>
      <c r="D141" s="273"/>
      <c r="E141" s="273"/>
      <c r="F141" s="192">
        <f>'Cargo1-Leve22h'!F141</f>
        <v>0.05</v>
      </c>
      <c r="G141" s="206">
        <f>ROUND($G$157*F141,2)</f>
        <v>300.14</v>
      </c>
    </row>
    <row r="142" spans="1:7">
      <c r="A142" s="172" t="s">
        <v>153</v>
      </c>
      <c r="B142" s="275" t="s">
        <v>154</v>
      </c>
      <c r="C142" s="275"/>
      <c r="D142" s="275"/>
      <c r="E142" s="275"/>
      <c r="F142" s="192">
        <f>'Cargo1-Leve22h'!F142</f>
        <v>0</v>
      </c>
      <c r="G142" s="206">
        <f>ROUND($G$157*F142,2)</f>
        <v>0</v>
      </c>
    </row>
    <row r="143" spans="1:7">
      <c r="A143" s="203" t="s">
        <v>23</v>
      </c>
      <c r="B143" s="276" t="s">
        <v>155</v>
      </c>
      <c r="C143" s="276"/>
      <c r="D143" s="276"/>
      <c r="E143" s="276"/>
      <c r="F143" s="207">
        <f>SUM(F139:F142)</f>
        <v>6.3200000000000006E-2</v>
      </c>
      <c r="G143" s="205">
        <f>ROUND(SUM(G139:G142),2)</f>
        <v>379.38</v>
      </c>
    </row>
    <row r="144" spans="1:7">
      <c r="A144" s="271" t="s">
        <v>156</v>
      </c>
      <c r="B144" s="271"/>
      <c r="C144" s="271"/>
      <c r="D144" s="271"/>
      <c r="E144" s="271"/>
      <c r="F144" s="188">
        <f>(1+F137)*(1+F138)/(1-F143)-1</f>
        <v>7.9237830913748919E-2</v>
      </c>
      <c r="G144" s="183">
        <f>ROUND(SUM(G137,G138,G143),2)</f>
        <v>440.73</v>
      </c>
    </row>
    <row r="145" spans="1:7" ht="15" customHeight="1">
      <c r="A145" s="270" t="s">
        <v>157</v>
      </c>
      <c r="B145" s="270"/>
      <c r="C145" s="270"/>
      <c r="D145" s="270"/>
      <c r="E145" s="270"/>
      <c r="F145" s="270"/>
      <c r="G145" s="270"/>
    </row>
    <row r="146" spans="1:7" ht="15" customHeight="1">
      <c r="A146" s="270" t="s">
        <v>158</v>
      </c>
      <c r="B146" s="270"/>
      <c r="C146" s="270"/>
      <c r="D146" s="270"/>
      <c r="E146" s="270"/>
      <c r="F146" s="270"/>
      <c r="G146" s="270"/>
    </row>
    <row r="147" spans="1:7">
      <c r="A147" s="171"/>
      <c r="B147" s="171"/>
      <c r="C147" s="171"/>
      <c r="D147" s="171"/>
      <c r="E147" s="171"/>
      <c r="F147" s="171"/>
      <c r="G147" s="171"/>
    </row>
    <row r="148" spans="1:7">
      <c r="A148" s="267" t="s">
        <v>159</v>
      </c>
      <c r="B148" s="267"/>
      <c r="C148" s="267"/>
      <c r="D148" s="267"/>
      <c r="E148" s="267"/>
      <c r="F148" s="267"/>
      <c r="G148" s="267"/>
    </row>
    <row r="149" spans="1:7" ht="15" customHeight="1">
      <c r="A149" s="176"/>
      <c r="B149" s="268" t="s">
        <v>160</v>
      </c>
      <c r="C149" s="268"/>
      <c r="D149" s="268"/>
      <c r="E149" s="268"/>
      <c r="F149" s="268"/>
      <c r="G149" s="176" t="s">
        <v>52</v>
      </c>
    </row>
    <row r="150" spans="1:7">
      <c r="A150" s="208" t="s">
        <v>18</v>
      </c>
      <c r="B150" s="265" t="s">
        <v>161</v>
      </c>
      <c r="C150" s="265"/>
      <c r="D150" s="265"/>
      <c r="E150" s="265"/>
      <c r="F150" s="265"/>
      <c r="G150" s="209">
        <f>$G$44</f>
        <v>2696.19</v>
      </c>
    </row>
    <row r="151" spans="1:7">
      <c r="A151" s="208" t="s">
        <v>20</v>
      </c>
      <c r="B151" s="265" t="s">
        <v>162</v>
      </c>
      <c r="C151" s="265"/>
      <c r="D151" s="265"/>
      <c r="E151" s="265"/>
      <c r="F151" s="265"/>
      <c r="G151" s="209">
        <f>$G$91</f>
        <v>2542.9699999999998</v>
      </c>
    </row>
    <row r="152" spans="1:7">
      <c r="A152" s="208" t="s">
        <v>23</v>
      </c>
      <c r="B152" s="265" t="s">
        <v>163</v>
      </c>
      <c r="C152" s="265"/>
      <c r="D152" s="265"/>
      <c r="E152" s="265"/>
      <c r="F152" s="265"/>
      <c r="G152" s="209">
        <f>$G$100</f>
        <v>192.42</v>
      </c>
    </row>
    <row r="153" spans="1:7">
      <c r="A153" s="208" t="s">
        <v>26</v>
      </c>
      <c r="B153" s="265" t="s">
        <v>164</v>
      </c>
      <c r="C153" s="265"/>
      <c r="D153" s="265"/>
      <c r="E153" s="265"/>
      <c r="F153" s="265"/>
      <c r="G153" s="209">
        <f>$G$125</f>
        <v>64.650000000000006</v>
      </c>
    </row>
    <row r="154" spans="1:7">
      <c r="A154" s="208" t="s">
        <v>28</v>
      </c>
      <c r="B154" s="265" t="s">
        <v>165</v>
      </c>
      <c r="C154" s="265"/>
      <c r="D154" s="265"/>
      <c r="E154" s="265"/>
      <c r="F154" s="265"/>
      <c r="G154" s="209">
        <f>$G$132</f>
        <v>65.81</v>
      </c>
    </row>
    <row r="155" spans="1:7">
      <c r="A155" s="271" t="s">
        <v>166</v>
      </c>
      <c r="B155" s="271"/>
      <c r="C155" s="271"/>
      <c r="D155" s="271"/>
      <c r="E155" s="271"/>
      <c r="F155" s="271"/>
      <c r="G155" s="196">
        <f>ROUND(SUM(G150:G154),2)</f>
        <v>5562.04</v>
      </c>
    </row>
    <row r="156" spans="1:7">
      <c r="A156" s="208" t="s">
        <v>80</v>
      </c>
      <c r="B156" s="265" t="s">
        <v>167</v>
      </c>
      <c r="C156" s="265"/>
      <c r="D156" s="265"/>
      <c r="E156" s="265"/>
      <c r="F156" s="265"/>
      <c r="G156" s="209">
        <f>G144</f>
        <v>440.73</v>
      </c>
    </row>
    <row r="157" spans="1:7">
      <c r="A157" s="266" t="s">
        <v>168</v>
      </c>
      <c r="B157" s="266"/>
      <c r="C157" s="266"/>
      <c r="D157" s="266"/>
      <c r="E157" s="266"/>
      <c r="F157" s="266"/>
      <c r="G157" s="183">
        <f>ROUND((G155+G137+G138)/(1-F143),2)</f>
        <v>6002.76</v>
      </c>
    </row>
    <row r="158" spans="1:7">
      <c r="A158" s="171"/>
      <c r="B158" s="171"/>
      <c r="C158" s="171"/>
      <c r="D158" s="171"/>
      <c r="E158" s="171"/>
      <c r="F158" s="171"/>
      <c r="G158" s="171"/>
    </row>
    <row r="159" spans="1:7">
      <c r="A159" s="267" t="s">
        <v>169</v>
      </c>
      <c r="B159" s="267"/>
      <c r="C159" s="267"/>
      <c r="D159" s="267"/>
      <c r="E159" s="267"/>
      <c r="F159" s="267"/>
      <c r="G159" s="267"/>
    </row>
    <row r="160" spans="1:7" ht="15" customHeight="1">
      <c r="A160" s="176"/>
      <c r="B160" s="268" t="s">
        <v>170</v>
      </c>
      <c r="C160" s="268"/>
      <c r="D160" s="268"/>
      <c r="E160" s="268"/>
      <c r="F160" s="268"/>
      <c r="G160" s="176" t="s">
        <v>52</v>
      </c>
    </row>
    <row r="161" spans="1:7">
      <c r="A161" s="208" t="s">
        <v>18</v>
      </c>
      <c r="B161" s="265" t="s">
        <v>171</v>
      </c>
      <c r="C161" s="265"/>
      <c r="D161" s="265"/>
      <c r="E161" s="265"/>
      <c r="F161" s="265"/>
      <c r="G161" s="183">
        <f>G157</f>
        <v>6002.76</v>
      </c>
    </row>
    <row r="162" spans="1:7">
      <c r="A162" s="208" t="s">
        <v>20</v>
      </c>
      <c r="B162" s="265" t="s">
        <v>172</v>
      </c>
      <c r="C162" s="265"/>
      <c r="D162" s="265"/>
      <c r="E162" s="265"/>
      <c r="F162" s="265"/>
      <c r="G162" s="183">
        <f>ROUND($G$161/$E$35,2)</f>
        <v>285.70999999999998</v>
      </c>
    </row>
    <row r="163" spans="1:7">
      <c r="A163" s="208" t="s">
        <v>23</v>
      </c>
      <c r="B163" s="265" t="s">
        <v>173</v>
      </c>
      <c r="C163" s="265"/>
      <c r="D163" s="265"/>
      <c r="E163" s="210">
        <f>$F$24</f>
        <v>1</v>
      </c>
      <c r="F163" s="211" t="s">
        <v>174</v>
      </c>
      <c r="G163" s="183">
        <f>ROUND($G$161*E163,2)</f>
        <v>6002.76</v>
      </c>
    </row>
    <row r="164" spans="1:7">
      <c r="A164" s="208" t="s">
        <v>26</v>
      </c>
      <c r="B164" s="269" t="s">
        <v>175</v>
      </c>
      <c r="C164" s="269"/>
      <c r="D164" s="269"/>
      <c r="E164" s="210">
        <f>F19</f>
        <v>12</v>
      </c>
      <c r="F164" s="211" t="s">
        <v>176</v>
      </c>
      <c r="G164" s="183">
        <f>ROUND(G163*E164,2)</f>
        <v>72033.119999999995</v>
      </c>
    </row>
    <row r="165" spans="1:7" ht="15" customHeight="1">
      <c r="A165" s="270" t="s">
        <v>177</v>
      </c>
      <c r="B165" s="270"/>
      <c r="C165" s="270"/>
      <c r="D165" s="270"/>
      <c r="E165" s="270"/>
      <c r="F165" s="270"/>
      <c r="G165" s="270"/>
    </row>
    <row r="166" spans="1:7" ht="25.2" customHeight="1">
      <c r="A166" s="178"/>
      <c r="B166" s="178"/>
      <c r="C166" s="178"/>
      <c r="D166" s="178"/>
      <c r="E166" s="178"/>
      <c r="F166" s="178"/>
      <c r="G166" s="178"/>
    </row>
    <row r="167" spans="1:7" ht="19.8" customHeight="1">
      <c r="A167" s="178"/>
      <c r="B167" s="178"/>
      <c r="C167" s="178"/>
      <c r="D167" s="178"/>
      <c r="E167" s="178"/>
      <c r="F167" s="178"/>
      <c r="G167" s="178"/>
    </row>
    <row r="168" spans="1:7" ht="15.6" customHeight="1">
      <c r="A168" s="178"/>
      <c r="B168" s="178"/>
      <c r="C168" s="178"/>
      <c r="D168" s="178"/>
      <c r="E168" s="178"/>
      <c r="F168" s="178"/>
      <c r="G168" s="178"/>
    </row>
    <row r="169" spans="1:7">
      <c r="A169" s="171"/>
      <c r="B169" s="171"/>
      <c r="C169" s="171"/>
      <c r="D169" s="171"/>
      <c r="E169" s="171"/>
      <c r="F169" s="171"/>
      <c r="G169" s="171"/>
    </row>
    <row r="170" spans="1:7">
      <c r="A170" s="171"/>
      <c r="B170" s="171"/>
      <c r="C170" s="171"/>
      <c r="D170" s="171"/>
      <c r="E170" s="171"/>
      <c r="F170" s="171"/>
      <c r="G170" s="171"/>
    </row>
    <row r="171" spans="1:7">
      <c r="A171" s="170"/>
      <c r="B171" s="170"/>
      <c r="C171" s="212"/>
      <c r="D171" s="212"/>
      <c r="E171" s="212"/>
      <c r="F171" s="170"/>
      <c r="G171" s="170"/>
    </row>
    <row r="172" spans="1:7">
      <c r="A172" s="170"/>
      <c r="B172" s="170"/>
      <c r="C172" s="264" t="s">
        <v>337</v>
      </c>
      <c r="D172" s="264"/>
      <c r="E172" s="264"/>
      <c r="F172" s="170"/>
      <c r="G172" s="170"/>
    </row>
    <row r="173" spans="1:7">
      <c r="A173" s="170"/>
      <c r="B173" s="170"/>
      <c r="C173" s="264" t="s">
        <v>336</v>
      </c>
      <c r="D173" s="264"/>
      <c r="E173" s="264"/>
      <c r="F173" s="170"/>
      <c r="G173" s="170"/>
    </row>
    <row r="174" spans="1:7">
      <c r="A174" s="360"/>
      <c r="B174" s="360"/>
      <c r="C174" s="360"/>
      <c r="D174" s="360"/>
      <c r="E174" s="360"/>
      <c r="F174" s="360"/>
      <c r="G174" s="360"/>
    </row>
    <row r="175" spans="1:7" hidden="1">
      <c r="A175" s="48"/>
      <c r="B175" s="48"/>
      <c r="C175" s="48"/>
      <c r="D175" s="48"/>
      <c r="E175" s="48"/>
      <c r="F175" s="48"/>
      <c r="G175" s="48"/>
    </row>
    <row r="176" spans="1:7" hidden="1">
      <c r="A176" s="48"/>
      <c r="B176" s="48"/>
      <c r="C176" s="48"/>
      <c r="D176" s="48"/>
      <c r="E176" s="48"/>
      <c r="F176" s="48"/>
      <c r="G176" s="48"/>
    </row>
    <row r="177" spans="1:7" hidden="1">
      <c r="A177" s="48"/>
      <c r="B177" s="48"/>
      <c r="C177" s="48"/>
      <c r="D177" s="48"/>
      <c r="E177" s="48"/>
      <c r="F177" s="48"/>
      <c r="G177" s="48"/>
    </row>
    <row r="178" spans="1:7" hidden="1">
      <c r="A178" s="48"/>
      <c r="B178" s="48"/>
      <c r="C178" s="48"/>
      <c r="D178" s="48"/>
      <c r="E178" s="48"/>
      <c r="F178" s="48"/>
      <c r="G178" s="48"/>
    </row>
    <row r="179" spans="1:7" ht="15" customHeight="1"/>
    <row r="180" spans="1:7"/>
    <row r="181" spans="1:7"/>
    <row r="182" spans="1:7"/>
    <row r="183" spans="1:7"/>
  </sheetData>
  <sheetProtection formatCells="0" formatColumns="0" formatRows="0" insertRows="0"/>
  <mergeCells count="163">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B20:E20"/>
    <mergeCell ref="F20:G20"/>
    <mergeCell ref="A22:G22"/>
    <mergeCell ref="A23:D23"/>
    <mergeCell ref="F23:G23"/>
    <mergeCell ref="A24:D24"/>
    <mergeCell ref="F24:G24"/>
    <mergeCell ref="A25:G25"/>
    <mergeCell ref="A26:G26"/>
    <mergeCell ref="A28:G28"/>
    <mergeCell ref="A29:G29"/>
    <mergeCell ref="B30:D30"/>
    <mergeCell ref="E30:G30"/>
    <mergeCell ref="B31:D31"/>
    <mergeCell ref="E31:G31"/>
    <mergeCell ref="B32:D32"/>
    <mergeCell ref="E32:G32"/>
    <mergeCell ref="B33:D33"/>
    <mergeCell ref="E33:G33"/>
    <mergeCell ref="B34:D34"/>
    <mergeCell ref="E34:G34"/>
    <mergeCell ref="B35:D35"/>
    <mergeCell ref="E35:G35"/>
    <mergeCell ref="B36:D36"/>
    <mergeCell ref="E36:G36"/>
    <mergeCell ref="A37:G37"/>
    <mergeCell ref="A38:G38"/>
    <mergeCell ref="A40:G40"/>
    <mergeCell ref="B41:F41"/>
    <mergeCell ref="B42:F42"/>
    <mergeCell ref="B43:F43"/>
    <mergeCell ref="A44:F44"/>
    <mergeCell ref="A46:G46"/>
    <mergeCell ref="A47:G47"/>
    <mergeCell ref="B48:E48"/>
    <mergeCell ref="B49:E49"/>
    <mergeCell ref="B50:E50"/>
    <mergeCell ref="A51:F51"/>
    <mergeCell ref="A52:G52"/>
    <mergeCell ref="A53:G53"/>
    <mergeCell ref="A54:G54"/>
    <mergeCell ref="A56:F56"/>
    <mergeCell ref="A57:G57"/>
    <mergeCell ref="B58:E58"/>
    <mergeCell ref="B59:E59"/>
    <mergeCell ref="B60:E60"/>
    <mergeCell ref="B61:E61"/>
    <mergeCell ref="B62:E62"/>
    <mergeCell ref="B63:E63"/>
    <mergeCell ref="B64:E64"/>
    <mergeCell ref="B65:E65"/>
    <mergeCell ref="B66:E66"/>
    <mergeCell ref="A67:E67"/>
    <mergeCell ref="A68:G68"/>
    <mergeCell ref="A69:G69"/>
    <mergeCell ref="A70:G70"/>
    <mergeCell ref="A72:G72"/>
    <mergeCell ref="B73:F73"/>
    <mergeCell ref="B74:D74"/>
    <mergeCell ref="B75:E75"/>
    <mergeCell ref="B76:D76"/>
    <mergeCell ref="B77:E77"/>
    <mergeCell ref="B78:F78"/>
    <mergeCell ref="B79:F79"/>
    <mergeCell ref="B80:F80"/>
    <mergeCell ref="B81:F81"/>
    <mergeCell ref="A82:F82"/>
    <mergeCell ref="A83:G83"/>
    <mergeCell ref="A84:G84"/>
    <mergeCell ref="A86:G86"/>
    <mergeCell ref="B87:F87"/>
    <mergeCell ref="B88:F88"/>
    <mergeCell ref="B89:F89"/>
    <mergeCell ref="B90:F90"/>
    <mergeCell ref="A91:F91"/>
    <mergeCell ref="A93:G93"/>
    <mergeCell ref="B94:E94"/>
    <mergeCell ref="B95:E95"/>
    <mergeCell ref="B96:E96"/>
    <mergeCell ref="B97:E97"/>
    <mergeCell ref="B98:E98"/>
    <mergeCell ref="B99:E99"/>
    <mergeCell ref="A100:F100"/>
    <mergeCell ref="A102:G102"/>
    <mergeCell ref="A103:G103"/>
    <mergeCell ref="B104:E104"/>
    <mergeCell ref="B105:E105"/>
    <mergeCell ref="B106:E106"/>
    <mergeCell ref="B107:E107"/>
    <mergeCell ref="B108:E108"/>
    <mergeCell ref="B109:E109"/>
    <mergeCell ref="B110:E110"/>
    <mergeCell ref="B111:E111"/>
    <mergeCell ref="A112:F112"/>
    <mergeCell ref="A113:G113"/>
    <mergeCell ref="A115:G115"/>
    <mergeCell ref="B116:E116"/>
    <mergeCell ref="B117:E117"/>
    <mergeCell ref="A118:F118"/>
    <mergeCell ref="A119:G119"/>
    <mergeCell ref="A121:G121"/>
    <mergeCell ref="B122:E122"/>
    <mergeCell ref="B123:E123"/>
    <mergeCell ref="B124:E124"/>
    <mergeCell ref="A125:F125"/>
    <mergeCell ref="A127:G127"/>
    <mergeCell ref="B128:F128"/>
    <mergeCell ref="B129:F129"/>
    <mergeCell ref="B130:F130"/>
    <mergeCell ref="B131:F131"/>
    <mergeCell ref="A132:F132"/>
    <mergeCell ref="A133:G133"/>
    <mergeCell ref="A135:G135"/>
    <mergeCell ref="B136:F136"/>
    <mergeCell ref="B137:E137"/>
    <mergeCell ref="B138:E138"/>
    <mergeCell ref="B139:E139"/>
    <mergeCell ref="B140:E140"/>
    <mergeCell ref="B141:E141"/>
    <mergeCell ref="B142:E142"/>
    <mergeCell ref="B143:E143"/>
    <mergeCell ref="A144:E144"/>
    <mergeCell ref="A145:G145"/>
    <mergeCell ref="A146:G146"/>
    <mergeCell ref="A148:G148"/>
    <mergeCell ref="B149:F149"/>
    <mergeCell ref="B150:F150"/>
    <mergeCell ref="B151:F151"/>
    <mergeCell ref="B152:F152"/>
    <mergeCell ref="B153:F153"/>
    <mergeCell ref="B154:F154"/>
    <mergeCell ref="A155:F155"/>
    <mergeCell ref="B156:F156"/>
    <mergeCell ref="A157:F157"/>
    <mergeCell ref="A159:G159"/>
    <mergeCell ref="B160:F160"/>
    <mergeCell ref="B161:F161"/>
    <mergeCell ref="B162:F162"/>
    <mergeCell ref="B163:D163"/>
    <mergeCell ref="B164:D164"/>
    <mergeCell ref="A165:G165"/>
    <mergeCell ref="C172:E172"/>
    <mergeCell ref="C173:E173"/>
  </mergeCells>
  <printOptions horizontalCentered="1"/>
  <pageMargins left="0" right="0.19685039370078741" top="1.4960629921259843" bottom="0.74803149606299213" header="0.51181102362204722" footer="0.51181102362204722"/>
  <pageSetup paperSize="9" scale="79" firstPageNumber="0" fitToHeight="0" orientation="portrait" horizontalDpi="300" verticalDpi="300" r:id="rId1"/>
  <headerFooter>
    <oddHeader>&amp;R&amp;G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2"/>
  <sheetViews>
    <sheetView showGridLines="0" view="pageBreakPreview" topLeftCell="A20" zoomScaleNormal="100" zoomScaleSheetLayoutView="100" workbookViewId="0">
      <selection activeCell="A176" sqref="A1:G176"/>
    </sheetView>
  </sheetViews>
  <sheetFormatPr defaultColWidth="14.44140625" defaultRowHeight="14.4" zeroHeight="1"/>
  <cols>
    <col min="1" max="1" width="8.6640625" style="47" customWidth="1"/>
    <col min="2" max="4" width="18" style="47" customWidth="1"/>
    <col min="5" max="5" width="36.44140625" style="47" customWidth="1"/>
    <col min="6" max="7" width="14.44140625" style="47"/>
    <col min="8" max="12" width="14.44140625" style="1"/>
    <col min="13" max="1024" width="14.44140625" style="1" hidden="1"/>
  </cols>
  <sheetData>
    <row r="1" spans="1:7" ht="66" customHeight="1">
      <c r="A1" s="258" t="s">
        <v>11</v>
      </c>
      <c r="B1" s="258"/>
      <c r="C1" s="258"/>
      <c r="D1" s="258"/>
      <c r="E1" s="258"/>
      <c r="F1" s="258"/>
      <c r="G1" s="258"/>
    </row>
    <row r="2" spans="1:7" ht="45">
      <c r="A2" s="305"/>
      <c r="B2" s="305"/>
      <c r="C2" s="305"/>
      <c r="D2" s="305"/>
      <c r="E2" s="305"/>
      <c r="F2" s="305"/>
      <c r="G2" s="305"/>
    </row>
    <row r="3" spans="1:7">
      <c r="A3" s="170"/>
      <c r="B3" s="170"/>
      <c r="C3" s="170"/>
      <c r="D3" s="170"/>
      <c r="E3" s="170"/>
      <c r="F3" s="170"/>
      <c r="G3" s="170"/>
    </row>
    <row r="4" spans="1:7">
      <c r="A4" s="170"/>
      <c r="B4" s="170"/>
      <c r="C4" s="170"/>
      <c r="D4" s="170"/>
      <c r="E4" s="170"/>
      <c r="F4" s="170"/>
      <c r="G4" s="170"/>
    </row>
    <row r="5" spans="1:7">
      <c r="A5" s="306" t="s">
        <v>314</v>
      </c>
      <c r="B5" s="306"/>
      <c r="C5" s="306"/>
      <c r="D5" s="306"/>
      <c r="E5" s="306"/>
      <c r="F5" s="306"/>
      <c r="G5" s="306"/>
    </row>
    <row r="6" spans="1:7">
      <c r="A6" s="306" t="s">
        <v>321</v>
      </c>
      <c r="B6" s="306"/>
      <c r="C6" s="306"/>
      <c r="D6" s="306"/>
      <c r="E6" s="306"/>
      <c r="F6" s="306"/>
      <c r="G6" s="306"/>
    </row>
    <row r="7" spans="1:7">
      <c r="A7" s="306" t="s">
        <v>322</v>
      </c>
      <c r="B7" s="306"/>
      <c r="C7" s="306"/>
      <c r="D7" s="306"/>
      <c r="E7" s="306"/>
      <c r="F7" s="306"/>
      <c r="G7" s="306"/>
    </row>
    <row r="8" spans="1:7">
      <c r="A8" s="306" t="s">
        <v>323</v>
      </c>
      <c r="B8" s="306"/>
      <c r="C8" s="306"/>
      <c r="D8" s="306"/>
      <c r="E8" s="306"/>
      <c r="F8" s="306"/>
      <c r="G8" s="306"/>
    </row>
    <row r="9" spans="1:7">
      <c r="A9" s="170"/>
      <c r="B9" s="170"/>
      <c r="C9" s="170"/>
      <c r="D9" s="170"/>
      <c r="E9" s="170"/>
      <c r="F9" s="170"/>
      <c r="G9" s="170"/>
    </row>
    <row r="10" spans="1:7">
      <c r="A10" s="170"/>
      <c r="B10" s="170"/>
      <c r="C10" s="170"/>
      <c r="D10" s="170"/>
      <c r="E10" s="170"/>
      <c r="F10" s="170"/>
      <c r="G10" s="170"/>
    </row>
    <row r="11" spans="1:7">
      <c r="A11" s="307" t="s">
        <v>334</v>
      </c>
      <c r="B11" s="307"/>
      <c r="C11" s="307"/>
      <c r="D11" s="307"/>
      <c r="E11" s="307"/>
      <c r="F11" s="307"/>
      <c r="G11" s="307"/>
    </row>
    <row r="12" spans="1:7">
      <c r="A12" s="171"/>
      <c r="B12" s="171"/>
      <c r="C12" s="171"/>
      <c r="D12" s="171"/>
      <c r="E12" s="171"/>
      <c r="F12" s="171"/>
      <c r="G12" s="171"/>
    </row>
    <row r="13" spans="1:7">
      <c r="A13" s="171"/>
      <c r="B13" s="171"/>
      <c r="C13" s="171"/>
      <c r="D13" s="171"/>
      <c r="E13" s="171"/>
      <c r="F13" s="171"/>
      <c r="G13" s="171"/>
    </row>
    <row r="14" spans="1:7" ht="15" customHeight="1">
      <c r="A14" s="308" t="s">
        <v>0</v>
      </c>
      <c r="B14" s="308"/>
      <c r="C14" s="308"/>
      <c r="D14" s="308"/>
      <c r="E14" s="308"/>
      <c r="F14" s="308"/>
      <c r="G14" s="308"/>
    </row>
    <row r="15" spans="1:7">
      <c r="A15" s="172" t="s">
        <v>12</v>
      </c>
      <c r="B15" s="173" t="s">
        <v>13</v>
      </c>
      <c r="C15" s="301" t="s">
        <v>14</v>
      </c>
      <c r="D15" s="301"/>
      <c r="E15" s="301"/>
      <c r="F15" s="301"/>
      <c r="G15" s="301"/>
    </row>
    <row r="16" spans="1:7">
      <c r="A16" s="172" t="s">
        <v>12</v>
      </c>
      <c r="B16" s="173" t="s">
        <v>15</v>
      </c>
      <c r="C16" s="300" t="s">
        <v>324</v>
      </c>
      <c r="D16" s="300"/>
      <c r="E16" s="300"/>
      <c r="F16" s="300"/>
      <c r="G16" s="300"/>
    </row>
    <row r="17" spans="1:7">
      <c r="A17" s="172" t="s">
        <v>12</v>
      </c>
      <c r="B17" s="173" t="s">
        <v>16</v>
      </c>
      <c r="C17" s="301" t="s">
        <v>325</v>
      </c>
      <c r="D17" s="301"/>
      <c r="E17" s="301"/>
      <c r="F17" s="301"/>
      <c r="G17" s="301"/>
    </row>
    <row r="18" spans="1:7">
      <c r="A18" s="171"/>
      <c r="B18" s="171"/>
      <c r="C18" s="171"/>
      <c r="D18" s="171"/>
      <c r="E18" s="171"/>
      <c r="F18" s="171"/>
      <c r="G18" s="171"/>
    </row>
    <row r="19" spans="1:7" ht="15" customHeight="1">
      <c r="A19" s="294" t="s">
        <v>17</v>
      </c>
      <c r="B19" s="294"/>
      <c r="C19" s="294"/>
      <c r="D19" s="294"/>
      <c r="E19" s="294"/>
      <c r="F19" s="294"/>
      <c r="G19" s="294"/>
    </row>
    <row r="20" spans="1:7">
      <c r="A20" s="172" t="s">
        <v>18</v>
      </c>
      <c r="B20" s="280" t="s">
        <v>19</v>
      </c>
      <c r="C20" s="280"/>
      <c r="D20" s="280"/>
      <c r="E20" s="280"/>
      <c r="F20" s="302">
        <v>44470</v>
      </c>
      <c r="G20" s="303"/>
    </row>
    <row r="21" spans="1:7" ht="15" customHeight="1">
      <c r="A21" s="172" t="s">
        <v>20</v>
      </c>
      <c r="B21" s="280" t="s">
        <v>21</v>
      </c>
      <c r="C21" s="280"/>
      <c r="D21" s="280"/>
      <c r="E21" s="280"/>
      <c r="F21" s="304" t="s">
        <v>22</v>
      </c>
      <c r="G21" s="304"/>
    </row>
    <row r="22" spans="1:7">
      <c r="A22" s="172" t="s">
        <v>23</v>
      </c>
      <c r="B22" s="280" t="s">
        <v>24</v>
      </c>
      <c r="C22" s="280"/>
      <c r="D22" s="280"/>
      <c r="E22" s="280"/>
      <c r="F22" s="303" t="s">
        <v>25</v>
      </c>
      <c r="G22" s="303"/>
    </row>
    <row r="23" spans="1:7">
      <c r="A23" s="172" t="s">
        <v>26</v>
      </c>
      <c r="B23" s="280" t="s">
        <v>27</v>
      </c>
      <c r="C23" s="280"/>
      <c r="D23" s="280"/>
      <c r="E23" s="280"/>
      <c r="F23" s="297">
        <v>12</v>
      </c>
      <c r="G23" s="297"/>
    </row>
    <row r="24" spans="1:7">
      <c r="A24" s="175" t="s">
        <v>28</v>
      </c>
      <c r="B24" s="298" t="s">
        <v>29</v>
      </c>
      <c r="C24" s="298"/>
      <c r="D24" s="298"/>
      <c r="E24" s="298"/>
      <c r="F24" s="297" t="s">
        <v>326</v>
      </c>
      <c r="G24" s="297"/>
    </row>
    <row r="25" spans="1:7">
      <c r="A25" s="171"/>
      <c r="B25" s="171"/>
      <c r="C25" s="171"/>
      <c r="D25" s="171"/>
      <c r="E25" s="171"/>
      <c r="F25" s="171"/>
      <c r="G25" s="171"/>
    </row>
    <row r="26" spans="1:7" ht="15" customHeight="1">
      <c r="A26" s="294" t="s">
        <v>30</v>
      </c>
      <c r="B26" s="294"/>
      <c r="C26" s="294"/>
      <c r="D26" s="294"/>
      <c r="E26" s="294"/>
      <c r="F26" s="294"/>
      <c r="G26" s="294"/>
    </row>
    <row r="27" spans="1:7" ht="18.75" customHeight="1">
      <c r="A27" s="268" t="s">
        <v>31</v>
      </c>
      <c r="B27" s="268"/>
      <c r="C27" s="268"/>
      <c r="D27" s="268"/>
      <c r="E27" s="176" t="s">
        <v>32</v>
      </c>
      <c r="F27" s="268" t="s">
        <v>33</v>
      </c>
      <c r="G27" s="268"/>
    </row>
    <row r="28" spans="1:7">
      <c r="A28" s="299" t="str">
        <f>Geral!B4</f>
        <v>Motorista Executivo (14h00 - 24h00)</v>
      </c>
      <c r="B28" s="299"/>
      <c r="C28" s="299"/>
      <c r="D28" s="299"/>
      <c r="E28" s="177" t="str">
        <f>Geral!G4</f>
        <v>Posto/mês</v>
      </c>
      <c r="F28" s="252">
        <f>IFERROR(VLOOKUP(A28,Proposta!$B$17:$D$23,3,FALSE()),1)</f>
        <v>1</v>
      </c>
      <c r="G28" s="252"/>
    </row>
    <row r="29" spans="1:7" ht="31.5" customHeight="1">
      <c r="A29" s="270" t="s">
        <v>34</v>
      </c>
      <c r="B29" s="270"/>
      <c r="C29" s="270"/>
      <c r="D29" s="270"/>
      <c r="E29" s="270"/>
      <c r="F29" s="270"/>
      <c r="G29" s="270"/>
    </row>
    <row r="30" spans="1:7" ht="31.5" customHeight="1">
      <c r="A30" s="270" t="s">
        <v>35</v>
      </c>
      <c r="B30" s="270"/>
      <c r="C30" s="270"/>
      <c r="D30" s="270"/>
      <c r="E30" s="270"/>
      <c r="F30" s="270"/>
      <c r="G30" s="270"/>
    </row>
    <row r="31" spans="1:7">
      <c r="A31" s="171"/>
      <c r="B31" s="171"/>
      <c r="C31" s="171"/>
      <c r="D31" s="171"/>
      <c r="E31" s="171"/>
      <c r="F31" s="171"/>
      <c r="G31" s="171"/>
    </row>
    <row r="32" spans="1:7" ht="15" customHeight="1">
      <c r="A32" s="294" t="s">
        <v>36</v>
      </c>
      <c r="B32" s="294"/>
      <c r="C32" s="294"/>
      <c r="D32" s="294"/>
      <c r="E32" s="294"/>
      <c r="F32" s="294"/>
      <c r="G32" s="294"/>
    </row>
    <row r="33" spans="1:9" ht="15" customHeight="1">
      <c r="A33" s="295" t="s">
        <v>37</v>
      </c>
      <c r="B33" s="295"/>
      <c r="C33" s="295"/>
      <c r="D33" s="295"/>
      <c r="E33" s="295"/>
      <c r="F33" s="295"/>
      <c r="G33" s="295"/>
    </row>
    <row r="34" spans="1:9">
      <c r="A34" s="172">
        <v>1</v>
      </c>
      <c r="B34" s="280" t="s">
        <v>38</v>
      </c>
      <c r="C34" s="280"/>
      <c r="D34" s="280"/>
      <c r="E34" s="290" t="s">
        <v>39</v>
      </c>
      <c r="F34" s="290"/>
      <c r="G34" s="290"/>
    </row>
    <row r="35" spans="1:9">
      <c r="A35" s="172">
        <v>2</v>
      </c>
      <c r="B35" s="280" t="s">
        <v>40</v>
      </c>
      <c r="C35" s="280"/>
      <c r="D35" s="280"/>
      <c r="E35" s="290" t="s">
        <v>41</v>
      </c>
      <c r="F35" s="290"/>
      <c r="G35" s="290"/>
    </row>
    <row r="36" spans="1:9">
      <c r="A36" s="172">
        <v>3</v>
      </c>
      <c r="B36" s="280" t="s">
        <v>42</v>
      </c>
      <c r="C36" s="280"/>
      <c r="D36" s="280"/>
      <c r="E36" s="296">
        <v>1368.91</v>
      </c>
      <c r="F36" s="296"/>
      <c r="G36" s="296"/>
    </row>
    <row r="37" spans="1:9">
      <c r="A37" s="172">
        <v>4</v>
      </c>
      <c r="B37" s="280" t="s">
        <v>43</v>
      </c>
      <c r="C37" s="280"/>
      <c r="D37" s="280"/>
      <c r="E37" s="290" t="s">
        <v>44</v>
      </c>
      <c r="F37" s="290"/>
      <c r="G37" s="290"/>
    </row>
    <row r="38" spans="1:9">
      <c r="A38" s="172">
        <v>5</v>
      </c>
      <c r="B38" s="280" t="s">
        <v>45</v>
      </c>
      <c r="C38" s="280"/>
      <c r="D38" s="280"/>
      <c r="E38" s="291">
        <v>44197</v>
      </c>
      <c r="F38" s="291"/>
      <c r="G38" s="291"/>
    </row>
    <row r="39" spans="1:9">
      <c r="A39" s="179">
        <v>6</v>
      </c>
      <c r="B39" s="292" t="s">
        <v>46</v>
      </c>
      <c r="C39" s="292"/>
      <c r="D39" s="292"/>
      <c r="E39" s="290">
        <v>21.01</v>
      </c>
      <c r="F39" s="290"/>
      <c r="G39" s="290"/>
    </row>
    <row r="40" spans="1:9">
      <c r="A40" s="179">
        <v>7</v>
      </c>
      <c r="B40" s="292" t="s">
        <v>47</v>
      </c>
      <c r="C40" s="292"/>
      <c r="D40" s="292"/>
      <c r="E40" s="293">
        <v>1100</v>
      </c>
      <c r="F40" s="293"/>
      <c r="G40" s="293"/>
    </row>
    <row r="41" spans="1:9" ht="15" customHeight="1">
      <c r="A41" s="270" t="s">
        <v>48</v>
      </c>
      <c r="B41" s="270"/>
      <c r="C41" s="270"/>
      <c r="D41" s="270"/>
      <c r="E41" s="270"/>
      <c r="F41" s="270"/>
      <c r="G41" s="270"/>
    </row>
    <row r="42" spans="1:9" ht="15" customHeight="1">
      <c r="A42" s="270" t="s">
        <v>49</v>
      </c>
      <c r="B42" s="270"/>
      <c r="C42" s="270"/>
      <c r="D42" s="270"/>
      <c r="E42" s="270"/>
      <c r="F42" s="270"/>
      <c r="G42" s="270"/>
    </row>
    <row r="43" spans="1:9">
      <c r="A43" s="171"/>
      <c r="B43" s="171"/>
      <c r="C43" s="171"/>
      <c r="D43" s="171"/>
      <c r="E43" s="171"/>
      <c r="F43" s="171"/>
      <c r="G43" s="171"/>
    </row>
    <row r="44" spans="1:9">
      <c r="A44" s="267" t="s">
        <v>50</v>
      </c>
      <c r="B44" s="267"/>
      <c r="C44" s="267"/>
      <c r="D44" s="267"/>
      <c r="E44" s="267"/>
      <c r="F44" s="267"/>
      <c r="G44" s="267"/>
    </row>
    <row r="45" spans="1:9" ht="15" customHeight="1">
      <c r="A45" s="176">
        <v>1</v>
      </c>
      <c r="B45" s="268" t="s">
        <v>51</v>
      </c>
      <c r="C45" s="268"/>
      <c r="D45" s="268"/>
      <c r="E45" s="268"/>
      <c r="F45" s="268"/>
      <c r="G45" s="176" t="s">
        <v>52</v>
      </c>
    </row>
    <row r="46" spans="1:9">
      <c r="A46" s="172" t="s">
        <v>18</v>
      </c>
      <c r="B46" s="278" t="s">
        <v>53</v>
      </c>
      <c r="C46" s="278"/>
      <c r="D46" s="278"/>
      <c r="E46" s="278"/>
      <c r="F46" s="278"/>
      <c r="G46" s="180">
        <v>2696.19</v>
      </c>
    </row>
    <row r="47" spans="1:9" ht="30" customHeight="1">
      <c r="A47" s="172" t="s">
        <v>20</v>
      </c>
      <c r="B47" s="289" t="s">
        <v>179</v>
      </c>
      <c r="C47" s="289"/>
      <c r="D47" s="289"/>
      <c r="E47" s="289"/>
      <c r="F47" s="289"/>
      <c r="G47" s="181">
        <f>ROUND(2*$E$39*(($G$46/220)*20%),2)</f>
        <v>102.99</v>
      </c>
    </row>
    <row r="48" spans="1:9">
      <c r="A48" s="172" t="s">
        <v>23</v>
      </c>
      <c r="B48" s="280" t="s">
        <v>180</v>
      </c>
      <c r="C48" s="280"/>
      <c r="D48" s="280"/>
      <c r="E48" s="280"/>
      <c r="F48" s="280"/>
      <c r="G48" s="181">
        <f>ROUND(2*$E$39*((60/52.5)-1)*(($G$46/220)*120%),2)</f>
        <v>88.28</v>
      </c>
      <c r="I48" s="49"/>
    </row>
    <row r="49" spans="1:7">
      <c r="A49" s="172" t="s">
        <v>26</v>
      </c>
      <c r="B49" s="279" t="s">
        <v>54</v>
      </c>
      <c r="C49" s="279"/>
      <c r="D49" s="279"/>
      <c r="E49" s="279"/>
      <c r="F49" s="279"/>
      <c r="G49" s="182">
        <v>0</v>
      </c>
    </row>
    <row r="50" spans="1:7">
      <c r="A50" s="266" t="s">
        <v>55</v>
      </c>
      <c r="B50" s="266"/>
      <c r="C50" s="266"/>
      <c r="D50" s="266"/>
      <c r="E50" s="266"/>
      <c r="F50" s="266"/>
      <c r="G50" s="183">
        <f>ROUND(SUM(G46:G49),2)</f>
        <v>2887.46</v>
      </c>
    </row>
    <row r="51" spans="1:7">
      <c r="A51" s="171"/>
      <c r="B51" s="171"/>
      <c r="C51" s="171"/>
      <c r="D51" s="171"/>
      <c r="E51" s="171"/>
      <c r="F51" s="171"/>
      <c r="G51" s="171"/>
    </row>
    <row r="52" spans="1:7">
      <c r="A52" s="267" t="s">
        <v>56</v>
      </c>
      <c r="B52" s="267"/>
      <c r="C52" s="267"/>
      <c r="D52" s="267"/>
      <c r="E52" s="267"/>
      <c r="F52" s="267"/>
      <c r="G52" s="267"/>
    </row>
    <row r="53" spans="1:7" ht="15" customHeight="1">
      <c r="A53" s="283" t="s">
        <v>57</v>
      </c>
      <c r="B53" s="283"/>
      <c r="C53" s="283"/>
      <c r="D53" s="283"/>
      <c r="E53" s="283"/>
      <c r="F53" s="283"/>
      <c r="G53" s="283"/>
    </row>
    <row r="54" spans="1:7" ht="15" customHeight="1">
      <c r="A54" s="176" t="s">
        <v>58</v>
      </c>
      <c r="B54" s="268" t="s">
        <v>59</v>
      </c>
      <c r="C54" s="268"/>
      <c r="D54" s="268"/>
      <c r="E54" s="268"/>
      <c r="F54" s="176" t="s">
        <v>60</v>
      </c>
      <c r="G54" s="176" t="s">
        <v>52</v>
      </c>
    </row>
    <row r="55" spans="1:7">
      <c r="A55" s="172" t="s">
        <v>18</v>
      </c>
      <c r="B55" s="277" t="s">
        <v>61</v>
      </c>
      <c r="C55" s="277"/>
      <c r="D55" s="277"/>
      <c r="E55" s="277"/>
      <c r="F55" s="184">
        <f>1/12</f>
        <v>8.3333333333333329E-2</v>
      </c>
      <c r="G55" s="185">
        <f>ROUND($G$50*F55,2)</f>
        <v>240.62</v>
      </c>
    </row>
    <row r="56" spans="1:7">
      <c r="A56" s="172" t="s">
        <v>20</v>
      </c>
      <c r="B56" s="286" t="s">
        <v>62</v>
      </c>
      <c r="C56" s="286"/>
      <c r="D56" s="286"/>
      <c r="E56" s="286"/>
      <c r="F56" s="184">
        <v>0.1111</v>
      </c>
      <c r="G56" s="185">
        <f>ROUND($G$50*F56,2)</f>
        <v>320.8</v>
      </c>
    </row>
    <row r="57" spans="1:7">
      <c r="A57" s="266" t="s">
        <v>63</v>
      </c>
      <c r="B57" s="266"/>
      <c r="C57" s="266"/>
      <c r="D57" s="266"/>
      <c r="E57" s="266"/>
      <c r="F57" s="266"/>
      <c r="G57" s="183">
        <f>ROUND(SUM(G55:G56),2)</f>
        <v>561.41999999999996</v>
      </c>
    </row>
    <row r="58" spans="1:7" ht="29.25" customHeight="1">
      <c r="A58" s="287" t="s">
        <v>64</v>
      </c>
      <c r="B58" s="287"/>
      <c r="C58" s="287"/>
      <c r="D58" s="287"/>
      <c r="E58" s="287"/>
      <c r="F58" s="287"/>
      <c r="G58" s="287"/>
    </row>
    <row r="59" spans="1:7" ht="29.25" customHeight="1">
      <c r="A59" s="270" t="s">
        <v>65</v>
      </c>
      <c r="B59" s="270"/>
      <c r="C59" s="270"/>
      <c r="D59" s="270"/>
      <c r="E59" s="270"/>
      <c r="F59" s="270"/>
      <c r="G59" s="270"/>
    </row>
    <row r="60" spans="1:7" ht="41.25" customHeight="1">
      <c r="A60" s="270" t="s">
        <v>66</v>
      </c>
      <c r="B60" s="270"/>
      <c r="C60" s="270"/>
      <c r="D60" s="270"/>
      <c r="E60" s="270"/>
      <c r="F60" s="270"/>
      <c r="G60" s="270"/>
    </row>
    <row r="61" spans="1:7">
      <c r="A61" s="171"/>
      <c r="B61" s="171"/>
      <c r="C61" s="171"/>
      <c r="D61" s="171"/>
      <c r="E61" s="171"/>
      <c r="F61" s="171"/>
      <c r="G61" s="171"/>
    </row>
    <row r="62" spans="1:7">
      <c r="A62" s="288" t="s">
        <v>67</v>
      </c>
      <c r="B62" s="288"/>
      <c r="C62" s="288"/>
      <c r="D62" s="288"/>
      <c r="E62" s="288"/>
      <c r="F62" s="288"/>
      <c r="G62" s="186">
        <f>ROUND(G50+G57,2)</f>
        <v>3448.88</v>
      </c>
    </row>
    <row r="63" spans="1:7" ht="15" customHeight="1">
      <c r="A63" s="283" t="s">
        <v>68</v>
      </c>
      <c r="B63" s="283"/>
      <c r="C63" s="283"/>
      <c r="D63" s="283"/>
      <c r="E63" s="283"/>
      <c r="F63" s="283"/>
      <c r="G63" s="283"/>
    </row>
    <row r="64" spans="1:7" ht="15" customHeight="1">
      <c r="A64" s="176" t="s">
        <v>69</v>
      </c>
      <c r="B64" s="268" t="s">
        <v>70</v>
      </c>
      <c r="C64" s="268"/>
      <c r="D64" s="268"/>
      <c r="E64" s="268"/>
      <c r="F64" s="176" t="s">
        <v>60</v>
      </c>
      <c r="G64" s="176" t="s">
        <v>52</v>
      </c>
    </row>
    <row r="65" spans="1:7">
      <c r="A65" s="172" t="s">
        <v>18</v>
      </c>
      <c r="B65" s="277" t="s">
        <v>71</v>
      </c>
      <c r="C65" s="277"/>
      <c r="D65" s="277"/>
      <c r="E65" s="277"/>
      <c r="F65" s="184">
        <v>0.2</v>
      </c>
      <c r="G65" s="185">
        <f t="shared" ref="G65:G72" si="0">ROUND($G$62*F65,2)</f>
        <v>689.78</v>
      </c>
    </row>
    <row r="66" spans="1:7">
      <c r="A66" s="172" t="s">
        <v>72</v>
      </c>
      <c r="B66" s="277" t="s">
        <v>73</v>
      </c>
      <c r="C66" s="277"/>
      <c r="D66" s="277"/>
      <c r="E66" s="277"/>
      <c r="F66" s="184">
        <v>2.5000000000000001E-2</v>
      </c>
      <c r="G66" s="185">
        <f t="shared" si="0"/>
        <v>86.22</v>
      </c>
    </row>
    <row r="67" spans="1:7">
      <c r="A67" s="172" t="s">
        <v>74</v>
      </c>
      <c r="B67" s="278" t="s">
        <v>75</v>
      </c>
      <c r="C67" s="278"/>
      <c r="D67" s="278"/>
      <c r="E67" s="278"/>
      <c r="F67" s="187">
        <f>'Cargo1-Leve22h'!F61</f>
        <v>1.8200000000000001E-2</v>
      </c>
      <c r="G67" s="185">
        <f t="shared" si="0"/>
        <v>62.77</v>
      </c>
    </row>
    <row r="68" spans="1:7">
      <c r="A68" s="172" t="s">
        <v>20</v>
      </c>
      <c r="B68" s="277" t="s">
        <v>76</v>
      </c>
      <c r="C68" s="277"/>
      <c r="D68" s="277"/>
      <c r="E68" s="277"/>
      <c r="F68" s="184">
        <v>0.08</v>
      </c>
      <c r="G68" s="185">
        <f t="shared" si="0"/>
        <v>275.91000000000003</v>
      </c>
    </row>
    <row r="69" spans="1:7">
      <c r="A69" s="172" t="s">
        <v>23</v>
      </c>
      <c r="B69" s="277" t="s">
        <v>77</v>
      </c>
      <c r="C69" s="277"/>
      <c r="D69" s="277"/>
      <c r="E69" s="277"/>
      <c r="F69" s="184">
        <v>1.4999999999999999E-2</v>
      </c>
      <c r="G69" s="185">
        <f t="shared" si="0"/>
        <v>51.73</v>
      </c>
    </row>
    <row r="70" spans="1:7">
      <c r="A70" s="172" t="s">
        <v>26</v>
      </c>
      <c r="B70" s="277" t="s">
        <v>78</v>
      </c>
      <c r="C70" s="277"/>
      <c r="D70" s="277"/>
      <c r="E70" s="277"/>
      <c r="F70" s="184">
        <v>0.01</v>
      </c>
      <c r="G70" s="185">
        <f t="shared" si="0"/>
        <v>34.49</v>
      </c>
    </row>
    <row r="71" spans="1:7">
      <c r="A71" s="172" t="s">
        <v>28</v>
      </c>
      <c r="B71" s="277" t="s">
        <v>79</v>
      </c>
      <c r="C71" s="277"/>
      <c r="D71" s="277"/>
      <c r="E71" s="277"/>
      <c r="F71" s="184">
        <v>6.0000000000000001E-3</v>
      </c>
      <c r="G71" s="185">
        <f t="shared" si="0"/>
        <v>20.69</v>
      </c>
    </row>
    <row r="72" spans="1:7">
      <c r="A72" s="172" t="s">
        <v>80</v>
      </c>
      <c r="B72" s="277" t="s">
        <v>81</v>
      </c>
      <c r="C72" s="277"/>
      <c r="D72" s="277"/>
      <c r="E72" s="277"/>
      <c r="F72" s="184">
        <v>2E-3</v>
      </c>
      <c r="G72" s="185">
        <f t="shared" si="0"/>
        <v>6.9</v>
      </c>
    </row>
    <row r="73" spans="1:7">
      <c r="A73" s="266" t="s">
        <v>82</v>
      </c>
      <c r="B73" s="266"/>
      <c r="C73" s="266"/>
      <c r="D73" s="266"/>
      <c r="E73" s="266"/>
      <c r="F73" s="188">
        <f>SUM(F65:F72)</f>
        <v>0.35620000000000002</v>
      </c>
      <c r="G73" s="183">
        <f>ROUND(SUM(G65:G72),2)</f>
        <v>1228.49</v>
      </c>
    </row>
    <row r="74" spans="1:7">
      <c r="A74" s="285" t="s">
        <v>83</v>
      </c>
      <c r="B74" s="285"/>
      <c r="C74" s="285"/>
      <c r="D74" s="285"/>
      <c r="E74" s="285"/>
      <c r="F74" s="285"/>
      <c r="G74" s="285"/>
    </row>
    <row r="75" spans="1:7">
      <c r="A75" s="285" t="s">
        <v>84</v>
      </c>
      <c r="B75" s="285"/>
      <c r="C75" s="285"/>
      <c r="D75" s="285"/>
      <c r="E75" s="285"/>
      <c r="F75" s="285"/>
      <c r="G75" s="285"/>
    </row>
    <row r="76" spans="1:7">
      <c r="A76" s="285" t="s">
        <v>85</v>
      </c>
      <c r="B76" s="285"/>
      <c r="C76" s="285"/>
      <c r="D76" s="285"/>
      <c r="E76" s="285"/>
      <c r="F76" s="285"/>
      <c r="G76" s="285"/>
    </row>
    <row r="77" spans="1:7">
      <c r="A77" s="171"/>
      <c r="B77" s="171"/>
      <c r="C77" s="171"/>
      <c r="D77" s="171"/>
      <c r="E77" s="171"/>
      <c r="F77" s="171"/>
      <c r="G77" s="171"/>
    </row>
    <row r="78" spans="1:7" ht="15" customHeight="1">
      <c r="A78" s="283" t="s">
        <v>86</v>
      </c>
      <c r="B78" s="283"/>
      <c r="C78" s="283"/>
      <c r="D78" s="283"/>
      <c r="E78" s="283"/>
      <c r="F78" s="283"/>
      <c r="G78" s="283"/>
    </row>
    <row r="79" spans="1:7" ht="15" customHeight="1">
      <c r="A79" s="176" t="s">
        <v>87</v>
      </c>
      <c r="B79" s="268" t="s">
        <v>88</v>
      </c>
      <c r="C79" s="268"/>
      <c r="D79" s="268"/>
      <c r="E79" s="268"/>
      <c r="F79" s="268"/>
      <c r="G79" s="176" t="s">
        <v>52</v>
      </c>
    </row>
    <row r="80" spans="1:7">
      <c r="A80" s="172" t="s">
        <v>18</v>
      </c>
      <c r="B80" s="277" t="s">
        <v>89</v>
      </c>
      <c r="C80" s="277"/>
      <c r="D80" s="277"/>
      <c r="E80" s="189" t="s">
        <v>90</v>
      </c>
      <c r="F80" s="182">
        <v>5.5</v>
      </c>
      <c r="G80" s="190">
        <f>ROUND($E$39,0)*2*F80</f>
        <v>231</v>
      </c>
    </row>
    <row r="81" spans="1:7">
      <c r="A81" s="191" t="s">
        <v>91</v>
      </c>
      <c r="B81" s="273" t="s">
        <v>92</v>
      </c>
      <c r="C81" s="273"/>
      <c r="D81" s="273"/>
      <c r="E81" s="273"/>
      <c r="F81" s="192">
        <v>-0.06</v>
      </c>
      <c r="G81" s="193">
        <f>ROUND($G$46*F81,2)</f>
        <v>-161.77000000000001</v>
      </c>
    </row>
    <row r="82" spans="1:7">
      <c r="A82" s="172" t="s">
        <v>20</v>
      </c>
      <c r="B82" s="278" t="s">
        <v>93</v>
      </c>
      <c r="C82" s="278"/>
      <c r="D82" s="278"/>
      <c r="E82" s="189" t="s">
        <v>90</v>
      </c>
      <c r="F82" s="182">
        <v>38.51</v>
      </c>
      <c r="G82" s="194">
        <f>ROUND($E$39,0)*F82</f>
        <v>808.70999999999992</v>
      </c>
    </row>
    <row r="83" spans="1:7">
      <c r="A83" s="191" t="s">
        <v>94</v>
      </c>
      <c r="B83" s="284" t="s">
        <v>95</v>
      </c>
      <c r="C83" s="284"/>
      <c r="D83" s="284"/>
      <c r="E83" s="284"/>
      <c r="F83" s="181">
        <v>-0.3</v>
      </c>
      <c r="G83" s="193">
        <f>ROUND($E$39,0)*F83</f>
        <v>-6.3</v>
      </c>
    </row>
    <row r="84" spans="1:7">
      <c r="A84" s="172" t="s">
        <v>23</v>
      </c>
      <c r="B84" s="279" t="s">
        <v>178</v>
      </c>
      <c r="C84" s="279"/>
      <c r="D84" s="279"/>
      <c r="E84" s="279"/>
      <c r="F84" s="279"/>
      <c r="G84" s="182">
        <v>0</v>
      </c>
    </row>
    <row r="85" spans="1:7">
      <c r="A85" s="172" t="s">
        <v>26</v>
      </c>
      <c r="B85" s="280" t="s">
        <v>97</v>
      </c>
      <c r="C85" s="280"/>
      <c r="D85" s="280"/>
      <c r="E85" s="280"/>
      <c r="F85" s="280"/>
      <c r="G85" s="182">
        <v>0</v>
      </c>
    </row>
    <row r="86" spans="1:7">
      <c r="A86" s="172" t="s">
        <v>28</v>
      </c>
      <c r="B86" s="280" t="s">
        <v>98</v>
      </c>
      <c r="C86" s="280"/>
      <c r="D86" s="280"/>
      <c r="E86" s="280"/>
      <c r="F86" s="280"/>
      <c r="G86" s="182">
        <v>0</v>
      </c>
    </row>
    <row r="87" spans="1:7">
      <c r="A87" s="172" t="s">
        <v>80</v>
      </c>
      <c r="B87" s="278" t="s">
        <v>99</v>
      </c>
      <c r="C87" s="278"/>
      <c r="D87" s="278"/>
      <c r="E87" s="278"/>
      <c r="F87" s="278"/>
      <c r="G87" s="182">
        <v>0</v>
      </c>
    </row>
    <row r="88" spans="1:7">
      <c r="A88" s="266" t="s">
        <v>100</v>
      </c>
      <c r="B88" s="266"/>
      <c r="C88" s="266"/>
      <c r="D88" s="266"/>
      <c r="E88" s="266"/>
      <c r="F88" s="266"/>
      <c r="G88" s="183">
        <f>ROUND(SUM(G80:G87),2)</f>
        <v>871.64</v>
      </c>
    </row>
    <row r="89" spans="1:7">
      <c r="A89" s="285" t="s">
        <v>101</v>
      </c>
      <c r="B89" s="285"/>
      <c r="C89" s="285"/>
      <c r="D89" s="285"/>
      <c r="E89" s="285"/>
      <c r="F89" s="285"/>
      <c r="G89" s="285"/>
    </row>
    <row r="90" spans="1:7" ht="31.5" customHeight="1">
      <c r="A90" s="270" t="s">
        <v>102</v>
      </c>
      <c r="B90" s="270"/>
      <c r="C90" s="270"/>
      <c r="D90" s="270"/>
      <c r="E90" s="270"/>
      <c r="F90" s="270"/>
      <c r="G90" s="270"/>
    </row>
    <row r="91" spans="1:7">
      <c r="A91" s="171"/>
      <c r="B91" s="171"/>
      <c r="C91" s="171"/>
      <c r="D91" s="171"/>
      <c r="E91" s="171"/>
      <c r="F91" s="171"/>
      <c r="G91" s="171"/>
    </row>
    <row r="92" spans="1:7">
      <c r="A92" s="267" t="s">
        <v>103</v>
      </c>
      <c r="B92" s="267"/>
      <c r="C92" s="267"/>
      <c r="D92" s="267"/>
      <c r="E92" s="267"/>
      <c r="F92" s="267"/>
      <c r="G92" s="267"/>
    </row>
    <row r="93" spans="1:7" ht="15" customHeight="1">
      <c r="A93" s="176">
        <v>2</v>
      </c>
      <c r="B93" s="268" t="s">
        <v>104</v>
      </c>
      <c r="C93" s="268"/>
      <c r="D93" s="268"/>
      <c r="E93" s="268"/>
      <c r="F93" s="268"/>
      <c r="G93" s="176" t="s">
        <v>52</v>
      </c>
    </row>
    <row r="94" spans="1:7">
      <c r="A94" s="195" t="s">
        <v>58</v>
      </c>
      <c r="B94" s="281" t="s">
        <v>59</v>
      </c>
      <c r="C94" s="281"/>
      <c r="D94" s="281"/>
      <c r="E94" s="281"/>
      <c r="F94" s="281"/>
      <c r="G94" s="196">
        <f>$G$57</f>
        <v>561.41999999999996</v>
      </c>
    </row>
    <row r="95" spans="1:7">
      <c r="A95" s="195" t="s">
        <v>69</v>
      </c>
      <c r="B95" s="281" t="s">
        <v>70</v>
      </c>
      <c r="C95" s="281"/>
      <c r="D95" s="281"/>
      <c r="E95" s="281"/>
      <c r="F95" s="281"/>
      <c r="G95" s="196">
        <f>$G$73</f>
        <v>1228.49</v>
      </c>
    </row>
    <row r="96" spans="1:7">
      <c r="A96" s="195" t="s">
        <v>87</v>
      </c>
      <c r="B96" s="281" t="s">
        <v>88</v>
      </c>
      <c r="C96" s="281"/>
      <c r="D96" s="281"/>
      <c r="E96" s="281"/>
      <c r="F96" s="281"/>
      <c r="G96" s="196">
        <f>$G$88</f>
        <v>871.64</v>
      </c>
    </row>
    <row r="97" spans="1:7">
      <c r="A97" s="266" t="s">
        <v>105</v>
      </c>
      <c r="B97" s="266"/>
      <c r="C97" s="266"/>
      <c r="D97" s="266"/>
      <c r="E97" s="266"/>
      <c r="F97" s="266"/>
      <c r="G97" s="183">
        <f>ROUND(SUM(G94:G96),2)</f>
        <v>2661.55</v>
      </c>
    </row>
    <row r="98" spans="1:7">
      <c r="A98" s="171"/>
      <c r="B98" s="171"/>
      <c r="C98" s="171"/>
      <c r="D98" s="171"/>
      <c r="E98" s="171"/>
      <c r="F98" s="171"/>
      <c r="G98" s="171"/>
    </row>
    <row r="99" spans="1:7">
      <c r="A99" s="267" t="s">
        <v>106</v>
      </c>
      <c r="B99" s="267"/>
      <c r="C99" s="267"/>
      <c r="D99" s="267"/>
      <c r="E99" s="267"/>
      <c r="F99" s="267"/>
      <c r="G99" s="267"/>
    </row>
    <row r="100" spans="1:7" ht="15" customHeight="1">
      <c r="A100" s="176">
        <v>3</v>
      </c>
      <c r="B100" s="268" t="s">
        <v>107</v>
      </c>
      <c r="C100" s="268"/>
      <c r="D100" s="268"/>
      <c r="E100" s="268"/>
      <c r="F100" s="176" t="s">
        <v>60</v>
      </c>
      <c r="G100" s="176" t="s">
        <v>52</v>
      </c>
    </row>
    <row r="101" spans="1:7">
      <c r="A101" s="172" t="s">
        <v>18</v>
      </c>
      <c r="B101" s="278" t="s">
        <v>108</v>
      </c>
      <c r="C101" s="278"/>
      <c r="D101" s="278"/>
      <c r="E101" s="278"/>
      <c r="F101" s="184">
        <f>(1/12)*5.55%</f>
        <v>4.6249999999999998E-3</v>
      </c>
      <c r="G101" s="185">
        <f>ROUND($G$50*F101,2)</f>
        <v>13.35</v>
      </c>
    </row>
    <row r="102" spans="1:7">
      <c r="A102" s="172" t="s">
        <v>20</v>
      </c>
      <c r="B102" s="280" t="s">
        <v>109</v>
      </c>
      <c r="C102" s="280"/>
      <c r="D102" s="280"/>
      <c r="E102" s="280"/>
      <c r="F102" s="197">
        <f>$F$68</f>
        <v>0.08</v>
      </c>
      <c r="G102" s="185">
        <f>G101*F102</f>
        <v>1.0680000000000001</v>
      </c>
    </row>
    <row r="103" spans="1:7">
      <c r="A103" s="172" t="s">
        <v>23</v>
      </c>
      <c r="B103" s="279" t="s">
        <v>110</v>
      </c>
      <c r="C103" s="279"/>
      <c r="D103" s="279"/>
      <c r="E103" s="279"/>
      <c r="F103" s="184">
        <f>(7/30)/12</f>
        <v>1.9444444444444445E-2</v>
      </c>
      <c r="G103" s="185">
        <f>ROUND($G$50*F103,2)</f>
        <v>56.15</v>
      </c>
    </row>
    <row r="104" spans="1:7">
      <c r="A104" s="172" t="s">
        <v>26</v>
      </c>
      <c r="B104" s="280" t="s">
        <v>111</v>
      </c>
      <c r="C104" s="280"/>
      <c r="D104" s="280"/>
      <c r="E104" s="280"/>
      <c r="F104" s="197">
        <f>$F$73</f>
        <v>0.35620000000000002</v>
      </c>
      <c r="G104" s="185">
        <f>G103*F104</f>
        <v>20.000630000000001</v>
      </c>
    </row>
    <row r="105" spans="1:7">
      <c r="A105" s="172" t="s">
        <v>28</v>
      </c>
      <c r="B105" s="279" t="s">
        <v>112</v>
      </c>
      <c r="C105" s="279"/>
      <c r="D105" s="279"/>
      <c r="E105" s="279"/>
      <c r="F105" s="198">
        <v>0.04</v>
      </c>
      <c r="G105" s="185">
        <f>ROUND($G$50*F105,2)</f>
        <v>115.5</v>
      </c>
    </row>
    <row r="106" spans="1:7">
      <c r="A106" s="266" t="s">
        <v>113</v>
      </c>
      <c r="B106" s="266"/>
      <c r="C106" s="266"/>
      <c r="D106" s="266"/>
      <c r="E106" s="266"/>
      <c r="F106" s="266"/>
      <c r="G106" s="183">
        <f>ROUND(SUM(G101:G105),2)</f>
        <v>206.07</v>
      </c>
    </row>
    <row r="107" spans="1:7">
      <c r="A107" s="171"/>
      <c r="B107" s="171"/>
      <c r="C107" s="171"/>
      <c r="D107" s="171"/>
      <c r="E107" s="171"/>
      <c r="F107" s="171"/>
      <c r="G107" s="171"/>
    </row>
    <row r="108" spans="1:7">
      <c r="A108" s="267" t="s">
        <v>114</v>
      </c>
      <c r="B108" s="267"/>
      <c r="C108" s="267"/>
      <c r="D108" s="267"/>
      <c r="E108" s="267"/>
      <c r="F108" s="267"/>
      <c r="G108" s="267"/>
    </row>
    <row r="109" spans="1:7" ht="15" customHeight="1">
      <c r="A109" s="283" t="s">
        <v>115</v>
      </c>
      <c r="B109" s="283"/>
      <c r="C109" s="283"/>
      <c r="D109" s="283"/>
      <c r="E109" s="283"/>
      <c r="F109" s="283"/>
      <c r="G109" s="283"/>
    </row>
    <row r="110" spans="1:7" ht="15" customHeight="1">
      <c r="A110" s="176" t="s">
        <v>116</v>
      </c>
      <c r="B110" s="268" t="s">
        <v>117</v>
      </c>
      <c r="C110" s="268"/>
      <c r="D110" s="268"/>
      <c r="E110" s="268"/>
      <c r="F110" s="176" t="s">
        <v>60</v>
      </c>
      <c r="G110" s="176" t="s">
        <v>52</v>
      </c>
    </row>
    <row r="111" spans="1:7">
      <c r="A111" s="172" t="s">
        <v>18</v>
      </c>
      <c r="B111" s="280" t="s">
        <v>118</v>
      </c>
      <c r="C111" s="280"/>
      <c r="D111" s="280"/>
      <c r="E111" s="280"/>
      <c r="F111" s="184">
        <v>9.2999999999999992E-3</v>
      </c>
      <c r="G111" s="185">
        <f>ROUND($G$50*F111,2)</f>
        <v>26.85</v>
      </c>
    </row>
    <row r="112" spans="1:7" ht="15" customHeight="1">
      <c r="A112" s="172" t="s">
        <v>12</v>
      </c>
      <c r="B112" s="282" t="s">
        <v>119</v>
      </c>
      <c r="C112" s="282"/>
      <c r="D112" s="282"/>
      <c r="E112" s="282"/>
      <c r="F112" s="199">
        <f>$F$73</f>
        <v>0.35620000000000002</v>
      </c>
      <c r="G112" s="185">
        <f>ROUND(G111*F112,2)</f>
        <v>9.56</v>
      </c>
    </row>
    <row r="113" spans="1:7">
      <c r="A113" s="172" t="s">
        <v>20</v>
      </c>
      <c r="B113" s="279" t="s">
        <v>120</v>
      </c>
      <c r="C113" s="279"/>
      <c r="D113" s="279"/>
      <c r="E113" s="279"/>
      <c r="F113" s="200">
        <v>7.3000000000000001E-3</v>
      </c>
      <c r="G113" s="185">
        <f>ROUND($G$50*F113,2)</f>
        <v>21.08</v>
      </c>
    </row>
    <row r="114" spans="1:7">
      <c r="A114" s="172" t="s">
        <v>23</v>
      </c>
      <c r="B114" s="278" t="s">
        <v>121</v>
      </c>
      <c r="C114" s="278"/>
      <c r="D114" s="278"/>
      <c r="E114" s="278"/>
      <c r="F114" s="200">
        <v>8.1999999999999998E-4</v>
      </c>
      <c r="G114" s="185">
        <f>ROUND($G$50*F114,2)</f>
        <v>2.37</v>
      </c>
    </row>
    <row r="115" spans="1:7">
      <c r="A115" s="172" t="s">
        <v>26</v>
      </c>
      <c r="B115" s="279" t="s">
        <v>122</v>
      </c>
      <c r="C115" s="279"/>
      <c r="D115" s="279"/>
      <c r="E115" s="279"/>
      <c r="F115" s="200">
        <v>2.7000000000000001E-3</v>
      </c>
      <c r="G115" s="185">
        <f>ROUND($G$50*F115,2)</f>
        <v>7.8</v>
      </c>
    </row>
    <row r="116" spans="1:7">
      <c r="A116" s="172" t="s">
        <v>28</v>
      </c>
      <c r="B116" s="278" t="s">
        <v>123</v>
      </c>
      <c r="C116" s="278"/>
      <c r="D116" s="278"/>
      <c r="E116" s="278"/>
      <c r="F116" s="200">
        <v>5.5000000000000003E-4</v>
      </c>
      <c r="G116" s="185">
        <f>ROUND($G$50*F116,2)</f>
        <v>1.59</v>
      </c>
    </row>
    <row r="117" spans="1:7" ht="15" customHeight="1">
      <c r="A117" s="172" t="s">
        <v>80</v>
      </c>
      <c r="B117" s="282" t="s">
        <v>124</v>
      </c>
      <c r="C117" s="282"/>
      <c r="D117" s="282"/>
      <c r="E117" s="282"/>
      <c r="F117" s="200">
        <v>0</v>
      </c>
      <c r="G117" s="185">
        <f>ROUND($G$50*F117,2)</f>
        <v>0</v>
      </c>
    </row>
    <row r="118" spans="1:7">
      <c r="A118" s="266" t="s">
        <v>125</v>
      </c>
      <c r="B118" s="266"/>
      <c r="C118" s="266"/>
      <c r="D118" s="266"/>
      <c r="E118" s="266"/>
      <c r="F118" s="266"/>
      <c r="G118" s="183">
        <f>ROUND(SUM(G111:G117),2)</f>
        <v>69.25</v>
      </c>
    </row>
    <row r="119" spans="1:7" ht="44.25" customHeight="1">
      <c r="A119" s="270" t="s">
        <v>126</v>
      </c>
      <c r="B119" s="270"/>
      <c r="C119" s="270"/>
      <c r="D119" s="270"/>
      <c r="E119" s="270"/>
      <c r="F119" s="270"/>
      <c r="G119" s="270"/>
    </row>
    <row r="120" spans="1:7">
      <c r="A120" s="171"/>
      <c r="B120" s="171"/>
      <c r="C120" s="171"/>
      <c r="D120" s="171"/>
      <c r="E120" s="171"/>
      <c r="F120" s="171"/>
      <c r="G120" s="171"/>
    </row>
    <row r="121" spans="1:7" ht="15.75" customHeight="1">
      <c r="A121" s="283" t="s">
        <v>127</v>
      </c>
      <c r="B121" s="283"/>
      <c r="C121" s="283"/>
      <c r="D121" s="283"/>
      <c r="E121" s="283"/>
      <c r="F121" s="283"/>
      <c r="G121" s="283"/>
    </row>
    <row r="122" spans="1:7" ht="15" customHeight="1">
      <c r="A122" s="176" t="s">
        <v>128</v>
      </c>
      <c r="B122" s="268" t="s">
        <v>129</v>
      </c>
      <c r="C122" s="268"/>
      <c r="D122" s="268"/>
      <c r="E122" s="268"/>
      <c r="F122" s="176" t="s">
        <v>130</v>
      </c>
      <c r="G122" s="176" t="s">
        <v>52</v>
      </c>
    </row>
    <row r="123" spans="1:7">
      <c r="A123" s="172" t="s">
        <v>18</v>
      </c>
      <c r="B123" s="280" t="s">
        <v>131</v>
      </c>
      <c r="C123" s="280"/>
      <c r="D123" s="280"/>
      <c r="E123" s="280"/>
      <c r="F123" s="201">
        <v>0</v>
      </c>
      <c r="G123" s="185">
        <f>ROUND(F123*$E$39,2)</f>
        <v>0</v>
      </c>
    </row>
    <row r="124" spans="1:7">
      <c r="A124" s="266" t="s">
        <v>132</v>
      </c>
      <c r="B124" s="266"/>
      <c r="C124" s="266"/>
      <c r="D124" s="266"/>
      <c r="E124" s="266"/>
      <c r="F124" s="266"/>
      <c r="G124" s="183">
        <f>ROUND(SUM(G123),2)</f>
        <v>0</v>
      </c>
    </row>
    <row r="125" spans="1:7" ht="30" customHeight="1">
      <c r="A125" s="270" t="s">
        <v>133</v>
      </c>
      <c r="B125" s="270"/>
      <c r="C125" s="270"/>
      <c r="D125" s="270"/>
      <c r="E125" s="270"/>
      <c r="F125" s="270"/>
      <c r="G125" s="270"/>
    </row>
    <row r="126" spans="1:7">
      <c r="A126" s="171"/>
      <c r="B126" s="171"/>
      <c r="C126" s="171"/>
      <c r="D126" s="171"/>
      <c r="E126" s="171"/>
      <c r="F126" s="171"/>
      <c r="G126" s="171"/>
    </row>
    <row r="127" spans="1:7">
      <c r="A127" s="267" t="s">
        <v>134</v>
      </c>
      <c r="B127" s="267"/>
      <c r="C127" s="267"/>
      <c r="D127" s="267"/>
      <c r="E127" s="267"/>
      <c r="F127" s="267"/>
      <c r="G127" s="267"/>
    </row>
    <row r="128" spans="1:7" ht="15" customHeight="1">
      <c r="A128" s="176">
        <v>4</v>
      </c>
      <c r="B128" s="268" t="s">
        <v>104</v>
      </c>
      <c r="C128" s="268"/>
      <c r="D128" s="268"/>
      <c r="E128" s="268"/>
      <c r="F128" s="176" t="s">
        <v>60</v>
      </c>
      <c r="G128" s="176" t="s">
        <v>52</v>
      </c>
    </row>
    <row r="129" spans="1:7">
      <c r="A129" s="195" t="s">
        <v>116</v>
      </c>
      <c r="B129" s="281" t="s">
        <v>135</v>
      </c>
      <c r="C129" s="281"/>
      <c r="D129" s="281"/>
      <c r="E129" s="281"/>
      <c r="F129" s="202" t="s">
        <v>12</v>
      </c>
      <c r="G129" s="196">
        <f>$G$118</f>
        <v>69.25</v>
      </c>
    </row>
    <row r="130" spans="1:7">
      <c r="A130" s="195" t="s">
        <v>128</v>
      </c>
      <c r="B130" s="281" t="s">
        <v>136</v>
      </c>
      <c r="C130" s="281"/>
      <c r="D130" s="281"/>
      <c r="E130" s="281"/>
      <c r="F130" s="202" t="s">
        <v>12</v>
      </c>
      <c r="G130" s="196">
        <f>$G$124</f>
        <v>0</v>
      </c>
    </row>
    <row r="131" spans="1:7">
      <c r="A131" s="266" t="s">
        <v>137</v>
      </c>
      <c r="B131" s="266"/>
      <c r="C131" s="266"/>
      <c r="D131" s="266"/>
      <c r="E131" s="266"/>
      <c r="F131" s="266"/>
      <c r="G131" s="183">
        <f>ROUND(SUM(G129:G130),2)</f>
        <v>69.25</v>
      </c>
    </row>
    <row r="132" spans="1:7">
      <c r="A132" s="171"/>
      <c r="B132" s="171"/>
      <c r="C132" s="171"/>
      <c r="D132" s="171"/>
      <c r="E132" s="171"/>
      <c r="F132" s="171"/>
      <c r="G132" s="171"/>
    </row>
    <row r="133" spans="1:7">
      <c r="A133" s="267" t="s">
        <v>138</v>
      </c>
      <c r="B133" s="267"/>
      <c r="C133" s="267"/>
      <c r="D133" s="267"/>
      <c r="E133" s="267"/>
      <c r="F133" s="267"/>
      <c r="G133" s="267"/>
    </row>
    <row r="134" spans="1:7" ht="15" customHeight="1">
      <c r="A134" s="176">
        <v>5</v>
      </c>
      <c r="B134" s="268" t="s">
        <v>139</v>
      </c>
      <c r="C134" s="268"/>
      <c r="D134" s="268"/>
      <c r="E134" s="268"/>
      <c r="F134" s="268"/>
      <c r="G134" s="176" t="s">
        <v>52</v>
      </c>
    </row>
    <row r="135" spans="1:7">
      <c r="A135" s="172" t="s">
        <v>18</v>
      </c>
      <c r="B135" s="277" t="s">
        <v>140</v>
      </c>
      <c r="C135" s="277"/>
      <c r="D135" s="277"/>
      <c r="E135" s="277"/>
      <c r="F135" s="277"/>
      <c r="G135" s="182">
        <f>Insumos!G19</f>
        <v>65.806666666666658</v>
      </c>
    </row>
    <row r="136" spans="1:7">
      <c r="A136" s="172" t="s">
        <v>20</v>
      </c>
      <c r="B136" s="278" t="s">
        <v>141</v>
      </c>
      <c r="C136" s="278"/>
      <c r="D136" s="278"/>
      <c r="E136" s="278"/>
      <c r="F136" s="278"/>
      <c r="G136" s="182"/>
    </row>
    <row r="137" spans="1:7">
      <c r="A137" s="172" t="s">
        <v>28</v>
      </c>
      <c r="B137" s="279" t="s">
        <v>54</v>
      </c>
      <c r="C137" s="279"/>
      <c r="D137" s="279"/>
      <c r="E137" s="279"/>
      <c r="F137" s="279"/>
      <c r="G137" s="182">
        <v>0</v>
      </c>
    </row>
    <row r="138" spans="1:7">
      <c r="A138" s="266" t="s">
        <v>142</v>
      </c>
      <c r="B138" s="266"/>
      <c r="C138" s="266"/>
      <c r="D138" s="266"/>
      <c r="E138" s="266"/>
      <c r="F138" s="266"/>
      <c r="G138" s="183">
        <f>ROUND(SUM(G135:G137),2)</f>
        <v>65.81</v>
      </c>
    </row>
    <row r="139" spans="1:7" ht="15" customHeight="1">
      <c r="A139" s="270" t="s">
        <v>143</v>
      </c>
      <c r="B139" s="270"/>
      <c r="C139" s="270"/>
      <c r="D139" s="270"/>
      <c r="E139" s="270"/>
      <c r="F139" s="270"/>
      <c r="G139" s="270"/>
    </row>
    <row r="140" spans="1:7">
      <c r="A140" s="171"/>
      <c r="B140" s="171"/>
      <c r="C140" s="171"/>
      <c r="D140" s="171"/>
      <c r="E140" s="171"/>
      <c r="F140" s="171"/>
      <c r="G140" s="171"/>
    </row>
    <row r="141" spans="1:7">
      <c r="A141" s="267" t="s">
        <v>144</v>
      </c>
      <c r="B141" s="267"/>
      <c r="C141" s="267"/>
      <c r="D141" s="267"/>
      <c r="E141" s="267"/>
      <c r="F141" s="267"/>
      <c r="G141" s="267"/>
    </row>
    <row r="142" spans="1:7" ht="15" customHeight="1">
      <c r="A142" s="176">
        <v>6</v>
      </c>
      <c r="B142" s="268" t="s">
        <v>145</v>
      </c>
      <c r="C142" s="268"/>
      <c r="D142" s="268"/>
      <c r="E142" s="268"/>
      <c r="F142" s="268"/>
      <c r="G142" s="176" t="s">
        <v>52</v>
      </c>
    </row>
    <row r="143" spans="1:7">
      <c r="A143" s="203" t="s">
        <v>18</v>
      </c>
      <c r="B143" s="272" t="s">
        <v>146</v>
      </c>
      <c r="C143" s="272"/>
      <c r="D143" s="272"/>
      <c r="E143" s="272"/>
      <c r="F143" s="204">
        <f>'Cargo2-Exec22h'!F137</f>
        <v>6.0000000000000001E-3</v>
      </c>
      <c r="G143" s="205">
        <f>ROUND($G$161*F143,2)</f>
        <v>35.340000000000003</v>
      </c>
    </row>
    <row r="144" spans="1:7">
      <c r="A144" s="203" t="s">
        <v>20</v>
      </c>
      <c r="B144" s="272" t="s">
        <v>147</v>
      </c>
      <c r="C144" s="272"/>
      <c r="D144" s="272"/>
      <c r="E144" s="272"/>
      <c r="F144" s="204">
        <f>'Cargo2-Exec22h'!F138</f>
        <v>5.0000000000000001E-3</v>
      </c>
      <c r="G144" s="205">
        <f>ROUND(($G$161+$G$143)*F144,2)</f>
        <v>29.63</v>
      </c>
    </row>
    <row r="145" spans="1:7">
      <c r="A145" s="172" t="s">
        <v>148</v>
      </c>
      <c r="B145" s="273" t="str">
        <f>'Cargo1-Leve22h'!B139:E139</f>
        <v>Tributos Federais  (Ref. Acórdão TCU 1753/2008–P, PIS 0,24% e COFINS 1,08%)</v>
      </c>
      <c r="C145" s="273"/>
      <c r="D145" s="273"/>
      <c r="E145" s="273"/>
      <c r="F145" s="192">
        <f>'Cargo1-Leve22h'!F139</f>
        <v>1.32E-2</v>
      </c>
      <c r="G145" s="206">
        <f>ROUND($G$163*F145,2)</f>
        <v>83.91</v>
      </c>
    </row>
    <row r="146" spans="1:7">
      <c r="A146" s="172" t="s">
        <v>149</v>
      </c>
      <c r="B146" s="274" t="s">
        <v>150</v>
      </c>
      <c r="C146" s="274"/>
      <c r="D146" s="274"/>
      <c r="E146" s="274"/>
      <c r="F146" s="192">
        <f>'Cargo1-Leve22h'!F140</f>
        <v>0</v>
      </c>
      <c r="G146" s="206">
        <f>ROUND($G$163*F146,2)</f>
        <v>0</v>
      </c>
    </row>
    <row r="147" spans="1:7">
      <c r="A147" s="172" t="s">
        <v>151</v>
      </c>
      <c r="B147" s="273" t="s">
        <v>152</v>
      </c>
      <c r="C147" s="273"/>
      <c r="D147" s="273"/>
      <c r="E147" s="273"/>
      <c r="F147" s="192">
        <f>'Cargo1-Leve22h'!F141</f>
        <v>0.05</v>
      </c>
      <c r="G147" s="206">
        <f>ROUND($G$163*F147,2)</f>
        <v>317.83999999999997</v>
      </c>
    </row>
    <row r="148" spans="1:7">
      <c r="A148" s="172" t="s">
        <v>153</v>
      </c>
      <c r="B148" s="275" t="s">
        <v>154</v>
      </c>
      <c r="C148" s="275"/>
      <c r="D148" s="275"/>
      <c r="E148" s="275"/>
      <c r="F148" s="192">
        <f>'Cargo1-Leve22h'!F142</f>
        <v>0</v>
      </c>
      <c r="G148" s="206">
        <f>ROUND($G$163*F148,2)</f>
        <v>0</v>
      </c>
    </row>
    <row r="149" spans="1:7">
      <c r="A149" s="203" t="s">
        <v>23</v>
      </c>
      <c r="B149" s="276" t="s">
        <v>155</v>
      </c>
      <c r="C149" s="276"/>
      <c r="D149" s="276"/>
      <c r="E149" s="276"/>
      <c r="F149" s="207">
        <f>SUM(F145:F148)</f>
        <v>6.3200000000000006E-2</v>
      </c>
      <c r="G149" s="205">
        <f>ROUND(SUM(G145:G148),2)</f>
        <v>401.75</v>
      </c>
    </row>
    <row r="150" spans="1:7">
      <c r="A150" s="271" t="s">
        <v>156</v>
      </c>
      <c r="B150" s="271"/>
      <c r="C150" s="271"/>
      <c r="D150" s="271"/>
      <c r="E150" s="271"/>
      <c r="F150" s="188">
        <f>(1+F143)*(1+F144)/(1-F149)-1</f>
        <v>7.9237830913748919E-2</v>
      </c>
      <c r="G150" s="183">
        <f>ROUND(SUM(G143,G144,G149),2)</f>
        <v>466.72</v>
      </c>
    </row>
    <row r="151" spans="1:7" ht="15" customHeight="1">
      <c r="A151" s="270" t="s">
        <v>157</v>
      </c>
      <c r="B151" s="270"/>
      <c r="C151" s="270"/>
      <c r="D151" s="270"/>
      <c r="E151" s="270"/>
      <c r="F151" s="270"/>
      <c r="G151" s="270"/>
    </row>
    <row r="152" spans="1:7" ht="15" customHeight="1">
      <c r="A152" s="270" t="s">
        <v>158</v>
      </c>
      <c r="B152" s="270"/>
      <c r="C152" s="270"/>
      <c r="D152" s="270"/>
      <c r="E152" s="270"/>
      <c r="F152" s="270"/>
      <c r="G152" s="270"/>
    </row>
    <row r="153" spans="1:7">
      <c r="A153" s="171"/>
      <c r="B153" s="171"/>
      <c r="C153" s="171"/>
      <c r="D153" s="171"/>
      <c r="E153" s="171"/>
      <c r="F153" s="171"/>
      <c r="G153" s="171"/>
    </row>
    <row r="154" spans="1:7">
      <c r="A154" s="267" t="s">
        <v>159</v>
      </c>
      <c r="B154" s="267"/>
      <c r="C154" s="267"/>
      <c r="D154" s="267"/>
      <c r="E154" s="267"/>
      <c r="F154" s="267"/>
      <c r="G154" s="267"/>
    </row>
    <row r="155" spans="1:7" ht="15" customHeight="1">
      <c r="A155" s="176"/>
      <c r="B155" s="268" t="s">
        <v>160</v>
      </c>
      <c r="C155" s="268"/>
      <c r="D155" s="268"/>
      <c r="E155" s="268"/>
      <c r="F155" s="268"/>
      <c r="G155" s="176" t="s">
        <v>52</v>
      </c>
    </row>
    <row r="156" spans="1:7">
      <c r="A156" s="208" t="s">
        <v>18</v>
      </c>
      <c r="B156" s="265" t="s">
        <v>161</v>
      </c>
      <c r="C156" s="265"/>
      <c r="D156" s="265"/>
      <c r="E156" s="265"/>
      <c r="F156" s="265"/>
      <c r="G156" s="209">
        <f>$G$50</f>
        <v>2887.46</v>
      </c>
    </row>
    <row r="157" spans="1:7">
      <c r="A157" s="208" t="s">
        <v>20</v>
      </c>
      <c r="B157" s="265" t="s">
        <v>162</v>
      </c>
      <c r="C157" s="265"/>
      <c r="D157" s="265"/>
      <c r="E157" s="265"/>
      <c r="F157" s="265"/>
      <c r="G157" s="209">
        <f>$G$97</f>
        <v>2661.55</v>
      </c>
    </row>
    <row r="158" spans="1:7">
      <c r="A158" s="208" t="s">
        <v>23</v>
      </c>
      <c r="B158" s="265" t="s">
        <v>163</v>
      </c>
      <c r="C158" s="265"/>
      <c r="D158" s="265"/>
      <c r="E158" s="265"/>
      <c r="F158" s="265"/>
      <c r="G158" s="209">
        <f>$G$106</f>
        <v>206.07</v>
      </c>
    </row>
    <row r="159" spans="1:7">
      <c r="A159" s="208" t="s">
        <v>26</v>
      </c>
      <c r="B159" s="265" t="s">
        <v>164</v>
      </c>
      <c r="C159" s="265"/>
      <c r="D159" s="265"/>
      <c r="E159" s="265"/>
      <c r="F159" s="265"/>
      <c r="G159" s="209">
        <f>$G$131</f>
        <v>69.25</v>
      </c>
    </row>
    <row r="160" spans="1:7">
      <c r="A160" s="208" t="s">
        <v>28</v>
      </c>
      <c r="B160" s="265" t="s">
        <v>165</v>
      </c>
      <c r="C160" s="265"/>
      <c r="D160" s="265"/>
      <c r="E160" s="265"/>
      <c r="F160" s="265"/>
      <c r="G160" s="209">
        <f>$G$138</f>
        <v>65.81</v>
      </c>
    </row>
    <row r="161" spans="1:7">
      <c r="A161" s="271" t="s">
        <v>166</v>
      </c>
      <c r="B161" s="271"/>
      <c r="C161" s="271"/>
      <c r="D161" s="271"/>
      <c r="E161" s="271"/>
      <c r="F161" s="271"/>
      <c r="G161" s="196">
        <f>ROUND(SUM(G156:G160),2)</f>
        <v>5890.14</v>
      </c>
    </row>
    <row r="162" spans="1:7">
      <c r="A162" s="208" t="s">
        <v>80</v>
      </c>
      <c r="B162" s="265" t="s">
        <v>167</v>
      </c>
      <c r="C162" s="265"/>
      <c r="D162" s="265"/>
      <c r="E162" s="265"/>
      <c r="F162" s="265"/>
      <c r="G162" s="209">
        <f>G150</f>
        <v>466.72</v>
      </c>
    </row>
    <row r="163" spans="1:7">
      <c r="A163" s="266" t="s">
        <v>168</v>
      </c>
      <c r="B163" s="266"/>
      <c r="C163" s="266"/>
      <c r="D163" s="266"/>
      <c r="E163" s="266"/>
      <c r="F163" s="266"/>
      <c r="G163" s="183">
        <f>ROUND((G161+G143+G144)/(1-F149),2)</f>
        <v>6356.86</v>
      </c>
    </row>
    <row r="164" spans="1:7">
      <c r="A164" s="171"/>
      <c r="B164" s="171"/>
      <c r="C164" s="171"/>
      <c r="D164" s="171"/>
      <c r="E164" s="171"/>
      <c r="F164" s="171"/>
      <c r="G164" s="171"/>
    </row>
    <row r="165" spans="1:7">
      <c r="A165" s="267" t="s">
        <v>169</v>
      </c>
      <c r="B165" s="267"/>
      <c r="C165" s="267"/>
      <c r="D165" s="267"/>
      <c r="E165" s="267"/>
      <c r="F165" s="267"/>
      <c r="G165" s="267"/>
    </row>
    <row r="166" spans="1:7" ht="15" customHeight="1">
      <c r="A166" s="176"/>
      <c r="B166" s="268" t="s">
        <v>170</v>
      </c>
      <c r="C166" s="268"/>
      <c r="D166" s="268"/>
      <c r="E166" s="268"/>
      <c r="F166" s="268"/>
      <c r="G166" s="176" t="s">
        <v>52</v>
      </c>
    </row>
    <row r="167" spans="1:7">
      <c r="A167" s="208" t="s">
        <v>18</v>
      </c>
      <c r="B167" s="265" t="s">
        <v>171</v>
      </c>
      <c r="C167" s="265"/>
      <c r="D167" s="265"/>
      <c r="E167" s="265"/>
      <c r="F167" s="265"/>
      <c r="G167" s="183">
        <f>G163</f>
        <v>6356.86</v>
      </c>
    </row>
    <row r="168" spans="1:7">
      <c r="A168" s="208" t="s">
        <v>20</v>
      </c>
      <c r="B168" s="265" t="s">
        <v>172</v>
      </c>
      <c r="C168" s="265"/>
      <c r="D168" s="265"/>
      <c r="E168" s="265"/>
      <c r="F168" s="265"/>
      <c r="G168" s="183">
        <f>ROUND($G$167/$E$39,2)</f>
        <v>302.56</v>
      </c>
    </row>
    <row r="169" spans="1:7">
      <c r="A169" s="208" t="s">
        <v>23</v>
      </c>
      <c r="B169" s="265" t="s">
        <v>173</v>
      </c>
      <c r="C169" s="265"/>
      <c r="D169" s="265"/>
      <c r="E169" s="210">
        <f>$F$28</f>
        <v>1</v>
      </c>
      <c r="F169" s="211" t="s">
        <v>174</v>
      </c>
      <c r="G169" s="183">
        <f>ROUND($G$167*E169,2)</f>
        <v>6356.86</v>
      </c>
    </row>
    <row r="170" spans="1:7">
      <c r="A170" s="208" t="s">
        <v>26</v>
      </c>
      <c r="B170" s="269" t="s">
        <v>175</v>
      </c>
      <c r="C170" s="269"/>
      <c r="D170" s="269"/>
      <c r="E170" s="210">
        <f>F23</f>
        <v>12</v>
      </c>
      <c r="F170" s="211" t="s">
        <v>176</v>
      </c>
      <c r="G170" s="183">
        <f>ROUND(G169*E170,2)</f>
        <v>76282.320000000007</v>
      </c>
    </row>
    <row r="171" spans="1:7" ht="15" customHeight="1">
      <c r="A171" s="270" t="s">
        <v>177</v>
      </c>
      <c r="B171" s="270"/>
      <c r="C171" s="270"/>
      <c r="D171" s="270"/>
      <c r="E171" s="270"/>
      <c r="F171" s="270"/>
      <c r="G171" s="270"/>
    </row>
    <row r="172" spans="1:7" ht="73.2" customHeight="1">
      <c r="A172" s="171"/>
      <c r="B172" s="171"/>
      <c r="C172" s="171"/>
      <c r="D172" s="171"/>
      <c r="E172" s="171"/>
      <c r="F172" s="171"/>
      <c r="G172" s="171"/>
    </row>
    <row r="173" spans="1:7">
      <c r="A173" s="171"/>
      <c r="B173" s="171"/>
      <c r="C173" s="171"/>
      <c r="D173" s="171"/>
      <c r="E173" s="171"/>
      <c r="F173" s="171"/>
      <c r="G173" s="171"/>
    </row>
    <row r="174" spans="1:7">
      <c r="A174" s="170"/>
      <c r="B174" s="170"/>
      <c r="C174" s="212"/>
      <c r="D174" s="212"/>
      <c r="E174" s="212"/>
      <c r="F174" s="170"/>
      <c r="G174" s="170"/>
    </row>
    <row r="175" spans="1:7">
      <c r="A175" s="170"/>
      <c r="B175" s="170"/>
      <c r="C175" s="264" t="s">
        <v>337</v>
      </c>
      <c r="D175" s="264"/>
      <c r="E175" s="264"/>
      <c r="F175" s="170"/>
      <c r="G175" s="170"/>
    </row>
    <row r="176" spans="1:7">
      <c r="A176" s="170"/>
      <c r="B176" s="170"/>
      <c r="C176" s="264" t="s">
        <v>336</v>
      </c>
      <c r="D176" s="264"/>
      <c r="E176" s="264"/>
      <c r="F176" s="170"/>
      <c r="G176" s="170"/>
    </row>
    <row r="177" spans="1:7" hidden="1">
      <c r="A177" s="48"/>
      <c r="B177" s="48"/>
      <c r="C177" s="48"/>
      <c r="D177" s="48"/>
      <c r="E177" s="48"/>
      <c r="F177" s="48"/>
      <c r="G177" s="48"/>
    </row>
    <row r="178" spans="1:7" hidden="1">
      <c r="A178" s="48"/>
      <c r="B178" s="48"/>
      <c r="C178" s="48"/>
      <c r="D178" s="48"/>
      <c r="E178" s="48"/>
      <c r="F178" s="48"/>
      <c r="G178" s="48"/>
    </row>
    <row r="179" spans="1:7" hidden="1">
      <c r="A179" s="48"/>
      <c r="B179" s="48"/>
      <c r="C179" s="48"/>
      <c r="D179" s="48"/>
      <c r="E179" s="48"/>
      <c r="F179" s="48"/>
      <c r="G179" s="48"/>
    </row>
    <row r="180" spans="1:7" hidden="1">
      <c r="A180" s="48"/>
      <c r="B180" s="48"/>
      <c r="C180" s="48"/>
      <c r="D180" s="48"/>
      <c r="E180" s="48"/>
      <c r="F180" s="48"/>
      <c r="G180" s="48"/>
    </row>
    <row r="181" spans="1:7" hidden="1">
      <c r="A181" s="48"/>
      <c r="B181" s="48"/>
      <c r="C181" s="48"/>
      <c r="D181" s="48"/>
      <c r="E181" s="48"/>
      <c r="F181" s="48"/>
      <c r="G181" s="48"/>
    </row>
    <row r="182" spans="1:7" ht="15" customHeight="1"/>
  </sheetData>
  <sheetProtection formatCells="0" formatColumns="0" formatRows="0" insertRows="0"/>
  <mergeCells count="165">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B48:F48"/>
    <mergeCell ref="B49:F49"/>
    <mergeCell ref="A50:F50"/>
    <mergeCell ref="A52:G52"/>
    <mergeCell ref="A53:G53"/>
    <mergeCell ref="B54:E54"/>
    <mergeCell ref="B55:E55"/>
    <mergeCell ref="B56:E56"/>
    <mergeCell ref="A57:F57"/>
    <mergeCell ref="A58:G58"/>
    <mergeCell ref="A59:G59"/>
    <mergeCell ref="A60:G60"/>
    <mergeCell ref="A62:F62"/>
    <mergeCell ref="A63:G63"/>
    <mergeCell ref="B64:E64"/>
    <mergeCell ref="B65:E65"/>
    <mergeCell ref="B66:E66"/>
    <mergeCell ref="B67:E67"/>
    <mergeCell ref="B68:E68"/>
    <mergeCell ref="B69:E69"/>
    <mergeCell ref="B70:E70"/>
    <mergeCell ref="B71:E71"/>
    <mergeCell ref="B72:E72"/>
    <mergeCell ref="A73:E73"/>
    <mergeCell ref="A74:G74"/>
    <mergeCell ref="A75:G75"/>
    <mergeCell ref="A76:G76"/>
    <mergeCell ref="A78:G78"/>
    <mergeCell ref="B79:F79"/>
    <mergeCell ref="B80:D80"/>
    <mergeCell ref="B81:E81"/>
    <mergeCell ref="B82:D82"/>
    <mergeCell ref="B83:E83"/>
    <mergeCell ref="B84:F84"/>
    <mergeCell ref="B85:F85"/>
    <mergeCell ref="B86:F86"/>
    <mergeCell ref="B87:F87"/>
    <mergeCell ref="A88:F88"/>
    <mergeCell ref="A89:G89"/>
    <mergeCell ref="A90:G90"/>
    <mergeCell ref="A92:G92"/>
    <mergeCell ref="B93:F93"/>
    <mergeCell ref="B94:F94"/>
    <mergeCell ref="B95:F95"/>
    <mergeCell ref="B96:F96"/>
    <mergeCell ref="A97:F97"/>
    <mergeCell ref="A99:G99"/>
    <mergeCell ref="B100:E100"/>
    <mergeCell ref="B101:E101"/>
    <mergeCell ref="B102:E102"/>
    <mergeCell ref="B103:E103"/>
    <mergeCell ref="B104:E104"/>
    <mergeCell ref="B105:E105"/>
    <mergeCell ref="A106:F106"/>
    <mergeCell ref="A108:G108"/>
    <mergeCell ref="A109:G109"/>
    <mergeCell ref="B110:E110"/>
    <mergeCell ref="B111:E111"/>
    <mergeCell ref="B112:E112"/>
    <mergeCell ref="B113:E113"/>
    <mergeCell ref="B114:E114"/>
    <mergeCell ref="B115:E115"/>
    <mergeCell ref="B116:E116"/>
    <mergeCell ref="B117:E117"/>
    <mergeCell ref="A118:F118"/>
    <mergeCell ref="A119:G119"/>
    <mergeCell ref="A121:G121"/>
    <mergeCell ref="B122:E122"/>
    <mergeCell ref="B123:E123"/>
    <mergeCell ref="A124:F124"/>
    <mergeCell ref="A125:G125"/>
    <mergeCell ref="A127:G127"/>
    <mergeCell ref="B128:E128"/>
    <mergeCell ref="B129:E129"/>
    <mergeCell ref="B130:E130"/>
    <mergeCell ref="A131:F131"/>
    <mergeCell ref="A133:G133"/>
    <mergeCell ref="B134:F134"/>
    <mergeCell ref="B135:F135"/>
    <mergeCell ref="B136:F136"/>
    <mergeCell ref="B137:F137"/>
    <mergeCell ref="A138:F138"/>
    <mergeCell ref="A139:G139"/>
    <mergeCell ref="A141:G141"/>
    <mergeCell ref="B142:F142"/>
    <mergeCell ref="B143:E143"/>
    <mergeCell ref="B144:E144"/>
    <mergeCell ref="B145:E145"/>
    <mergeCell ref="B146:E146"/>
    <mergeCell ref="B147:E147"/>
    <mergeCell ref="B148:E148"/>
    <mergeCell ref="B149:E149"/>
    <mergeCell ref="A150:E150"/>
    <mergeCell ref="A151:G151"/>
    <mergeCell ref="A152:G152"/>
    <mergeCell ref="A154:G154"/>
    <mergeCell ref="B155:F155"/>
    <mergeCell ref="B156:F156"/>
    <mergeCell ref="B157:F157"/>
    <mergeCell ref="B158:F158"/>
    <mergeCell ref="B159:F159"/>
    <mergeCell ref="B160:F160"/>
    <mergeCell ref="A161:F161"/>
    <mergeCell ref="C175:E175"/>
    <mergeCell ref="C176:E176"/>
    <mergeCell ref="B162:F162"/>
    <mergeCell ref="A163:F163"/>
    <mergeCell ref="A165:G165"/>
    <mergeCell ref="B166:F166"/>
    <mergeCell ref="B167:F167"/>
    <mergeCell ref="B168:F168"/>
    <mergeCell ref="B169:D169"/>
    <mergeCell ref="B170:D170"/>
    <mergeCell ref="A171:G171"/>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0"/>
  <sheetViews>
    <sheetView showGridLines="0" view="pageBreakPreview" topLeftCell="A67" zoomScaleNormal="100" zoomScaleSheetLayoutView="100" workbookViewId="0">
      <selection activeCell="E37" sqref="E37:G37"/>
    </sheetView>
  </sheetViews>
  <sheetFormatPr defaultColWidth="14.44140625" defaultRowHeight="14.4" zeroHeight="1"/>
  <cols>
    <col min="1" max="1" width="8.6640625" style="47" customWidth="1"/>
    <col min="2" max="4" width="18" style="47" customWidth="1"/>
    <col min="5" max="5" width="36.109375" style="47" customWidth="1"/>
    <col min="6" max="7" width="14.44140625" style="47"/>
    <col min="8" max="12" width="14.44140625" style="1"/>
    <col min="13" max="1024" width="14.44140625" style="1" hidden="1"/>
  </cols>
  <sheetData>
    <row r="1" spans="1:7" ht="62.25" customHeight="1">
      <c r="A1" s="258" t="s">
        <v>11</v>
      </c>
      <c r="B1" s="258"/>
      <c r="C1" s="258"/>
      <c r="D1" s="258"/>
      <c r="E1" s="258"/>
      <c r="F1" s="258"/>
      <c r="G1" s="258"/>
    </row>
    <row r="2" spans="1:7" ht="45">
      <c r="A2" s="259"/>
      <c r="B2" s="259"/>
      <c r="C2" s="259"/>
      <c r="D2" s="259"/>
      <c r="E2" s="259"/>
      <c r="F2" s="259"/>
      <c r="G2" s="259"/>
    </row>
    <row r="3" spans="1:7">
      <c r="A3" s="2"/>
      <c r="B3" s="2"/>
      <c r="C3" s="2"/>
      <c r="D3" s="2"/>
      <c r="E3" s="2"/>
      <c r="F3" s="2"/>
      <c r="G3" s="2"/>
    </row>
    <row r="4" spans="1:7">
      <c r="A4" s="2"/>
      <c r="B4" s="2"/>
      <c r="C4" s="2"/>
      <c r="D4" s="2"/>
      <c r="E4" s="2"/>
      <c r="F4" s="2"/>
      <c r="G4" s="2"/>
    </row>
    <row r="5" spans="1:7">
      <c r="A5" s="260" t="s">
        <v>314</v>
      </c>
      <c r="B5" s="260"/>
      <c r="C5" s="260"/>
      <c r="D5" s="260"/>
      <c r="E5" s="260"/>
      <c r="F5" s="260"/>
      <c r="G5" s="260"/>
    </row>
    <row r="6" spans="1:7">
      <c r="A6" s="260" t="s">
        <v>321</v>
      </c>
      <c r="B6" s="260"/>
      <c r="C6" s="260"/>
      <c r="D6" s="260"/>
      <c r="E6" s="260"/>
      <c r="F6" s="260"/>
      <c r="G6" s="260"/>
    </row>
    <row r="7" spans="1:7">
      <c r="A7" s="260" t="s">
        <v>322</v>
      </c>
      <c r="B7" s="260"/>
      <c r="C7" s="260"/>
      <c r="D7" s="260"/>
      <c r="E7" s="260"/>
      <c r="F7" s="260"/>
      <c r="G7" s="260"/>
    </row>
    <row r="8" spans="1:7">
      <c r="A8" s="260" t="s">
        <v>323</v>
      </c>
      <c r="B8" s="260"/>
      <c r="C8" s="260"/>
      <c r="D8" s="260"/>
      <c r="E8" s="260"/>
      <c r="F8" s="260"/>
      <c r="G8" s="260"/>
    </row>
    <row r="9" spans="1:7">
      <c r="A9" s="2"/>
      <c r="B9" s="2"/>
      <c r="C9" s="2"/>
      <c r="D9" s="2"/>
      <c r="E9" s="2"/>
      <c r="F9" s="2"/>
      <c r="G9" s="2"/>
    </row>
    <row r="10" spans="1:7">
      <c r="A10" s="2"/>
      <c r="B10" s="2"/>
      <c r="C10" s="2"/>
      <c r="D10" s="2"/>
      <c r="E10" s="2"/>
      <c r="F10" s="2"/>
      <c r="G10" s="2"/>
    </row>
    <row r="11" spans="1:7">
      <c r="A11" s="261" t="s">
        <v>334</v>
      </c>
      <c r="B11" s="261"/>
      <c r="C11" s="261"/>
      <c r="D11" s="261"/>
      <c r="E11" s="261"/>
      <c r="F11" s="261"/>
      <c r="G11" s="261"/>
    </row>
    <row r="12" spans="1:7">
      <c r="A12" s="3"/>
      <c r="B12" s="3"/>
      <c r="C12" s="3"/>
      <c r="D12" s="3"/>
      <c r="E12" s="3"/>
      <c r="F12" s="3"/>
      <c r="G12" s="3"/>
    </row>
    <row r="13" spans="1:7">
      <c r="A13" s="3"/>
      <c r="B13" s="3"/>
      <c r="C13" s="3"/>
      <c r="D13" s="3"/>
      <c r="E13" s="3"/>
      <c r="F13" s="3"/>
      <c r="G13" s="3"/>
    </row>
    <row r="14" spans="1:7" ht="15" customHeight="1">
      <c r="A14" s="262" t="s">
        <v>0</v>
      </c>
      <c r="B14" s="262"/>
      <c r="C14" s="262"/>
      <c r="D14" s="262"/>
      <c r="E14" s="262"/>
      <c r="F14" s="262"/>
      <c r="G14" s="262"/>
    </row>
    <row r="15" spans="1:7">
      <c r="A15" s="4" t="s">
        <v>12</v>
      </c>
      <c r="B15" s="5" t="s">
        <v>13</v>
      </c>
      <c r="C15" s="254" t="s">
        <v>14</v>
      </c>
      <c r="D15" s="254"/>
      <c r="E15" s="254"/>
      <c r="F15" s="254"/>
      <c r="G15" s="254"/>
    </row>
    <row r="16" spans="1:7">
      <c r="A16" s="4" t="s">
        <v>12</v>
      </c>
      <c r="B16" s="5" t="s">
        <v>15</v>
      </c>
      <c r="C16" s="253" t="s">
        <v>324</v>
      </c>
      <c r="D16" s="253"/>
      <c r="E16" s="253"/>
      <c r="F16" s="253"/>
      <c r="G16" s="253"/>
    </row>
    <row r="17" spans="1:7">
      <c r="A17" s="4" t="s">
        <v>12</v>
      </c>
      <c r="B17" s="5" t="s">
        <v>16</v>
      </c>
      <c r="C17" s="254" t="s">
        <v>325</v>
      </c>
      <c r="D17" s="254"/>
      <c r="E17" s="254"/>
      <c r="F17" s="254"/>
      <c r="G17" s="254"/>
    </row>
    <row r="18" spans="1:7">
      <c r="A18" s="3"/>
      <c r="B18" s="3"/>
      <c r="C18" s="3"/>
      <c r="D18" s="3"/>
      <c r="E18" s="3"/>
      <c r="F18" s="3"/>
      <c r="G18" s="3"/>
    </row>
    <row r="19" spans="1:7" ht="15" customHeight="1">
      <c r="A19" s="246" t="s">
        <v>17</v>
      </c>
      <c r="B19" s="246"/>
      <c r="C19" s="246"/>
      <c r="D19" s="246"/>
      <c r="E19" s="246"/>
      <c r="F19" s="246"/>
      <c r="G19" s="246"/>
    </row>
    <row r="20" spans="1:7">
      <c r="A20" s="4" t="s">
        <v>18</v>
      </c>
      <c r="B20" s="235" t="s">
        <v>19</v>
      </c>
      <c r="C20" s="235"/>
      <c r="D20" s="235"/>
      <c r="E20" s="235"/>
      <c r="F20" s="255">
        <v>44470</v>
      </c>
      <c r="G20" s="256"/>
    </row>
    <row r="21" spans="1:7" ht="15" customHeight="1">
      <c r="A21" s="4" t="s">
        <v>20</v>
      </c>
      <c r="B21" s="235" t="s">
        <v>21</v>
      </c>
      <c r="C21" s="235"/>
      <c r="D21" s="235"/>
      <c r="E21" s="235"/>
      <c r="F21" s="257" t="s">
        <v>22</v>
      </c>
      <c r="G21" s="257"/>
    </row>
    <row r="22" spans="1:7">
      <c r="A22" s="4" t="s">
        <v>23</v>
      </c>
      <c r="B22" s="235" t="s">
        <v>24</v>
      </c>
      <c r="C22" s="235"/>
      <c r="D22" s="235"/>
      <c r="E22" s="235"/>
      <c r="F22" s="256" t="s">
        <v>25</v>
      </c>
      <c r="G22" s="256"/>
    </row>
    <row r="23" spans="1:7">
      <c r="A23" s="4" t="s">
        <v>26</v>
      </c>
      <c r="B23" s="235" t="s">
        <v>27</v>
      </c>
      <c r="C23" s="235"/>
      <c r="D23" s="235"/>
      <c r="E23" s="235"/>
      <c r="F23" s="249">
        <v>12</v>
      </c>
      <c r="G23" s="249"/>
    </row>
    <row r="24" spans="1:7">
      <c r="A24" s="6" t="s">
        <v>28</v>
      </c>
      <c r="B24" s="250" t="s">
        <v>29</v>
      </c>
      <c r="C24" s="250"/>
      <c r="D24" s="250"/>
      <c r="E24" s="250"/>
      <c r="F24" s="249" t="s">
        <v>326</v>
      </c>
      <c r="G24" s="249"/>
    </row>
    <row r="25" spans="1:7">
      <c r="A25" s="3"/>
      <c r="B25" s="3"/>
      <c r="C25" s="3"/>
      <c r="D25" s="3"/>
      <c r="E25" s="3"/>
      <c r="F25" s="3"/>
      <c r="G25" s="3"/>
    </row>
    <row r="26" spans="1:7" ht="15" customHeight="1">
      <c r="A26" s="246" t="s">
        <v>30</v>
      </c>
      <c r="B26" s="246"/>
      <c r="C26" s="246"/>
      <c r="D26" s="246"/>
      <c r="E26" s="246"/>
      <c r="F26" s="246"/>
      <c r="G26" s="246"/>
    </row>
    <row r="27" spans="1:7" ht="22.5" customHeight="1">
      <c r="A27" s="217" t="s">
        <v>31</v>
      </c>
      <c r="B27" s="217"/>
      <c r="C27" s="217"/>
      <c r="D27" s="217"/>
      <c r="E27" s="7" t="s">
        <v>32</v>
      </c>
      <c r="F27" s="217" t="s">
        <v>33</v>
      </c>
      <c r="G27" s="217"/>
    </row>
    <row r="28" spans="1:7">
      <c r="A28" s="251" t="str">
        <f>Geral!B5</f>
        <v>Motorista Veículo Pesado (6h00 - 22h00)</v>
      </c>
      <c r="B28" s="251"/>
      <c r="C28" s="251"/>
      <c r="D28" s="251"/>
      <c r="E28" s="8" t="str">
        <f>Geral!G5</f>
        <v>Posto/mês</v>
      </c>
      <c r="F28" s="252">
        <f>IFERROR(VLOOKUP(A28,Proposta!$B$17:$D$23,3,FALSE()),1)</f>
        <v>10</v>
      </c>
      <c r="G28" s="252"/>
    </row>
    <row r="29" spans="1:7" ht="31.5" customHeight="1">
      <c r="A29" s="220" t="s">
        <v>34</v>
      </c>
      <c r="B29" s="220"/>
      <c r="C29" s="220"/>
      <c r="D29" s="220"/>
      <c r="E29" s="220"/>
      <c r="F29" s="220"/>
      <c r="G29" s="220"/>
    </row>
    <row r="30" spans="1:7" ht="31.5" customHeight="1">
      <c r="A30" s="220" t="s">
        <v>35</v>
      </c>
      <c r="B30" s="220"/>
      <c r="C30" s="220"/>
      <c r="D30" s="220"/>
      <c r="E30" s="220"/>
      <c r="F30" s="220"/>
      <c r="G30" s="220"/>
    </row>
    <row r="31" spans="1:7">
      <c r="A31" s="3"/>
      <c r="B31" s="3"/>
      <c r="C31" s="3"/>
      <c r="D31" s="3"/>
      <c r="E31" s="3"/>
      <c r="F31" s="3"/>
      <c r="G31" s="3"/>
    </row>
    <row r="32" spans="1:7" ht="15" customHeight="1">
      <c r="A32" s="246" t="s">
        <v>36</v>
      </c>
      <c r="B32" s="246"/>
      <c r="C32" s="246"/>
      <c r="D32" s="246"/>
      <c r="E32" s="246"/>
      <c r="F32" s="246"/>
      <c r="G32" s="246"/>
    </row>
    <row r="33" spans="1:7" ht="15" customHeight="1">
      <c r="A33" s="247" t="s">
        <v>37</v>
      </c>
      <c r="B33" s="247"/>
      <c r="C33" s="247"/>
      <c r="D33" s="247"/>
      <c r="E33" s="247"/>
      <c r="F33" s="247"/>
      <c r="G33" s="247"/>
    </row>
    <row r="34" spans="1:7">
      <c r="A34" s="4">
        <v>1</v>
      </c>
      <c r="B34" s="235" t="s">
        <v>38</v>
      </c>
      <c r="C34" s="235"/>
      <c r="D34" s="235"/>
      <c r="E34" s="241" t="s">
        <v>39</v>
      </c>
      <c r="F34" s="241"/>
      <c r="G34" s="241"/>
    </row>
    <row r="35" spans="1:7">
      <c r="A35" s="4">
        <v>2</v>
      </c>
      <c r="B35" s="235" t="s">
        <v>40</v>
      </c>
      <c r="C35" s="235"/>
      <c r="D35" s="235"/>
      <c r="E35" s="241" t="s">
        <v>41</v>
      </c>
      <c r="F35" s="241"/>
      <c r="G35" s="241"/>
    </row>
    <row r="36" spans="1:7">
      <c r="A36" s="4">
        <v>3</v>
      </c>
      <c r="B36" s="235" t="s">
        <v>42</v>
      </c>
      <c r="C36" s="235"/>
      <c r="D36" s="235"/>
      <c r="E36" s="248">
        <v>1368.91</v>
      </c>
      <c r="F36" s="248"/>
      <c r="G36" s="248"/>
    </row>
    <row r="37" spans="1:7">
      <c r="A37" s="4">
        <v>4</v>
      </c>
      <c r="B37" s="235" t="s">
        <v>43</v>
      </c>
      <c r="C37" s="235"/>
      <c r="D37" s="235"/>
      <c r="E37" s="241" t="s">
        <v>44</v>
      </c>
      <c r="F37" s="241"/>
      <c r="G37" s="241"/>
    </row>
    <row r="38" spans="1:7">
      <c r="A38" s="4">
        <v>5</v>
      </c>
      <c r="B38" s="235" t="s">
        <v>45</v>
      </c>
      <c r="C38" s="235"/>
      <c r="D38" s="235"/>
      <c r="E38" s="263">
        <v>44197</v>
      </c>
      <c r="F38" s="263"/>
      <c r="G38" s="263"/>
    </row>
    <row r="39" spans="1:7">
      <c r="A39" s="9">
        <v>6</v>
      </c>
      <c r="B39" s="243" t="s">
        <v>46</v>
      </c>
      <c r="C39" s="243"/>
      <c r="D39" s="243"/>
      <c r="E39" s="241">
        <v>21.01</v>
      </c>
      <c r="F39" s="241"/>
      <c r="G39" s="241"/>
    </row>
    <row r="40" spans="1:7">
      <c r="A40" s="9">
        <v>7</v>
      </c>
      <c r="B40" s="243" t="s">
        <v>47</v>
      </c>
      <c r="C40" s="243"/>
      <c r="D40" s="243"/>
      <c r="E40" s="245">
        <v>1100</v>
      </c>
      <c r="F40" s="245"/>
      <c r="G40" s="245"/>
    </row>
    <row r="41" spans="1:7" ht="15" customHeight="1">
      <c r="A41" s="220" t="s">
        <v>48</v>
      </c>
      <c r="B41" s="220"/>
      <c r="C41" s="220"/>
      <c r="D41" s="220"/>
      <c r="E41" s="220"/>
      <c r="F41" s="220"/>
      <c r="G41" s="220"/>
    </row>
    <row r="42" spans="1:7" ht="15" customHeight="1">
      <c r="A42" s="220" t="s">
        <v>49</v>
      </c>
      <c r="B42" s="220"/>
      <c r="C42" s="220"/>
      <c r="D42" s="220"/>
      <c r="E42" s="220"/>
      <c r="F42" s="220"/>
      <c r="G42" s="220"/>
    </row>
    <row r="43" spans="1:7">
      <c r="A43" s="3"/>
      <c r="B43" s="3"/>
      <c r="C43" s="3"/>
      <c r="D43" s="3"/>
      <c r="E43" s="3"/>
      <c r="F43" s="3"/>
      <c r="G43" s="3"/>
    </row>
    <row r="44" spans="1:7">
      <c r="A44" s="216" t="s">
        <v>50</v>
      </c>
      <c r="B44" s="216"/>
      <c r="C44" s="216"/>
      <c r="D44" s="216"/>
      <c r="E44" s="216"/>
      <c r="F44" s="216"/>
      <c r="G44" s="216"/>
    </row>
    <row r="45" spans="1:7" ht="15" customHeight="1">
      <c r="A45" s="7">
        <v>1</v>
      </c>
      <c r="B45" s="217" t="s">
        <v>51</v>
      </c>
      <c r="C45" s="217"/>
      <c r="D45" s="217"/>
      <c r="E45" s="217"/>
      <c r="F45" s="217"/>
      <c r="G45" s="7" t="s">
        <v>52</v>
      </c>
    </row>
    <row r="46" spans="1:7">
      <c r="A46" s="4" t="s">
        <v>18</v>
      </c>
      <c r="B46" s="229" t="s">
        <v>53</v>
      </c>
      <c r="C46" s="229"/>
      <c r="D46" s="229"/>
      <c r="E46" s="229"/>
      <c r="F46" s="229"/>
      <c r="G46" s="10">
        <v>2696.19</v>
      </c>
    </row>
    <row r="47" spans="1:7">
      <c r="A47" s="4" t="s">
        <v>20</v>
      </c>
      <c r="B47" s="230" t="s">
        <v>54</v>
      </c>
      <c r="C47" s="230"/>
      <c r="D47" s="230"/>
      <c r="E47" s="230"/>
      <c r="F47" s="230"/>
      <c r="G47" s="11">
        <v>0</v>
      </c>
    </row>
    <row r="48" spans="1:7">
      <c r="A48" s="223" t="s">
        <v>55</v>
      </c>
      <c r="B48" s="223"/>
      <c r="C48" s="223"/>
      <c r="D48" s="223"/>
      <c r="E48" s="223"/>
      <c r="F48" s="223"/>
      <c r="G48" s="12">
        <f>ROUND(SUM(G46:G47),2)</f>
        <v>2696.19</v>
      </c>
    </row>
    <row r="49" spans="1:7">
      <c r="A49" s="3"/>
      <c r="B49" s="3"/>
      <c r="C49" s="3"/>
      <c r="D49" s="3"/>
      <c r="E49" s="3"/>
      <c r="F49" s="3"/>
      <c r="G49" s="3"/>
    </row>
    <row r="50" spans="1:7">
      <c r="A50" s="216" t="s">
        <v>56</v>
      </c>
      <c r="B50" s="216"/>
      <c r="C50" s="216"/>
      <c r="D50" s="216"/>
      <c r="E50" s="216"/>
      <c r="F50" s="216"/>
      <c r="G50" s="216"/>
    </row>
    <row r="51" spans="1:7" ht="15" customHeight="1">
      <c r="A51" s="234" t="s">
        <v>57</v>
      </c>
      <c r="B51" s="234"/>
      <c r="C51" s="234"/>
      <c r="D51" s="234"/>
      <c r="E51" s="234"/>
      <c r="F51" s="234"/>
      <c r="G51" s="234"/>
    </row>
    <row r="52" spans="1:7" ht="15" customHeight="1">
      <c r="A52" s="7" t="s">
        <v>58</v>
      </c>
      <c r="B52" s="217" t="s">
        <v>59</v>
      </c>
      <c r="C52" s="217"/>
      <c r="D52" s="217"/>
      <c r="E52" s="217"/>
      <c r="F52" s="7" t="s">
        <v>60</v>
      </c>
      <c r="G52" s="7" t="s">
        <v>52</v>
      </c>
    </row>
    <row r="53" spans="1:7">
      <c r="A53" s="4" t="s">
        <v>18</v>
      </c>
      <c r="B53" s="228" t="s">
        <v>61</v>
      </c>
      <c r="C53" s="228"/>
      <c r="D53" s="228"/>
      <c r="E53" s="228"/>
      <c r="F53" s="13">
        <f>1/12</f>
        <v>8.3333333333333329E-2</v>
      </c>
      <c r="G53" s="14">
        <f>ROUND($G$48*F53,2)</f>
        <v>224.68</v>
      </c>
    </row>
    <row r="54" spans="1:7">
      <c r="A54" s="4" t="s">
        <v>20</v>
      </c>
      <c r="B54" s="238" t="s">
        <v>62</v>
      </c>
      <c r="C54" s="238"/>
      <c r="D54" s="238"/>
      <c r="E54" s="238"/>
      <c r="F54" s="13">
        <v>0.1111</v>
      </c>
      <c r="G54" s="14">
        <f>ROUND($G$48*F54,2)</f>
        <v>299.55</v>
      </c>
    </row>
    <row r="55" spans="1:7">
      <c r="A55" s="223" t="s">
        <v>63</v>
      </c>
      <c r="B55" s="223"/>
      <c r="C55" s="223"/>
      <c r="D55" s="223"/>
      <c r="E55" s="223"/>
      <c r="F55" s="223"/>
      <c r="G55" s="12">
        <f>ROUND(SUM(G53:G54),2)</f>
        <v>524.23</v>
      </c>
    </row>
    <row r="56" spans="1:7" ht="31.5" customHeight="1">
      <c r="A56" s="239" t="s">
        <v>64</v>
      </c>
      <c r="B56" s="239"/>
      <c r="C56" s="239"/>
      <c r="D56" s="239"/>
      <c r="E56" s="239"/>
      <c r="F56" s="239"/>
      <c r="G56" s="239"/>
    </row>
    <row r="57" spans="1:7" ht="31.5" customHeight="1">
      <c r="A57" s="220" t="s">
        <v>65</v>
      </c>
      <c r="B57" s="220"/>
      <c r="C57" s="220"/>
      <c r="D57" s="220"/>
      <c r="E57" s="220"/>
      <c r="F57" s="220"/>
      <c r="G57" s="220"/>
    </row>
    <row r="58" spans="1:7" ht="42.75" customHeight="1">
      <c r="A58" s="220" t="s">
        <v>66</v>
      </c>
      <c r="B58" s="220"/>
      <c r="C58" s="220"/>
      <c r="D58" s="220"/>
      <c r="E58" s="220"/>
      <c r="F58" s="220"/>
      <c r="G58" s="220"/>
    </row>
    <row r="59" spans="1:7">
      <c r="A59" s="3"/>
      <c r="B59" s="3"/>
      <c r="C59" s="3"/>
      <c r="D59" s="3"/>
      <c r="E59" s="3"/>
      <c r="F59" s="3"/>
      <c r="G59" s="3"/>
    </row>
    <row r="60" spans="1:7">
      <c r="A60" s="240" t="s">
        <v>67</v>
      </c>
      <c r="B60" s="240"/>
      <c r="C60" s="240"/>
      <c r="D60" s="240"/>
      <c r="E60" s="240"/>
      <c r="F60" s="240"/>
      <c r="G60" s="15">
        <f>ROUND(G48+G55,2)</f>
        <v>3220.42</v>
      </c>
    </row>
    <row r="61" spans="1:7" ht="15" customHeight="1">
      <c r="A61" s="234" t="s">
        <v>68</v>
      </c>
      <c r="B61" s="234"/>
      <c r="C61" s="234"/>
      <c r="D61" s="234"/>
      <c r="E61" s="234"/>
      <c r="F61" s="234"/>
      <c r="G61" s="234"/>
    </row>
    <row r="62" spans="1:7" ht="15" customHeight="1">
      <c r="A62" s="7" t="s">
        <v>69</v>
      </c>
      <c r="B62" s="217" t="s">
        <v>70</v>
      </c>
      <c r="C62" s="217"/>
      <c r="D62" s="217"/>
      <c r="E62" s="217"/>
      <c r="F62" s="7" t="s">
        <v>60</v>
      </c>
      <c r="G62" s="7" t="s">
        <v>52</v>
      </c>
    </row>
    <row r="63" spans="1:7">
      <c r="A63" s="4" t="s">
        <v>18</v>
      </c>
      <c r="B63" s="228" t="s">
        <v>71</v>
      </c>
      <c r="C63" s="228"/>
      <c r="D63" s="228"/>
      <c r="E63" s="228"/>
      <c r="F63" s="13">
        <v>0.2</v>
      </c>
      <c r="G63" s="14">
        <f t="shared" ref="G63:G70" si="0">ROUND($G$60*F63,2)</f>
        <v>644.08000000000004</v>
      </c>
    </row>
    <row r="64" spans="1:7">
      <c r="A64" s="4" t="s">
        <v>72</v>
      </c>
      <c r="B64" s="228" t="s">
        <v>73</v>
      </c>
      <c r="C64" s="228"/>
      <c r="D64" s="228"/>
      <c r="E64" s="228"/>
      <c r="F64" s="13">
        <v>2.5000000000000001E-2</v>
      </c>
      <c r="G64" s="14">
        <f t="shared" si="0"/>
        <v>80.510000000000005</v>
      </c>
    </row>
    <row r="65" spans="1:7">
      <c r="A65" s="4" t="s">
        <v>74</v>
      </c>
      <c r="B65" s="229" t="s">
        <v>75</v>
      </c>
      <c r="C65" s="229"/>
      <c r="D65" s="229"/>
      <c r="E65" s="229"/>
      <c r="F65" s="16">
        <f>'Cargo1-Leve22h'!F61</f>
        <v>1.8200000000000001E-2</v>
      </c>
      <c r="G65" s="14">
        <f t="shared" si="0"/>
        <v>58.61</v>
      </c>
    </row>
    <row r="66" spans="1:7">
      <c r="A66" s="4" t="s">
        <v>20</v>
      </c>
      <c r="B66" s="228" t="s">
        <v>76</v>
      </c>
      <c r="C66" s="228"/>
      <c r="D66" s="228"/>
      <c r="E66" s="228"/>
      <c r="F66" s="13">
        <v>0.08</v>
      </c>
      <c r="G66" s="14">
        <f t="shared" si="0"/>
        <v>257.63</v>
      </c>
    </row>
    <row r="67" spans="1:7">
      <c r="A67" s="4" t="s">
        <v>23</v>
      </c>
      <c r="B67" s="228" t="s">
        <v>77</v>
      </c>
      <c r="C67" s="228"/>
      <c r="D67" s="228"/>
      <c r="E67" s="228"/>
      <c r="F67" s="13">
        <v>1.4999999999999999E-2</v>
      </c>
      <c r="G67" s="14">
        <f t="shared" si="0"/>
        <v>48.31</v>
      </c>
    </row>
    <row r="68" spans="1:7">
      <c r="A68" s="4" t="s">
        <v>26</v>
      </c>
      <c r="B68" s="228" t="s">
        <v>78</v>
      </c>
      <c r="C68" s="228"/>
      <c r="D68" s="228"/>
      <c r="E68" s="228"/>
      <c r="F68" s="13">
        <v>0.01</v>
      </c>
      <c r="G68" s="14">
        <f t="shared" si="0"/>
        <v>32.200000000000003</v>
      </c>
    </row>
    <row r="69" spans="1:7">
      <c r="A69" s="4" t="s">
        <v>28</v>
      </c>
      <c r="B69" s="228" t="s">
        <v>79</v>
      </c>
      <c r="C69" s="228"/>
      <c r="D69" s="228"/>
      <c r="E69" s="228"/>
      <c r="F69" s="13">
        <v>6.0000000000000001E-3</v>
      </c>
      <c r="G69" s="14">
        <f t="shared" si="0"/>
        <v>19.32</v>
      </c>
    </row>
    <row r="70" spans="1:7">
      <c r="A70" s="4" t="s">
        <v>80</v>
      </c>
      <c r="B70" s="228" t="s">
        <v>81</v>
      </c>
      <c r="C70" s="228"/>
      <c r="D70" s="228"/>
      <c r="E70" s="228"/>
      <c r="F70" s="13">
        <v>2E-3</v>
      </c>
      <c r="G70" s="14">
        <f t="shared" si="0"/>
        <v>6.44</v>
      </c>
    </row>
    <row r="71" spans="1:7">
      <c r="A71" s="223" t="s">
        <v>82</v>
      </c>
      <c r="B71" s="223"/>
      <c r="C71" s="223"/>
      <c r="D71" s="223"/>
      <c r="E71" s="223"/>
      <c r="F71" s="17">
        <f>SUM(F63:F70)</f>
        <v>0.35620000000000002</v>
      </c>
      <c r="G71" s="12">
        <f>ROUND(SUM(G63:G70),2)</f>
        <v>1147.0999999999999</v>
      </c>
    </row>
    <row r="72" spans="1:7" ht="30" customHeight="1">
      <c r="A72" s="220" t="s">
        <v>83</v>
      </c>
      <c r="B72" s="220"/>
      <c r="C72" s="220"/>
      <c r="D72" s="220"/>
      <c r="E72" s="220"/>
      <c r="F72" s="220"/>
      <c r="G72" s="220"/>
    </row>
    <row r="73" spans="1:7" ht="30" customHeight="1">
      <c r="A73" s="220" t="s">
        <v>84</v>
      </c>
      <c r="B73" s="220"/>
      <c r="C73" s="220"/>
      <c r="D73" s="220"/>
      <c r="E73" s="220"/>
      <c r="F73" s="220"/>
      <c r="G73" s="220"/>
    </row>
    <row r="74" spans="1:7">
      <c r="A74" s="236" t="s">
        <v>85</v>
      </c>
      <c r="B74" s="236"/>
      <c r="C74" s="236"/>
      <c r="D74" s="236"/>
      <c r="E74" s="236"/>
      <c r="F74" s="236"/>
      <c r="G74" s="236"/>
    </row>
    <row r="75" spans="1:7">
      <c r="A75" s="3"/>
      <c r="B75" s="3"/>
      <c r="C75" s="3"/>
      <c r="D75" s="3"/>
      <c r="E75" s="3"/>
      <c r="F75" s="3"/>
      <c r="G75" s="3"/>
    </row>
    <row r="76" spans="1:7" ht="15" customHeight="1">
      <c r="A76" s="234" t="s">
        <v>86</v>
      </c>
      <c r="B76" s="234"/>
      <c r="C76" s="234"/>
      <c r="D76" s="234"/>
      <c r="E76" s="234"/>
      <c r="F76" s="234"/>
      <c r="G76" s="234"/>
    </row>
    <row r="77" spans="1:7" ht="15" customHeight="1">
      <c r="A77" s="7" t="s">
        <v>87</v>
      </c>
      <c r="B77" s="217" t="s">
        <v>88</v>
      </c>
      <c r="C77" s="217"/>
      <c r="D77" s="217"/>
      <c r="E77" s="217"/>
      <c r="F77" s="217"/>
      <c r="G77" s="7" t="s">
        <v>52</v>
      </c>
    </row>
    <row r="78" spans="1:7">
      <c r="A78" s="4" t="s">
        <v>18</v>
      </c>
      <c r="B78" s="228" t="s">
        <v>89</v>
      </c>
      <c r="C78" s="228"/>
      <c r="D78" s="228"/>
      <c r="E78" s="19" t="s">
        <v>90</v>
      </c>
      <c r="F78" s="11">
        <v>5.5</v>
      </c>
      <c r="G78" s="20">
        <f>ROUND($E$39,0)*2*F78</f>
        <v>231</v>
      </c>
    </row>
    <row r="79" spans="1:7">
      <c r="A79" s="21" t="s">
        <v>91</v>
      </c>
      <c r="B79" s="224" t="s">
        <v>92</v>
      </c>
      <c r="C79" s="224"/>
      <c r="D79" s="224"/>
      <c r="E79" s="224"/>
      <c r="F79" s="22">
        <v>-0.06</v>
      </c>
      <c r="G79" s="23">
        <f>ROUND($G$46*F79,2)</f>
        <v>-161.77000000000001</v>
      </c>
    </row>
    <row r="80" spans="1:7">
      <c r="A80" s="4" t="s">
        <v>20</v>
      </c>
      <c r="B80" s="229" t="s">
        <v>93</v>
      </c>
      <c r="C80" s="229"/>
      <c r="D80" s="229"/>
      <c r="E80" s="19" t="s">
        <v>90</v>
      </c>
      <c r="F80" s="11">
        <v>38.51</v>
      </c>
      <c r="G80" s="24">
        <f>ROUND($E$39,0)*F80</f>
        <v>808.70999999999992</v>
      </c>
    </row>
    <row r="81" spans="1:7">
      <c r="A81" s="21" t="s">
        <v>94</v>
      </c>
      <c r="B81" s="237" t="s">
        <v>95</v>
      </c>
      <c r="C81" s="237"/>
      <c r="D81" s="237"/>
      <c r="E81" s="237"/>
      <c r="F81" s="25">
        <v>-0.3</v>
      </c>
      <c r="G81" s="23">
        <f>ROUND($E$39,0)*F81</f>
        <v>-6.3</v>
      </c>
    </row>
    <row r="82" spans="1:7">
      <c r="A82" s="4" t="s">
        <v>23</v>
      </c>
      <c r="B82" s="230" t="s">
        <v>178</v>
      </c>
      <c r="C82" s="230"/>
      <c r="D82" s="230"/>
      <c r="E82" s="230"/>
      <c r="F82" s="230"/>
      <c r="G82" s="11">
        <v>0</v>
      </c>
    </row>
    <row r="83" spans="1:7">
      <c r="A83" s="4" t="s">
        <v>26</v>
      </c>
      <c r="B83" s="235" t="s">
        <v>97</v>
      </c>
      <c r="C83" s="235"/>
      <c r="D83" s="235"/>
      <c r="E83" s="235"/>
      <c r="F83" s="235"/>
      <c r="G83" s="11">
        <v>0</v>
      </c>
    </row>
    <row r="84" spans="1:7">
      <c r="A84" s="4" t="s">
        <v>28</v>
      </c>
      <c r="B84" s="235" t="s">
        <v>98</v>
      </c>
      <c r="C84" s="235"/>
      <c r="D84" s="235"/>
      <c r="E84" s="235"/>
      <c r="F84" s="235"/>
      <c r="G84" s="11">
        <v>0</v>
      </c>
    </row>
    <row r="85" spans="1:7">
      <c r="A85" s="4" t="s">
        <v>80</v>
      </c>
      <c r="B85" s="229" t="s">
        <v>99</v>
      </c>
      <c r="C85" s="229"/>
      <c r="D85" s="229"/>
      <c r="E85" s="229"/>
      <c r="F85" s="229"/>
      <c r="G85" s="11">
        <v>0</v>
      </c>
    </row>
    <row r="86" spans="1:7">
      <c r="A86" s="223" t="s">
        <v>100</v>
      </c>
      <c r="B86" s="223"/>
      <c r="C86" s="223"/>
      <c r="D86" s="223"/>
      <c r="E86" s="223"/>
      <c r="F86" s="223"/>
      <c r="G86" s="12">
        <f>ROUND(SUM(G78:G85),2)</f>
        <v>871.64</v>
      </c>
    </row>
    <row r="87" spans="1:7">
      <c r="A87" s="236" t="s">
        <v>101</v>
      </c>
      <c r="B87" s="236"/>
      <c r="C87" s="236"/>
      <c r="D87" s="236"/>
      <c r="E87" s="236"/>
      <c r="F87" s="236"/>
      <c r="G87" s="236"/>
    </row>
    <row r="88" spans="1:7" ht="30" customHeight="1">
      <c r="A88" s="220" t="s">
        <v>102</v>
      </c>
      <c r="B88" s="220"/>
      <c r="C88" s="220"/>
      <c r="D88" s="220"/>
      <c r="E88" s="220"/>
      <c r="F88" s="220"/>
      <c r="G88" s="220"/>
    </row>
    <row r="89" spans="1:7">
      <c r="A89" s="3"/>
      <c r="B89" s="3"/>
      <c r="C89" s="3"/>
      <c r="D89" s="3"/>
      <c r="E89" s="3"/>
      <c r="F89" s="3"/>
      <c r="G89" s="3"/>
    </row>
    <row r="90" spans="1:7">
      <c r="A90" s="216" t="s">
        <v>103</v>
      </c>
      <c r="B90" s="216"/>
      <c r="C90" s="216"/>
      <c r="D90" s="216"/>
      <c r="E90" s="216"/>
      <c r="F90" s="216"/>
      <c r="G90" s="216"/>
    </row>
    <row r="91" spans="1:7" ht="15" customHeight="1">
      <c r="A91" s="7">
        <v>2</v>
      </c>
      <c r="B91" s="217" t="s">
        <v>104</v>
      </c>
      <c r="C91" s="217"/>
      <c r="D91" s="217"/>
      <c r="E91" s="217"/>
      <c r="F91" s="217"/>
      <c r="G91" s="7" t="s">
        <v>52</v>
      </c>
    </row>
    <row r="92" spans="1:7">
      <c r="A92" s="26" t="s">
        <v>58</v>
      </c>
      <c r="B92" s="232" t="s">
        <v>59</v>
      </c>
      <c r="C92" s="232"/>
      <c r="D92" s="232"/>
      <c r="E92" s="232"/>
      <c r="F92" s="232"/>
      <c r="G92" s="27">
        <f>$G$55</f>
        <v>524.23</v>
      </c>
    </row>
    <row r="93" spans="1:7">
      <c r="A93" s="26" t="s">
        <v>69</v>
      </c>
      <c r="B93" s="232" t="s">
        <v>70</v>
      </c>
      <c r="C93" s="232"/>
      <c r="D93" s="232"/>
      <c r="E93" s="232"/>
      <c r="F93" s="232"/>
      <c r="G93" s="27">
        <f>$G$71</f>
        <v>1147.0999999999999</v>
      </c>
    </row>
    <row r="94" spans="1:7">
      <c r="A94" s="26" t="s">
        <v>87</v>
      </c>
      <c r="B94" s="232" t="s">
        <v>88</v>
      </c>
      <c r="C94" s="232"/>
      <c r="D94" s="232"/>
      <c r="E94" s="232"/>
      <c r="F94" s="232"/>
      <c r="G94" s="27">
        <f>$G$86</f>
        <v>871.64</v>
      </c>
    </row>
    <row r="95" spans="1:7">
      <c r="A95" s="223" t="s">
        <v>105</v>
      </c>
      <c r="B95" s="223"/>
      <c r="C95" s="223"/>
      <c r="D95" s="223"/>
      <c r="E95" s="223"/>
      <c r="F95" s="223"/>
      <c r="G95" s="12">
        <f>ROUND(SUM(G92:G94),2)</f>
        <v>2542.9699999999998</v>
      </c>
    </row>
    <row r="96" spans="1:7">
      <c r="A96" s="3"/>
      <c r="B96" s="3"/>
      <c r="C96" s="3"/>
      <c r="D96" s="3"/>
      <c r="E96" s="3"/>
      <c r="F96" s="3"/>
      <c r="G96" s="3"/>
    </row>
    <row r="97" spans="1:7">
      <c r="A97" s="216" t="s">
        <v>106</v>
      </c>
      <c r="B97" s="216"/>
      <c r="C97" s="216"/>
      <c r="D97" s="216"/>
      <c r="E97" s="216"/>
      <c r="F97" s="216"/>
      <c r="G97" s="216"/>
    </row>
    <row r="98" spans="1:7" ht="15" customHeight="1">
      <c r="A98" s="7">
        <v>3</v>
      </c>
      <c r="B98" s="217" t="s">
        <v>107</v>
      </c>
      <c r="C98" s="217"/>
      <c r="D98" s="217"/>
      <c r="E98" s="217"/>
      <c r="F98" s="7" t="s">
        <v>60</v>
      </c>
      <c r="G98" s="7" t="s">
        <v>52</v>
      </c>
    </row>
    <row r="99" spans="1:7">
      <c r="A99" s="4" t="s">
        <v>18</v>
      </c>
      <c r="B99" s="229" t="s">
        <v>108</v>
      </c>
      <c r="C99" s="229"/>
      <c r="D99" s="229"/>
      <c r="E99" s="229"/>
      <c r="F99" s="13">
        <f>(1/12)*5.55%</f>
        <v>4.6249999999999998E-3</v>
      </c>
      <c r="G99" s="14">
        <f>ROUND($G$48*F99,2)</f>
        <v>12.47</v>
      </c>
    </row>
    <row r="100" spans="1:7">
      <c r="A100" s="4" t="s">
        <v>20</v>
      </c>
      <c r="B100" s="235" t="s">
        <v>109</v>
      </c>
      <c r="C100" s="235"/>
      <c r="D100" s="235"/>
      <c r="E100" s="235"/>
      <c r="F100" s="28">
        <f>$F$66</f>
        <v>0.08</v>
      </c>
      <c r="G100" s="14">
        <f>G99*F100</f>
        <v>0.99760000000000004</v>
      </c>
    </row>
    <row r="101" spans="1:7">
      <c r="A101" s="4" t="s">
        <v>23</v>
      </c>
      <c r="B101" s="230" t="s">
        <v>110</v>
      </c>
      <c r="C101" s="230"/>
      <c r="D101" s="230"/>
      <c r="E101" s="230"/>
      <c r="F101" s="13">
        <f>(7/30)/12</f>
        <v>1.9444444444444445E-2</v>
      </c>
      <c r="G101" s="14">
        <f>ROUND($G$48*F101,2)</f>
        <v>52.43</v>
      </c>
    </row>
    <row r="102" spans="1:7">
      <c r="A102" s="4" t="s">
        <v>26</v>
      </c>
      <c r="B102" s="235" t="s">
        <v>111</v>
      </c>
      <c r="C102" s="235"/>
      <c r="D102" s="235"/>
      <c r="E102" s="235"/>
      <c r="F102" s="28">
        <f>$F$71</f>
        <v>0.35620000000000002</v>
      </c>
      <c r="G102" s="14">
        <f>G101*F102</f>
        <v>18.675566</v>
      </c>
    </row>
    <row r="103" spans="1:7">
      <c r="A103" s="4" t="s">
        <v>28</v>
      </c>
      <c r="B103" s="230" t="s">
        <v>112</v>
      </c>
      <c r="C103" s="230"/>
      <c r="D103" s="230"/>
      <c r="E103" s="230"/>
      <c r="F103" s="29">
        <v>0.04</v>
      </c>
      <c r="G103" s="14">
        <f>ROUND($G$48*F103,2)</f>
        <v>107.85</v>
      </c>
    </row>
    <row r="104" spans="1:7">
      <c r="A104" s="223" t="s">
        <v>113</v>
      </c>
      <c r="B104" s="223"/>
      <c r="C104" s="223"/>
      <c r="D104" s="223"/>
      <c r="E104" s="223"/>
      <c r="F104" s="223"/>
      <c r="G104" s="12">
        <f>ROUND(SUM(G99:G103),2)</f>
        <v>192.42</v>
      </c>
    </row>
    <row r="105" spans="1:7">
      <c r="A105" s="3"/>
      <c r="B105" s="3"/>
      <c r="C105" s="3"/>
      <c r="D105" s="3"/>
      <c r="E105" s="3"/>
      <c r="F105" s="3"/>
      <c r="G105" s="3"/>
    </row>
    <row r="106" spans="1:7">
      <c r="A106" s="216" t="s">
        <v>114</v>
      </c>
      <c r="B106" s="216"/>
      <c r="C106" s="216"/>
      <c r="D106" s="216"/>
      <c r="E106" s="216"/>
      <c r="F106" s="216"/>
      <c r="G106" s="216"/>
    </row>
    <row r="107" spans="1:7" ht="15" customHeight="1">
      <c r="A107" s="234" t="s">
        <v>115</v>
      </c>
      <c r="B107" s="234"/>
      <c r="C107" s="234"/>
      <c r="D107" s="234"/>
      <c r="E107" s="234"/>
      <c r="F107" s="234"/>
      <c r="G107" s="234"/>
    </row>
    <row r="108" spans="1:7" ht="15" customHeight="1">
      <c r="A108" s="7" t="s">
        <v>116</v>
      </c>
      <c r="B108" s="217" t="s">
        <v>117</v>
      </c>
      <c r="C108" s="217"/>
      <c r="D108" s="217"/>
      <c r="E108" s="217"/>
      <c r="F108" s="7" t="s">
        <v>60</v>
      </c>
      <c r="G108" s="7" t="s">
        <v>52</v>
      </c>
    </row>
    <row r="109" spans="1:7">
      <c r="A109" s="4" t="s">
        <v>18</v>
      </c>
      <c r="B109" s="235" t="s">
        <v>118</v>
      </c>
      <c r="C109" s="235"/>
      <c r="D109" s="235"/>
      <c r="E109" s="235"/>
      <c r="F109" s="13">
        <v>9.2999999999999992E-3</v>
      </c>
      <c r="G109" s="14">
        <f>ROUND($G$48*F109,2)</f>
        <v>25.07</v>
      </c>
    </row>
    <row r="110" spans="1:7" ht="15" customHeight="1">
      <c r="A110" s="4" t="s">
        <v>12</v>
      </c>
      <c r="B110" s="233" t="s">
        <v>119</v>
      </c>
      <c r="C110" s="233"/>
      <c r="D110" s="233"/>
      <c r="E110" s="233"/>
      <c r="F110" s="30">
        <f>$F$71</f>
        <v>0.35620000000000002</v>
      </c>
      <c r="G110" s="14">
        <f>ROUND(G109*F110,2)</f>
        <v>8.93</v>
      </c>
    </row>
    <row r="111" spans="1:7">
      <c r="A111" s="4" t="s">
        <v>20</v>
      </c>
      <c r="B111" s="230" t="s">
        <v>120</v>
      </c>
      <c r="C111" s="230"/>
      <c r="D111" s="230"/>
      <c r="E111" s="230"/>
      <c r="F111" s="31">
        <v>7.3000000000000001E-3</v>
      </c>
      <c r="G111" s="14">
        <f>ROUND($G$48*F111,2)</f>
        <v>19.68</v>
      </c>
    </row>
    <row r="112" spans="1:7">
      <c r="A112" s="4" t="s">
        <v>23</v>
      </c>
      <c r="B112" s="229" t="s">
        <v>121</v>
      </c>
      <c r="C112" s="229"/>
      <c r="D112" s="229"/>
      <c r="E112" s="229"/>
      <c r="F112" s="31">
        <v>8.1999999999999998E-4</v>
      </c>
      <c r="G112" s="14">
        <f>ROUND($G$48*F112,2)</f>
        <v>2.21</v>
      </c>
    </row>
    <row r="113" spans="1:7">
      <c r="A113" s="4" t="s">
        <v>26</v>
      </c>
      <c r="B113" s="230" t="s">
        <v>122</v>
      </c>
      <c r="C113" s="230"/>
      <c r="D113" s="230"/>
      <c r="E113" s="230"/>
      <c r="F113" s="31">
        <v>2.7000000000000001E-3</v>
      </c>
      <c r="G113" s="14">
        <f>ROUND($G$48*F113,2)</f>
        <v>7.28</v>
      </c>
    </row>
    <row r="114" spans="1:7">
      <c r="A114" s="4" t="s">
        <v>28</v>
      </c>
      <c r="B114" s="229" t="s">
        <v>123</v>
      </c>
      <c r="C114" s="229"/>
      <c r="D114" s="229"/>
      <c r="E114" s="229"/>
      <c r="F114" s="32">
        <v>5.5000000000000003E-4</v>
      </c>
      <c r="G114" s="14">
        <f>ROUND($G$48*F114,2)</f>
        <v>1.48</v>
      </c>
    </row>
    <row r="115" spans="1:7" ht="15" customHeight="1">
      <c r="A115" s="4" t="s">
        <v>80</v>
      </c>
      <c r="B115" s="233" t="s">
        <v>124</v>
      </c>
      <c r="C115" s="233"/>
      <c r="D115" s="233"/>
      <c r="E115" s="233"/>
      <c r="F115" s="31">
        <v>0</v>
      </c>
      <c r="G115" s="14">
        <f>ROUND($G$48*F115,2)</f>
        <v>0</v>
      </c>
    </row>
    <row r="116" spans="1:7">
      <c r="A116" s="223" t="s">
        <v>125</v>
      </c>
      <c r="B116" s="223"/>
      <c r="C116" s="223"/>
      <c r="D116" s="223"/>
      <c r="E116" s="223"/>
      <c r="F116" s="223"/>
      <c r="G116" s="12">
        <f>ROUND(SUM(G109:G115),2)</f>
        <v>64.650000000000006</v>
      </c>
    </row>
    <row r="117" spans="1:7" ht="45" customHeight="1">
      <c r="A117" s="220" t="s">
        <v>126</v>
      </c>
      <c r="B117" s="220"/>
      <c r="C117" s="220"/>
      <c r="D117" s="220"/>
      <c r="E117" s="220"/>
      <c r="F117" s="220"/>
      <c r="G117" s="220"/>
    </row>
    <row r="118" spans="1:7">
      <c r="A118" s="3"/>
      <c r="B118" s="3"/>
      <c r="C118" s="3"/>
      <c r="D118" s="3"/>
      <c r="E118" s="3"/>
      <c r="F118" s="3"/>
      <c r="G118" s="3"/>
    </row>
    <row r="119" spans="1:7" ht="15.75" customHeight="1">
      <c r="A119" s="234" t="s">
        <v>127</v>
      </c>
      <c r="B119" s="234"/>
      <c r="C119" s="234"/>
      <c r="D119" s="234"/>
      <c r="E119" s="234"/>
      <c r="F119" s="234"/>
      <c r="G119" s="234"/>
    </row>
    <row r="120" spans="1:7" ht="15" customHeight="1">
      <c r="A120" s="7" t="s">
        <v>128</v>
      </c>
      <c r="B120" s="217" t="s">
        <v>129</v>
      </c>
      <c r="C120" s="217"/>
      <c r="D120" s="217"/>
      <c r="E120" s="217"/>
      <c r="F120" s="7" t="s">
        <v>130</v>
      </c>
      <c r="G120" s="7" t="s">
        <v>52</v>
      </c>
    </row>
    <row r="121" spans="1:7">
      <c r="A121" s="4" t="s">
        <v>18</v>
      </c>
      <c r="B121" s="235" t="s">
        <v>131</v>
      </c>
      <c r="C121" s="235"/>
      <c r="D121" s="235"/>
      <c r="E121" s="235"/>
      <c r="F121" s="33">
        <v>0</v>
      </c>
      <c r="G121" s="14">
        <f>ROUND(F121*$E$39,2)</f>
        <v>0</v>
      </c>
    </row>
    <row r="122" spans="1:7">
      <c r="A122" s="223" t="s">
        <v>132</v>
      </c>
      <c r="B122" s="223"/>
      <c r="C122" s="223"/>
      <c r="D122" s="223"/>
      <c r="E122" s="223"/>
      <c r="F122" s="223"/>
      <c r="G122" s="12">
        <f>ROUND(SUM(G121),2)</f>
        <v>0</v>
      </c>
    </row>
    <row r="123" spans="1:7" ht="30" customHeight="1">
      <c r="A123" s="220" t="s">
        <v>133</v>
      </c>
      <c r="B123" s="220"/>
      <c r="C123" s="220"/>
      <c r="D123" s="220"/>
      <c r="E123" s="220"/>
      <c r="F123" s="220"/>
      <c r="G123" s="220"/>
    </row>
    <row r="124" spans="1:7">
      <c r="A124" s="3"/>
      <c r="B124" s="3"/>
      <c r="C124" s="3"/>
      <c r="D124" s="3"/>
      <c r="E124" s="3"/>
      <c r="F124" s="3"/>
      <c r="G124" s="3"/>
    </row>
    <row r="125" spans="1:7">
      <c r="A125" s="216" t="s">
        <v>134</v>
      </c>
      <c r="B125" s="216"/>
      <c r="C125" s="216"/>
      <c r="D125" s="216"/>
      <c r="E125" s="216"/>
      <c r="F125" s="216"/>
      <c r="G125" s="216"/>
    </row>
    <row r="126" spans="1:7" ht="15" customHeight="1">
      <c r="A126" s="7">
        <v>4</v>
      </c>
      <c r="B126" s="217" t="s">
        <v>104</v>
      </c>
      <c r="C126" s="217"/>
      <c r="D126" s="217"/>
      <c r="E126" s="217"/>
      <c r="F126" s="7" t="s">
        <v>60</v>
      </c>
      <c r="G126" s="7" t="s">
        <v>52</v>
      </c>
    </row>
    <row r="127" spans="1:7">
      <c r="A127" s="26" t="s">
        <v>116</v>
      </c>
      <c r="B127" s="232" t="s">
        <v>135</v>
      </c>
      <c r="C127" s="232"/>
      <c r="D127" s="232"/>
      <c r="E127" s="232"/>
      <c r="F127" s="34" t="s">
        <v>12</v>
      </c>
      <c r="G127" s="27">
        <f>$G$116</f>
        <v>64.650000000000006</v>
      </c>
    </row>
    <row r="128" spans="1:7">
      <c r="A128" s="26" t="s">
        <v>128</v>
      </c>
      <c r="B128" s="232" t="s">
        <v>136</v>
      </c>
      <c r="C128" s="232"/>
      <c r="D128" s="232"/>
      <c r="E128" s="232"/>
      <c r="F128" s="34" t="s">
        <v>12</v>
      </c>
      <c r="G128" s="27">
        <f>$G$122</f>
        <v>0</v>
      </c>
    </row>
    <row r="129" spans="1:7">
      <c r="A129" s="223" t="s">
        <v>137</v>
      </c>
      <c r="B129" s="223"/>
      <c r="C129" s="223"/>
      <c r="D129" s="223"/>
      <c r="E129" s="223"/>
      <c r="F129" s="223"/>
      <c r="G129" s="12">
        <f>ROUND(SUM(G127:G128),2)</f>
        <v>64.650000000000006</v>
      </c>
    </row>
    <row r="130" spans="1:7">
      <c r="A130" s="3"/>
      <c r="B130" s="3"/>
      <c r="C130" s="3"/>
      <c r="D130" s="3"/>
      <c r="E130" s="3"/>
      <c r="F130" s="3"/>
      <c r="G130" s="3"/>
    </row>
    <row r="131" spans="1:7">
      <c r="A131" s="216" t="s">
        <v>138</v>
      </c>
      <c r="B131" s="216"/>
      <c r="C131" s="216"/>
      <c r="D131" s="216"/>
      <c r="E131" s="216"/>
      <c r="F131" s="216"/>
      <c r="G131" s="216"/>
    </row>
    <row r="132" spans="1:7" ht="15" customHeight="1">
      <c r="A132" s="7">
        <v>5</v>
      </c>
      <c r="B132" s="217" t="s">
        <v>139</v>
      </c>
      <c r="C132" s="217"/>
      <c r="D132" s="217"/>
      <c r="E132" s="217"/>
      <c r="F132" s="217"/>
      <c r="G132" s="7" t="s">
        <v>52</v>
      </c>
    </row>
    <row r="133" spans="1:7">
      <c r="A133" s="4" t="s">
        <v>18</v>
      </c>
      <c r="B133" s="228" t="s">
        <v>140</v>
      </c>
      <c r="C133" s="228"/>
      <c r="D133" s="228"/>
      <c r="E133" s="228"/>
      <c r="F133" s="228"/>
      <c r="G133" s="11">
        <f>Insumos!G38</f>
        <v>47.833333333333336</v>
      </c>
    </row>
    <row r="134" spans="1:7">
      <c r="A134" s="4" t="s">
        <v>20</v>
      </c>
      <c r="B134" s="229" t="s">
        <v>141</v>
      </c>
      <c r="C134" s="229"/>
      <c r="D134" s="229"/>
      <c r="E134" s="229"/>
      <c r="F134" s="229"/>
      <c r="G134" s="11"/>
    </row>
    <row r="135" spans="1:7">
      <c r="A135" s="4" t="s">
        <v>28</v>
      </c>
      <c r="B135" s="230" t="s">
        <v>54</v>
      </c>
      <c r="C135" s="230"/>
      <c r="D135" s="230"/>
      <c r="E135" s="230"/>
      <c r="F135" s="230"/>
      <c r="G135" s="11">
        <v>0</v>
      </c>
    </row>
    <row r="136" spans="1:7">
      <c r="A136" s="223" t="s">
        <v>142</v>
      </c>
      <c r="B136" s="223"/>
      <c r="C136" s="223"/>
      <c r="D136" s="223"/>
      <c r="E136" s="223"/>
      <c r="F136" s="223"/>
      <c r="G136" s="12">
        <f>ROUND(SUM(G133:G135),2)</f>
        <v>47.83</v>
      </c>
    </row>
    <row r="137" spans="1:7" ht="15" customHeight="1">
      <c r="A137" s="220" t="s">
        <v>143</v>
      </c>
      <c r="B137" s="220"/>
      <c r="C137" s="220"/>
      <c r="D137" s="220"/>
      <c r="E137" s="220"/>
      <c r="F137" s="220"/>
      <c r="G137" s="220"/>
    </row>
    <row r="138" spans="1:7">
      <c r="A138" s="3"/>
      <c r="B138" s="3"/>
      <c r="C138" s="3"/>
      <c r="D138" s="3"/>
      <c r="E138" s="3"/>
      <c r="F138" s="3"/>
      <c r="G138" s="3"/>
    </row>
    <row r="139" spans="1:7">
      <c r="A139" s="216" t="s">
        <v>144</v>
      </c>
      <c r="B139" s="216"/>
      <c r="C139" s="216"/>
      <c r="D139" s="216"/>
      <c r="E139" s="216"/>
      <c r="F139" s="216"/>
      <c r="G139" s="216"/>
    </row>
    <row r="140" spans="1:7" ht="15" customHeight="1">
      <c r="A140" s="7">
        <v>6</v>
      </c>
      <c r="B140" s="217" t="s">
        <v>145</v>
      </c>
      <c r="C140" s="217"/>
      <c r="D140" s="217"/>
      <c r="E140" s="217"/>
      <c r="F140" s="217"/>
      <c r="G140" s="7" t="s">
        <v>52</v>
      </c>
    </row>
    <row r="141" spans="1:7">
      <c r="A141" s="35" t="s">
        <v>18</v>
      </c>
      <c r="B141" s="231" t="s">
        <v>146</v>
      </c>
      <c r="C141" s="231"/>
      <c r="D141" s="231"/>
      <c r="E141" s="231"/>
      <c r="F141" s="133">
        <f>'Cargo1-Leve22h'!F137</f>
        <v>6.0000000000000001E-3</v>
      </c>
      <c r="G141" s="37">
        <f>ROUND($G$159*F141,2)</f>
        <v>33.26</v>
      </c>
    </row>
    <row r="142" spans="1:7">
      <c r="A142" s="35" t="s">
        <v>20</v>
      </c>
      <c r="B142" s="231" t="s">
        <v>147</v>
      </c>
      <c r="C142" s="231"/>
      <c r="D142" s="231"/>
      <c r="E142" s="231"/>
      <c r="F142" s="133">
        <f>'Cargo1-Leve22h'!F138</f>
        <v>6.4999999999999997E-3</v>
      </c>
      <c r="G142" s="37">
        <f>ROUND(($G$159+$G$141)*F142,2)</f>
        <v>36.25</v>
      </c>
    </row>
    <row r="143" spans="1:7">
      <c r="A143" s="4" t="s">
        <v>148</v>
      </c>
      <c r="B143" s="224" t="str">
        <f>'Cargo1-Leve22h'!B139:E139</f>
        <v>Tributos Federais  (Ref. Acórdão TCU 1753/2008–P, PIS 0,24% e COFINS 1,08%)</v>
      </c>
      <c r="C143" s="224"/>
      <c r="D143" s="224"/>
      <c r="E143" s="224"/>
      <c r="F143" s="22">
        <f>'Cargo1-Leve22h'!F139</f>
        <v>1.32E-2</v>
      </c>
      <c r="G143" s="39">
        <f>ROUND($G$161*F143,2)</f>
        <v>79.099999999999994</v>
      </c>
    </row>
    <row r="144" spans="1:7">
      <c r="A144" s="4" t="s">
        <v>149</v>
      </c>
      <c r="B144" s="225" t="s">
        <v>150</v>
      </c>
      <c r="C144" s="225"/>
      <c r="D144" s="225"/>
      <c r="E144" s="225"/>
      <c r="F144" s="22">
        <f>'Cargo1-Leve22h'!F140</f>
        <v>0</v>
      </c>
      <c r="G144" s="39">
        <f>ROUND($G$161*F144,2)</f>
        <v>0</v>
      </c>
    </row>
    <row r="145" spans="1:7">
      <c r="A145" s="4" t="s">
        <v>151</v>
      </c>
      <c r="B145" s="224" t="s">
        <v>152</v>
      </c>
      <c r="C145" s="224"/>
      <c r="D145" s="224"/>
      <c r="E145" s="224"/>
      <c r="F145" s="22">
        <f>'Cargo1-Leve22h'!F141</f>
        <v>0.05</v>
      </c>
      <c r="G145" s="39">
        <f>ROUND($G$161*F145,2)</f>
        <v>299.61</v>
      </c>
    </row>
    <row r="146" spans="1:7">
      <c r="A146" s="4" t="s">
        <v>153</v>
      </c>
      <c r="B146" s="226" t="s">
        <v>154</v>
      </c>
      <c r="C146" s="226"/>
      <c r="D146" s="226"/>
      <c r="E146" s="226"/>
      <c r="F146" s="22">
        <f>'Cargo1-Leve22h'!F142</f>
        <v>0</v>
      </c>
      <c r="G146" s="39">
        <f>ROUND($G$161*F146,2)</f>
        <v>0</v>
      </c>
    </row>
    <row r="147" spans="1:7">
      <c r="A147" s="35" t="s">
        <v>23</v>
      </c>
      <c r="B147" s="227" t="s">
        <v>155</v>
      </c>
      <c r="C147" s="227"/>
      <c r="D147" s="227"/>
      <c r="E147" s="227"/>
      <c r="F147" s="40">
        <f>SUM(F143:F146)</f>
        <v>6.3200000000000006E-2</v>
      </c>
      <c r="G147" s="37">
        <f>ROUND(SUM(G143:G146),2)</f>
        <v>378.71</v>
      </c>
    </row>
    <row r="148" spans="1:7">
      <c r="A148" s="222" t="s">
        <v>156</v>
      </c>
      <c r="B148" s="222"/>
      <c r="C148" s="222"/>
      <c r="D148" s="222"/>
      <c r="E148" s="222"/>
      <c r="F148" s="17">
        <f>(1+F141)*(1+F142)/(1-F147)-1</f>
        <v>8.0848633646456003E-2</v>
      </c>
      <c r="G148" s="12">
        <f>ROUND(SUM(G141,G142,G147),2)</f>
        <v>448.22</v>
      </c>
    </row>
    <row r="149" spans="1:7" ht="15" customHeight="1">
      <c r="A149" s="220" t="s">
        <v>157</v>
      </c>
      <c r="B149" s="220"/>
      <c r="C149" s="220"/>
      <c r="D149" s="220"/>
      <c r="E149" s="220"/>
      <c r="F149" s="220"/>
      <c r="G149" s="220"/>
    </row>
    <row r="150" spans="1:7" ht="15" customHeight="1">
      <c r="A150" s="220" t="s">
        <v>158</v>
      </c>
      <c r="B150" s="220"/>
      <c r="C150" s="220"/>
      <c r="D150" s="220"/>
      <c r="E150" s="220"/>
      <c r="F150" s="220"/>
      <c r="G150" s="220"/>
    </row>
    <row r="151" spans="1:7">
      <c r="A151" s="3"/>
      <c r="B151" s="3"/>
      <c r="C151" s="3"/>
      <c r="D151" s="3"/>
      <c r="E151" s="3"/>
      <c r="F151" s="3"/>
      <c r="G151" s="3"/>
    </row>
    <row r="152" spans="1:7">
      <c r="A152" s="216" t="s">
        <v>159</v>
      </c>
      <c r="B152" s="216"/>
      <c r="C152" s="216"/>
      <c r="D152" s="216"/>
      <c r="E152" s="216"/>
      <c r="F152" s="216"/>
      <c r="G152" s="216"/>
    </row>
    <row r="153" spans="1:7" ht="15" customHeight="1">
      <c r="A153" s="7"/>
      <c r="B153" s="217" t="s">
        <v>160</v>
      </c>
      <c r="C153" s="217"/>
      <c r="D153" s="217"/>
      <c r="E153" s="217"/>
      <c r="F153" s="217"/>
      <c r="G153" s="7" t="s">
        <v>52</v>
      </c>
    </row>
    <row r="154" spans="1:7">
      <c r="A154" s="41" t="s">
        <v>18</v>
      </c>
      <c r="B154" s="218" t="s">
        <v>161</v>
      </c>
      <c r="C154" s="218"/>
      <c r="D154" s="218"/>
      <c r="E154" s="218"/>
      <c r="F154" s="218"/>
      <c r="G154" s="43">
        <f>$G$48</f>
        <v>2696.19</v>
      </c>
    </row>
    <row r="155" spans="1:7">
      <c r="A155" s="41" t="s">
        <v>20</v>
      </c>
      <c r="B155" s="218" t="s">
        <v>162</v>
      </c>
      <c r="C155" s="218"/>
      <c r="D155" s="218"/>
      <c r="E155" s="218"/>
      <c r="F155" s="218"/>
      <c r="G155" s="43">
        <f>$G$95</f>
        <v>2542.9699999999998</v>
      </c>
    </row>
    <row r="156" spans="1:7">
      <c r="A156" s="41" t="s">
        <v>23</v>
      </c>
      <c r="B156" s="218" t="s">
        <v>163</v>
      </c>
      <c r="C156" s="218"/>
      <c r="D156" s="218"/>
      <c r="E156" s="218"/>
      <c r="F156" s="218"/>
      <c r="G156" s="43">
        <f>$G$104</f>
        <v>192.42</v>
      </c>
    </row>
    <row r="157" spans="1:7">
      <c r="A157" s="41" t="s">
        <v>26</v>
      </c>
      <c r="B157" s="218" t="s">
        <v>164</v>
      </c>
      <c r="C157" s="218"/>
      <c r="D157" s="218"/>
      <c r="E157" s="218"/>
      <c r="F157" s="218"/>
      <c r="G157" s="43">
        <f>$G$129</f>
        <v>64.650000000000006</v>
      </c>
    </row>
    <row r="158" spans="1:7">
      <c r="A158" s="41" t="s">
        <v>28</v>
      </c>
      <c r="B158" s="218" t="s">
        <v>165</v>
      </c>
      <c r="C158" s="218"/>
      <c r="D158" s="218"/>
      <c r="E158" s="218"/>
      <c r="F158" s="218"/>
      <c r="G158" s="43">
        <f>$G$136</f>
        <v>47.83</v>
      </c>
    </row>
    <row r="159" spans="1:7">
      <c r="A159" s="222" t="s">
        <v>166</v>
      </c>
      <c r="B159" s="222"/>
      <c r="C159" s="222"/>
      <c r="D159" s="222"/>
      <c r="E159" s="222"/>
      <c r="F159" s="222"/>
      <c r="G159" s="27">
        <f>ROUND(SUM(G154:G158),2)</f>
        <v>5544.06</v>
      </c>
    </row>
    <row r="160" spans="1:7">
      <c r="A160" s="41" t="s">
        <v>80</v>
      </c>
      <c r="B160" s="218" t="s">
        <v>167</v>
      </c>
      <c r="C160" s="218"/>
      <c r="D160" s="218"/>
      <c r="E160" s="218"/>
      <c r="F160" s="218"/>
      <c r="G160" s="43">
        <f>G148</f>
        <v>448.22</v>
      </c>
    </row>
    <row r="161" spans="1:7">
      <c r="A161" s="223" t="s">
        <v>168</v>
      </c>
      <c r="B161" s="223"/>
      <c r="C161" s="223"/>
      <c r="D161" s="223"/>
      <c r="E161" s="223"/>
      <c r="F161" s="223"/>
      <c r="G161" s="12">
        <f>ROUND((G159+G141+G142)/(1-F147),2)</f>
        <v>5992.28</v>
      </c>
    </row>
    <row r="162" spans="1:7">
      <c r="A162" s="3"/>
      <c r="B162" s="3"/>
      <c r="C162" s="3"/>
      <c r="D162" s="3"/>
      <c r="E162" s="3"/>
      <c r="F162" s="3"/>
      <c r="G162" s="3"/>
    </row>
    <row r="163" spans="1:7">
      <c r="A163" s="216" t="s">
        <v>169</v>
      </c>
      <c r="B163" s="216"/>
      <c r="C163" s="216"/>
      <c r="D163" s="216"/>
      <c r="E163" s="216"/>
      <c r="F163" s="216"/>
      <c r="G163" s="216"/>
    </row>
    <row r="164" spans="1:7" ht="15" customHeight="1">
      <c r="A164" s="7"/>
      <c r="B164" s="217" t="s">
        <v>170</v>
      </c>
      <c r="C164" s="217"/>
      <c r="D164" s="217"/>
      <c r="E164" s="217"/>
      <c r="F164" s="217"/>
      <c r="G164" s="7" t="s">
        <v>52</v>
      </c>
    </row>
    <row r="165" spans="1:7">
      <c r="A165" s="41" t="s">
        <v>18</v>
      </c>
      <c r="B165" s="218" t="s">
        <v>171</v>
      </c>
      <c r="C165" s="218"/>
      <c r="D165" s="218"/>
      <c r="E165" s="218"/>
      <c r="F165" s="218"/>
      <c r="G165" s="12">
        <f>G161</f>
        <v>5992.28</v>
      </c>
    </row>
    <row r="166" spans="1:7">
      <c r="A166" s="41" t="s">
        <v>20</v>
      </c>
      <c r="B166" s="218" t="s">
        <v>172</v>
      </c>
      <c r="C166" s="218"/>
      <c r="D166" s="218"/>
      <c r="E166" s="218"/>
      <c r="F166" s="218"/>
      <c r="G166" s="12">
        <f>ROUND($G$165/$E$39,2)</f>
        <v>285.20999999999998</v>
      </c>
    </row>
    <row r="167" spans="1:7">
      <c r="A167" s="41" t="s">
        <v>23</v>
      </c>
      <c r="B167" s="218" t="s">
        <v>173</v>
      </c>
      <c r="C167" s="218"/>
      <c r="D167" s="218"/>
      <c r="E167" s="44">
        <f>$F$28</f>
        <v>10</v>
      </c>
      <c r="F167" s="42" t="s">
        <v>174</v>
      </c>
      <c r="G167" s="12">
        <f>ROUND($G$165*E167,2)</f>
        <v>59922.8</v>
      </c>
    </row>
    <row r="168" spans="1:7">
      <c r="A168" s="41" t="s">
        <v>26</v>
      </c>
      <c r="B168" s="219" t="s">
        <v>175</v>
      </c>
      <c r="C168" s="219"/>
      <c r="D168" s="219"/>
      <c r="E168" s="44">
        <f>F23</f>
        <v>12</v>
      </c>
      <c r="F168" s="42" t="s">
        <v>176</v>
      </c>
      <c r="G168" s="12">
        <f>ROUND(G167*E168,2)</f>
        <v>719073.6</v>
      </c>
    </row>
    <row r="169" spans="1:7" ht="15" customHeight="1">
      <c r="A169" s="220" t="s">
        <v>177</v>
      </c>
      <c r="B169" s="220"/>
      <c r="C169" s="220"/>
      <c r="D169" s="220"/>
      <c r="E169" s="220"/>
      <c r="F169" s="220"/>
      <c r="G169" s="220"/>
    </row>
    <row r="170" spans="1:7" ht="76.8" customHeight="1">
      <c r="A170" s="3"/>
      <c r="B170" s="3"/>
      <c r="C170" s="3"/>
      <c r="D170" s="3"/>
      <c r="E170" s="3"/>
      <c r="F170" s="3"/>
      <c r="G170" s="3"/>
    </row>
    <row r="171" spans="1:7">
      <c r="A171" s="3"/>
      <c r="B171" s="3"/>
      <c r="C171" s="3"/>
      <c r="D171" s="3"/>
      <c r="E171" s="3"/>
      <c r="F171" s="3"/>
      <c r="G171" s="3"/>
    </row>
    <row r="172" spans="1:7">
      <c r="A172" s="2"/>
      <c r="B172" s="2"/>
      <c r="C172" s="45"/>
      <c r="D172" s="45"/>
      <c r="E172" s="45"/>
      <c r="F172" s="2"/>
      <c r="G172" s="2"/>
    </row>
    <row r="173" spans="1:7">
      <c r="A173" s="2"/>
      <c r="B173" s="2"/>
      <c r="C173" s="221" t="s">
        <v>337</v>
      </c>
      <c r="D173" s="221"/>
      <c r="E173" s="221"/>
      <c r="F173" s="2"/>
      <c r="G173" s="2"/>
    </row>
    <row r="174" spans="1:7">
      <c r="A174" s="2"/>
      <c r="B174" s="2"/>
      <c r="C174" s="221" t="s">
        <v>336</v>
      </c>
      <c r="D174" s="221"/>
      <c r="E174" s="221"/>
      <c r="F174" s="2"/>
      <c r="G174" s="2"/>
    </row>
    <row r="175" spans="1:7" ht="15.75" customHeight="1">
      <c r="A175" s="48"/>
      <c r="B175" s="48"/>
      <c r="C175" s="48"/>
      <c r="D175" s="48"/>
      <c r="E175" s="48"/>
      <c r="F175" s="48"/>
      <c r="G175" s="48"/>
    </row>
    <row r="176" spans="1:7" hidden="1">
      <c r="A176" s="48"/>
      <c r="B176" s="48"/>
      <c r="C176" s="48"/>
      <c r="D176" s="48"/>
      <c r="E176" s="48"/>
      <c r="F176" s="48"/>
      <c r="G176" s="48"/>
    </row>
    <row r="177" spans="1:7" hidden="1">
      <c r="A177" s="48"/>
      <c r="B177" s="48"/>
      <c r="C177" s="48"/>
      <c r="D177" s="48"/>
      <c r="E177" s="48"/>
      <c r="F177" s="48"/>
      <c r="G177" s="48"/>
    </row>
    <row r="178" spans="1:7" hidden="1">
      <c r="A178" s="48"/>
      <c r="B178" s="48"/>
      <c r="C178" s="48"/>
      <c r="D178" s="48"/>
      <c r="E178" s="48"/>
      <c r="F178" s="48"/>
      <c r="G178" s="48"/>
    </row>
    <row r="179" spans="1:7" hidden="1">
      <c r="A179" s="48"/>
      <c r="B179" s="48"/>
      <c r="C179" s="48"/>
      <c r="D179" s="48"/>
      <c r="E179" s="48"/>
      <c r="F179" s="48"/>
      <c r="G179" s="48"/>
    </row>
    <row r="180" spans="1:7" ht="15" customHeight="1"/>
  </sheetData>
  <sheetProtection formatCells="0" formatColumns="0" formatRows="0" insertRows="0"/>
  <mergeCells count="163">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A48:F48"/>
    <mergeCell ref="A50:G50"/>
    <mergeCell ref="A51:G51"/>
    <mergeCell ref="B52:E52"/>
    <mergeCell ref="B53:E53"/>
    <mergeCell ref="B54:E54"/>
    <mergeCell ref="A55:F55"/>
    <mergeCell ref="A56:G56"/>
    <mergeCell ref="A57:G57"/>
    <mergeCell ref="A58:G58"/>
    <mergeCell ref="A60:F60"/>
    <mergeCell ref="A61:G61"/>
    <mergeCell ref="B62:E62"/>
    <mergeCell ref="B63:E63"/>
    <mergeCell ref="B64:E64"/>
    <mergeCell ref="B65:E65"/>
    <mergeCell ref="B66:E66"/>
    <mergeCell ref="B67:E67"/>
    <mergeCell ref="B68:E68"/>
    <mergeCell ref="B69:E69"/>
    <mergeCell ref="B70:E70"/>
    <mergeCell ref="A71:E71"/>
    <mergeCell ref="A72:G72"/>
    <mergeCell ref="A73:G73"/>
    <mergeCell ref="A74:G74"/>
    <mergeCell ref="A76:G76"/>
    <mergeCell ref="B77:F77"/>
    <mergeCell ref="B78:D78"/>
    <mergeCell ref="B79:E79"/>
    <mergeCell ref="B80:D80"/>
    <mergeCell ref="B81:E81"/>
    <mergeCell ref="B82:F82"/>
    <mergeCell ref="B83:F83"/>
    <mergeCell ref="B84:F84"/>
    <mergeCell ref="B85:F85"/>
    <mergeCell ref="A86:F86"/>
    <mergeCell ref="A87:G87"/>
    <mergeCell ref="A88:G88"/>
    <mergeCell ref="A90:G90"/>
    <mergeCell ref="B91:F91"/>
    <mergeCell ref="B92:F92"/>
    <mergeCell ref="B93:F93"/>
    <mergeCell ref="B94:F94"/>
    <mergeCell ref="A95:F95"/>
    <mergeCell ref="A97:G97"/>
    <mergeCell ref="B98:E98"/>
    <mergeCell ref="B99:E99"/>
    <mergeCell ref="B100:E100"/>
    <mergeCell ref="B101:E101"/>
    <mergeCell ref="B102:E102"/>
    <mergeCell ref="B103:E103"/>
    <mergeCell ref="A104:F104"/>
    <mergeCell ref="A106:G106"/>
    <mergeCell ref="A107:G107"/>
    <mergeCell ref="B108:E108"/>
    <mergeCell ref="B109:E109"/>
    <mergeCell ref="B110:E110"/>
    <mergeCell ref="B111:E111"/>
    <mergeCell ref="B112:E112"/>
    <mergeCell ref="B113:E113"/>
    <mergeCell ref="B114:E114"/>
    <mergeCell ref="B115:E115"/>
    <mergeCell ref="A116:F116"/>
    <mergeCell ref="A117:G117"/>
    <mergeCell ref="A119:G119"/>
    <mergeCell ref="B120:E120"/>
    <mergeCell ref="B121:E121"/>
    <mergeCell ref="A122:F122"/>
    <mergeCell ref="A123:G123"/>
    <mergeCell ref="A125:G125"/>
    <mergeCell ref="B126:E126"/>
    <mergeCell ref="B127:E127"/>
    <mergeCell ref="B128:E128"/>
    <mergeCell ref="A129:F129"/>
    <mergeCell ref="A131:G131"/>
    <mergeCell ref="B132:F132"/>
    <mergeCell ref="B133:F133"/>
    <mergeCell ref="B134:F134"/>
    <mergeCell ref="B135:F135"/>
    <mergeCell ref="A136:F136"/>
    <mergeCell ref="A137:G137"/>
    <mergeCell ref="A139:G139"/>
    <mergeCell ref="B140:F140"/>
    <mergeCell ref="B141:E141"/>
    <mergeCell ref="B142:E142"/>
    <mergeCell ref="B143:E143"/>
    <mergeCell ref="B144:E144"/>
    <mergeCell ref="B145:E145"/>
    <mergeCell ref="B146:E146"/>
    <mergeCell ref="B147:E147"/>
    <mergeCell ref="A148:E148"/>
    <mergeCell ref="A149:G149"/>
    <mergeCell ref="A150:G150"/>
    <mergeCell ref="A152:G152"/>
    <mergeCell ref="B153:F153"/>
    <mergeCell ref="B154:F154"/>
    <mergeCell ref="B155:F155"/>
    <mergeCell ref="B156:F156"/>
    <mergeCell ref="B157:F157"/>
    <mergeCell ref="B158:F158"/>
    <mergeCell ref="A159:F159"/>
    <mergeCell ref="B160:F160"/>
    <mergeCell ref="A161:F161"/>
    <mergeCell ref="A163:G163"/>
    <mergeCell ref="B164:F164"/>
    <mergeCell ref="B165:F165"/>
    <mergeCell ref="B166:F166"/>
    <mergeCell ref="B167:D167"/>
    <mergeCell ref="B168:D168"/>
    <mergeCell ref="A169:G169"/>
    <mergeCell ref="C173:E173"/>
    <mergeCell ref="C174:E174"/>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2"/>
  <sheetViews>
    <sheetView showGridLines="0" view="pageBreakPreview" topLeftCell="A167" zoomScaleNormal="100" zoomScaleSheetLayoutView="100" workbookViewId="0">
      <selection activeCell="A176" sqref="A1:G176"/>
    </sheetView>
  </sheetViews>
  <sheetFormatPr defaultColWidth="14.44140625" defaultRowHeight="14.4" zeroHeight="1"/>
  <cols>
    <col min="1" max="1" width="8.6640625" style="1" customWidth="1"/>
    <col min="2" max="4" width="18" style="1" customWidth="1"/>
    <col min="5" max="5" width="35.109375" style="1" customWidth="1"/>
    <col min="6" max="12" width="14.44140625" style="1"/>
    <col min="13" max="1024" width="14.44140625" style="1" hidden="1"/>
  </cols>
  <sheetData>
    <row r="1" spans="1:7" ht="60.75" customHeight="1">
      <c r="A1" s="258" t="s">
        <v>11</v>
      </c>
      <c r="B1" s="258"/>
      <c r="C1" s="258"/>
      <c r="D1" s="258"/>
      <c r="E1" s="258"/>
      <c r="F1" s="258"/>
      <c r="G1" s="258"/>
    </row>
    <row r="2" spans="1:7" ht="45">
      <c r="A2" s="305"/>
      <c r="B2" s="305"/>
      <c r="C2" s="305"/>
      <c r="D2" s="305"/>
      <c r="E2" s="305"/>
      <c r="F2" s="305"/>
      <c r="G2" s="305"/>
    </row>
    <row r="3" spans="1:7">
      <c r="A3" s="170"/>
      <c r="B3" s="170"/>
      <c r="C3" s="170"/>
      <c r="D3" s="170"/>
      <c r="E3" s="170"/>
      <c r="F3" s="170"/>
      <c r="G3" s="170"/>
    </row>
    <row r="4" spans="1:7">
      <c r="A4" s="170"/>
      <c r="B4" s="170"/>
      <c r="C4" s="170"/>
      <c r="D4" s="170"/>
      <c r="E4" s="170"/>
      <c r="F4" s="170"/>
      <c r="G4" s="170"/>
    </row>
    <row r="5" spans="1:7">
      <c r="A5" s="306" t="s">
        <v>314</v>
      </c>
      <c r="B5" s="306"/>
      <c r="C5" s="306"/>
      <c r="D5" s="306"/>
      <c r="E5" s="306"/>
      <c r="F5" s="306"/>
      <c r="G5" s="306"/>
    </row>
    <row r="6" spans="1:7">
      <c r="A6" s="306" t="s">
        <v>321</v>
      </c>
      <c r="B6" s="306"/>
      <c r="C6" s="306"/>
      <c r="D6" s="306"/>
      <c r="E6" s="306"/>
      <c r="F6" s="306"/>
      <c r="G6" s="306"/>
    </row>
    <row r="7" spans="1:7">
      <c r="A7" s="306" t="s">
        <v>322</v>
      </c>
      <c r="B7" s="306"/>
      <c r="C7" s="306"/>
      <c r="D7" s="306"/>
      <c r="E7" s="306"/>
      <c r="F7" s="306"/>
      <c r="G7" s="306"/>
    </row>
    <row r="8" spans="1:7">
      <c r="A8" s="306" t="s">
        <v>323</v>
      </c>
      <c r="B8" s="306"/>
      <c r="C8" s="306"/>
      <c r="D8" s="306"/>
      <c r="E8" s="306"/>
      <c r="F8" s="306"/>
      <c r="G8" s="306"/>
    </row>
    <row r="9" spans="1:7">
      <c r="A9" s="170"/>
      <c r="B9" s="170"/>
      <c r="C9" s="170"/>
      <c r="D9" s="170"/>
      <c r="E9" s="170"/>
      <c r="F9" s="170"/>
      <c r="G9" s="170"/>
    </row>
    <row r="10" spans="1:7">
      <c r="A10" s="170"/>
      <c r="B10" s="170"/>
      <c r="C10" s="170"/>
      <c r="D10" s="170"/>
      <c r="E10" s="170"/>
      <c r="F10" s="170"/>
      <c r="G10" s="170"/>
    </row>
    <row r="11" spans="1:7">
      <c r="A11" s="307" t="s">
        <v>334</v>
      </c>
      <c r="B11" s="307"/>
      <c r="C11" s="307"/>
      <c r="D11" s="307"/>
      <c r="E11" s="307"/>
      <c r="F11" s="307"/>
      <c r="G11" s="307"/>
    </row>
    <row r="12" spans="1:7">
      <c r="A12" s="170"/>
      <c r="B12" s="170"/>
      <c r="C12" s="170"/>
      <c r="D12" s="170"/>
      <c r="E12" s="170"/>
      <c r="F12" s="170"/>
      <c r="G12" s="170"/>
    </row>
    <row r="13" spans="1:7">
      <c r="A13" s="171"/>
      <c r="B13" s="171"/>
      <c r="C13" s="171"/>
      <c r="D13" s="171"/>
      <c r="E13" s="171"/>
      <c r="F13" s="171"/>
      <c r="G13" s="171"/>
    </row>
    <row r="14" spans="1:7" ht="15" customHeight="1">
      <c r="A14" s="308" t="s">
        <v>0</v>
      </c>
      <c r="B14" s="308"/>
      <c r="C14" s="308"/>
      <c r="D14" s="308"/>
      <c r="E14" s="308"/>
      <c r="F14" s="308"/>
      <c r="G14" s="308"/>
    </row>
    <row r="15" spans="1:7">
      <c r="A15" s="172" t="s">
        <v>12</v>
      </c>
      <c r="B15" s="174" t="s">
        <v>13</v>
      </c>
      <c r="C15" s="301" t="s">
        <v>14</v>
      </c>
      <c r="D15" s="301"/>
      <c r="E15" s="301"/>
      <c r="F15" s="301"/>
      <c r="G15" s="301"/>
    </row>
    <row r="16" spans="1:7">
      <c r="A16" s="172" t="s">
        <v>12</v>
      </c>
      <c r="B16" s="174" t="s">
        <v>15</v>
      </c>
      <c r="C16" s="300" t="s">
        <v>324</v>
      </c>
      <c r="D16" s="300"/>
      <c r="E16" s="300"/>
      <c r="F16" s="300"/>
      <c r="G16" s="300"/>
    </row>
    <row r="17" spans="1:7">
      <c r="A17" s="172" t="s">
        <v>12</v>
      </c>
      <c r="B17" s="174" t="s">
        <v>16</v>
      </c>
      <c r="C17" s="301" t="s">
        <v>325</v>
      </c>
      <c r="D17" s="301"/>
      <c r="E17" s="301"/>
      <c r="F17" s="301"/>
      <c r="G17" s="301"/>
    </row>
    <row r="18" spans="1:7">
      <c r="A18" s="171"/>
      <c r="B18" s="171"/>
      <c r="C18" s="171"/>
      <c r="D18" s="171"/>
      <c r="E18" s="171"/>
      <c r="F18" s="171"/>
      <c r="G18" s="171"/>
    </row>
    <row r="19" spans="1:7" ht="15" customHeight="1">
      <c r="A19" s="294" t="s">
        <v>17</v>
      </c>
      <c r="B19" s="294"/>
      <c r="C19" s="294"/>
      <c r="D19" s="294"/>
      <c r="E19" s="294"/>
      <c r="F19" s="294"/>
      <c r="G19" s="294"/>
    </row>
    <row r="20" spans="1:7">
      <c r="A20" s="172" t="s">
        <v>18</v>
      </c>
      <c r="B20" s="280" t="s">
        <v>19</v>
      </c>
      <c r="C20" s="280"/>
      <c r="D20" s="280"/>
      <c r="E20" s="280"/>
      <c r="F20" s="302">
        <v>44470</v>
      </c>
      <c r="G20" s="303"/>
    </row>
    <row r="21" spans="1:7" ht="15" customHeight="1">
      <c r="A21" s="172" t="s">
        <v>20</v>
      </c>
      <c r="B21" s="280" t="s">
        <v>21</v>
      </c>
      <c r="C21" s="280"/>
      <c r="D21" s="280"/>
      <c r="E21" s="280"/>
      <c r="F21" s="304" t="s">
        <v>22</v>
      </c>
      <c r="G21" s="304"/>
    </row>
    <row r="22" spans="1:7">
      <c r="A22" s="172" t="s">
        <v>23</v>
      </c>
      <c r="B22" s="280" t="s">
        <v>24</v>
      </c>
      <c r="C22" s="280"/>
      <c r="D22" s="280"/>
      <c r="E22" s="280"/>
      <c r="F22" s="303" t="s">
        <v>25</v>
      </c>
      <c r="G22" s="303"/>
    </row>
    <row r="23" spans="1:7">
      <c r="A23" s="172" t="s">
        <v>26</v>
      </c>
      <c r="B23" s="280" t="s">
        <v>27</v>
      </c>
      <c r="C23" s="280"/>
      <c r="D23" s="280"/>
      <c r="E23" s="280"/>
      <c r="F23" s="297">
        <v>12</v>
      </c>
      <c r="G23" s="297"/>
    </row>
    <row r="24" spans="1:7">
      <c r="A24" s="175" t="s">
        <v>28</v>
      </c>
      <c r="B24" s="298" t="s">
        <v>29</v>
      </c>
      <c r="C24" s="298"/>
      <c r="D24" s="298"/>
      <c r="E24" s="298"/>
      <c r="F24" s="297" t="s">
        <v>326</v>
      </c>
      <c r="G24" s="297"/>
    </row>
    <row r="25" spans="1:7">
      <c r="A25" s="171"/>
      <c r="B25" s="171"/>
      <c r="C25" s="171"/>
      <c r="D25" s="171"/>
      <c r="E25" s="171"/>
      <c r="F25" s="171"/>
      <c r="G25" s="171"/>
    </row>
    <row r="26" spans="1:7" ht="15" customHeight="1">
      <c r="A26" s="294" t="s">
        <v>30</v>
      </c>
      <c r="B26" s="294"/>
      <c r="C26" s="294"/>
      <c r="D26" s="294"/>
      <c r="E26" s="294"/>
      <c r="F26" s="294"/>
      <c r="G26" s="294"/>
    </row>
    <row r="27" spans="1:7" ht="24" customHeight="1">
      <c r="A27" s="268" t="s">
        <v>31</v>
      </c>
      <c r="B27" s="268"/>
      <c r="C27" s="268"/>
      <c r="D27" s="268"/>
      <c r="E27" s="176" t="s">
        <v>32</v>
      </c>
      <c r="F27" s="268" t="s">
        <v>33</v>
      </c>
      <c r="G27" s="268"/>
    </row>
    <row r="28" spans="1:7">
      <c r="A28" s="299" t="str">
        <f>Geral!B6</f>
        <v>Motorista Veículo Pesado (14h00 - 24h00)</v>
      </c>
      <c r="B28" s="299"/>
      <c r="C28" s="299"/>
      <c r="D28" s="299"/>
      <c r="E28" s="177" t="str">
        <f>Geral!G6</f>
        <v>Posto/mês</v>
      </c>
      <c r="F28" s="252">
        <f>IFERROR(VLOOKUP(A28,Proposta!$B$17:$D$23,3,FALSE()),1)</f>
        <v>1</v>
      </c>
      <c r="G28" s="252"/>
    </row>
    <row r="29" spans="1:7" ht="31.5" customHeight="1">
      <c r="A29" s="270" t="s">
        <v>34</v>
      </c>
      <c r="B29" s="270"/>
      <c r="C29" s="270"/>
      <c r="D29" s="270"/>
      <c r="E29" s="270"/>
      <c r="F29" s="270"/>
      <c r="G29" s="270"/>
    </row>
    <row r="30" spans="1:7" ht="31.5" customHeight="1">
      <c r="A30" s="270" t="s">
        <v>35</v>
      </c>
      <c r="B30" s="270"/>
      <c r="C30" s="270"/>
      <c r="D30" s="270"/>
      <c r="E30" s="270"/>
      <c r="F30" s="270"/>
      <c r="G30" s="270"/>
    </row>
    <row r="31" spans="1:7">
      <c r="A31" s="171"/>
      <c r="B31" s="171"/>
      <c r="C31" s="171"/>
      <c r="D31" s="171"/>
      <c r="E31" s="171"/>
      <c r="F31" s="171"/>
      <c r="G31" s="171"/>
    </row>
    <row r="32" spans="1:7" ht="15" customHeight="1">
      <c r="A32" s="294" t="s">
        <v>36</v>
      </c>
      <c r="B32" s="294"/>
      <c r="C32" s="294"/>
      <c r="D32" s="294"/>
      <c r="E32" s="294"/>
      <c r="F32" s="294"/>
      <c r="G32" s="294"/>
    </row>
    <row r="33" spans="1:7" ht="15" customHeight="1">
      <c r="A33" s="295" t="s">
        <v>37</v>
      </c>
      <c r="B33" s="295"/>
      <c r="C33" s="295"/>
      <c r="D33" s="295"/>
      <c r="E33" s="295"/>
      <c r="F33" s="295"/>
      <c r="G33" s="295"/>
    </row>
    <row r="34" spans="1:7">
      <c r="A34" s="172">
        <v>1</v>
      </c>
      <c r="B34" s="280" t="s">
        <v>38</v>
      </c>
      <c r="C34" s="280"/>
      <c r="D34" s="280"/>
      <c r="E34" s="290" t="s">
        <v>39</v>
      </c>
      <c r="F34" s="290"/>
      <c r="G34" s="290"/>
    </row>
    <row r="35" spans="1:7">
      <c r="A35" s="172">
        <v>2</v>
      </c>
      <c r="B35" s="280" t="s">
        <v>40</v>
      </c>
      <c r="C35" s="280"/>
      <c r="D35" s="280"/>
      <c r="E35" s="290" t="s">
        <v>41</v>
      </c>
      <c r="F35" s="290"/>
      <c r="G35" s="290"/>
    </row>
    <row r="36" spans="1:7">
      <c r="A36" s="172">
        <v>3</v>
      </c>
      <c r="B36" s="280" t="s">
        <v>42</v>
      </c>
      <c r="C36" s="280"/>
      <c r="D36" s="280"/>
      <c r="E36" s="296">
        <v>1368.91</v>
      </c>
      <c r="F36" s="296"/>
      <c r="G36" s="296"/>
    </row>
    <row r="37" spans="1:7">
      <c r="A37" s="172">
        <v>4</v>
      </c>
      <c r="B37" s="280" t="s">
        <v>43</v>
      </c>
      <c r="C37" s="280"/>
      <c r="D37" s="280"/>
      <c r="E37" s="290" t="s">
        <v>44</v>
      </c>
      <c r="F37" s="290"/>
      <c r="G37" s="290"/>
    </row>
    <row r="38" spans="1:7">
      <c r="A38" s="172">
        <v>5</v>
      </c>
      <c r="B38" s="280" t="s">
        <v>45</v>
      </c>
      <c r="C38" s="280"/>
      <c r="D38" s="280"/>
      <c r="E38" s="291">
        <v>44197</v>
      </c>
      <c r="F38" s="291"/>
      <c r="G38" s="291"/>
    </row>
    <row r="39" spans="1:7">
      <c r="A39" s="179">
        <v>6</v>
      </c>
      <c r="B39" s="292" t="s">
        <v>46</v>
      </c>
      <c r="C39" s="292"/>
      <c r="D39" s="292"/>
      <c r="E39" s="290">
        <v>21.01</v>
      </c>
      <c r="F39" s="290"/>
      <c r="G39" s="290"/>
    </row>
    <row r="40" spans="1:7">
      <c r="A40" s="179">
        <v>7</v>
      </c>
      <c r="B40" s="292" t="s">
        <v>47</v>
      </c>
      <c r="C40" s="292"/>
      <c r="D40" s="292"/>
      <c r="E40" s="293">
        <v>1100</v>
      </c>
      <c r="F40" s="293"/>
      <c r="G40" s="293"/>
    </row>
    <row r="41" spans="1:7" ht="15" customHeight="1">
      <c r="A41" s="270" t="s">
        <v>48</v>
      </c>
      <c r="B41" s="270"/>
      <c r="C41" s="270"/>
      <c r="D41" s="270"/>
      <c r="E41" s="270"/>
      <c r="F41" s="270"/>
      <c r="G41" s="270"/>
    </row>
    <row r="42" spans="1:7" ht="15" customHeight="1">
      <c r="A42" s="270" t="s">
        <v>49</v>
      </c>
      <c r="B42" s="270"/>
      <c r="C42" s="270"/>
      <c r="D42" s="270"/>
      <c r="E42" s="270"/>
      <c r="F42" s="270"/>
      <c r="G42" s="270"/>
    </row>
    <row r="43" spans="1:7">
      <c r="A43" s="171"/>
      <c r="B43" s="171"/>
      <c r="C43" s="171"/>
      <c r="D43" s="171"/>
      <c r="E43" s="171"/>
      <c r="F43" s="171"/>
      <c r="G43" s="171"/>
    </row>
    <row r="44" spans="1:7">
      <c r="A44" s="267" t="s">
        <v>50</v>
      </c>
      <c r="B44" s="267"/>
      <c r="C44" s="267"/>
      <c r="D44" s="267"/>
      <c r="E44" s="267"/>
      <c r="F44" s="267"/>
      <c r="G44" s="267"/>
    </row>
    <row r="45" spans="1:7" ht="15" customHeight="1">
      <c r="A45" s="176">
        <v>1</v>
      </c>
      <c r="B45" s="268" t="s">
        <v>51</v>
      </c>
      <c r="C45" s="268"/>
      <c r="D45" s="268"/>
      <c r="E45" s="268"/>
      <c r="F45" s="268"/>
      <c r="G45" s="176" t="s">
        <v>52</v>
      </c>
    </row>
    <row r="46" spans="1:7">
      <c r="A46" s="172" t="s">
        <v>18</v>
      </c>
      <c r="B46" s="278" t="s">
        <v>53</v>
      </c>
      <c r="C46" s="278"/>
      <c r="D46" s="278"/>
      <c r="E46" s="278"/>
      <c r="F46" s="278"/>
      <c r="G46" s="180">
        <v>2696.19</v>
      </c>
    </row>
    <row r="47" spans="1:7" ht="28.2" customHeight="1">
      <c r="A47" s="172" t="s">
        <v>20</v>
      </c>
      <c r="B47" s="289" t="s">
        <v>179</v>
      </c>
      <c r="C47" s="289"/>
      <c r="D47" s="289"/>
      <c r="E47" s="289"/>
      <c r="F47" s="289"/>
      <c r="G47" s="181">
        <f>ROUND(2*$E$39*(($G$46/220)*20%),2)</f>
        <v>102.99</v>
      </c>
    </row>
    <row r="48" spans="1:7">
      <c r="A48" s="172" t="s">
        <v>23</v>
      </c>
      <c r="B48" s="280" t="s">
        <v>180</v>
      </c>
      <c r="C48" s="280"/>
      <c r="D48" s="280"/>
      <c r="E48" s="280"/>
      <c r="F48" s="280"/>
      <c r="G48" s="181">
        <f>ROUND(2*$E$39*((60/52.5)-1)*(($G$46/220)*120%),2)</f>
        <v>88.28</v>
      </c>
    </row>
    <row r="49" spans="1:7">
      <c r="A49" s="172" t="s">
        <v>26</v>
      </c>
      <c r="B49" s="279" t="s">
        <v>54</v>
      </c>
      <c r="C49" s="279"/>
      <c r="D49" s="279"/>
      <c r="E49" s="279"/>
      <c r="F49" s="279"/>
      <c r="G49" s="182">
        <v>0</v>
      </c>
    </row>
    <row r="50" spans="1:7">
      <c r="A50" s="266" t="s">
        <v>55</v>
      </c>
      <c r="B50" s="266"/>
      <c r="C50" s="266"/>
      <c r="D50" s="266"/>
      <c r="E50" s="266"/>
      <c r="F50" s="266"/>
      <c r="G50" s="183">
        <f>ROUND(SUM(G46:G49),2)</f>
        <v>2887.46</v>
      </c>
    </row>
    <row r="51" spans="1:7">
      <c r="A51" s="171"/>
      <c r="B51" s="171"/>
      <c r="C51" s="171"/>
      <c r="D51" s="171"/>
      <c r="E51" s="171"/>
      <c r="F51" s="171"/>
      <c r="G51" s="171"/>
    </row>
    <row r="52" spans="1:7">
      <c r="A52" s="267" t="s">
        <v>56</v>
      </c>
      <c r="B52" s="267"/>
      <c r="C52" s="267"/>
      <c r="D52" s="267"/>
      <c r="E52" s="267"/>
      <c r="F52" s="267"/>
      <c r="G52" s="267"/>
    </row>
    <row r="53" spans="1:7" ht="15" customHeight="1">
      <c r="A53" s="283" t="s">
        <v>57</v>
      </c>
      <c r="B53" s="283"/>
      <c r="C53" s="283"/>
      <c r="D53" s="283"/>
      <c r="E53" s="283"/>
      <c r="F53" s="283"/>
      <c r="G53" s="283"/>
    </row>
    <row r="54" spans="1:7" ht="15" customHeight="1">
      <c r="A54" s="176" t="s">
        <v>58</v>
      </c>
      <c r="B54" s="268" t="s">
        <v>59</v>
      </c>
      <c r="C54" s="268"/>
      <c r="D54" s="268"/>
      <c r="E54" s="268"/>
      <c r="F54" s="176" t="s">
        <v>60</v>
      </c>
      <c r="G54" s="176" t="s">
        <v>52</v>
      </c>
    </row>
    <row r="55" spans="1:7">
      <c r="A55" s="172" t="s">
        <v>18</v>
      </c>
      <c r="B55" s="277" t="s">
        <v>61</v>
      </c>
      <c r="C55" s="277"/>
      <c r="D55" s="277"/>
      <c r="E55" s="277"/>
      <c r="F55" s="184">
        <f>1/12</f>
        <v>8.3333333333333329E-2</v>
      </c>
      <c r="G55" s="185">
        <f>ROUND($G$50*F55,2)</f>
        <v>240.62</v>
      </c>
    </row>
    <row r="56" spans="1:7">
      <c r="A56" s="172" t="s">
        <v>20</v>
      </c>
      <c r="B56" s="286" t="s">
        <v>62</v>
      </c>
      <c r="C56" s="286"/>
      <c r="D56" s="286"/>
      <c r="E56" s="286"/>
      <c r="F56" s="184">
        <v>0.1111</v>
      </c>
      <c r="G56" s="185">
        <f>ROUND($G$50*F56,2)</f>
        <v>320.8</v>
      </c>
    </row>
    <row r="57" spans="1:7">
      <c r="A57" s="266" t="s">
        <v>63</v>
      </c>
      <c r="B57" s="266"/>
      <c r="C57" s="266"/>
      <c r="D57" s="266"/>
      <c r="E57" s="266"/>
      <c r="F57" s="266"/>
      <c r="G57" s="183">
        <f>ROUND(SUM(G55:G56),2)</f>
        <v>561.41999999999996</v>
      </c>
    </row>
    <row r="58" spans="1:7" ht="30.75" customHeight="1">
      <c r="A58" s="287" t="s">
        <v>64</v>
      </c>
      <c r="B58" s="287"/>
      <c r="C58" s="287"/>
      <c r="D58" s="287"/>
      <c r="E58" s="287"/>
      <c r="F58" s="287"/>
      <c r="G58" s="287"/>
    </row>
    <row r="59" spans="1:7" ht="30.75" customHeight="1">
      <c r="A59" s="270" t="s">
        <v>65</v>
      </c>
      <c r="B59" s="270"/>
      <c r="C59" s="270"/>
      <c r="D59" s="270"/>
      <c r="E59" s="270"/>
      <c r="F59" s="270"/>
      <c r="G59" s="270"/>
    </row>
    <row r="60" spans="1:7" ht="43.5" customHeight="1">
      <c r="A60" s="270" t="s">
        <v>66</v>
      </c>
      <c r="B60" s="270"/>
      <c r="C60" s="270"/>
      <c r="D60" s="270"/>
      <c r="E60" s="270"/>
      <c r="F60" s="270"/>
      <c r="G60" s="270"/>
    </row>
    <row r="61" spans="1:7">
      <c r="A61" s="171"/>
      <c r="B61" s="171"/>
      <c r="C61" s="171"/>
      <c r="D61" s="171"/>
      <c r="E61" s="171"/>
      <c r="F61" s="171"/>
      <c r="G61" s="171"/>
    </row>
    <row r="62" spans="1:7">
      <c r="A62" s="288" t="s">
        <v>67</v>
      </c>
      <c r="B62" s="288"/>
      <c r="C62" s="288"/>
      <c r="D62" s="288"/>
      <c r="E62" s="288"/>
      <c r="F62" s="288"/>
      <c r="G62" s="186">
        <f>ROUND(G50+G57,2)</f>
        <v>3448.88</v>
      </c>
    </row>
    <row r="63" spans="1:7" ht="15" customHeight="1">
      <c r="A63" s="283" t="s">
        <v>68</v>
      </c>
      <c r="B63" s="283"/>
      <c r="C63" s="283"/>
      <c r="D63" s="283"/>
      <c r="E63" s="283"/>
      <c r="F63" s="283"/>
      <c r="G63" s="283"/>
    </row>
    <row r="64" spans="1:7" ht="15" customHeight="1">
      <c r="A64" s="176" t="s">
        <v>69</v>
      </c>
      <c r="B64" s="268" t="s">
        <v>70</v>
      </c>
      <c r="C64" s="268"/>
      <c r="D64" s="268"/>
      <c r="E64" s="268"/>
      <c r="F64" s="176" t="s">
        <v>60</v>
      </c>
      <c r="G64" s="176" t="s">
        <v>52</v>
      </c>
    </row>
    <row r="65" spans="1:7">
      <c r="A65" s="172" t="s">
        <v>18</v>
      </c>
      <c r="B65" s="277" t="s">
        <v>71</v>
      </c>
      <c r="C65" s="277"/>
      <c r="D65" s="277"/>
      <c r="E65" s="277"/>
      <c r="F65" s="184">
        <v>0.2</v>
      </c>
      <c r="G65" s="185">
        <f t="shared" ref="G65:G72" si="0">ROUND($G$62*F65,2)</f>
        <v>689.78</v>
      </c>
    </row>
    <row r="66" spans="1:7">
      <c r="A66" s="172" t="s">
        <v>72</v>
      </c>
      <c r="B66" s="277" t="s">
        <v>73</v>
      </c>
      <c r="C66" s="277"/>
      <c r="D66" s="277"/>
      <c r="E66" s="277"/>
      <c r="F66" s="184">
        <v>2.5000000000000001E-2</v>
      </c>
      <c r="G66" s="185">
        <f t="shared" si="0"/>
        <v>86.22</v>
      </c>
    </row>
    <row r="67" spans="1:7">
      <c r="A67" s="172" t="s">
        <v>74</v>
      </c>
      <c r="B67" s="278" t="s">
        <v>75</v>
      </c>
      <c r="C67" s="278"/>
      <c r="D67" s="278"/>
      <c r="E67" s="278"/>
      <c r="F67" s="187">
        <f>'Cargo1-Leve22h'!F61</f>
        <v>1.8200000000000001E-2</v>
      </c>
      <c r="G67" s="185">
        <f t="shared" si="0"/>
        <v>62.77</v>
      </c>
    </row>
    <row r="68" spans="1:7">
      <c r="A68" s="172" t="s">
        <v>20</v>
      </c>
      <c r="B68" s="277" t="s">
        <v>76</v>
      </c>
      <c r="C68" s="277"/>
      <c r="D68" s="277"/>
      <c r="E68" s="277"/>
      <c r="F68" s="184">
        <v>0.08</v>
      </c>
      <c r="G68" s="185">
        <f t="shared" si="0"/>
        <v>275.91000000000003</v>
      </c>
    </row>
    <row r="69" spans="1:7">
      <c r="A69" s="172" t="s">
        <v>23</v>
      </c>
      <c r="B69" s="277" t="s">
        <v>77</v>
      </c>
      <c r="C69" s="277"/>
      <c r="D69" s="277"/>
      <c r="E69" s="277"/>
      <c r="F69" s="184">
        <v>1.4999999999999999E-2</v>
      </c>
      <c r="G69" s="185">
        <f t="shared" si="0"/>
        <v>51.73</v>
      </c>
    </row>
    <row r="70" spans="1:7">
      <c r="A70" s="172" t="s">
        <v>26</v>
      </c>
      <c r="B70" s="277" t="s">
        <v>78</v>
      </c>
      <c r="C70" s="277"/>
      <c r="D70" s="277"/>
      <c r="E70" s="277"/>
      <c r="F70" s="184">
        <v>0.01</v>
      </c>
      <c r="G70" s="185">
        <f t="shared" si="0"/>
        <v>34.49</v>
      </c>
    </row>
    <row r="71" spans="1:7">
      <c r="A71" s="172" t="s">
        <v>28</v>
      </c>
      <c r="B71" s="277" t="s">
        <v>79</v>
      </c>
      <c r="C71" s="277"/>
      <c r="D71" s="277"/>
      <c r="E71" s="277"/>
      <c r="F71" s="184">
        <v>6.0000000000000001E-3</v>
      </c>
      <c r="G71" s="185">
        <f t="shared" si="0"/>
        <v>20.69</v>
      </c>
    </row>
    <row r="72" spans="1:7">
      <c r="A72" s="172" t="s">
        <v>80</v>
      </c>
      <c r="B72" s="277" t="s">
        <v>81</v>
      </c>
      <c r="C72" s="277"/>
      <c r="D72" s="277"/>
      <c r="E72" s="277"/>
      <c r="F72" s="184">
        <v>2E-3</v>
      </c>
      <c r="G72" s="185">
        <f t="shared" si="0"/>
        <v>6.9</v>
      </c>
    </row>
    <row r="73" spans="1:7">
      <c r="A73" s="266" t="s">
        <v>82</v>
      </c>
      <c r="B73" s="266"/>
      <c r="C73" s="266"/>
      <c r="D73" s="266"/>
      <c r="E73" s="266"/>
      <c r="F73" s="188">
        <f>SUM(F65:F72)</f>
        <v>0.35620000000000002</v>
      </c>
      <c r="G73" s="183">
        <f>ROUND(SUM(G65:G72),2)</f>
        <v>1228.49</v>
      </c>
    </row>
    <row r="74" spans="1:7" ht="30.75" customHeight="1">
      <c r="A74" s="270" t="s">
        <v>83</v>
      </c>
      <c r="B74" s="270"/>
      <c r="C74" s="270"/>
      <c r="D74" s="270"/>
      <c r="E74" s="270"/>
      <c r="F74" s="270"/>
      <c r="G74" s="270"/>
    </row>
    <row r="75" spans="1:7" ht="30.75" customHeight="1">
      <c r="A75" s="270" t="s">
        <v>84</v>
      </c>
      <c r="B75" s="270"/>
      <c r="C75" s="270"/>
      <c r="D75" s="270"/>
      <c r="E75" s="270"/>
      <c r="F75" s="270"/>
      <c r="G75" s="270"/>
    </row>
    <row r="76" spans="1:7">
      <c r="A76" s="285" t="s">
        <v>85</v>
      </c>
      <c r="B76" s="285"/>
      <c r="C76" s="285"/>
      <c r="D76" s="285"/>
      <c r="E76" s="285"/>
      <c r="F76" s="285"/>
      <c r="G76" s="285"/>
    </row>
    <row r="77" spans="1:7">
      <c r="A77" s="171"/>
      <c r="B77" s="171"/>
      <c r="C77" s="171"/>
      <c r="D77" s="171"/>
      <c r="E77" s="171"/>
      <c r="F77" s="171"/>
      <c r="G77" s="171"/>
    </row>
    <row r="78" spans="1:7" ht="15" customHeight="1">
      <c r="A78" s="283" t="s">
        <v>86</v>
      </c>
      <c r="B78" s="283"/>
      <c r="C78" s="283"/>
      <c r="D78" s="283"/>
      <c r="E78" s="283"/>
      <c r="F78" s="283"/>
      <c r="G78" s="283"/>
    </row>
    <row r="79" spans="1:7" ht="15" customHeight="1">
      <c r="A79" s="176" t="s">
        <v>87</v>
      </c>
      <c r="B79" s="268" t="s">
        <v>88</v>
      </c>
      <c r="C79" s="268"/>
      <c r="D79" s="268"/>
      <c r="E79" s="268"/>
      <c r="F79" s="268"/>
      <c r="G79" s="176" t="s">
        <v>52</v>
      </c>
    </row>
    <row r="80" spans="1:7">
      <c r="A80" s="172" t="s">
        <v>18</v>
      </c>
      <c r="B80" s="277" t="s">
        <v>89</v>
      </c>
      <c r="C80" s="277"/>
      <c r="D80" s="277"/>
      <c r="E80" s="189" t="s">
        <v>90</v>
      </c>
      <c r="F80" s="182">
        <v>5.5</v>
      </c>
      <c r="G80" s="190">
        <f>ROUND($E$39,0)*2*F80</f>
        <v>231</v>
      </c>
    </row>
    <row r="81" spans="1:7">
      <c r="A81" s="191" t="s">
        <v>91</v>
      </c>
      <c r="B81" s="273" t="s">
        <v>92</v>
      </c>
      <c r="C81" s="273"/>
      <c r="D81" s="273"/>
      <c r="E81" s="273"/>
      <c r="F81" s="192">
        <v>-0.06</v>
      </c>
      <c r="G81" s="193">
        <f>ROUND($G$46*F81,2)</f>
        <v>-161.77000000000001</v>
      </c>
    </row>
    <row r="82" spans="1:7">
      <c r="A82" s="172" t="s">
        <v>20</v>
      </c>
      <c r="B82" s="278" t="s">
        <v>93</v>
      </c>
      <c r="C82" s="278"/>
      <c r="D82" s="278"/>
      <c r="E82" s="189" t="s">
        <v>90</v>
      </c>
      <c r="F82" s="182">
        <v>38.51</v>
      </c>
      <c r="G82" s="194">
        <f>ROUND($E$39,0)*F82</f>
        <v>808.70999999999992</v>
      </c>
    </row>
    <row r="83" spans="1:7">
      <c r="A83" s="191" t="s">
        <v>94</v>
      </c>
      <c r="B83" s="284" t="s">
        <v>95</v>
      </c>
      <c r="C83" s="284"/>
      <c r="D83" s="284"/>
      <c r="E83" s="284"/>
      <c r="F83" s="181">
        <v>-0.3</v>
      </c>
      <c r="G83" s="193">
        <f>ROUND($E$39,0)*F83</f>
        <v>-6.3</v>
      </c>
    </row>
    <row r="84" spans="1:7">
      <c r="A84" s="172" t="s">
        <v>23</v>
      </c>
      <c r="B84" s="279" t="s">
        <v>178</v>
      </c>
      <c r="C84" s="279"/>
      <c r="D84" s="279"/>
      <c r="E84" s="279"/>
      <c r="F84" s="279"/>
      <c r="G84" s="182">
        <v>0</v>
      </c>
    </row>
    <row r="85" spans="1:7">
      <c r="A85" s="172" t="s">
        <v>26</v>
      </c>
      <c r="B85" s="280" t="s">
        <v>97</v>
      </c>
      <c r="C85" s="280"/>
      <c r="D85" s="280"/>
      <c r="E85" s="280"/>
      <c r="F85" s="280"/>
      <c r="G85" s="182">
        <v>0</v>
      </c>
    </row>
    <row r="86" spans="1:7">
      <c r="A86" s="172" t="s">
        <v>28</v>
      </c>
      <c r="B86" s="280" t="s">
        <v>98</v>
      </c>
      <c r="C86" s="280"/>
      <c r="D86" s="280"/>
      <c r="E86" s="280"/>
      <c r="F86" s="280"/>
      <c r="G86" s="182">
        <v>0</v>
      </c>
    </row>
    <row r="87" spans="1:7">
      <c r="A87" s="172" t="s">
        <v>80</v>
      </c>
      <c r="B87" s="278" t="s">
        <v>99</v>
      </c>
      <c r="C87" s="278"/>
      <c r="D87" s="278"/>
      <c r="E87" s="278"/>
      <c r="F87" s="278"/>
      <c r="G87" s="182">
        <v>0</v>
      </c>
    </row>
    <row r="88" spans="1:7">
      <c r="A88" s="266" t="s">
        <v>100</v>
      </c>
      <c r="B88" s="266"/>
      <c r="C88" s="266"/>
      <c r="D88" s="266"/>
      <c r="E88" s="266"/>
      <c r="F88" s="266"/>
      <c r="G88" s="183">
        <f>ROUND(SUM(G80:G87),2)</f>
        <v>871.64</v>
      </c>
    </row>
    <row r="89" spans="1:7">
      <c r="A89" s="285" t="s">
        <v>101</v>
      </c>
      <c r="B89" s="285"/>
      <c r="C89" s="285"/>
      <c r="D89" s="285"/>
      <c r="E89" s="285"/>
      <c r="F89" s="285"/>
      <c r="G89" s="285"/>
    </row>
    <row r="90" spans="1:7" ht="32.25" customHeight="1">
      <c r="A90" s="270" t="s">
        <v>102</v>
      </c>
      <c r="B90" s="270"/>
      <c r="C90" s="270"/>
      <c r="D90" s="270"/>
      <c r="E90" s="270"/>
      <c r="F90" s="270"/>
      <c r="G90" s="270"/>
    </row>
    <row r="91" spans="1:7">
      <c r="A91" s="171"/>
      <c r="B91" s="171"/>
      <c r="C91" s="171"/>
      <c r="D91" s="171"/>
      <c r="E91" s="171"/>
      <c r="F91" s="171"/>
      <c r="G91" s="171"/>
    </row>
    <row r="92" spans="1:7">
      <c r="A92" s="267" t="s">
        <v>103</v>
      </c>
      <c r="B92" s="267"/>
      <c r="C92" s="267"/>
      <c r="D92" s="267"/>
      <c r="E92" s="267"/>
      <c r="F92" s="267"/>
      <c r="G92" s="267"/>
    </row>
    <row r="93" spans="1:7" ht="15" customHeight="1">
      <c r="A93" s="176">
        <v>2</v>
      </c>
      <c r="B93" s="268" t="s">
        <v>104</v>
      </c>
      <c r="C93" s="268"/>
      <c r="D93" s="268"/>
      <c r="E93" s="268"/>
      <c r="F93" s="268"/>
      <c r="G93" s="176" t="s">
        <v>52</v>
      </c>
    </row>
    <row r="94" spans="1:7">
      <c r="A94" s="195" t="s">
        <v>58</v>
      </c>
      <c r="B94" s="281" t="s">
        <v>59</v>
      </c>
      <c r="C94" s="281"/>
      <c r="D94" s="281"/>
      <c r="E94" s="281"/>
      <c r="F94" s="281"/>
      <c r="G94" s="196">
        <f>$G$57</f>
        <v>561.41999999999996</v>
      </c>
    </row>
    <row r="95" spans="1:7">
      <c r="A95" s="195" t="s">
        <v>69</v>
      </c>
      <c r="B95" s="281" t="s">
        <v>70</v>
      </c>
      <c r="C95" s="281"/>
      <c r="D95" s="281"/>
      <c r="E95" s="281"/>
      <c r="F95" s="281"/>
      <c r="G95" s="196">
        <f>$G$73</f>
        <v>1228.49</v>
      </c>
    </row>
    <row r="96" spans="1:7">
      <c r="A96" s="195" t="s">
        <v>87</v>
      </c>
      <c r="B96" s="281" t="s">
        <v>88</v>
      </c>
      <c r="C96" s="281"/>
      <c r="D96" s="281"/>
      <c r="E96" s="281"/>
      <c r="F96" s="281"/>
      <c r="G96" s="196">
        <f>$G$88</f>
        <v>871.64</v>
      </c>
    </row>
    <row r="97" spans="1:7">
      <c r="A97" s="266" t="s">
        <v>105</v>
      </c>
      <c r="B97" s="266"/>
      <c r="C97" s="266"/>
      <c r="D97" s="266"/>
      <c r="E97" s="266"/>
      <c r="F97" s="266"/>
      <c r="G97" s="183">
        <f>ROUND(SUM(G94:G96),2)</f>
        <v>2661.55</v>
      </c>
    </row>
    <row r="98" spans="1:7">
      <c r="A98" s="171"/>
      <c r="B98" s="171"/>
      <c r="C98" s="171"/>
      <c r="D98" s="171"/>
      <c r="E98" s="171"/>
      <c r="F98" s="171"/>
      <c r="G98" s="171"/>
    </row>
    <row r="99" spans="1:7">
      <c r="A99" s="267" t="s">
        <v>106</v>
      </c>
      <c r="B99" s="267"/>
      <c r="C99" s="267"/>
      <c r="D99" s="267"/>
      <c r="E99" s="267"/>
      <c r="F99" s="267"/>
      <c r="G99" s="267"/>
    </row>
    <row r="100" spans="1:7" ht="15" customHeight="1">
      <c r="A100" s="176">
        <v>3</v>
      </c>
      <c r="B100" s="268" t="s">
        <v>107</v>
      </c>
      <c r="C100" s="268"/>
      <c r="D100" s="268"/>
      <c r="E100" s="268"/>
      <c r="F100" s="176" t="s">
        <v>60</v>
      </c>
      <c r="G100" s="176" t="s">
        <v>52</v>
      </c>
    </row>
    <row r="101" spans="1:7">
      <c r="A101" s="172" t="s">
        <v>18</v>
      </c>
      <c r="B101" s="278" t="s">
        <v>108</v>
      </c>
      <c r="C101" s="278"/>
      <c r="D101" s="278"/>
      <c r="E101" s="278"/>
      <c r="F101" s="184">
        <f>(1/12)*5.55%</f>
        <v>4.6249999999999998E-3</v>
      </c>
      <c r="G101" s="185">
        <f>ROUND($G$50*F101,2)</f>
        <v>13.35</v>
      </c>
    </row>
    <row r="102" spans="1:7">
      <c r="A102" s="172" t="s">
        <v>20</v>
      </c>
      <c r="B102" s="280" t="s">
        <v>109</v>
      </c>
      <c r="C102" s="280"/>
      <c r="D102" s="280"/>
      <c r="E102" s="280"/>
      <c r="F102" s="197">
        <f>$F$68</f>
        <v>0.08</v>
      </c>
      <c r="G102" s="185">
        <f>G101*F102</f>
        <v>1.0680000000000001</v>
      </c>
    </row>
    <row r="103" spans="1:7">
      <c r="A103" s="172" t="s">
        <v>23</v>
      </c>
      <c r="B103" s="279" t="s">
        <v>110</v>
      </c>
      <c r="C103" s="279"/>
      <c r="D103" s="279"/>
      <c r="E103" s="279"/>
      <c r="F103" s="184">
        <f>(7/30)/12</f>
        <v>1.9444444444444445E-2</v>
      </c>
      <c r="G103" s="185">
        <f>ROUND($G$50*F103,2)</f>
        <v>56.15</v>
      </c>
    </row>
    <row r="104" spans="1:7">
      <c r="A104" s="172" t="s">
        <v>26</v>
      </c>
      <c r="B104" s="280" t="s">
        <v>111</v>
      </c>
      <c r="C104" s="280"/>
      <c r="D104" s="280"/>
      <c r="E104" s="280"/>
      <c r="F104" s="197">
        <f>$F$73</f>
        <v>0.35620000000000002</v>
      </c>
      <c r="G104" s="185">
        <f>G103*F104</f>
        <v>20.000630000000001</v>
      </c>
    </row>
    <row r="105" spans="1:7">
      <c r="A105" s="172" t="s">
        <v>28</v>
      </c>
      <c r="B105" s="279" t="s">
        <v>112</v>
      </c>
      <c r="C105" s="279"/>
      <c r="D105" s="279"/>
      <c r="E105" s="279"/>
      <c r="F105" s="198">
        <v>0.04</v>
      </c>
      <c r="G105" s="185">
        <f>ROUND($G$50*F105,2)</f>
        <v>115.5</v>
      </c>
    </row>
    <row r="106" spans="1:7">
      <c r="A106" s="266" t="s">
        <v>113</v>
      </c>
      <c r="B106" s="266"/>
      <c r="C106" s="266"/>
      <c r="D106" s="266"/>
      <c r="E106" s="266"/>
      <c r="F106" s="266"/>
      <c r="G106" s="183">
        <f>ROUND(SUM(G101:G105),2)</f>
        <v>206.07</v>
      </c>
    </row>
    <row r="107" spans="1:7">
      <c r="A107" s="171"/>
      <c r="B107" s="171"/>
      <c r="C107" s="171"/>
      <c r="D107" s="171"/>
      <c r="E107" s="171"/>
      <c r="F107" s="171"/>
      <c r="G107" s="171"/>
    </row>
    <row r="108" spans="1:7">
      <c r="A108" s="267" t="s">
        <v>114</v>
      </c>
      <c r="B108" s="267"/>
      <c r="C108" s="267"/>
      <c r="D108" s="267"/>
      <c r="E108" s="267"/>
      <c r="F108" s="267"/>
      <c r="G108" s="267"/>
    </row>
    <row r="109" spans="1:7" ht="15" customHeight="1">
      <c r="A109" s="283" t="s">
        <v>115</v>
      </c>
      <c r="B109" s="283"/>
      <c r="C109" s="283"/>
      <c r="D109" s="283"/>
      <c r="E109" s="283"/>
      <c r="F109" s="283"/>
      <c r="G109" s="283"/>
    </row>
    <row r="110" spans="1:7" ht="15" customHeight="1">
      <c r="A110" s="176" t="s">
        <v>116</v>
      </c>
      <c r="B110" s="268" t="s">
        <v>117</v>
      </c>
      <c r="C110" s="268"/>
      <c r="D110" s="268"/>
      <c r="E110" s="268"/>
      <c r="F110" s="176" t="s">
        <v>60</v>
      </c>
      <c r="G110" s="176" t="s">
        <v>52</v>
      </c>
    </row>
    <row r="111" spans="1:7">
      <c r="A111" s="172" t="s">
        <v>18</v>
      </c>
      <c r="B111" s="280" t="s">
        <v>118</v>
      </c>
      <c r="C111" s="280"/>
      <c r="D111" s="280"/>
      <c r="E111" s="280"/>
      <c r="F111" s="184">
        <v>9.2999999999999992E-3</v>
      </c>
      <c r="G111" s="185">
        <f>ROUND($G$50*F111,2)</f>
        <v>26.85</v>
      </c>
    </row>
    <row r="112" spans="1:7" ht="15" customHeight="1">
      <c r="A112" s="172" t="s">
        <v>12</v>
      </c>
      <c r="B112" s="282" t="s">
        <v>119</v>
      </c>
      <c r="C112" s="282"/>
      <c r="D112" s="282"/>
      <c r="E112" s="282"/>
      <c r="F112" s="199">
        <f>$F$73</f>
        <v>0.35620000000000002</v>
      </c>
      <c r="G112" s="185">
        <f>ROUND(G111*F112,2)</f>
        <v>9.56</v>
      </c>
    </row>
    <row r="113" spans="1:7">
      <c r="A113" s="172" t="s">
        <v>20</v>
      </c>
      <c r="B113" s="279" t="s">
        <v>120</v>
      </c>
      <c r="C113" s="279"/>
      <c r="D113" s="279"/>
      <c r="E113" s="279"/>
      <c r="F113" s="200">
        <v>7.3000000000000001E-3</v>
      </c>
      <c r="G113" s="185">
        <f>ROUND($G$50*F113,2)</f>
        <v>21.08</v>
      </c>
    </row>
    <row r="114" spans="1:7">
      <c r="A114" s="172" t="s">
        <v>23</v>
      </c>
      <c r="B114" s="278" t="s">
        <v>121</v>
      </c>
      <c r="C114" s="278"/>
      <c r="D114" s="278"/>
      <c r="E114" s="278"/>
      <c r="F114" s="200">
        <v>8.1999999999999998E-4</v>
      </c>
      <c r="G114" s="185">
        <f>ROUND($G$50*F114,2)</f>
        <v>2.37</v>
      </c>
    </row>
    <row r="115" spans="1:7">
      <c r="A115" s="172" t="s">
        <v>26</v>
      </c>
      <c r="B115" s="279" t="s">
        <v>122</v>
      </c>
      <c r="C115" s="279"/>
      <c r="D115" s="279"/>
      <c r="E115" s="279"/>
      <c r="F115" s="200">
        <v>2.7000000000000001E-3</v>
      </c>
      <c r="G115" s="185">
        <f>ROUND($G$50*F115,2)</f>
        <v>7.8</v>
      </c>
    </row>
    <row r="116" spans="1:7">
      <c r="A116" s="172" t="s">
        <v>28</v>
      </c>
      <c r="B116" s="278" t="s">
        <v>123</v>
      </c>
      <c r="C116" s="278"/>
      <c r="D116" s="278"/>
      <c r="E116" s="278"/>
      <c r="F116" s="200">
        <v>5.5000000000000003E-4</v>
      </c>
      <c r="G116" s="185">
        <f>ROUND($G$50*F116,2)</f>
        <v>1.59</v>
      </c>
    </row>
    <row r="117" spans="1:7" ht="15" customHeight="1">
      <c r="A117" s="172" t="s">
        <v>80</v>
      </c>
      <c r="B117" s="282" t="s">
        <v>124</v>
      </c>
      <c r="C117" s="282"/>
      <c r="D117" s="282"/>
      <c r="E117" s="282"/>
      <c r="F117" s="200">
        <v>0</v>
      </c>
      <c r="G117" s="185">
        <f>ROUND($G$50*F117,2)</f>
        <v>0</v>
      </c>
    </row>
    <row r="118" spans="1:7">
      <c r="A118" s="266" t="s">
        <v>125</v>
      </c>
      <c r="B118" s="266"/>
      <c r="C118" s="266"/>
      <c r="D118" s="266"/>
      <c r="E118" s="266"/>
      <c r="F118" s="266"/>
      <c r="G118" s="183">
        <f>ROUND(SUM(G111:G117),2)</f>
        <v>69.25</v>
      </c>
    </row>
    <row r="119" spans="1:7" ht="45" customHeight="1">
      <c r="A119" s="270" t="s">
        <v>126</v>
      </c>
      <c r="B119" s="270"/>
      <c r="C119" s="270"/>
      <c r="D119" s="270"/>
      <c r="E119" s="270"/>
      <c r="F119" s="270"/>
      <c r="G119" s="270"/>
    </row>
    <row r="120" spans="1:7">
      <c r="A120" s="171"/>
      <c r="B120" s="171"/>
      <c r="C120" s="171"/>
      <c r="D120" s="171"/>
      <c r="E120" s="171"/>
      <c r="F120" s="171"/>
      <c r="G120" s="171"/>
    </row>
    <row r="121" spans="1:7" ht="15.75" customHeight="1">
      <c r="A121" s="283" t="s">
        <v>127</v>
      </c>
      <c r="B121" s="283"/>
      <c r="C121" s="283"/>
      <c r="D121" s="283"/>
      <c r="E121" s="283"/>
      <c r="F121" s="283"/>
      <c r="G121" s="283"/>
    </row>
    <row r="122" spans="1:7" ht="15" customHeight="1">
      <c r="A122" s="176" t="s">
        <v>128</v>
      </c>
      <c r="B122" s="268" t="s">
        <v>129</v>
      </c>
      <c r="C122" s="268"/>
      <c r="D122" s="268"/>
      <c r="E122" s="268"/>
      <c r="F122" s="176" t="s">
        <v>130</v>
      </c>
      <c r="G122" s="176" t="s">
        <v>52</v>
      </c>
    </row>
    <row r="123" spans="1:7">
      <c r="A123" s="172" t="s">
        <v>18</v>
      </c>
      <c r="B123" s="280" t="s">
        <v>131</v>
      </c>
      <c r="C123" s="280"/>
      <c r="D123" s="280"/>
      <c r="E123" s="280"/>
      <c r="F123" s="201">
        <v>0</v>
      </c>
      <c r="G123" s="185">
        <f>ROUND(F123*$E$39,2)</f>
        <v>0</v>
      </c>
    </row>
    <row r="124" spans="1:7">
      <c r="A124" s="266" t="s">
        <v>132</v>
      </c>
      <c r="B124" s="266"/>
      <c r="C124" s="266"/>
      <c r="D124" s="266"/>
      <c r="E124" s="266"/>
      <c r="F124" s="266"/>
      <c r="G124" s="183">
        <f>ROUND(SUM(G123),2)</f>
        <v>0</v>
      </c>
    </row>
    <row r="125" spans="1:7" ht="29.25" customHeight="1">
      <c r="A125" s="270" t="s">
        <v>133</v>
      </c>
      <c r="B125" s="270"/>
      <c r="C125" s="270"/>
      <c r="D125" s="270"/>
      <c r="E125" s="270"/>
      <c r="F125" s="270"/>
      <c r="G125" s="270"/>
    </row>
    <row r="126" spans="1:7">
      <c r="A126" s="171"/>
      <c r="B126" s="171"/>
      <c r="C126" s="171"/>
      <c r="D126" s="171"/>
      <c r="E126" s="171"/>
      <c r="F126" s="171"/>
      <c r="G126" s="171"/>
    </row>
    <row r="127" spans="1:7">
      <c r="A127" s="267" t="s">
        <v>134</v>
      </c>
      <c r="B127" s="267"/>
      <c r="C127" s="267"/>
      <c r="D127" s="267"/>
      <c r="E127" s="267"/>
      <c r="F127" s="267"/>
      <c r="G127" s="267"/>
    </row>
    <row r="128" spans="1:7" ht="15" customHeight="1">
      <c r="A128" s="176">
        <v>4</v>
      </c>
      <c r="B128" s="268" t="s">
        <v>104</v>
      </c>
      <c r="C128" s="268"/>
      <c r="D128" s="268"/>
      <c r="E128" s="268"/>
      <c r="F128" s="176" t="s">
        <v>60</v>
      </c>
      <c r="G128" s="176" t="s">
        <v>52</v>
      </c>
    </row>
    <row r="129" spans="1:7">
      <c r="A129" s="195" t="s">
        <v>116</v>
      </c>
      <c r="B129" s="281" t="s">
        <v>135</v>
      </c>
      <c r="C129" s="281"/>
      <c r="D129" s="281"/>
      <c r="E129" s="281"/>
      <c r="F129" s="202" t="s">
        <v>12</v>
      </c>
      <c r="G129" s="196">
        <f>$G$118</f>
        <v>69.25</v>
      </c>
    </row>
    <row r="130" spans="1:7">
      <c r="A130" s="195" t="s">
        <v>128</v>
      </c>
      <c r="B130" s="281" t="s">
        <v>136</v>
      </c>
      <c r="C130" s="281"/>
      <c r="D130" s="281"/>
      <c r="E130" s="281"/>
      <c r="F130" s="202" t="s">
        <v>12</v>
      </c>
      <c r="G130" s="196">
        <f>$G$124</f>
        <v>0</v>
      </c>
    </row>
    <row r="131" spans="1:7">
      <c r="A131" s="266" t="s">
        <v>137</v>
      </c>
      <c r="B131" s="266"/>
      <c r="C131" s="266"/>
      <c r="D131" s="266"/>
      <c r="E131" s="266"/>
      <c r="F131" s="266"/>
      <c r="G131" s="183">
        <f>ROUND(SUM(G129:G130),2)</f>
        <v>69.25</v>
      </c>
    </row>
    <row r="132" spans="1:7">
      <c r="A132" s="171"/>
      <c r="B132" s="171"/>
      <c r="C132" s="171"/>
      <c r="D132" s="171"/>
      <c r="E132" s="171"/>
      <c r="F132" s="171"/>
      <c r="G132" s="171"/>
    </row>
    <row r="133" spans="1:7">
      <c r="A133" s="267" t="s">
        <v>138</v>
      </c>
      <c r="B133" s="267"/>
      <c r="C133" s="267"/>
      <c r="D133" s="267"/>
      <c r="E133" s="267"/>
      <c r="F133" s="267"/>
      <c r="G133" s="267"/>
    </row>
    <row r="134" spans="1:7" ht="15" customHeight="1">
      <c r="A134" s="176">
        <v>5</v>
      </c>
      <c r="B134" s="268" t="s">
        <v>139</v>
      </c>
      <c r="C134" s="268"/>
      <c r="D134" s="268"/>
      <c r="E134" s="268"/>
      <c r="F134" s="268"/>
      <c r="G134" s="176" t="s">
        <v>52</v>
      </c>
    </row>
    <row r="135" spans="1:7">
      <c r="A135" s="172" t="s">
        <v>18</v>
      </c>
      <c r="B135" s="277" t="s">
        <v>140</v>
      </c>
      <c r="C135" s="277"/>
      <c r="D135" s="277"/>
      <c r="E135" s="277"/>
      <c r="F135" s="277"/>
      <c r="G135" s="182">
        <f>Insumos!G38</f>
        <v>47.833333333333336</v>
      </c>
    </row>
    <row r="136" spans="1:7">
      <c r="A136" s="172" t="s">
        <v>20</v>
      </c>
      <c r="B136" s="278" t="s">
        <v>141</v>
      </c>
      <c r="C136" s="278"/>
      <c r="D136" s="278"/>
      <c r="E136" s="278"/>
      <c r="F136" s="278"/>
      <c r="G136" s="182">
        <v>0</v>
      </c>
    </row>
    <row r="137" spans="1:7">
      <c r="A137" s="172" t="s">
        <v>28</v>
      </c>
      <c r="B137" s="279" t="s">
        <v>54</v>
      </c>
      <c r="C137" s="279"/>
      <c r="D137" s="279"/>
      <c r="E137" s="279"/>
      <c r="F137" s="279"/>
      <c r="G137" s="182">
        <v>0</v>
      </c>
    </row>
    <row r="138" spans="1:7">
      <c r="A138" s="266" t="s">
        <v>142</v>
      </c>
      <c r="B138" s="266"/>
      <c r="C138" s="266"/>
      <c r="D138" s="266"/>
      <c r="E138" s="266"/>
      <c r="F138" s="266"/>
      <c r="G138" s="183">
        <f>ROUND(SUM(G135:G137),2)</f>
        <v>47.83</v>
      </c>
    </row>
    <row r="139" spans="1:7" ht="15" customHeight="1">
      <c r="A139" s="270" t="s">
        <v>143</v>
      </c>
      <c r="B139" s="270"/>
      <c r="C139" s="270"/>
      <c r="D139" s="270"/>
      <c r="E139" s="270"/>
      <c r="F139" s="270"/>
      <c r="G139" s="270"/>
    </row>
    <row r="140" spans="1:7">
      <c r="A140" s="171"/>
      <c r="B140" s="171"/>
      <c r="C140" s="171"/>
      <c r="D140" s="171"/>
      <c r="E140" s="171"/>
      <c r="F140" s="171"/>
      <c r="G140" s="171"/>
    </row>
    <row r="141" spans="1:7">
      <c r="A141" s="267" t="s">
        <v>144</v>
      </c>
      <c r="B141" s="267"/>
      <c r="C141" s="267"/>
      <c r="D141" s="267"/>
      <c r="E141" s="267"/>
      <c r="F141" s="267"/>
      <c r="G141" s="267"/>
    </row>
    <row r="142" spans="1:7" ht="15" customHeight="1">
      <c r="A142" s="176">
        <v>6</v>
      </c>
      <c r="B142" s="268" t="s">
        <v>145</v>
      </c>
      <c r="C142" s="268"/>
      <c r="D142" s="268"/>
      <c r="E142" s="268"/>
      <c r="F142" s="268"/>
      <c r="G142" s="176" t="s">
        <v>52</v>
      </c>
    </row>
    <row r="143" spans="1:7">
      <c r="A143" s="203" t="s">
        <v>18</v>
      </c>
      <c r="B143" s="272" t="s">
        <v>146</v>
      </c>
      <c r="C143" s="272"/>
      <c r="D143" s="272"/>
      <c r="E143" s="272"/>
      <c r="F143" s="204">
        <f>'Cargo1-Leve22h'!F137</f>
        <v>6.0000000000000001E-3</v>
      </c>
      <c r="G143" s="205">
        <f>ROUND($G$161*F143,2)</f>
        <v>35.229999999999997</v>
      </c>
    </row>
    <row r="144" spans="1:7">
      <c r="A144" s="203" t="s">
        <v>20</v>
      </c>
      <c r="B144" s="272" t="s">
        <v>147</v>
      </c>
      <c r="C144" s="272"/>
      <c r="D144" s="272"/>
      <c r="E144" s="272"/>
      <c r="F144" s="204">
        <f>'Cargo1-Leve22h'!F138</f>
        <v>6.4999999999999997E-3</v>
      </c>
      <c r="G144" s="205">
        <f>ROUND(($G$161+$G$143)*F144,2)</f>
        <v>38.4</v>
      </c>
    </row>
    <row r="145" spans="1:7">
      <c r="A145" s="172" t="s">
        <v>148</v>
      </c>
      <c r="B145" s="273" t="str">
        <f>'Cargo1-Leve22h'!B139:E139</f>
        <v>Tributos Federais  (Ref. Acórdão TCU 1753/2008–P, PIS 0,24% e COFINS 1,08%)</v>
      </c>
      <c r="C145" s="273"/>
      <c r="D145" s="273"/>
      <c r="E145" s="273"/>
      <c r="F145" s="192">
        <f>'Cargo1-Leve22h'!F139</f>
        <v>1.32E-2</v>
      </c>
      <c r="G145" s="206">
        <f>ROUND($G$163*F145,2)</f>
        <v>83.78</v>
      </c>
    </row>
    <row r="146" spans="1:7">
      <c r="A146" s="172" t="s">
        <v>149</v>
      </c>
      <c r="B146" s="274" t="s">
        <v>150</v>
      </c>
      <c r="C146" s="274"/>
      <c r="D146" s="274"/>
      <c r="E146" s="274"/>
      <c r="F146" s="192">
        <f>'Cargo1-Leve22h'!F140</f>
        <v>0</v>
      </c>
      <c r="G146" s="206">
        <f>ROUND($G$163*F146,2)</f>
        <v>0</v>
      </c>
    </row>
    <row r="147" spans="1:7">
      <c r="A147" s="172" t="s">
        <v>151</v>
      </c>
      <c r="B147" s="273" t="s">
        <v>152</v>
      </c>
      <c r="C147" s="273"/>
      <c r="D147" s="273"/>
      <c r="E147" s="273"/>
      <c r="F147" s="192">
        <f>'Cargo1-Leve22h'!F141</f>
        <v>0.05</v>
      </c>
      <c r="G147" s="206">
        <f>ROUND($G$163*F147,2)</f>
        <v>317.35000000000002</v>
      </c>
    </row>
    <row r="148" spans="1:7">
      <c r="A148" s="172" t="s">
        <v>153</v>
      </c>
      <c r="B148" s="275" t="s">
        <v>154</v>
      </c>
      <c r="C148" s="275"/>
      <c r="D148" s="275"/>
      <c r="E148" s="275"/>
      <c r="F148" s="192">
        <f>'Cargo1-Leve22h'!F142</f>
        <v>0</v>
      </c>
      <c r="G148" s="206">
        <f>ROUND($G$163*F148,2)</f>
        <v>0</v>
      </c>
    </row>
    <row r="149" spans="1:7">
      <c r="A149" s="203" t="s">
        <v>23</v>
      </c>
      <c r="B149" s="276" t="s">
        <v>155</v>
      </c>
      <c r="C149" s="276"/>
      <c r="D149" s="276"/>
      <c r="E149" s="276"/>
      <c r="F149" s="207">
        <f>SUM(F145:F148)</f>
        <v>6.3200000000000006E-2</v>
      </c>
      <c r="G149" s="205">
        <f>ROUND(SUM(G145:G148),2)</f>
        <v>401.13</v>
      </c>
    </row>
    <row r="150" spans="1:7">
      <c r="A150" s="271" t="s">
        <v>156</v>
      </c>
      <c r="B150" s="271"/>
      <c r="C150" s="271"/>
      <c r="D150" s="271"/>
      <c r="E150" s="271"/>
      <c r="F150" s="188">
        <f>(1+F143)*(1+F144)/(1-F149)-1</f>
        <v>8.0848633646456003E-2</v>
      </c>
      <c r="G150" s="183">
        <f>ROUND(SUM(G143,G144,G149),2)</f>
        <v>474.76</v>
      </c>
    </row>
    <row r="151" spans="1:7" ht="15" customHeight="1">
      <c r="A151" s="270" t="s">
        <v>157</v>
      </c>
      <c r="B151" s="270"/>
      <c r="C151" s="270"/>
      <c r="D151" s="270"/>
      <c r="E151" s="270"/>
      <c r="F151" s="270"/>
      <c r="G151" s="270"/>
    </row>
    <row r="152" spans="1:7" ht="15" customHeight="1">
      <c r="A152" s="270" t="s">
        <v>158</v>
      </c>
      <c r="B152" s="270"/>
      <c r="C152" s="270"/>
      <c r="D152" s="270"/>
      <c r="E152" s="270"/>
      <c r="F152" s="270"/>
      <c r="G152" s="270"/>
    </row>
    <row r="153" spans="1:7">
      <c r="A153" s="171"/>
      <c r="B153" s="171"/>
      <c r="C153" s="171"/>
      <c r="D153" s="171"/>
      <c r="E153" s="171"/>
      <c r="F153" s="171"/>
      <c r="G153" s="171"/>
    </row>
    <row r="154" spans="1:7">
      <c r="A154" s="267" t="s">
        <v>159</v>
      </c>
      <c r="B154" s="267"/>
      <c r="C154" s="267"/>
      <c r="D154" s="267"/>
      <c r="E154" s="267"/>
      <c r="F154" s="267"/>
      <c r="G154" s="267"/>
    </row>
    <row r="155" spans="1:7" ht="15" customHeight="1">
      <c r="A155" s="176"/>
      <c r="B155" s="268" t="s">
        <v>160</v>
      </c>
      <c r="C155" s="268"/>
      <c r="D155" s="268"/>
      <c r="E155" s="268"/>
      <c r="F155" s="268"/>
      <c r="G155" s="176" t="s">
        <v>52</v>
      </c>
    </row>
    <row r="156" spans="1:7">
      <c r="A156" s="208" t="s">
        <v>18</v>
      </c>
      <c r="B156" s="265" t="s">
        <v>161</v>
      </c>
      <c r="C156" s="265"/>
      <c r="D156" s="265"/>
      <c r="E156" s="265"/>
      <c r="F156" s="265"/>
      <c r="G156" s="209">
        <f>$G$50</f>
        <v>2887.46</v>
      </c>
    </row>
    <row r="157" spans="1:7">
      <c r="A157" s="208" t="s">
        <v>20</v>
      </c>
      <c r="B157" s="265" t="s">
        <v>162</v>
      </c>
      <c r="C157" s="265"/>
      <c r="D157" s="265"/>
      <c r="E157" s="265"/>
      <c r="F157" s="265"/>
      <c r="G157" s="209">
        <f>$G$97</f>
        <v>2661.55</v>
      </c>
    </row>
    <row r="158" spans="1:7">
      <c r="A158" s="208" t="s">
        <v>23</v>
      </c>
      <c r="B158" s="265" t="s">
        <v>163</v>
      </c>
      <c r="C158" s="265"/>
      <c r="D158" s="265"/>
      <c r="E158" s="265"/>
      <c r="F158" s="265"/>
      <c r="G158" s="209">
        <f>$G$106</f>
        <v>206.07</v>
      </c>
    </row>
    <row r="159" spans="1:7">
      <c r="A159" s="208" t="s">
        <v>26</v>
      </c>
      <c r="B159" s="265" t="s">
        <v>164</v>
      </c>
      <c r="C159" s="265"/>
      <c r="D159" s="265"/>
      <c r="E159" s="265"/>
      <c r="F159" s="265"/>
      <c r="G159" s="209">
        <f>$G$131</f>
        <v>69.25</v>
      </c>
    </row>
    <row r="160" spans="1:7">
      <c r="A160" s="208" t="s">
        <v>28</v>
      </c>
      <c r="B160" s="265" t="s">
        <v>165</v>
      </c>
      <c r="C160" s="265"/>
      <c r="D160" s="265"/>
      <c r="E160" s="265"/>
      <c r="F160" s="265"/>
      <c r="G160" s="209">
        <f>$G$138</f>
        <v>47.83</v>
      </c>
    </row>
    <row r="161" spans="1:7">
      <c r="A161" s="271" t="s">
        <v>166</v>
      </c>
      <c r="B161" s="271"/>
      <c r="C161" s="271"/>
      <c r="D161" s="271"/>
      <c r="E161" s="271"/>
      <c r="F161" s="271"/>
      <c r="G161" s="196">
        <f>ROUND(SUM(G156:G160),2)</f>
        <v>5872.16</v>
      </c>
    </row>
    <row r="162" spans="1:7">
      <c r="A162" s="208" t="s">
        <v>80</v>
      </c>
      <c r="B162" s="265" t="s">
        <v>167</v>
      </c>
      <c r="C162" s="265"/>
      <c r="D162" s="265"/>
      <c r="E162" s="265"/>
      <c r="F162" s="265"/>
      <c r="G162" s="209">
        <f>G150</f>
        <v>474.76</v>
      </c>
    </row>
    <row r="163" spans="1:7">
      <c r="A163" s="266" t="s">
        <v>168</v>
      </c>
      <c r="B163" s="266"/>
      <c r="C163" s="266"/>
      <c r="D163" s="266"/>
      <c r="E163" s="266"/>
      <c r="F163" s="266"/>
      <c r="G163" s="183">
        <f>ROUND((G161+G143+G144)/(1-F149),2)</f>
        <v>6346.92</v>
      </c>
    </row>
    <row r="164" spans="1:7">
      <c r="A164" s="171"/>
      <c r="B164" s="171"/>
      <c r="C164" s="171"/>
      <c r="D164" s="171"/>
      <c r="E164" s="171"/>
      <c r="F164" s="171"/>
      <c r="G164" s="171"/>
    </row>
    <row r="165" spans="1:7">
      <c r="A165" s="267" t="s">
        <v>169</v>
      </c>
      <c r="B165" s="267"/>
      <c r="C165" s="267"/>
      <c r="D165" s="267"/>
      <c r="E165" s="267"/>
      <c r="F165" s="267"/>
      <c r="G165" s="267"/>
    </row>
    <row r="166" spans="1:7" ht="15" customHeight="1">
      <c r="A166" s="176"/>
      <c r="B166" s="268" t="s">
        <v>170</v>
      </c>
      <c r="C166" s="268"/>
      <c r="D166" s="268"/>
      <c r="E166" s="268"/>
      <c r="F166" s="268"/>
      <c r="G166" s="176" t="s">
        <v>52</v>
      </c>
    </row>
    <row r="167" spans="1:7">
      <c r="A167" s="208" t="s">
        <v>18</v>
      </c>
      <c r="B167" s="265" t="s">
        <v>171</v>
      </c>
      <c r="C167" s="265"/>
      <c r="D167" s="265"/>
      <c r="E167" s="265"/>
      <c r="F167" s="265"/>
      <c r="G167" s="183">
        <f>G163</f>
        <v>6346.92</v>
      </c>
    </row>
    <row r="168" spans="1:7">
      <c r="A168" s="208" t="s">
        <v>20</v>
      </c>
      <c r="B168" s="265" t="s">
        <v>172</v>
      </c>
      <c r="C168" s="265"/>
      <c r="D168" s="265"/>
      <c r="E168" s="265"/>
      <c r="F168" s="265"/>
      <c r="G168" s="183">
        <f>ROUND($G$167/$E$39,2)</f>
        <v>302.08999999999997</v>
      </c>
    </row>
    <row r="169" spans="1:7">
      <c r="A169" s="208" t="s">
        <v>23</v>
      </c>
      <c r="B169" s="265" t="s">
        <v>173</v>
      </c>
      <c r="C169" s="265"/>
      <c r="D169" s="265"/>
      <c r="E169" s="210">
        <f>$F$28</f>
        <v>1</v>
      </c>
      <c r="F169" s="211" t="s">
        <v>174</v>
      </c>
      <c r="G169" s="183">
        <f>ROUND($G$167*E169,2)</f>
        <v>6346.92</v>
      </c>
    </row>
    <row r="170" spans="1:7">
      <c r="A170" s="208" t="s">
        <v>26</v>
      </c>
      <c r="B170" s="269" t="s">
        <v>175</v>
      </c>
      <c r="C170" s="269"/>
      <c r="D170" s="269"/>
      <c r="E170" s="210">
        <f>F23</f>
        <v>12</v>
      </c>
      <c r="F170" s="211" t="s">
        <v>176</v>
      </c>
      <c r="G170" s="183">
        <f>ROUND(G169*E170,2)</f>
        <v>76163.039999999994</v>
      </c>
    </row>
    <row r="171" spans="1:7" ht="15" customHeight="1">
      <c r="A171" s="270" t="s">
        <v>177</v>
      </c>
      <c r="B171" s="270"/>
      <c r="C171" s="270"/>
      <c r="D171" s="270"/>
      <c r="E171" s="270"/>
      <c r="F171" s="270"/>
      <c r="G171" s="270"/>
    </row>
    <row r="172" spans="1:7" ht="77.400000000000006" customHeight="1">
      <c r="A172" s="171"/>
      <c r="B172" s="171"/>
      <c r="C172" s="171"/>
      <c r="D172" s="171"/>
      <c r="E172" s="171"/>
      <c r="F172" s="171"/>
      <c r="G172" s="171"/>
    </row>
    <row r="173" spans="1:7">
      <c r="A173" s="171"/>
      <c r="B173" s="171"/>
      <c r="C173" s="171"/>
      <c r="D173" s="171"/>
      <c r="E173" s="171"/>
      <c r="F173" s="171"/>
      <c r="G173" s="171"/>
    </row>
    <row r="174" spans="1:7">
      <c r="A174" s="170"/>
      <c r="B174" s="170"/>
      <c r="C174" s="212"/>
      <c r="D174" s="212"/>
      <c r="E174" s="212"/>
      <c r="F174" s="170"/>
      <c r="G174" s="170"/>
    </row>
    <row r="175" spans="1:7">
      <c r="A175" s="170"/>
      <c r="B175" s="170"/>
      <c r="C175" s="264" t="s">
        <v>337</v>
      </c>
      <c r="D175" s="264"/>
      <c r="E175" s="264"/>
      <c r="F175" s="170"/>
      <c r="G175" s="170"/>
    </row>
    <row r="176" spans="1:7">
      <c r="A176" s="170"/>
      <c r="B176" s="170"/>
      <c r="C176" s="264" t="s">
        <v>336</v>
      </c>
      <c r="D176" s="264"/>
      <c r="E176" s="264"/>
      <c r="F176" s="170"/>
      <c r="G176" s="170"/>
    </row>
    <row r="177" spans="1:7" hidden="1">
      <c r="A177" s="46"/>
      <c r="B177" s="46"/>
      <c r="C177" s="46"/>
      <c r="D177" s="46"/>
      <c r="E177" s="46"/>
      <c r="F177" s="46"/>
      <c r="G177" s="46"/>
    </row>
    <row r="178" spans="1:7" hidden="1">
      <c r="A178" s="46"/>
      <c r="B178" s="46"/>
      <c r="C178" s="46"/>
      <c r="D178" s="46"/>
      <c r="E178" s="46"/>
      <c r="F178" s="46"/>
      <c r="G178" s="46"/>
    </row>
    <row r="179" spans="1:7" hidden="1">
      <c r="A179" s="46"/>
      <c r="B179" s="46"/>
      <c r="C179" s="46"/>
      <c r="D179" s="46"/>
      <c r="E179" s="46"/>
      <c r="F179" s="46"/>
      <c r="G179" s="46"/>
    </row>
    <row r="180" spans="1:7" hidden="1">
      <c r="A180" s="46"/>
      <c r="B180" s="46"/>
      <c r="C180" s="46"/>
      <c r="D180" s="46"/>
      <c r="E180" s="46"/>
      <c r="F180" s="46"/>
      <c r="G180" s="46"/>
    </row>
    <row r="181" spans="1:7" hidden="1">
      <c r="A181" s="46"/>
      <c r="B181" s="46"/>
      <c r="C181" s="46"/>
      <c r="D181" s="46"/>
      <c r="E181" s="46"/>
      <c r="F181" s="46"/>
      <c r="G181" s="46"/>
    </row>
    <row r="182" spans="1:7" ht="15" customHeight="1"/>
  </sheetData>
  <sheetProtection formatCells="0" formatColumns="0" formatRows="0" insertRows="0"/>
  <mergeCells count="165">
    <mergeCell ref="A1:G1"/>
    <mergeCell ref="A2:G2"/>
    <mergeCell ref="A5:G5"/>
    <mergeCell ref="A6:G6"/>
    <mergeCell ref="A7:G7"/>
    <mergeCell ref="A8:G8"/>
    <mergeCell ref="A11:G11"/>
    <mergeCell ref="A14:G14"/>
    <mergeCell ref="C15:G15"/>
    <mergeCell ref="C16:G16"/>
    <mergeCell ref="C17:G17"/>
    <mergeCell ref="A19:G19"/>
    <mergeCell ref="B20:E20"/>
    <mergeCell ref="F20:G20"/>
    <mergeCell ref="B21:E21"/>
    <mergeCell ref="F21:G21"/>
    <mergeCell ref="B22:E22"/>
    <mergeCell ref="F22:G22"/>
    <mergeCell ref="B23:E23"/>
    <mergeCell ref="F23:G23"/>
    <mergeCell ref="B24:E24"/>
    <mergeCell ref="F24:G24"/>
    <mergeCell ref="A26:G26"/>
    <mergeCell ref="A27:D27"/>
    <mergeCell ref="F27:G27"/>
    <mergeCell ref="A28:D28"/>
    <mergeCell ref="F28:G28"/>
    <mergeCell ref="A29:G29"/>
    <mergeCell ref="A30:G30"/>
    <mergeCell ref="A32:G32"/>
    <mergeCell ref="A33:G33"/>
    <mergeCell ref="B34:D34"/>
    <mergeCell ref="E34:G34"/>
    <mergeCell ref="B35:D35"/>
    <mergeCell ref="E35:G35"/>
    <mergeCell ref="B36:D36"/>
    <mergeCell ref="E36:G36"/>
    <mergeCell ref="B37:D37"/>
    <mergeCell ref="E37:G37"/>
    <mergeCell ref="B38:D38"/>
    <mergeCell ref="E38:G38"/>
    <mergeCell ref="B39:D39"/>
    <mergeCell ref="E39:G39"/>
    <mergeCell ref="B40:D40"/>
    <mergeCell ref="E40:G40"/>
    <mergeCell ref="A41:G41"/>
    <mergeCell ref="A42:G42"/>
    <mergeCell ref="A44:G44"/>
    <mergeCell ref="B45:F45"/>
    <mergeCell ref="B46:F46"/>
    <mergeCell ref="B47:F47"/>
    <mergeCell ref="B48:F48"/>
    <mergeCell ref="B49:F49"/>
    <mergeCell ref="A50:F50"/>
    <mergeCell ref="A52:G52"/>
    <mergeCell ref="A53:G53"/>
    <mergeCell ref="B54:E54"/>
    <mergeCell ref="B55:E55"/>
    <mergeCell ref="B56:E56"/>
    <mergeCell ref="A57:F57"/>
    <mergeCell ref="A58:G58"/>
    <mergeCell ref="A59:G59"/>
    <mergeCell ref="A60:G60"/>
    <mergeCell ref="A62:F62"/>
    <mergeCell ref="A63:G63"/>
    <mergeCell ref="B64:E64"/>
    <mergeCell ref="B65:E65"/>
    <mergeCell ref="B66:E66"/>
    <mergeCell ref="B67:E67"/>
    <mergeCell ref="B68:E68"/>
    <mergeCell ref="B69:E69"/>
    <mergeCell ref="B70:E70"/>
    <mergeCell ref="B71:E71"/>
    <mergeCell ref="B72:E72"/>
    <mergeCell ref="A73:E73"/>
    <mergeCell ref="A74:G74"/>
    <mergeCell ref="A75:G75"/>
    <mergeCell ref="A76:G76"/>
    <mergeCell ref="A78:G78"/>
    <mergeCell ref="B79:F79"/>
    <mergeCell ref="B80:D80"/>
    <mergeCell ref="B81:E81"/>
    <mergeCell ref="B82:D82"/>
    <mergeCell ref="B83:E83"/>
    <mergeCell ref="B84:F84"/>
    <mergeCell ref="B85:F85"/>
    <mergeCell ref="B86:F86"/>
    <mergeCell ref="B87:F87"/>
    <mergeCell ref="A88:F88"/>
    <mergeCell ref="A89:G89"/>
    <mergeCell ref="A90:G90"/>
    <mergeCell ref="A92:G92"/>
    <mergeCell ref="B93:F93"/>
    <mergeCell ref="B94:F94"/>
    <mergeCell ref="B95:F95"/>
    <mergeCell ref="B96:F96"/>
    <mergeCell ref="A97:F97"/>
    <mergeCell ref="A99:G99"/>
    <mergeCell ref="B100:E100"/>
    <mergeCell ref="B101:E101"/>
    <mergeCell ref="B102:E102"/>
    <mergeCell ref="B103:E103"/>
    <mergeCell ref="B104:E104"/>
    <mergeCell ref="B105:E105"/>
    <mergeCell ref="A106:F106"/>
    <mergeCell ref="A108:G108"/>
    <mergeCell ref="A109:G109"/>
    <mergeCell ref="B110:E110"/>
    <mergeCell ref="B111:E111"/>
    <mergeCell ref="B112:E112"/>
    <mergeCell ref="B113:E113"/>
    <mergeCell ref="B114:E114"/>
    <mergeCell ref="B115:E115"/>
    <mergeCell ref="B116:E116"/>
    <mergeCell ref="B117:E117"/>
    <mergeCell ref="A118:F118"/>
    <mergeCell ref="A119:G119"/>
    <mergeCell ref="A121:G121"/>
    <mergeCell ref="B122:E122"/>
    <mergeCell ref="B123:E123"/>
    <mergeCell ref="A124:F124"/>
    <mergeCell ref="A125:G125"/>
    <mergeCell ref="A127:G127"/>
    <mergeCell ref="B128:E128"/>
    <mergeCell ref="B129:E129"/>
    <mergeCell ref="B130:E130"/>
    <mergeCell ref="A131:F131"/>
    <mergeCell ref="A133:G133"/>
    <mergeCell ref="B134:F134"/>
    <mergeCell ref="B135:F135"/>
    <mergeCell ref="B136:F136"/>
    <mergeCell ref="B137:F137"/>
    <mergeCell ref="A138:F138"/>
    <mergeCell ref="A139:G139"/>
    <mergeCell ref="A141:G141"/>
    <mergeCell ref="B142:F142"/>
    <mergeCell ref="B143:E143"/>
    <mergeCell ref="B144:E144"/>
    <mergeCell ref="B145:E145"/>
    <mergeCell ref="B146:E146"/>
    <mergeCell ref="B147:E147"/>
    <mergeCell ref="B148:E148"/>
    <mergeCell ref="B149:E149"/>
    <mergeCell ref="A150:E150"/>
    <mergeCell ref="A151:G151"/>
    <mergeCell ref="A152:G152"/>
    <mergeCell ref="A154:G154"/>
    <mergeCell ref="B155:F155"/>
    <mergeCell ref="B156:F156"/>
    <mergeCell ref="B157:F157"/>
    <mergeCell ref="B158:F158"/>
    <mergeCell ref="B159:F159"/>
    <mergeCell ref="B160:F160"/>
    <mergeCell ref="A161:F161"/>
    <mergeCell ref="C175:E175"/>
    <mergeCell ref="C176:E176"/>
    <mergeCell ref="B162:F162"/>
    <mergeCell ref="A163:F163"/>
    <mergeCell ref="A165:G165"/>
    <mergeCell ref="B166:F166"/>
    <mergeCell ref="B167:F167"/>
    <mergeCell ref="B168:F168"/>
    <mergeCell ref="B169:D169"/>
    <mergeCell ref="B170:D170"/>
    <mergeCell ref="A171:G171"/>
  </mergeCells>
  <printOptions horizontalCentered="1"/>
  <pageMargins left="0" right="0.19685039370078741" top="1.4960629921259843" bottom="0.74803149606299213" header="0.51181102362204722" footer="0.51181102362204722"/>
  <pageSetup paperSize="9" scale="79" firstPageNumber="0" fitToHeight="0" orientation="portrait" horizontalDpi="300" verticalDpi="300" r:id="rId1"/>
  <headerFooter>
    <oddHeader>&amp;R&amp;G</oddHeader>
  </headerFooter>
  <drawing r:id="rId2"/>
  <legacyDrawing r:id="rId3"/>
  <legacyDrawingHF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48574"/>
  <sheetViews>
    <sheetView showGridLines="0" view="pageBreakPreview" topLeftCell="A2" zoomScaleNormal="100" zoomScaleSheetLayoutView="100" workbookViewId="0">
      <selection activeCell="E3" sqref="E3"/>
    </sheetView>
  </sheetViews>
  <sheetFormatPr defaultColWidth="14.44140625" defaultRowHeight="14.4" zeroHeight="1"/>
  <cols>
    <col min="1" max="1" width="80.77734375" style="138" customWidth="1"/>
    <col min="2" max="2" width="9.44140625" style="138" customWidth="1"/>
    <col min="3" max="3" width="9.33203125" style="138" customWidth="1"/>
    <col min="4" max="4" width="12.88671875" style="138" customWidth="1"/>
    <col min="5" max="5" width="12.5546875" style="138" customWidth="1"/>
    <col min="6" max="7" width="14.44140625" style="138"/>
    <col min="8" max="1024" width="14.44140625" style="1" hidden="1"/>
  </cols>
  <sheetData>
    <row r="1" spans="1:7" ht="36.6" customHeight="1">
      <c r="A1" s="311" t="s">
        <v>339</v>
      </c>
      <c r="B1" s="311"/>
      <c r="C1" s="311"/>
      <c r="D1" s="311"/>
      <c r="E1" s="311"/>
      <c r="F1" s="311"/>
      <c r="G1" s="144"/>
    </row>
    <row r="2" spans="1:7" ht="31.2">
      <c r="A2" s="145" t="s">
        <v>181</v>
      </c>
      <c r="B2" s="146" t="s">
        <v>182</v>
      </c>
      <c r="C2" s="146" t="s">
        <v>183</v>
      </c>
      <c r="D2" s="146" t="s">
        <v>184</v>
      </c>
      <c r="E2" s="146" t="s">
        <v>185</v>
      </c>
      <c r="F2" s="146" t="s">
        <v>186</v>
      </c>
      <c r="G2" s="145" t="s">
        <v>187</v>
      </c>
    </row>
    <row r="3" spans="1:7" ht="46.8">
      <c r="A3" s="139" t="s">
        <v>327</v>
      </c>
      <c r="B3" s="147" t="s">
        <v>182</v>
      </c>
      <c r="C3" s="140">
        <v>4</v>
      </c>
      <c r="D3" s="148" t="s">
        <v>340</v>
      </c>
      <c r="E3" s="149">
        <v>75.62</v>
      </c>
      <c r="F3" s="150">
        <f>C3*E3</f>
        <v>302.48</v>
      </c>
      <c r="G3" s="150">
        <f t="shared" ref="G3:G8" si="0">F3/12</f>
        <v>25.206666666666667</v>
      </c>
    </row>
    <row r="4" spans="1:7" ht="15.6">
      <c r="A4" s="139" t="s">
        <v>328</v>
      </c>
      <c r="B4" s="147" t="s">
        <v>182</v>
      </c>
      <c r="C4" s="140">
        <v>8</v>
      </c>
      <c r="D4" s="148" t="s">
        <v>340</v>
      </c>
      <c r="E4" s="149">
        <v>34.99</v>
      </c>
      <c r="F4" s="150">
        <f t="shared" ref="F4:F8" si="1">C4*E4</f>
        <v>279.92</v>
      </c>
      <c r="G4" s="150">
        <f t="shared" si="0"/>
        <v>23.326666666666668</v>
      </c>
    </row>
    <row r="5" spans="1:7" ht="15.6">
      <c r="A5" s="141" t="s">
        <v>329</v>
      </c>
      <c r="B5" s="147" t="s">
        <v>182</v>
      </c>
      <c r="C5" s="140">
        <v>4</v>
      </c>
      <c r="D5" s="148" t="s">
        <v>340</v>
      </c>
      <c r="E5" s="149">
        <v>17</v>
      </c>
      <c r="F5" s="150">
        <f t="shared" si="1"/>
        <v>68</v>
      </c>
      <c r="G5" s="150">
        <f t="shared" si="0"/>
        <v>5.666666666666667</v>
      </c>
    </row>
    <row r="6" spans="1:7" ht="15.6">
      <c r="A6" s="142" t="s">
        <v>330</v>
      </c>
      <c r="B6" s="147" t="s">
        <v>182</v>
      </c>
      <c r="C6" s="140">
        <v>2</v>
      </c>
      <c r="D6" s="148" t="s">
        <v>340</v>
      </c>
      <c r="E6" s="149">
        <v>15</v>
      </c>
      <c r="F6" s="150">
        <f t="shared" si="1"/>
        <v>30</v>
      </c>
      <c r="G6" s="150">
        <f t="shared" si="0"/>
        <v>2.5</v>
      </c>
    </row>
    <row r="7" spans="1:7" ht="15.6">
      <c r="A7" s="142" t="s">
        <v>331</v>
      </c>
      <c r="B7" s="147" t="s">
        <v>182</v>
      </c>
      <c r="C7" s="140">
        <v>2</v>
      </c>
      <c r="D7" s="148" t="s">
        <v>340</v>
      </c>
      <c r="E7" s="149">
        <v>39</v>
      </c>
      <c r="F7" s="150">
        <f t="shared" si="1"/>
        <v>78</v>
      </c>
      <c r="G7" s="150">
        <f t="shared" si="0"/>
        <v>6.5</v>
      </c>
    </row>
    <row r="8" spans="1:7" ht="15.6">
      <c r="A8" s="141" t="s">
        <v>332</v>
      </c>
      <c r="B8" s="147" t="s">
        <v>182</v>
      </c>
      <c r="C8" s="140">
        <v>8</v>
      </c>
      <c r="D8" s="148" t="s">
        <v>340</v>
      </c>
      <c r="E8" s="149">
        <v>3.91</v>
      </c>
      <c r="F8" s="150">
        <f t="shared" si="1"/>
        <v>31.28</v>
      </c>
      <c r="G8" s="150">
        <f t="shared" si="0"/>
        <v>2.6066666666666669</v>
      </c>
    </row>
    <row r="9" spans="1:7" ht="15.6">
      <c r="A9" s="151" t="s">
        <v>189</v>
      </c>
      <c r="B9" s="144"/>
      <c r="C9" s="144"/>
      <c r="D9" s="144"/>
      <c r="E9" s="144"/>
      <c r="F9" s="152" t="s">
        <v>190</v>
      </c>
      <c r="G9" s="153">
        <f>SUM(G3:G8)</f>
        <v>65.806666666666658</v>
      </c>
    </row>
    <row r="10" spans="1:7" ht="29.4" customHeight="1">
      <c r="A10" s="312" t="s">
        <v>341</v>
      </c>
      <c r="B10" s="312"/>
      <c r="C10" s="312"/>
      <c r="D10" s="312"/>
      <c r="E10" s="312"/>
      <c r="F10" s="312"/>
      <c r="G10" s="312"/>
    </row>
    <row r="11" spans="1:7" ht="31.2">
      <c r="A11" s="145" t="s">
        <v>181</v>
      </c>
      <c r="B11" s="146" t="s">
        <v>182</v>
      </c>
      <c r="C11" s="146" t="s">
        <v>183</v>
      </c>
      <c r="D11" s="146" t="s">
        <v>184</v>
      </c>
      <c r="E11" s="146" t="s">
        <v>185</v>
      </c>
      <c r="F11" s="146" t="s">
        <v>186</v>
      </c>
      <c r="G11" s="145" t="s">
        <v>187</v>
      </c>
    </row>
    <row r="12" spans="1:7" ht="46.8">
      <c r="A12" s="139" t="s">
        <v>343</v>
      </c>
      <c r="B12" s="147" t="s">
        <v>182</v>
      </c>
      <c r="C12" s="140">
        <v>4</v>
      </c>
      <c r="D12" s="148" t="s">
        <v>340</v>
      </c>
      <c r="E12" s="149">
        <v>75.62</v>
      </c>
      <c r="F12" s="150">
        <f>C12*E12</f>
        <v>302.48</v>
      </c>
      <c r="G12" s="150">
        <f t="shared" ref="G12:G17" si="2">F12/12</f>
        <v>25.206666666666667</v>
      </c>
    </row>
    <row r="13" spans="1:7" ht="15.6">
      <c r="A13" s="139" t="s">
        <v>328</v>
      </c>
      <c r="B13" s="147" t="s">
        <v>182</v>
      </c>
      <c r="C13" s="140">
        <v>8</v>
      </c>
      <c r="D13" s="148" t="s">
        <v>340</v>
      </c>
      <c r="E13" s="149">
        <v>34.99</v>
      </c>
      <c r="F13" s="150">
        <f t="shared" ref="F13:F17" si="3">C13*E13</f>
        <v>279.92</v>
      </c>
      <c r="G13" s="150">
        <f t="shared" si="2"/>
        <v>23.326666666666668</v>
      </c>
    </row>
    <row r="14" spans="1:7" ht="15.6">
      <c r="A14" s="141" t="s">
        <v>342</v>
      </c>
      <c r="B14" s="147" t="s">
        <v>182</v>
      </c>
      <c r="C14" s="140">
        <v>4</v>
      </c>
      <c r="D14" s="148" t="s">
        <v>340</v>
      </c>
      <c r="E14" s="149">
        <v>17</v>
      </c>
      <c r="F14" s="150">
        <f t="shared" si="3"/>
        <v>68</v>
      </c>
      <c r="G14" s="150">
        <f t="shared" si="2"/>
        <v>5.666666666666667</v>
      </c>
    </row>
    <row r="15" spans="1:7" ht="15.6">
      <c r="A15" s="142" t="s">
        <v>330</v>
      </c>
      <c r="B15" s="147" t="s">
        <v>182</v>
      </c>
      <c r="C15" s="140">
        <v>2</v>
      </c>
      <c r="D15" s="148" t="s">
        <v>340</v>
      </c>
      <c r="E15" s="149">
        <v>15</v>
      </c>
      <c r="F15" s="150">
        <f t="shared" si="3"/>
        <v>30</v>
      </c>
      <c r="G15" s="150">
        <f t="shared" si="2"/>
        <v>2.5</v>
      </c>
    </row>
    <row r="16" spans="1:7" s="135" customFormat="1" ht="15.6">
      <c r="A16" s="142" t="s">
        <v>331</v>
      </c>
      <c r="B16" s="147" t="s">
        <v>182</v>
      </c>
      <c r="C16" s="140">
        <v>2</v>
      </c>
      <c r="D16" s="148" t="s">
        <v>340</v>
      </c>
      <c r="E16" s="149">
        <v>39</v>
      </c>
      <c r="F16" s="150">
        <f t="shared" si="3"/>
        <v>78</v>
      </c>
      <c r="G16" s="150">
        <f t="shared" si="2"/>
        <v>6.5</v>
      </c>
    </row>
    <row r="17" spans="1:7" s="136" customFormat="1" ht="14.25" customHeight="1">
      <c r="A17" s="141" t="s">
        <v>332</v>
      </c>
      <c r="B17" s="147" t="s">
        <v>182</v>
      </c>
      <c r="C17" s="140">
        <v>8</v>
      </c>
      <c r="D17" s="148" t="s">
        <v>340</v>
      </c>
      <c r="E17" s="149">
        <v>3.91</v>
      </c>
      <c r="F17" s="150">
        <f t="shared" si="3"/>
        <v>31.28</v>
      </c>
      <c r="G17" s="150">
        <f t="shared" si="2"/>
        <v>2.6066666666666669</v>
      </c>
    </row>
    <row r="18" spans="1:7" s="134" customFormat="1" ht="30" customHeight="1">
      <c r="A18" s="151" t="s">
        <v>189</v>
      </c>
      <c r="B18" s="144"/>
      <c r="C18" s="144"/>
      <c r="D18" s="144"/>
      <c r="E18" s="144"/>
      <c r="F18" s="152" t="s">
        <v>190</v>
      </c>
      <c r="G18" s="153">
        <f>SUM(G12:G17)</f>
        <v>65.806666666666658</v>
      </c>
    </row>
    <row r="19" spans="1:7" s="134" customFormat="1" ht="30" customHeight="1">
      <c r="A19" s="313" t="s">
        <v>344</v>
      </c>
      <c r="B19" s="314"/>
      <c r="C19" s="314"/>
      <c r="D19" s="314"/>
      <c r="E19" s="314"/>
      <c r="F19" s="315"/>
      <c r="G19" s="164">
        <f>MEDIAN(G9,G18)</f>
        <v>65.806666666666658</v>
      </c>
    </row>
    <row r="20" spans="1:7" s="134" customFormat="1" ht="15.6" customHeight="1">
      <c r="A20" s="151"/>
      <c r="B20" s="144"/>
      <c r="C20" s="144"/>
      <c r="D20" s="144"/>
      <c r="E20" s="144"/>
      <c r="F20" s="152"/>
      <c r="G20" s="159"/>
    </row>
    <row r="21" spans="1:7" s="134" customFormat="1" ht="30" customHeight="1">
      <c r="A21" s="312" t="s">
        <v>345</v>
      </c>
      <c r="B21" s="312"/>
      <c r="C21" s="312"/>
      <c r="D21" s="312"/>
      <c r="E21" s="312"/>
      <c r="F21" s="312"/>
      <c r="G21" s="312"/>
    </row>
    <row r="22" spans="1:7" s="137" customFormat="1" ht="28.5" customHeight="1">
      <c r="A22" s="145" t="s">
        <v>181</v>
      </c>
      <c r="B22" s="146" t="s">
        <v>182</v>
      </c>
      <c r="C22" s="146" t="s">
        <v>183</v>
      </c>
      <c r="D22" s="146" t="s">
        <v>184</v>
      </c>
      <c r="E22" s="146" t="s">
        <v>185</v>
      </c>
      <c r="F22" s="146" t="s">
        <v>186</v>
      </c>
      <c r="G22" s="145" t="s">
        <v>187</v>
      </c>
    </row>
    <row r="23" spans="1:7" ht="31.2">
      <c r="A23" s="139" t="s">
        <v>346</v>
      </c>
      <c r="B23" s="147" t="s">
        <v>182</v>
      </c>
      <c r="C23" s="140">
        <v>4</v>
      </c>
      <c r="D23" s="148" t="s">
        <v>340</v>
      </c>
      <c r="E23" s="149">
        <v>42</v>
      </c>
      <c r="F23" s="150">
        <f>C23*E23</f>
        <v>168</v>
      </c>
      <c r="G23" s="150">
        <f t="shared" ref="G23:G27" si="4">F23/12</f>
        <v>14</v>
      </c>
    </row>
    <row r="24" spans="1:7" ht="15" customHeight="1">
      <c r="A24" s="139" t="s">
        <v>328</v>
      </c>
      <c r="B24" s="155" t="s">
        <v>182</v>
      </c>
      <c r="C24" s="143">
        <v>8</v>
      </c>
      <c r="D24" s="156" t="s">
        <v>340</v>
      </c>
      <c r="E24" s="157">
        <v>34</v>
      </c>
      <c r="F24" s="150">
        <f t="shared" ref="F24:F27" si="5">C24*E24</f>
        <v>272</v>
      </c>
      <c r="G24" s="158">
        <f t="shared" si="4"/>
        <v>22.666666666666668</v>
      </c>
    </row>
    <row r="25" spans="1:7" ht="15" customHeight="1">
      <c r="A25" s="142" t="s">
        <v>330</v>
      </c>
      <c r="B25" s="155" t="s">
        <v>182</v>
      </c>
      <c r="C25" s="143">
        <v>2</v>
      </c>
      <c r="D25" s="156" t="s">
        <v>340</v>
      </c>
      <c r="E25" s="157">
        <v>15</v>
      </c>
      <c r="F25" s="150">
        <f t="shared" si="5"/>
        <v>30</v>
      </c>
      <c r="G25" s="158">
        <f t="shared" si="4"/>
        <v>2.5</v>
      </c>
    </row>
    <row r="26" spans="1:7" ht="15" customHeight="1">
      <c r="A26" s="142" t="s">
        <v>331</v>
      </c>
      <c r="B26" s="155" t="s">
        <v>182</v>
      </c>
      <c r="C26" s="143">
        <v>2</v>
      </c>
      <c r="D26" s="156" t="s">
        <v>340</v>
      </c>
      <c r="E26" s="157">
        <v>37</v>
      </c>
      <c r="F26" s="150">
        <f t="shared" si="5"/>
        <v>74</v>
      </c>
      <c r="G26" s="158">
        <f t="shared" si="4"/>
        <v>6.166666666666667</v>
      </c>
    </row>
    <row r="27" spans="1:7" ht="15" customHeight="1">
      <c r="A27" s="142" t="s">
        <v>347</v>
      </c>
      <c r="B27" s="155" t="s">
        <v>182</v>
      </c>
      <c r="C27" s="143">
        <v>10</v>
      </c>
      <c r="D27" s="156" t="s">
        <v>340</v>
      </c>
      <c r="E27" s="157">
        <v>3</v>
      </c>
      <c r="F27" s="150">
        <f t="shared" si="5"/>
        <v>30</v>
      </c>
      <c r="G27" s="158">
        <f t="shared" si="4"/>
        <v>2.5</v>
      </c>
    </row>
    <row r="28" spans="1:7" ht="15" customHeight="1">
      <c r="A28" s="151" t="s">
        <v>189</v>
      </c>
      <c r="B28" s="144"/>
      <c r="C28" s="144"/>
      <c r="D28" s="144"/>
      <c r="E28" s="144"/>
      <c r="F28" s="152" t="s">
        <v>190</v>
      </c>
      <c r="G28" s="153">
        <f>SUM(G23:G27)</f>
        <v>47.833333333333336</v>
      </c>
    </row>
    <row r="29" spans="1:7" ht="15" customHeight="1">
      <c r="A29" s="151"/>
      <c r="B29" s="144"/>
      <c r="C29" s="144"/>
      <c r="D29" s="144"/>
      <c r="E29" s="144"/>
      <c r="F29" s="152"/>
      <c r="G29" s="159"/>
    </row>
    <row r="30" spans="1:7" ht="15.6">
      <c r="A30" s="312" t="s">
        <v>348</v>
      </c>
      <c r="B30" s="312"/>
      <c r="C30" s="312"/>
      <c r="D30" s="312"/>
      <c r="E30" s="312"/>
      <c r="F30" s="312"/>
      <c r="G30" s="312"/>
    </row>
    <row r="31" spans="1:7" ht="31.2">
      <c r="A31" s="145" t="s">
        <v>181</v>
      </c>
      <c r="B31" s="146" t="s">
        <v>182</v>
      </c>
      <c r="C31" s="146" t="s">
        <v>183</v>
      </c>
      <c r="D31" s="146" t="s">
        <v>184</v>
      </c>
      <c r="E31" s="146" t="s">
        <v>185</v>
      </c>
      <c r="F31" s="146" t="s">
        <v>186</v>
      </c>
      <c r="G31" s="145" t="s">
        <v>187</v>
      </c>
    </row>
    <row r="32" spans="1:7" ht="15.6">
      <c r="A32" s="139" t="s">
        <v>350</v>
      </c>
      <c r="B32" s="155" t="s">
        <v>182</v>
      </c>
      <c r="C32" s="143">
        <v>4</v>
      </c>
      <c r="D32" s="156" t="s">
        <v>188</v>
      </c>
      <c r="E32" s="157">
        <v>42</v>
      </c>
      <c r="F32" s="150">
        <f t="shared" ref="F32:F36" si="6">C32*E32</f>
        <v>168</v>
      </c>
      <c r="G32" s="158">
        <f t="shared" ref="G32:G36" si="7">F32/12</f>
        <v>14</v>
      </c>
    </row>
    <row r="33" spans="1:7" ht="15.6">
      <c r="A33" s="139" t="s">
        <v>328</v>
      </c>
      <c r="B33" s="155" t="s">
        <v>182</v>
      </c>
      <c r="C33" s="143">
        <v>8</v>
      </c>
      <c r="D33" s="156" t="s">
        <v>188</v>
      </c>
      <c r="E33" s="157">
        <v>34</v>
      </c>
      <c r="F33" s="150">
        <f t="shared" si="6"/>
        <v>272</v>
      </c>
      <c r="G33" s="158">
        <f t="shared" si="7"/>
        <v>22.666666666666668</v>
      </c>
    </row>
    <row r="34" spans="1:7" ht="15.6">
      <c r="A34" s="142" t="s">
        <v>330</v>
      </c>
      <c r="B34" s="155" t="s">
        <v>182</v>
      </c>
      <c r="C34" s="143">
        <v>2</v>
      </c>
      <c r="D34" s="156" t="s">
        <v>188</v>
      </c>
      <c r="E34" s="157">
        <v>15</v>
      </c>
      <c r="F34" s="150">
        <f t="shared" si="6"/>
        <v>30</v>
      </c>
      <c r="G34" s="158">
        <f t="shared" si="7"/>
        <v>2.5</v>
      </c>
    </row>
    <row r="35" spans="1:7" ht="15.6">
      <c r="A35" s="142" t="s">
        <v>331</v>
      </c>
      <c r="B35" s="155" t="s">
        <v>182</v>
      </c>
      <c r="C35" s="143">
        <v>2</v>
      </c>
      <c r="D35" s="156" t="s">
        <v>188</v>
      </c>
      <c r="E35" s="157">
        <v>37</v>
      </c>
      <c r="F35" s="150">
        <f t="shared" si="6"/>
        <v>74</v>
      </c>
      <c r="G35" s="158">
        <f t="shared" si="7"/>
        <v>6.166666666666667</v>
      </c>
    </row>
    <row r="36" spans="1:7" ht="15.6">
      <c r="A36" s="142" t="s">
        <v>347</v>
      </c>
      <c r="B36" s="155" t="s">
        <v>182</v>
      </c>
      <c r="C36" s="143">
        <v>10</v>
      </c>
      <c r="D36" s="156" t="s">
        <v>188</v>
      </c>
      <c r="E36" s="157">
        <v>3</v>
      </c>
      <c r="F36" s="150">
        <f t="shared" si="6"/>
        <v>30</v>
      </c>
      <c r="G36" s="158">
        <f t="shared" si="7"/>
        <v>2.5</v>
      </c>
    </row>
    <row r="37" spans="1:7" ht="15.6">
      <c r="A37" s="151" t="s">
        <v>189</v>
      </c>
      <c r="B37" s="144"/>
      <c r="C37" s="144"/>
      <c r="D37" s="144"/>
      <c r="E37" s="144"/>
      <c r="F37" s="152" t="s">
        <v>190</v>
      </c>
      <c r="G37" s="153">
        <f>SUM(G32:G36)</f>
        <v>47.833333333333336</v>
      </c>
    </row>
    <row r="38" spans="1:7" ht="31.2" customHeight="1">
      <c r="A38" s="313" t="s">
        <v>349</v>
      </c>
      <c r="B38" s="314"/>
      <c r="C38" s="314"/>
      <c r="D38" s="314"/>
      <c r="E38" s="314"/>
      <c r="F38" s="314"/>
      <c r="G38" s="169">
        <f>MEDIAN(G28,G37)</f>
        <v>47.833333333333336</v>
      </c>
    </row>
    <row r="39" spans="1:7" ht="30" customHeight="1">
      <c r="A39" s="160" t="s">
        <v>191</v>
      </c>
      <c r="B39" s="154"/>
      <c r="C39" s="154"/>
      <c r="D39" s="154"/>
      <c r="E39" s="154"/>
      <c r="F39" s="154"/>
      <c r="G39" s="154"/>
    </row>
    <row r="40" spans="1:7" ht="19.8" customHeight="1">
      <c r="A40" s="309" t="s">
        <v>192</v>
      </c>
      <c r="B40" s="309"/>
      <c r="C40" s="309"/>
      <c r="D40" s="309"/>
      <c r="E40" s="309"/>
      <c r="F40" s="309"/>
      <c r="G40" s="309"/>
    </row>
    <row r="41" spans="1:7" ht="26.4" customHeight="1">
      <c r="A41" s="165" t="s">
        <v>193</v>
      </c>
      <c r="B41" s="161"/>
      <c r="C41" s="161"/>
      <c r="D41" s="161"/>
      <c r="E41" s="161"/>
      <c r="F41" s="161"/>
      <c r="G41" s="161"/>
    </row>
    <row r="42" spans="1:7" ht="19.8" customHeight="1">
      <c r="A42" s="310" t="s">
        <v>194</v>
      </c>
      <c r="B42" s="310"/>
      <c r="C42" s="310"/>
      <c r="D42" s="310"/>
      <c r="E42" s="310"/>
      <c r="F42" s="310"/>
      <c r="G42" s="310"/>
    </row>
    <row r="43" spans="1:7" ht="27" customHeight="1">
      <c r="A43" s="309" t="s">
        <v>195</v>
      </c>
      <c r="B43" s="309"/>
      <c r="C43" s="309"/>
      <c r="D43" s="309"/>
      <c r="E43" s="309"/>
      <c r="F43" s="309"/>
      <c r="G43" s="309"/>
    </row>
    <row r="44" spans="1:7" ht="15.6">
      <c r="A44" s="162"/>
      <c r="B44" s="154"/>
      <c r="C44" s="154"/>
      <c r="D44" s="154"/>
      <c r="E44" s="154"/>
      <c r="F44" s="154"/>
      <c r="G44" s="154"/>
    </row>
    <row r="45" spans="1:7" ht="15.6">
      <c r="A45" s="163"/>
      <c r="B45" s="163"/>
      <c r="C45" s="163"/>
      <c r="D45" s="163"/>
      <c r="E45" s="163"/>
      <c r="F45" s="163"/>
      <c r="G45" s="163"/>
    </row>
    <row r="46" spans="1:7" hidden="1"/>
    <row r="47" spans="1:7" hidden="1"/>
    <row r="48" spans="1:7" hidden="1"/>
    <row r="49" hidden="1"/>
    <row r="50" hidden="1"/>
    <row r="51" hidden="1"/>
    <row r="52" hidden="1"/>
    <row r="53" hidden="1"/>
    <row r="62"/>
    <row r="63"/>
    <row r="64"/>
    <row r="78"/>
    <row r="79"/>
    <row r="95"/>
    <row r="1048542"/>
    <row r="1048558"/>
    <row r="1048574"/>
  </sheetData>
  <sheetProtection formatCells="0" formatColumns="0" formatRows="0" insertRows="0"/>
  <mergeCells count="9">
    <mergeCell ref="A43:G43"/>
    <mergeCell ref="A42:G42"/>
    <mergeCell ref="A40:G40"/>
    <mergeCell ref="A1:F1"/>
    <mergeCell ref="A10:G10"/>
    <mergeCell ref="A19:F19"/>
    <mergeCell ref="A21:G21"/>
    <mergeCell ref="A30:G30"/>
    <mergeCell ref="A38:F38"/>
  </mergeCells>
  <dataValidations count="1">
    <dataValidation type="list" allowBlank="1" sqref="D3:D8 D12:D17 D23:D27 D32:D36">
      <formula1>"Semestral,Anual"</formula1>
      <formula2>0</formula2>
    </dataValidation>
  </dataValidations>
  <printOptions horizontalCentered="1" verticalCentered="1" gridLines="1"/>
  <pageMargins left="0.23622047244094491" right="0.23622047244094491" top="1.5354330708661419" bottom="0.74803149606299213" header="0.51181102362204722" footer="0.51181102362204722"/>
  <pageSetup paperSize="9" scale="90" firstPageNumber="0" fitToHeight="0" pageOrder="overThenDown" orientation="landscape" horizontalDpi="300" verticalDpi="300" r:id="rId1"/>
  <headerFooter>
    <oddHeader>&amp;R&amp;G</oddHeader>
  </headerFooter>
  <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9"/>
  <sheetViews>
    <sheetView showGridLines="0" view="pageBreakPreview" topLeftCell="B22" zoomScaleNormal="100" zoomScaleSheetLayoutView="100" workbookViewId="0">
      <selection activeCell="F33" sqref="F33"/>
    </sheetView>
  </sheetViews>
  <sheetFormatPr defaultColWidth="14.44140625" defaultRowHeight="14.4" zeroHeight="1"/>
  <cols>
    <col min="1" max="1" width="8.6640625" style="47" customWidth="1"/>
    <col min="2" max="5" width="18" style="47" customWidth="1"/>
    <col min="6" max="8" width="14.44140625" style="47"/>
    <col min="9" max="11" width="14.44140625" style="1"/>
    <col min="12" max="1024" width="14.44140625" style="1" hidden="1"/>
  </cols>
  <sheetData>
    <row r="1" spans="1:8" ht="57.75" customHeight="1">
      <c r="A1" s="258" t="s">
        <v>11</v>
      </c>
      <c r="B1" s="258"/>
      <c r="C1" s="258"/>
      <c r="D1" s="258"/>
      <c r="E1" s="258"/>
      <c r="F1" s="258"/>
      <c r="G1" s="258"/>
      <c r="H1" s="50"/>
    </row>
    <row r="2" spans="1:8" ht="14.4" customHeight="1">
      <c r="A2" s="259"/>
      <c r="B2" s="259"/>
      <c r="C2" s="259"/>
      <c r="D2" s="259"/>
      <c r="E2" s="259"/>
      <c r="F2" s="259"/>
      <c r="G2" s="259"/>
      <c r="H2" s="50"/>
    </row>
    <row r="3" spans="1:8">
      <c r="A3" s="260" t="s">
        <v>314</v>
      </c>
      <c r="B3" s="260"/>
      <c r="C3" s="260"/>
      <c r="D3" s="260"/>
      <c r="E3" s="260"/>
      <c r="F3" s="260"/>
      <c r="G3" s="260"/>
      <c r="H3" s="51"/>
    </row>
    <row r="4" spans="1:8">
      <c r="A4" s="260" t="s">
        <v>321</v>
      </c>
      <c r="B4" s="260"/>
      <c r="C4" s="260"/>
      <c r="D4" s="260"/>
      <c r="E4" s="260"/>
      <c r="F4" s="260"/>
      <c r="G4" s="260"/>
      <c r="H4" s="51"/>
    </row>
    <row r="5" spans="1:8">
      <c r="A5" s="260" t="s">
        <v>322</v>
      </c>
      <c r="B5" s="260"/>
      <c r="C5" s="260"/>
      <c r="D5" s="260"/>
      <c r="E5" s="260"/>
      <c r="F5" s="260"/>
      <c r="G5" s="260"/>
      <c r="H5" s="51"/>
    </row>
    <row r="6" spans="1:8">
      <c r="A6" s="260" t="s">
        <v>323</v>
      </c>
      <c r="B6" s="260"/>
      <c r="C6" s="260"/>
      <c r="D6" s="260"/>
      <c r="E6" s="260"/>
      <c r="F6" s="260"/>
      <c r="G6" s="260"/>
      <c r="H6" s="51"/>
    </row>
    <row r="7" spans="1:8" ht="9.6" customHeight="1">
      <c r="A7" s="2"/>
      <c r="B7" s="2"/>
      <c r="C7" s="2"/>
      <c r="D7" s="2"/>
      <c r="E7" s="2"/>
      <c r="F7" s="2"/>
      <c r="G7" s="2"/>
      <c r="H7" s="3"/>
    </row>
    <row r="8" spans="1:8">
      <c r="A8" s="261" t="s">
        <v>334</v>
      </c>
      <c r="B8" s="261"/>
      <c r="C8" s="261"/>
      <c r="D8" s="261"/>
      <c r="E8" s="261"/>
      <c r="F8" s="261"/>
      <c r="G8" s="261"/>
      <c r="H8" s="52"/>
    </row>
    <row r="9" spans="1:8" ht="4.2" customHeight="1">
      <c r="A9" s="2"/>
      <c r="B9" s="2"/>
      <c r="C9" s="2"/>
      <c r="D9" s="2"/>
      <c r="E9" s="2"/>
      <c r="F9" s="2"/>
      <c r="G9" s="2"/>
      <c r="H9" s="3"/>
    </row>
    <row r="10" spans="1:8" ht="15" customHeight="1">
      <c r="A10" s="262" t="s">
        <v>0</v>
      </c>
      <c r="B10" s="262"/>
      <c r="C10" s="262"/>
      <c r="D10" s="262"/>
      <c r="E10" s="262"/>
      <c r="F10" s="262"/>
      <c r="G10" s="262"/>
      <c r="H10" s="3"/>
    </row>
    <row r="11" spans="1:8">
      <c r="A11" s="4" t="s">
        <v>12</v>
      </c>
      <c r="B11" s="5" t="s">
        <v>13</v>
      </c>
      <c r="C11" s="254" t="s">
        <v>14</v>
      </c>
      <c r="D11" s="254"/>
      <c r="E11" s="254"/>
      <c r="F11" s="254"/>
      <c r="G11" s="254"/>
      <c r="H11" s="3"/>
    </row>
    <row r="12" spans="1:8">
      <c r="A12" s="4" t="s">
        <v>12</v>
      </c>
      <c r="B12" s="5" t="s">
        <v>15</v>
      </c>
      <c r="C12" s="253" t="s">
        <v>324</v>
      </c>
      <c r="D12" s="253"/>
      <c r="E12" s="253"/>
      <c r="F12" s="253"/>
      <c r="G12" s="253"/>
      <c r="H12" s="3"/>
    </row>
    <row r="13" spans="1:8">
      <c r="A13" s="4" t="s">
        <v>12</v>
      </c>
      <c r="B13" s="5" t="s">
        <v>16</v>
      </c>
      <c r="C13" s="254" t="s">
        <v>325</v>
      </c>
      <c r="D13" s="254"/>
      <c r="E13" s="254"/>
      <c r="F13" s="254"/>
      <c r="G13" s="254"/>
      <c r="H13" s="3"/>
    </row>
    <row r="14" spans="1:8">
      <c r="A14" s="3"/>
      <c r="B14" s="3"/>
      <c r="C14" s="3"/>
      <c r="D14" s="3"/>
      <c r="E14" s="3"/>
      <c r="F14" s="3"/>
      <c r="G14" s="3"/>
      <c r="H14" s="3"/>
    </row>
    <row r="15" spans="1:8" ht="15" customHeight="1">
      <c r="A15" s="246" t="s">
        <v>17</v>
      </c>
      <c r="B15" s="246"/>
      <c r="C15" s="246"/>
      <c r="D15" s="246"/>
      <c r="E15" s="246"/>
      <c r="F15" s="246"/>
      <c r="G15" s="246"/>
      <c r="H15" s="3"/>
    </row>
    <row r="16" spans="1:8">
      <c r="A16" s="4" t="s">
        <v>18</v>
      </c>
      <c r="B16" s="235" t="s">
        <v>19</v>
      </c>
      <c r="C16" s="235"/>
      <c r="D16" s="235"/>
      <c r="E16" s="235"/>
      <c r="F16" s="255">
        <v>44470</v>
      </c>
      <c r="G16" s="256"/>
      <c r="H16" s="3"/>
    </row>
    <row r="17" spans="1:8" ht="15" customHeight="1">
      <c r="A17" s="4" t="s">
        <v>20</v>
      </c>
      <c r="B17" s="235" t="s">
        <v>21</v>
      </c>
      <c r="C17" s="235"/>
      <c r="D17" s="235"/>
      <c r="E17" s="235"/>
      <c r="F17" s="257" t="s">
        <v>22</v>
      </c>
      <c r="G17" s="257"/>
      <c r="H17" s="3"/>
    </row>
    <row r="18" spans="1:8">
      <c r="A18" s="4" t="s">
        <v>23</v>
      </c>
      <c r="B18" s="235" t="s">
        <v>24</v>
      </c>
      <c r="C18" s="235"/>
      <c r="D18" s="235"/>
      <c r="E18" s="235"/>
      <c r="F18" s="256" t="s">
        <v>25</v>
      </c>
      <c r="G18" s="256"/>
      <c r="H18" s="3"/>
    </row>
    <row r="19" spans="1:8">
      <c r="A19" s="4" t="s">
        <v>26</v>
      </c>
      <c r="B19" s="235" t="s">
        <v>27</v>
      </c>
      <c r="C19" s="235"/>
      <c r="D19" s="235"/>
      <c r="E19" s="235"/>
      <c r="F19" s="249">
        <v>12</v>
      </c>
      <c r="G19" s="249"/>
      <c r="H19" s="3"/>
    </row>
    <row r="20" spans="1:8">
      <c r="A20" s="3"/>
      <c r="B20" s="3"/>
      <c r="C20" s="3"/>
      <c r="D20" s="3"/>
      <c r="E20" s="3"/>
      <c r="F20" s="249" t="s">
        <v>326</v>
      </c>
      <c r="G20" s="249"/>
      <c r="H20" s="3"/>
    </row>
    <row r="21" spans="1:8" ht="15" customHeight="1">
      <c r="A21" s="246" t="s">
        <v>30</v>
      </c>
      <c r="B21" s="246"/>
      <c r="C21" s="246"/>
      <c r="D21" s="246"/>
      <c r="E21" s="246"/>
      <c r="F21" s="246"/>
      <c r="G21" s="246"/>
      <c r="H21" s="3"/>
    </row>
    <row r="22" spans="1:8" ht="22.5" customHeight="1">
      <c r="A22" s="217" t="s">
        <v>31</v>
      </c>
      <c r="B22" s="217"/>
      <c r="C22" s="217"/>
      <c r="D22" s="217"/>
      <c r="E22" s="7" t="s">
        <v>32</v>
      </c>
      <c r="F22" s="217" t="s">
        <v>196</v>
      </c>
      <c r="G22" s="217"/>
      <c r="H22" s="3"/>
    </row>
    <row r="23" spans="1:8" ht="15" customHeight="1">
      <c r="A23" s="251" t="s">
        <v>197</v>
      </c>
      <c r="B23" s="251"/>
      <c r="C23" s="251"/>
      <c r="D23" s="251"/>
      <c r="E23" s="9" t="s">
        <v>198</v>
      </c>
      <c r="F23" s="319">
        <f>IFERROR(VLOOKUP(A23,Proposta!$B$17:$D$23,3,FALSE()),1)</f>
        <v>20</v>
      </c>
      <c r="G23" s="319"/>
      <c r="H23" s="53"/>
    </row>
    <row r="24" spans="1:8" ht="15" customHeight="1">
      <c r="A24" s="320" t="s">
        <v>199</v>
      </c>
      <c r="B24" s="320"/>
      <c r="C24" s="320"/>
      <c r="D24" s="320"/>
      <c r="E24" s="54" t="s">
        <v>198</v>
      </c>
      <c r="F24" s="321">
        <f>IFERROR(VLOOKUP(A24,Proposta!$B$17:$D$23,3,FALSE()),1)</f>
        <v>40</v>
      </c>
      <c r="G24" s="321"/>
      <c r="H24" s="55"/>
    </row>
    <row r="25" spans="1:8">
      <c r="A25" s="3"/>
      <c r="B25" s="3"/>
      <c r="C25" s="3"/>
      <c r="D25" s="3"/>
      <c r="E25" s="3"/>
      <c r="F25" s="3"/>
      <c r="G25" s="3"/>
      <c r="H25" s="3"/>
    </row>
    <row r="26" spans="1:8">
      <c r="A26" s="216" t="s">
        <v>200</v>
      </c>
      <c r="B26" s="216"/>
      <c r="C26" s="216"/>
      <c r="D26" s="216"/>
      <c r="E26" s="216"/>
      <c r="F26" s="216"/>
      <c r="G26" s="216"/>
      <c r="H26" s="216"/>
    </row>
    <row r="27" spans="1:8" ht="22.5" customHeight="1">
      <c r="A27" s="7" t="s">
        <v>12</v>
      </c>
      <c r="B27" s="217" t="s">
        <v>201</v>
      </c>
      <c r="C27" s="217"/>
      <c r="D27" s="217"/>
      <c r="E27" s="217"/>
      <c r="F27" s="217"/>
      <c r="G27" s="7" t="s">
        <v>202</v>
      </c>
      <c r="H27" s="7" t="s">
        <v>203</v>
      </c>
    </row>
    <row r="28" spans="1:8">
      <c r="A28" s="4" t="s">
        <v>18</v>
      </c>
      <c r="B28" s="235" t="s">
        <v>204</v>
      </c>
      <c r="C28" s="235"/>
      <c r="D28" s="235"/>
      <c r="E28" s="235"/>
      <c r="F28" s="235"/>
      <c r="G28" s="10">
        <v>150</v>
      </c>
      <c r="H28" s="10">
        <v>200</v>
      </c>
    </row>
    <row r="29" spans="1:8">
      <c r="A29" s="3"/>
      <c r="B29" s="3"/>
      <c r="C29" s="3"/>
      <c r="D29" s="3"/>
      <c r="E29" s="3"/>
      <c r="F29" s="3"/>
      <c r="G29" s="3"/>
      <c r="H29" s="3"/>
    </row>
    <row r="30" spans="1:8">
      <c r="A30" s="216" t="s">
        <v>205</v>
      </c>
      <c r="B30" s="216"/>
      <c r="C30" s="216"/>
      <c r="D30" s="216"/>
      <c r="E30" s="216"/>
      <c r="F30" s="216"/>
      <c r="G30" s="216"/>
      <c r="H30" s="216"/>
    </row>
    <row r="31" spans="1:8" ht="25.5" customHeight="1">
      <c r="A31" s="7" t="s">
        <v>12</v>
      </c>
      <c r="B31" s="217" t="s">
        <v>145</v>
      </c>
      <c r="C31" s="217"/>
      <c r="D31" s="217"/>
      <c r="E31" s="217"/>
      <c r="F31" s="217"/>
      <c r="G31" s="7" t="s">
        <v>202</v>
      </c>
      <c r="H31" s="7" t="s">
        <v>203</v>
      </c>
    </row>
    <row r="32" spans="1:8">
      <c r="A32" s="35" t="s">
        <v>18</v>
      </c>
      <c r="B32" s="231" t="s">
        <v>146</v>
      </c>
      <c r="C32" s="231"/>
      <c r="D32" s="231"/>
      <c r="E32" s="231"/>
      <c r="F32" s="36">
        <f>'Cargo1-Leve22h'!F137</f>
        <v>6.0000000000000001E-3</v>
      </c>
      <c r="G32" s="37">
        <f>ROUND(G28*$F32,2)</f>
        <v>0.9</v>
      </c>
      <c r="H32" s="37">
        <f>ROUND(H28*$F32,2)</f>
        <v>1.2</v>
      </c>
    </row>
    <row r="33" spans="1:8">
      <c r="A33" s="35" t="s">
        <v>20</v>
      </c>
      <c r="B33" s="231" t="s">
        <v>206</v>
      </c>
      <c r="C33" s="231"/>
      <c r="D33" s="231"/>
      <c r="E33" s="231"/>
      <c r="F33" s="36">
        <v>6.0000000000000001E-3</v>
      </c>
      <c r="G33" s="37">
        <f>(G28+G32)*$F33</f>
        <v>0.90540000000000009</v>
      </c>
      <c r="H33" s="37">
        <f>(H28+H32)*$F33</f>
        <v>1.2072000000000001</v>
      </c>
    </row>
    <row r="34" spans="1:8">
      <c r="A34" s="4" t="s">
        <v>148</v>
      </c>
      <c r="B34" s="224" t="str">
        <f>'Cargo5-Pesado24h'!B145:E145</f>
        <v>Tributos Federais  (Ref. Acórdão TCU 1753/2008–P, PIS 0,24% e COFINS 1,08%)</v>
      </c>
      <c r="C34" s="224"/>
      <c r="D34" s="224"/>
      <c r="E34" s="224"/>
      <c r="F34" s="38">
        <f>'Cargo1-Leve22h'!F139</f>
        <v>1.32E-2</v>
      </c>
      <c r="G34" s="39">
        <f>ROUND(((G28+G32+G33)/(1-$F38))*$F34,2)</f>
        <v>2.14</v>
      </c>
      <c r="H34" s="39">
        <f>ROUND(((H28+H32+H33)/(1-$F38))*$F34,2)</f>
        <v>2.85</v>
      </c>
    </row>
    <row r="35" spans="1:8">
      <c r="A35" s="4" t="s">
        <v>149</v>
      </c>
      <c r="B35" s="225" t="s">
        <v>150</v>
      </c>
      <c r="C35" s="225"/>
      <c r="D35" s="225"/>
      <c r="E35" s="225"/>
      <c r="F35" s="38">
        <f>'Cargo1-Leve22h'!F140</f>
        <v>0</v>
      </c>
      <c r="G35" s="39">
        <f>ROUND(((G28+G32+G33)/(1-$F38))*$F35,2)</f>
        <v>0</v>
      </c>
      <c r="H35" s="39">
        <f>ROUND(((H28+H32+H33)/(1-$F38))*$F35,2)</f>
        <v>0</v>
      </c>
    </row>
    <row r="36" spans="1:8">
      <c r="A36" s="4" t="s">
        <v>151</v>
      </c>
      <c r="B36" s="224" t="s">
        <v>152</v>
      </c>
      <c r="C36" s="224"/>
      <c r="D36" s="224"/>
      <c r="E36" s="224"/>
      <c r="F36" s="38">
        <f>'Cargo1-Leve22h'!F141</f>
        <v>0.05</v>
      </c>
      <c r="G36" s="39">
        <f>ROUND(((G28+G32+G33)/(1-$F38))*$F36,2)</f>
        <v>8.1</v>
      </c>
      <c r="H36" s="39">
        <f>ROUND(((H28+H32+H33)/(1-$F38))*$F36,2)</f>
        <v>10.8</v>
      </c>
    </row>
    <row r="37" spans="1:8">
      <c r="A37" s="4" t="s">
        <v>153</v>
      </c>
      <c r="B37" s="226" t="s">
        <v>154</v>
      </c>
      <c r="C37" s="226"/>
      <c r="D37" s="226"/>
      <c r="E37" s="226"/>
      <c r="F37" s="38">
        <f>'Cargo1-Leve22h'!F142</f>
        <v>0</v>
      </c>
      <c r="G37" s="39">
        <f>ROUND(((G28+G32+G33)/(1-$F38))*$F37,2)</f>
        <v>0</v>
      </c>
      <c r="H37" s="39">
        <f>ROUND(((H28+H32+H33)/(1-$F38))*$F37,2)</f>
        <v>0</v>
      </c>
    </row>
    <row r="38" spans="1:8">
      <c r="A38" s="35" t="s">
        <v>23</v>
      </c>
      <c r="B38" s="227" t="s">
        <v>155</v>
      </c>
      <c r="C38" s="227"/>
      <c r="D38" s="227"/>
      <c r="E38" s="227"/>
      <c r="F38" s="40">
        <f>SUM(F34:F37)</f>
        <v>6.3200000000000006E-2</v>
      </c>
      <c r="G38" s="39">
        <f>ROUND(SUM(G34:G37),2)</f>
        <v>10.24</v>
      </c>
      <c r="H38" s="39">
        <f>ROUND(SUM(H34:H37),2)</f>
        <v>13.65</v>
      </c>
    </row>
    <row r="39" spans="1:8">
      <c r="A39" s="222" t="s">
        <v>156</v>
      </c>
      <c r="B39" s="222"/>
      <c r="C39" s="222"/>
      <c r="D39" s="222"/>
      <c r="E39" s="222"/>
      <c r="F39" s="17">
        <f>(1+F32)*(1+F33)/(1-F38)-1</f>
        <v>8.0311699402220382E-2</v>
      </c>
      <c r="G39" s="12">
        <f>ROUND(SUM(G32,G33,G38),2)</f>
        <v>12.05</v>
      </c>
      <c r="H39" s="12">
        <f>ROUND(SUM(H32,H33,H38),2)</f>
        <v>16.059999999999999</v>
      </c>
    </row>
    <row r="40" spans="1:8" ht="9" customHeight="1">
      <c r="A40" s="3"/>
      <c r="B40" s="3"/>
      <c r="C40" s="3"/>
      <c r="D40" s="3"/>
      <c r="E40" s="3"/>
      <c r="F40" s="56"/>
      <c r="G40" s="3"/>
      <c r="H40" s="3"/>
    </row>
    <row r="41" spans="1:8" ht="5.4" customHeight="1">
      <c r="A41" s="3"/>
      <c r="B41" s="3"/>
      <c r="C41" s="3"/>
      <c r="D41" s="3"/>
      <c r="E41" s="3"/>
      <c r="F41" s="3"/>
      <c r="G41" s="3"/>
      <c r="H41" s="3"/>
    </row>
    <row r="42" spans="1:8">
      <c r="A42" s="216" t="s">
        <v>169</v>
      </c>
      <c r="B42" s="216"/>
      <c r="C42" s="216"/>
      <c r="D42" s="216"/>
      <c r="E42" s="216"/>
      <c r="F42" s="216"/>
      <c r="G42" s="216"/>
      <c r="H42" s="216"/>
    </row>
    <row r="43" spans="1:8" ht="21" customHeight="1">
      <c r="A43" s="318" t="s">
        <v>31</v>
      </c>
      <c r="B43" s="318"/>
      <c r="C43" s="318"/>
      <c r="D43" s="7" t="s">
        <v>32</v>
      </c>
      <c r="E43" s="57" t="s">
        <v>207</v>
      </c>
      <c r="F43" s="7" t="s">
        <v>208</v>
      </c>
      <c r="G43" s="7" t="s">
        <v>209</v>
      </c>
      <c r="H43" s="7" t="s">
        <v>210</v>
      </c>
    </row>
    <row r="44" spans="1:8" ht="15" customHeight="1">
      <c r="A44" s="316" t="s">
        <v>211</v>
      </c>
      <c r="B44" s="316"/>
      <c r="C44" s="316"/>
      <c r="D44" s="58" t="s">
        <v>198</v>
      </c>
      <c r="E44" s="59">
        <f>G28</f>
        <v>150</v>
      </c>
      <c r="F44" s="60">
        <f>ROUND(G28+G39,2)</f>
        <v>162.05000000000001</v>
      </c>
      <c r="G44" s="58">
        <f>F23</f>
        <v>20</v>
      </c>
      <c r="H44" s="12">
        <f>F44*G44</f>
        <v>3241</v>
      </c>
    </row>
    <row r="45" spans="1:8" ht="15" customHeight="1">
      <c r="A45" s="317" t="s">
        <v>212</v>
      </c>
      <c r="B45" s="317"/>
      <c r="C45" s="317"/>
      <c r="D45" s="61" t="s">
        <v>198</v>
      </c>
      <c r="E45" s="59">
        <f>H28</f>
        <v>200</v>
      </c>
      <c r="F45" s="60">
        <f>ROUND(H28+H39,2)</f>
        <v>216.06</v>
      </c>
      <c r="G45" s="62">
        <f>F24</f>
        <v>40</v>
      </c>
      <c r="H45" s="12">
        <f>F45*G45</f>
        <v>8642.4</v>
      </c>
    </row>
    <row r="46" spans="1:8">
      <c r="A46" s="222" t="s">
        <v>213</v>
      </c>
      <c r="B46" s="222"/>
      <c r="C46" s="222"/>
      <c r="D46" s="222"/>
      <c r="E46" s="222"/>
      <c r="F46" s="222"/>
      <c r="G46" s="222"/>
      <c r="H46" s="12">
        <f>ROUND(SUM(H44:H45),2)</f>
        <v>11883.4</v>
      </c>
    </row>
    <row r="47" spans="1:8" ht="63" customHeight="1">
      <c r="A47" s="3"/>
      <c r="B47" s="3"/>
      <c r="C47" s="3"/>
      <c r="D47" s="3"/>
      <c r="E47" s="3"/>
      <c r="F47" s="3"/>
      <c r="G47" s="3"/>
      <c r="H47" s="3"/>
    </row>
    <row r="48" spans="1:8">
      <c r="A48" s="2"/>
      <c r="B48" s="2"/>
      <c r="C48" s="45"/>
      <c r="D48" s="45"/>
      <c r="E48" s="45"/>
      <c r="F48" s="2"/>
      <c r="G48" s="2"/>
      <c r="H48" s="2"/>
    </row>
    <row r="49" spans="1:8">
      <c r="A49" s="2"/>
      <c r="B49" s="2"/>
      <c r="C49" s="221" t="s">
        <v>337</v>
      </c>
      <c r="D49" s="221"/>
      <c r="E49" s="221"/>
      <c r="F49" s="2"/>
      <c r="G49" s="2"/>
      <c r="H49" s="2"/>
    </row>
    <row r="50" spans="1:8">
      <c r="A50" s="2"/>
      <c r="B50" s="2"/>
      <c r="C50" s="221" t="s">
        <v>336</v>
      </c>
      <c r="D50" s="221"/>
      <c r="E50" s="221"/>
      <c r="F50" s="2"/>
      <c r="G50" s="2"/>
      <c r="H50" s="2"/>
    </row>
    <row r="51" spans="1:8">
      <c r="A51" s="48"/>
      <c r="B51" s="48"/>
      <c r="C51" s="48"/>
      <c r="D51" s="48"/>
      <c r="E51" s="48"/>
      <c r="F51" s="48"/>
      <c r="G51" s="48"/>
      <c r="H51" s="48"/>
    </row>
    <row r="52" spans="1:8" hidden="1">
      <c r="A52" s="48"/>
      <c r="B52" s="48"/>
      <c r="C52" s="48"/>
      <c r="D52" s="48"/>
      <c r="E52" s="48"/>
      <c r="F52" s="48"/>
      <c r="G52" s="48"/>
      <c r="H52" s="48"/>
    </row>
    <row r="53" spans="1:8" hidden="1">
      <c r="A53" s="48"/>
      <c r="B53" s="48"/>
      <c r="C53" s="48"/>
      <c r="D53" s="48"/>
      <c r="E53" s="48"/>
      <c r="F53" s="48"/>
      <c r="G53" s="48"/>
      <c r="H53" s="48"/>
    </row>
    <row r="54" spans="1:8" hidden="1">
      <c r="A54" s="48"/>
      <c r="B54" s="48"/>
      <c r="C54" s="48"/>
      <c r="D54" s="48"/>
      <c r="E54" s="48"/>
      <c r="F54" s="48"/>
      <c r="G54" s="48"/>
      <c r="H54" s="48"/>
    </row>
    <row r="55" spans="1:8" hidden="1">
      <c r="A55" s="48"/>
      <c r="B55" s="48"/>
      <c r="C55" s="48"/>
      <c r="D55" s="48"/>
      <c r="E55" s="48"/>
      <c r="F55" s="48"/>
      <c r="G55" s="48"/>
      <c r="H55" s="48"/>
    </row>
    <row r="56" spans="1:8"/>
    <row r="57" spans="1:8"/>
    <row r="58" spans="1:8"/>
    <row r="59" spans="1:8"/>
  </sheetData>
  <sheetProtection formatCells="0" formatColumns="0" formatRows="0" insertRows="0"/>
  <mergeCells count="48">
    <mergeCell ref="A1:G1"/>
    <mergeCell ref="A2:G2"/>
    <mergeCell ref="A3:G3"/>
    <mergeCell ref="A4:G4"/>
    <mergeCell ref="A5:G5"/>
    <mergeCell ref="A6:G6"/>
    <mergeCell ref="A8:G8"/>
    <mergeCell ref="A10:G10"/>
    <mergeCell ref="C11:G11"/>
    <mergeCell ref="C12:G12"/>
    <mergeCell ref="C13:G13"/>
    <mergeCell ref="A15:G15"/>
    <mergeCell ref="B16:E16"/>
    <mergeCell ref="F16:G16"/>
    <mergeCell ref="B17:E17"/>
    <mergeCell ref="F17:G17"/>
    <mergeCell ref="B18:E18"/>
    <mergeCell ref="F18:G18"/>
    <mergeCell ref="B19:E19"/>
    <mergeCell ref="F19:G19"/>
    <mergeCell ref="A21:G21"/>
    <mergeCell ref="F20:G20"/>
    <mergeCell ref="A22:D22"/>
    <mergeCell ref="F22:G22"/>
    <mergeCell ref="A23:D23"/>
    <mergeCell ref="F23:G23"/>
    <mergeCell ref="A24:D24"/>
    <mergeCell ref="F24:G24"/>
    <mergeCell ref="A26:H26"/>
    <mergeCell ref="B27:F27"/>
    <mergeCell ref="B28:F28"/>
    <mergeCell ref="A30:H30"/>
    <mergeCell ref="B31:F31"/>
    <mergeCell ref="B32:E32"/>
    <mergeCell ref="B33:E33"/>
    <mergeCell ref="B34:E34"/>
    <mergeCell ref="B35:E35"/>
    <mergeCell ref="B36:E36"/>
    <mergeCell ref="B37:E37"/>
    <mergeCell ref="B38:E38"/>
    <mergeCell ref="A39:E39"/>
    <mergeCell ref="A42:H42"/>
    <mergeCell ref="A43:C43"/>
    <mergeCell ref="A44:C44"/>
    <mergeCell ref="A45:C45"/>
    <mergeCell ref="A46:G46"/>
    <mergeCell ref="C49:E49"/>
    <mergeCell ref="C50:E50"/>
  </mergeCells>
  <printOptions horizontalCentered="1"/>
  <pageMargins left="0.23622047244094491" right="0.23622047244094491" top="1.4960629921259843" bottom="0.74803149606299213" header="0.51181102362204722" footer="0.51181102362204722"/>
  <pageSetup paperSize="9" scale="80" firstPageNumber="0" fitToHeight="0" orientation="portrait" horizontalDpi="300" verticalDpi="300" r:id="rId1"/>
  <headerFooter>
    <oddHeader>&amp;R&amp;G</oddHeader>
  </headerFooter>
  <rowBreaks count="1" manualBreakCount="1">
    <brk id="50" max="7" man="1"/>
  </rowBreaks>
  <drawing r:id="rId2"/>
  <legacyDrawing r:id="rId3"/>
  <legacyDrawingHF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18458"/>
  <sheetViews>
    <sheetView view="pageBreakPreview" topLeftCell="B50" zoomScaleNormal="120" zoomScaleSheetLayoutView="100" workbookViewId="0">
      <selection activeCell="P52" sqref="P52:P57"/>
    </sheetView>
  </sheetViews>
  <sheetFormatPr defaultColWidth="14.44140625" defaultRowHeight="14.4"/>
  <cols>
    <col min="1" max="1" width="13" style="1" hidden="1" customWidth="1"/>
    <col min="2" max="2" width="6" style="1" customWidth="1"/>
    <col min="3" max="3" width="4.44140625" style="1" customWidth="1"/>
    <col min="4" max="4" width="9.109375" style="1" customWidth="1"/>
    <col min="5" max="5" width="7.5546875" style="1" customWidth="1"/>
    <col min="6" max="6" width="36.6640625" style="1" customWidth="1"/>
    <col min="7" max="7" width="10.44140625" style="1" customWidth="1"/>
    <col min="8" max="8" width="3.88671875" style="1" customWidth="1"/>
    <col min="9" max="9" width="13.44140625" style="1" customWidth="1"/>
    <col min="10" max="10" width="13.88671875" style="1" customWidth="1"/>
    <col min="11" max="11" width="15.33203125" style="1" customWidth="1"/>
    <col min="12" max="12" width="13.33203125" style="1" customWidth="1"/>
    <col min="13" max="13" width="17.33203125" style="1" customWidth="1"/>
    <col min="14" max="15" width="0" style="1" hidden="1" customWidth="1"/>
    <col min="16" max="16" width="15.21875" style="1" bestFit="1" customWidth="1"/>
    <col min="17" max="1024" width="14.44140625" style="1"/>
  </cols>
  <sheetData>
    <row r="1" spans="1:17" ht="26.25" customHeight="1">
      <c r="A1" s="63"/>
      <c r="B1" s="338" t="s">
        <v>170</v>
      </c>
      <c r="C1" s="338"/>
      <c r="D1" s="338"/>
      <c r="E1" s="338"/>
      <c r="F1" s="338"/>
      <c r="G1" s="64" t="s">
        <v>214</v>
      </c>
      <c r="H1" s="338" t="s">
        <v>215</v>
      </c>
      <c r="I1" s="338"/>
      <c r="J1" s="64" t="s">
        <v>216</v>
      </c>
      <c r="K1" s="64" t="s">
        <v>217</v>
      </c>
      <c r="L1" s="64" t="s">
        <v>218</v>
      </c>
      <c r="M1" s="65"/>
      <c r="N1" s="66"/>
    </row>
    <row r="2" spans="1:17">
      <c r="A2" s="67"/>
      <c r="B2" s="336" t="s">
        <v>219</v>
      </c>
      <c r="C2" s="336"/>
      <c r="D2" s="336"/>
      <c r="E2" s="336"/>
      <c r="F2" s="336"/>
      <c r="G2" s="68" t="s">
        <v>220</v>
      </c>
      <c r="H2" s="337">
        <f>'Cargo1-Leve22h'!G157</f>
        <v>5368.39</v>
      </c>
      <c r="I2" s="337"/>
      <c r="J2" s="68">
        <f t="shared" ref="J2:J8" si="0">SUMIF($F$11:$F$95,B2,$H$11:$H$95)</f>
        <v>49</v>
      </c>
      <c r="K2" s="70">
        <f t="shared" ref="K2:K8" si="1">H2*J2</f>
        <v>263051.11000000004</v>
      </c>
      <c r="L2" s="69">
        <f t="shared" ref="L2:L8" si="2">K2*12</f>
        <v>3156613.3200000003</v>
      </c>
      <c r="M2" s="66"/>
      <c r="N2" s="66"/>
    </row>
    <row r="3" spans="1:17">
      <c r="A3" s="67"/>
      <c r="B3" s="336" t="s">
        <v>221</v>
      </c>
      <c r="C3" s="336"/>
      <c r="D3" s="336"/>
      <c r="E3" s="336"/>
      <c r="F3" s="336"/>
      <c r="G3" s="68" t="s">
        <v>220</v>
      </c>
      <c r="H3" s="337">
        <f>'Cargo2-Exec22h'!G157</f>
        <v>6002.76</v>
      </c>
      <c r="I3" s="337"/>
      <c r="J3" s="68">
        <f t="shared" si="0"/>
        <v>50</v>
      </c>
      <c r="K3" s="70">
        <f t="shared" si="1"/>
        <v>300138</v>
      </c>
      <c r="L3" s="69">
        <f t="shared" si="2"/>
        <v>3601656</v>
      </c>
      <c r="M3" s="65"/>
      <c r="N3" s="66"/>
    </row>
    <row r="4" spans="1:17">
      <c r="A4" s="67"/>
      <c r="B4" s="336" t="s">
        <v>222</v>
      </c>
      <c r="C4" s="336"/>
      <c r="D4" s="336"/>
      <c r="E4" s="336"/>
      <c r="F4" s="336"/>
      <c r="G4" s="68" t="s">
        <v>220</v>
      </c>
      <c r="H4" s="337">
        <f>'Cargo3-Exec24h'!G163</f>
        <v>6356.86</v>
      </c>
      <c r="I4" s="337"/>
      <c r="J4" s="68">
        <f t="shared" si="0"/>
        <v>28</v>
      </c>
      <c r="K4" s="70">
        <f t="shared" si="1"/>
        <v>177992.08</v>
      </c>
      <c r="L4" s="69">
        <f t="shared" si="2"/>
        <v>2135904.96</v>
      </c>
      <c r="M4" s="65"/>
      <c r="N4" s="66"/>
    </row>
    <row r="5" spans="1:17">
      <c r="A5" s="67"/>
      <c r="B5" s="336" t="s">
        <v>223</v>
      </c>
      <c r="C5" s="336"/>
      <c r="D5" s="336"/>
      <c r="E5" s="336"/>
      <c r="F5" s="336"/>
      <c r="G5" s="68" t="s">
        <v>220</v>
      </c>
      <c r="H5" s="337">
        <f>'Cargo4-Pesado22h'!G161</f>
        <v>5992.28</v>
      </c>
      <c r="I5" s="337"/>
      <c r="J5" s="68">
        <f t="shared" si="0"/>
        <v>36</v>
      </c>
      <c r="K5" s="70">
        <f t="shared" si="1"/>
        <v>215722.08</v>
      </c>
      <c r="L5" s="69">
        <f t="shared" si="2"/>
        <v>2588664.96</v>
      </c>
      <c r="M5" s="65"/>
      <c r="N5" s="66"/>
    </row>
    <row r="6" spans="1:17">
      <c r="A6" s="67"/>
      <c r="B6" s="336" t="s">
        <v>224</v>
      </c>
      <c r="C6" s="336"/>
      <c r="D6" s="336"/>
      <c r="E6" s="336"/>
      <c r="F6" s="336"/>
      <c r="G6" s="68" t="s">
        <v>220</v>
      </c>
      <c r="H6" s="337">
        <f>'Cargo5-Pesado24h'!G163</f>
        <v>6346.92</v>
      </c>
      <c r="I6" s="337"/>
      <c r="J6" s="68">
        <f t="shared" si="0"/>
        <v>2</v>
      </c>
      <c r="K6" s="70">
        <f t="shared" si="1"/>
        <v>12693.84</v>
      </c>
      <c r="L6" s="69">
        <f t="shared" si="2"/>
        <v>152326.08000000002</v>
      </c>
      <c r="M6" s="65"/>
      <c r="N6" s="66"/>
    </row>
    <row r="7" spans="1:17">
      <c r="A7" s="67"/>
      <c r="B7" s="336" t="s">
        <v>225</v>
      </c>
      <c r="C7" s="336"/>
      <c r="D7" s="336"/>
      <c r="E7" s="336"/>
      <c r="F7" s="336"/>
      <c r="G7" s="68" t="s">
        <v>226</v>
      </c>
      <c r="H7" s="337">
        <f>Diárias!F44</f>
        <v>162.05000000000001</v>
      </c>
      <c r="I7" s="337"/>
      <c r="J7" s="68">
        <f t="shared" si="0"/>
        <v>112</v>
      </c>
      <c r="K7" s="70">
        <f t="shared" si="1"/>
        <v>18149.600000000002</v>
      </c>
      <c r="L7" s="69">
        <f t="shared" si="2"/>
        <v>217795.20000000001</v>
      </c>
      <c r="M7" s="65"/>
      <c r="N7" s="66"/>
    </row>
    <row r="8" spans="1:17">
      <c r="A8" s="67"/>
      <c r="B8" s="336" t="s">
        <v>227</v>
      </c>
      <c r="C8" s="336"/>
      <c r="D8" s="336"/>
      <c r="E8" s="336"/>
      <c r="F8" s="336"/>
      <c r="G8" s="68" t="s">
        <v>226</v>
      </c>
      <c r="H8" s="337">
        <f>Diárias!F45</f>
        <v>216.06</v>
      </c>
      <c r="I8" s="337"/>
      <c r="J8" s="68">
        <f t="shared" si="0"/>
        <v>113</v>
      </c>
      <c r="K8" s="70">
        <f t="shared" si="1"/>
        <v>24414.78</v>
      </c>
      <c r="L8" s="69">
        <f t="shared" si="2"/>
        <v>292977.36</v>
      </c>
      <c r="M8" s="65"/>
      <c r="N8" s="66"/>
    </row>
    <row r="9" spans="1:17" ht="15.75" customHeight="1">
      <c r="A9" s="66"/>
      <c r="B9" s="66"/>
      <c r="C9" s="66"/>
      <c r="D9" s="66"/>
      <c r="E9" s="66"/>
      <c r="F9" s="66"/>
      <c r="G9" s="66"/>
      <c r="H9" s="66"/>
      <c r="I9" s="66"/>
      <c r="J9" s="66"/>
      <c r="K9" s="66"/>
      <c r="L9" s="71">
        <f>SUM(L2:L8)</f>
        <v>12145937.880000001</v>
      </c>
      <c r="M9" s="65"/>
      <c r="N9" s="65"/>
      <c r="O9" s="66"/>
    </row>
    <row r="10" spans="1:17" ht="20.399999999999999">
      <c r="A10" s="72"/>
      <c r="B10" s="73" t="s">
        <v>228</v>
      </c>
      <c r="C10" s="74" t="s">
        <v>229</v>
      </c>
      <c r="D10" s="74" t="s">
        <v>230</v>
      </c>
      <c r="E10" s="74" t="s">
        <v>231</v>
      </c>
      <c r="F10" s="74" t="s">
        <v>181</v>
      </c>
      <c r="G10" s="74" t="s">
        <v>232</v>
      </c>
      <c r="H10" s="74" t="s">
        <v>233</v>
      </c>
      <c r="I10" s="74" t="s">
        <v>234</v>
      </c>
      <c r="J10" s="75" t="s">
        <v>235</v>
      </c>
      <c r="K10" s="75" t="s">
        <v>236</v>
      </c>
      <c r="L10" s="75" t="s">
        <v>237</v>
      </c>
      <c r="M10" s="74" t="s">
        <v>238</v>
      </c>
      <c r="N10" s="76" t="s">
        <v>239</v>
      </c>
      <c r="O10" s="76" t="s">
        <v>240</v>
      </c>
    </row>
    <row r="11" spans="1:17">
      <c r="A11" s="1" t="s">
        <v>241</v>
      </c>
      <c r="B11" s="322">
        <v>1</v>
      </c>
      <c r="C11" s="77">
        <v>1</v>
      </c>
      <c r="D11" s="323" t="s">
        <v>242</v>
      </c>
      <c r="E11" s="323">
        <v>110120</v>
      </c>
      <c r="F11" s="78" t="s">
        <v>219</v>
      </c>
      <c r="G11" s="78" t="s">
        <v>220</v>
      </c>
      <c r="H11" s="79">
        <v>6</v>
      </c>
      <c r="I11" s="80">
        <f t="shared" ref="I11:I42" si="3">VLOOKUP(F11,$B$2:$I$8,7,FALSE())</f>
        <v>5368.39</v>
      </c>
      <c r="J11" s="81">
        <f t="shared" ref="J11:J42" si="4">I11*H11</f>
        <v>32210.340000000004</v>
      </c>
      <c r="K11" s="81">
        <f t="shared" ref="K11:K42" si="5">I11*12</f>
        <v>64420.680000000008</v>
      </c>
      <c r="L11" s="81">
        <f t="shared" ref="L11:L42" si="6">K11*H11</f>
        <v>386524.08000000007</v>
      </c>
      <c r="M11" s="324">
        <f>SUM(L11:L15)</f>
        <v>697091.64</v>
      </c>
      <c r="N11" s="1" t="b">
        <f>IF(Proposta!$A$15=A11,C11)</f>
        <v>0</v>
      </c>
      <c r="O11" s="1">
        <f>COUNTIF($N$11:N11,"&lt;&gt;"&amp;FALSE())</f>
        <v>0</v>
      </c>
      <c r="Q11" s="342" t="s">
        <v>351</v>
      </c>
    </row>
    <row r="12" spans="1:17">
      <c r="A12" s="1" t="s">
        <v>241</v>
      </c>
      <c r="B12" s="322"/>
      <c r="C12" s="77">
        <v>2</v>
      </c>
      <c r="D12" s="323"/>
      <c r="E12" s="323"/>
      <c r="F12" s="78" t="s">
        <v>221</v>
      </c>
      <c r="G12" s="78" t="s">
        <v>220</v>
      </c>
      <c r="H12" s="79">
        <v>2</v>
      </c>
      <c r="I12" s="80">
        <f t="shared" si="3"/>
        <v>6002.76</v>
      </c>
      <c r="J12" s="81">
        <f t="shared" si="4"/>
        <v>12005.52</v>
      </c>
      <c r="K12" s="81">
        <f t="shared" si="5"/>
        <v>72033.119999999995</v>
      </c>
      <c r="L12" s="81">
        <f t="shared" si="6"/>
        <v>144066.23999999999</v>
      </c>
      <c r="M12" s="324"/>
      <c r="N12" s="1" t="b">
        <f>IF(Proposta!$A$15=A12,C12)</f>
        <v>0</v>
      </c>
      <c r="O12" s="1">
        <f>COUNTIF($N$11:N12,"&lt;&gt;"&amp;FALSE())</f>
        <v>0</v>
      </c>
      <c r="Q12" s="343"/>
    </row>
    <row r="13" spans="1:17">
      <c r="A13" s="1" t="s">
        <v>241</v>
      </c>
      <c r="B13" s="322"/>
      <c r="C13" s="77">
        <v>3</v>
      </c>
      <c r="D13" s="323"/>
      <c r="E13" s="323"/>
      <c r="F13" s="78" t="s">
        <v>223</v>
      </c>
      <c r="G13" s="78" t="s">
        <v>220</v>
      </c>
      <c r="H13" s="79">
        <v>2</v>
      </c>
      <c r="I13" s="80">
        <f t="shared" si="3"/>
        <v>5992.28</v>
      </c>
      <c r="J13" s="81">
        <f t="shared" si="4"/>
        <v>11984.56</v>
      </c>
      <c r="K13" s="81">
        <f t="shared" si="5"/>
        <v>71907.360000000001</v>
      </c>
      <c r="L13" s="81">
        <f t="shared" si="6"/>
        <v>143814.72</v>
      </c>
      <c r="M13" s="324"/>
      <c r="N13" s="1" t="b">
        <f>IF(Proposta!$A$15=A13,C13)</f>
        <v>0</v>
      </c>
      <c r="O13" s="1">
        <f>COUNTIF($N$11:N13,"&lt;&gt;"&amp;FALSE())</f>
        <v>0</v>
      </c>
      <c r="P13" s="167">
        <v>698066.04</v>
      </c>
      <c r="Q13" s="343"/>
    </row>
    <row r="14" spans="1:17">
      <c r="A14" s="1" t="s">
        <v>241</v>
      </c>
      <c r="B14" s="322"/>
      <c r="C14" s="77">
        <v>4</v>
      </c>
      <c r="D14" s="323"/>
      <c r="E14" s="323"/>
      <c r="F14" s="78" t="s">
        <v>225</v>
      </c>
      <c r="G14" s="78" t="s">
        <v>226</v>
      </c>
      <c r="H14" s="79">
        <v>5</v>
      </c>
      <c r="I14" s="80">
        <f t="shared" si="3"/>
        <v>162.05000000000001</v>
      </c>
      <c r="J14" s="81">
        <f t="shared" si="4"/>
        <v>810.25</v>
      </c>
      <c r="K14" s="81">
        <f t="shared" si="5"/>
        <v>1944.6000000000001</v>
      </c>
      <c r="L14" s="81">
        <f t="shared" si="6"/>
        <v>9723</v>
      </c>
      <c r="M14" s="324"/>
      <c r="N14" s="1" t="b">
        <f>IF(Proposta!$A$15=A14,C14)</f>
        <v>0</v>
      </c>
      <c r="O14" s="1">
        <f>COUNTIF($N$11:N14,"&lt;&gt;"&amp;FALSE())</f>
        <v>0</v>
      </c>
      <c r="Q14" s="343"/>
    </row>
    <row r="15" spans="1:17">
      <c r="A15" s="1" t="s">
        <v>241</v>
      </c>
      <c r="B15" s="322"/>
      <c r="C15" s="77">
        <v>5</v>
      </c>
      <c r="D15" s="323"/>
      <c r="E15" s="323"/>
      <c r="F15" s="78" t="s">
        <v>227</v>
      </c>
      <c r="G15" s="78" t="s">
        <v>226</v>
      </c>
      <c r="H15" s="79">
        <v>5</v>
      </c>
      <c r="I15" s="80">
        <f t="shared" si="3"/>
        <v>216.06</v>
      </c>
      <c r="J15" s="81">
        <f t="shared" si="4"/>
        <v>1080.3</v>
      </c>
      <c r="K15" s="81">
        <f t="shared" si="5"/>
        <v>2592.7200000000003</v>
      </c>
      <c r="L15" s="81">
        <f t="shared" si="6"/>
        <v>12963.600000000002</v>
      </c>
      <c r="M15" s="324"/>
      <c r="N15" s="1" t="b">
        <f>IF(Proposta!$A$15=A15,C15)</f>
        <v>0</v>
      </c>
      <c r="O15" s="1">
        <f>COUNTIF($N$11:N15,"&lt;&gt;"&amp;FALSE())</f>
        <v>0</v>
      </c>
      <c r="Q15" s="343"/>
    </row>
    <row r="16" spans="1:17">
      <c r="A16" s="1" t="s">
        <v>243</v>
      </c>
      <c r="B16" s="330">
        <v>2</v>
      </c>
      <c r="C16" s="83">
        <v>6</v>
      </c>
      <c r="D16" s="331" t="s">
        <v>244</v>
      </c>
      <c r="E16" s="331">
        <v>110161</v>
      </c>
      <c r="F16" s="84" t="s">
        <v>221</v>
      </c>
      <c r="G16" s="84" t="s">
        <v>220</v>
      </c>
      <c r="H16" s="85">
        <v>1</v>
      </c>
      <c r="I16" s="86">
        <f t="shared" si="3"/>
        <v>6002.76</v>
      </c>
      <c r="J16" s="87">
        <f t="shared" si="4"/>
        <v>6002.76</v>
      </c>
      <c r="K16" s="87">
        <f t="shared" si="5"/>
        <v>72033.119999999995</v>
      </c>
      <c r="L16" s="87">
        <f t="shared" si="6"/>
        <v>72033.119999999995</v>
      </c>
      <c r="M16" s="335">
        <f>SUM(L16:L19)</f>
        <v>154797.36000000002</v>
      </c>
      <c r="N16" s="1" t="b">
        <f>IF(Proposta!$A$15=A16,C16)</f>
        <v>0</v>
      </c>
      <c r="O16" s="1">
        <f>COUNTIF($N$11:N16,"&lt;&gt;"&amp;FALSE())</f>
        <v>0</v>
      </c>
      <c r="P16" s="339">
        <v>154827.12</v>
      </c>
      <c r="Q16" s="340" t="s">
        <v>351</v>
      </c>
    </row>
    <row r="17" spans="1:17">
      <c r="A17" s="1" t="s">
        <v>243</v>
      </c>
      <c r="B17" s="330"/>
      <c r="C17" s="83">
        <v>7</v>
      </c>
      <c r="D17" s="331"/>
      <c r="E17" s="331"/>
      <c r="F17" s="84" t="s">
        <v>222</v>
      </c>
      <c r="G17" s="84" t="s">
        <v>220</v>
      </c>
      <c r="H17" s="85">
        <v>1</v>
      </c>
      <c r="I17" s="86">
        <f t="shared" si="3"/>
        <v>6356.86</v>
      </c>
      <c r="J17" s="87">
        <f t="shared" si="4"/>
        <v>6356.86</v>
      </c>
      <c r="K17" s="87">
        <f t="shared" si="5"/>
        <v>76282.319999999992</v>
      </c>
      <c r="L17" s="87">
        <f t="shared" si="6"/>
        <v>76282.319999999992</v>
      </c>
      <c r="M17" s="335"/>
      <c r="N17" s="1" t="b">
        <f>IF(Proposta!$A$15=A17,C17)</f>
        <v>0</v>
      </c>
      <c r="O17" s="1">
        <f>COUNTIF($N$11:N17,"&lt;&gt;"&amp;FALSE())</f>
        <v>0</v>
      </c>
      <c r="P17" s="339"/>
      <c r="Q17" s="341"/>
    </row>
    <row r="18" spans="1:17">
      <c r="A18" s="1" t="s">
        <v>243</v>
      </c>
      <c r="B18" s="330"/>
      <c r="C18" s="83">
        <v>8</v>
      </c>
      <c r="D18" s="331"/>
      <c r="E18" s="331"/>
      <c r="F18" s="84" t="s">
        <v>225</v>
      </c>
      <c r="G18" s="84" t="s">
        <v>226</v>
      </c>
      <c r="H18" s="85">
        <v>2</v>
      </c>
      <c r="I18" s="86">
        <f t="shared" si="3"/>
        <v>162.05000000000001</v>
      </c>
      <c r="J18" s="87">
        <f t="shared" si="4"/>
        <v>324.10000000000002</v>
      </c>
      <c r="K18" s="87">
        <f t="shared" si="5"/>
        <v>1944.6000000000001</v>
      </c>
      <c r="L18" s="87">
        <f t="shared" si="6"/>
        <v>3889.2000000000003</v>
      </c>
      <c r="M18" s="335"/>
      <c r="N18" s="1" t="b">
        <f>IF(Proposta!$A$15=A18,C18)</f>
        <v>0</v>
      </c>
      <c r="O18" s="1">
        <f>COUNTIF($N$11:N18,"&lt;&gt;"&amp;FALSE())</f>
        <v>0</v>
      </c>
      <c r="P18" s="339"/>
      <c r="Q18" s="341"/>
    </row>
    <row r="19" spans="1:17">
      <c r="A19" s="1" t="s">
        <v>243</v>
      </c>
      <c r="B19" s="330"/>
      <c r="C19" s="83">
        <v>9</v>
      </c>
      <c r="D19" s="331"/>
      <c r="E19" s="331"/>
      <c r="F19" s="84" t="s">
        <v>227</v>
      </c>
      <c r="G19" s="84" t="s">
        <v>226</v>
      </c>
      <c r="H19" s="85">
        <v>1</v>
      </c>
      <c r="I19" s="86">
        <f t="shared" si="3"/>
        <v>216.06</v>
      </c>
      <c r="J19" s="87">
        <f t="shared" si="4"/>
        <v>216.06</v>
      </c>
      <c r="K19" s="87">
        <f t="shared" si="5"/>
        <v>2592.7200000000003</v>
      </c>
      <c r="L19" s="87">
        <f t="shared" si="6"/>
        <v>2592.7200000000003</v>
      </c>
      <c r="M19" s="335"/>
      <c r="N19" s="1" t="b">
        <f>IF(Proposta!$A$15=A19,C19)</f>
        <v>0</v>
      </c>
      <c r="O19" s="1">
        <f>COUNTIF($N$11:N19,"&lt;&gt;"&amp;FALSE())</f>
        <v>0</v>
      </c>
      <c r="P19" s="339"/>
      <c r="Q19" s="341"/>
    </row>
    <row r="20" spans="1:17">
      <c r="A20" s="1" t="s">
        <v>289</v>
      </c>
      <c r="B20" s="88"/>
      <c r="C20" s="77"/>
      <c r="D20" s="89"/>
      <c r="E20" s="89"/>
      <c r="F20" s="78"/>
      <c r="G20" s="78"/>
      <c r="H20" s="79"/>
      <c r="I20" s="80"/>
      <c r="J20" s="81"/>
      <c r="K20" s="81"/>
      <c r="L20" s="81"/>
      <c r="M20" s="81"/>
      <c r="N20" s="1" t="b">
        <f>IF(Proposta!$A$15=A20,C20)</f>
        <v>0</v>
      </c>
      <c r="O20" s="1">
        <f>COUNTIF($N$11:N20,"&lt;&gt;"&amp;FALSE())</f>
        <v>0</v>
      </c>
      <c r="Q20" s="168"/>
    </row>
    <row r="21" spans="1:17">
      <c r="A21" s="1" t="s">
        <v>290</v>
      </c>
      <c r="B21" s="327">
        <v>3</v>
      </c>
      <c r="C21" s="83">
        <v>11</v>
      </c>
      <c r="D21" s="328" t="s">
        <v>245</v>
      </c>
      <c r="E21" s="328">
        <v>323028</v>
      </c>
      <c r="F21" s="84" t="s">
        <v>219</v>
      </c>
      <c r="G21" s="84" t="s">
        <v>220</v>
      </c>
      <c r="H21" s="85">
        <v>3</v>
      </c>
      <c r="I21" s="86">
        <f t="shared" si="3"/>
        <v>5368.39</v>
      </c>
      <c r="J21" s="87">
        <f t="shared" si="4"/>
        <v>16105.170000000002</v>
      </c>
      <c r="K21" s="87">
        <f t="shared" si="5"/>
        <v>64420.680000000008</v>
      </c>
      <c r="L21" s="87">
        <f t="shared" si="6"/>
        <v>193262.04000000004</v>
      </c>
      <c r="M21" s="335">
        <f>SUM(L21:L22)</f>
        <v>337328.28</v>
      </c>
      <c r="N21" s="1" t="b">
        <f>IF(Proposta!$A$15=A21,C21)</f>
        <v>0</v>
      </c>
      <c r="O21" s="1">
        <f>COUNTIF($N$11:N21,"&lt;&gt;"&amp;FALSE())</f>
        <v>0</v>
      </c>
      <c r="P21" s="339">
        <v>337662.71999999997</v>
      </c>
      <c r="Q21" s="340" t="s">
        <v>351</v>
      </c>
    </row>
    <row r="22" spans="1:17">
      <c r="A22" s="1" t="s">
        <v>290</v>
      </c>
      <c r="B22" s="327"/>
      <c r="C22" s="83">
        <v>12</v>
      </c>
      <c r="D22" s="328"/>
      <c r="E22" s="328"/>
      <c r="F22" s="84" t="s">
        <v>221</v>
      </c>
      <c r="G22" s="84" t="s">
        <v>220</v>
      </c>
      <c r="H22" s="85">
        <v>2</v>
      </c>
      <c r="I22" s="86">
        <f t="shared" si="3"/>
        <v>6002.76</v>
      </c>
      <c r="J22" s="87">
        <f t="shared" si="4"/>
        <v>12005.52</v>
      </c>
      <c r="K22" s="87">
        <f t="shared" si="5"/>
        <v>72033.119999999995</v>
      </c>
      <c r="L22" s="87">
        <f t="shared" si="6"/>
        <v>144066.23999999999</v>
      </c>
      <c r="M22" s="335"/>
      <c r="N22" s="1" t="b">
        <f>IF(Proposta!$A$15=A22,C22)</f>
        <v>0</v>
      </c>
      <c r="O22" s="1">
        <f>COUNTIF($N$11:N22,"&lt;&gt;"&amp;FALSE())</f>
        <v>0</v>
      </c>
      <c r="P22" s="339"/>
      <c r="Q22" s="341"/>
    </row>
    <row r="23" spans="1:17">
      <c r="A23" s="1" t="s">
        <v>291</v>
      </c>
      <c r="B23" s="322">
        <v>4</v>
      </c>
      <c r="C23" s="77">
        <v>13</v>
      </c>
      <c r="D23" s="323" t="s">
        <v>246</v>
      </c>
      <c r="E23" s="323">
        <v>323102</v>
      </c>
      <c r="F23" s="78" t="s">
        <v>221</v>
      </c>
      <c r="G23" s="78" t="s">
        <v>220</v>
      </c>
      <c r="H23" s="79">
        <v>4</v>
      </c>
      <c r="I23" s="80">
        <f t="shared" si="3"/>
        <v>6002.76</v>
      </c>
      <c r="J23" s="81">
        <f t="shared" si="4"/>
        <v>24011.040000000001</v>
      </c>
      <c r="K23" s="81">
        <f t="shared" si="5"/>
        <v>72033.119999999995</v>
      </c>
      <c r="L23" s="81">
        <f t="shared" si="6"/>
        <v>288132.47999999998</v>
      </c>
      <c r="M23" s="324">
        <f>SUM(L23:L25)</f>
        <v>304985.27999999997</v>
      </c>
      <c r="N23" s="1" t="b">
        <f>IF(Proposta!$A$15=A23,C23)</f>
        <v>0</v>
      </c>
      <c r="O23" s="1">
        <f>COUNTIF($N$11:N23,"&lt;&gt;"&amp;FALSE())</f>
        <v>0</v>
      </c>
      <c r="P23" s="339">
        <v>305025.59999999998</v>
      </c>
      <c r="Q23" s="340" t="s">
        <v>351</v>
      </c>
    </row>
    <row r="24" spans="1:17">
      <c r="A24" s="1" t="s">
        <v>291</v>
      </c>
      <c r="B24" s="322"/>
      <c r="C24" s="77">
        <v>14</v>
      </c>
      <c r="D24" s="323"/>
      <c r="E24" s="323"/>
      <c r="F24" s="78" t="s">
        <v>225</v>
      </c>
      <c r="G24" s="78" t="s">
        <v>226</v>
      </c>
      <c r="H24" s="79">
        <v>2</v>
      </c>
      <c r="I24" s="80">
        <f t="shared" si="3"/>
        <v>162.05000000000001</v>
      </c>
      <c r="J24" s="81">
        <f t="shared" si="4"/>
        <v>324.10000000000002</v>
      </c>
      <c r="K24" s="81">
        <f t="shared" si="5"/>
        <v>1944.6000000000001</v>
      </c>
      <c r="L24" s="81">
        <f t="shared" si="6"/>
        <v>3889.2000000000003</v>
      </c>
      <c r="M24" s="324"/>
      <c r="N24" s="1" t="b">
        <f>IF(Proposta!$A$15=A24,C24)</f>
        <v>0</v>
      </c>
      <c r="O24" s="1">
        <f>COUNTIF($N$11:N24,"&lt;&gt;"&amp;FALSE())</f>
        <v>0</v>
      </c>
      <c r="P24" s="339"/>
      <c r="Q24" s="340"/>
    </row>
    <row r="25" spans="1:17">
      <c r="A25" s="1" t="s">
        <v>291</v>
      </c>
      <c r="B25" s="322"/>
      <c r="C25" s="77">
        <v>15</v>
      </c>
      <c r="D25" s="323"/>
      <c r="E25" s="323"/>
      <c r="F25" s="78" t="s">
        <v>227</v>
      </c>
      <c r="G25" s="78" t="s">
        <v>226</v>
      </c>
      <c r="H25" s="79">
        <v>5</v>
      </c>
      <c r="I25" s="80">
        <f t="shared" si="3"/>
        <v>216.06</v>
      </c>
      <c r="J25" s="81">
        <f t="shared" si="4"/>
        <v>1080.3</v>
      </c>
      <c r="K25" s="81">
        <f t="shared" si="5"/>
        <v>2592.7200000000003</v>
      </c>
      <c r="L25" s="81">
        <f t="shared" si="6"/>
        <v>12963.600000000002</v>
      </c>
      <c r="M25" s="324"/>
      <c r="N25" s="1" t="b">
        <f>IF(Proposta!$A$15=A25,C25)</f>
        <v>0</v>
      </c>
      <c r="O25" s="1">
        <f>COUNTIF($N$11:N25,"&lt;&gt;"&amp;FALSE())</f>
        <v>0</v>
      </c>
      <c r="P25" s="339"/>
      <c r="Q25" s="340"/>
    </row>
    <row r="26" spans="1:17">
      <c r="A26" s="1" t="s">
        <v>292</v>
      </c>
      <c r="B26" s="330">
        <v>5</v>
      </c>
      <c r="C26" s="83">
        <v>16</v>
      </c>
      <c r="D26" s="331" t="s">
        <v>247</v>
      </c>
      <c r="E26" s="331">
        <v>393001</v>
      </c>
      <c r="F26" s="84" t="s">
        <v>219</v>
      </c>
      <c r="G26" s="84" t="s">
        <v>220</v>
      </c>
      <c r="H26" s="85">
        <v>8</v>
      </c>
      <c r="I26" s="90">
        <f t="shared" si="3"/>
        <v>5368.39</v>
      </c>
      <c r="J26" s="87">
        <f t="shared" si="4"/>
        <v>42947.12</v>
      </c>
      <c r="K26" s="87">
        <f t="shared" si="5"/>
        <v>64420.680000000008</v>
      </c>
      <c r="L26" s="87">
        <f t="shared" si="6"/>
        <v>515365.44000000006</v>
      </c>
      <c r="M26" s="329">
        <f>SUM(L26:L28)</f>
        <v>644355.00000000012</v>
      </c>
      <c r="N26" s="1" t="b">
        <f>IF(Proposta!$A$15=A26,C26)</f>
        <v>0</v>
      </c>
      <c r="O26" s="1">
        <f>COUNTIF($N$11:N26,"&lt;&gt;"&amp;FALSE())</f>
        <v>0</v>
      </c>
      <c r="P26" s="339">
        <v>645553.80000000005</v>
      </c>
      <c r="Q26" s="340" t="s">
        <v>351</v>
      </c>
    </row>
    <row r="27" spans="1:17">
      <c r="A27" s="1" t="s">
        <v>292</v>
      </c>
      <c r="B27" s="330"/>
      <c r="C27" s="83">
        <v>17</v>
      </c>
      <c r="D27" s="331"/>
      <c r="E27" s="331"/>
      <c r="F27" s="84" t="s">
        <v>225</v>
      </c>
      <c r="G27" s="84" t="s">
        <v>226</v>
      </c>
      <c r="H27" s="85">
        <v>29</v>
      </c>
      <c r="I27" s="90">
        <f t="shared" si="3"/>
        <v>162.05000000000001</v>
      </c>
      <c r="J27" s="87">
        <f t="shared" si="4"/>
        <v>4699.4500000000007</v>
      </c>
      <c r="K27" s="87">
        <f t="shared" si="5"/>
        <v>1944.6000000000001</v>
      </c>
      <c r="L27" s="87">
        <f t="shared" si="6"/>
        <v>56393.4</v>
      </c>
      <c r="M27" s="329"/>
      <c r="N27" s="1" t="b">
        <f>IF(Proposta!$A$15=A27,C27)</f>
        <v>0</v>
      </c>
      <c r="O27" s="1">
        <f>COUNTIF($N$11:N27,"&lt;&gt;"&amp;FALSE())</f>
        <v>0</v>
      </c>
      <c r="P27" s="339"/>
      <c r="Q27" s="341"/>
    </row>
    <row r="28" spans="1:17">
      <c r="A28" s="1" t="s">
        <v>292</v>
      </c>
      <c r="B28" s="330"/>
      <c r="C28" s="83">
        <v>18</v>
      </c>
      <c r="D28" s="331"/>
      <c r="E28" s="331"/>
      <c r="F28" s="84" t="s">
        <v>227</v>
      </c>
      <c r="G28" s="84" t="s">
        <v>226</v>
      </c>
      <c r="H28" s="85">
        <v>28</v>
      </c>
      <c r="I28" s="90">
        <f t="shared" si="3"/>
        <v>216.06</v>
      </c>
      <c r="J28" s="87">
        <f t="shared" si="4"/>
        <v>6049.68</v>
      </c>
      <c r="K28" s="87">
        <f t="shared" si="5"/>
        <v>2592.7200000000003</v>
      </c>
      <c r="L28" s="87">
        <f t="shared" si="6"/>
        <v>72596.160000000003</v>
      </c>
      <c r="M28" s="329"/>
      <c r="N28" s="1" t="b">
        <f>IF(Proposta!$A$15=A28,C28)</f>
        <v>0</v>
      </c>
      <c r="O28" s="1">
        <f>COUNTIF($N$11:N28,"&lt;&gt;"&amp;FALSE())</f>
        <v>0</v>
      </c>
      <c r="P28" s="339"/>
      <c r="Q28" s="341"/>
    </row>
    <row r="29" spans="1:17">
      <c r="A29" s="1" t="s">
        <v>293</v>
      </c>
      <c r="B29" s="322">
        <v>6</v>
      </c>
      <c r="C29" s="77">
        <v>19</v>
      </c>
      <c r="D29" s="323" t="s">
        <v>248</v>
      </c>
      <c r="E29" s="323">
        <v>370003</v>
      </c>
      <c r="F29" s="78" t="s">
        <v>219</v>
      </c>
      <c r="G29" s="78" t="s">
        <v>220</v>
      </c>
      <c r="H29" s="79">
        <v>2</v>
      </c>
      <c r="I29" s="80">
        <f t="shared" si="3"/>
        <v>5368.39</v>
      </c>
      <c r="J29" s="81">
        <f t="shared" si="4"/>
        <v>10736.78</v>
      </c>
      <c r="K29" s="81">
        <f t="shared" si="5"/>
        <v>64420.680000000008</v>
      </c>
      <c r="L29" s="81">
        <f t="shared" si="6"/>
        <v>128841.36000000002</v>
      </c>
      <c r="M29" s="324">
        <f>SUM(L29:L34)</f>
        <v>501916.91999999993</v>
      </c>
      <c r="N29" s="1" t="b">
        <f>IF(Proposta!$A$15=A29,C29)</f>
        <v>0</v>
      </c>
      <c r="O29" s="1">
        <f>COUNTIF($N$11:N29,"&lt;&gt;"&amp;FALSE())</f>
        <v>0</v>
      </c>
      <c r="P29" s="339">
        <v>502305.24</v>
      </c>
      <c r="Q29" s="340" t="s">
        <v>351</v>
      </c>
    </row>
    <row r="30" spans="1:17">
      <c r="A30" s="1" t="s">
        <v>293</v>
      </c>
      <c r="B30" s="322"/>
      <c r="C30" s="77">
        <v>20</v>
      </c>
      <c r="D30" s="323"/>
      <c r="E30" s="323"/>
      <c r="F30" s="78" t="s">
        <v>221</v>
      </c>
      <c r="G30" s="78" t="s">
        <v>220</v>
      </c>
      <c r="H30" s="79">
        <v>2</v>
      </c>
      <c r="I30" s="80">
        <f t="shared" si="3"/>
        <v>6002.76</v>
      </c>
      <c r="J30" s="81">
        <f t="shared" si="4"/>
        <v>12005.52</v>
      </c>
      <c r="K30" s="81">
        <f t="shared" si="5"/>
        <v>72033.119999999995</v>
      </c>
      <c r="L30" s="81">
        <f t="shared" si="6"/>
        <v>144066.23999999999</v>
      </c>
      <c r="M30" s="324"/>
      <c r="N30" s="1" t="b">
        <f>IF(Proposta!$A$15=A30,C30)</f>
        <v>0</v>
      </c>
      <c r="O30" s="1">
        <f>COUNTIF($N$11:N30,"&lt;&gt;"&amp;FALSE())</f>
        <v>0</v>
      </c>
      <c r="P30" s="339"/>
      <c r="Q30" s="341"/>
    </row>
    <row r="31" spans="1:17">
      <c r="A31" s="1" t="s">
        <v>293</v>
      </c>
      <c r="B31" s="322"/>
      <c r="C31" s="77">
        <v>21</v>
      </c>
      <c r="D31" s="323"/>
      <c r="E31" s="323"/>
      <c r="F31" s="78" t="s">
        <v>222</v>
      </c>
      <c r="G31" s="78" t="s">
        <v>220</v>
      </c>
      <c r="H31" s="79">
        <v>2</v>
      </c>
      <c r="I31" s="80">
        <f t="shared" si="3"/>
        <v>6356.86</v>
      </c>
      <c r="J31" s="81">
        <f t="shared" si="4"/>
        <v>12713.72</v>
      </c>
      <c r="K31" s="81">
        <f t="shared" si="5"/>
        <v>76282.319999999992</v>
      </c>
      <c r="L31" s="81">
        <f t="shared" si="6"/>
        <v>152564.63999999998</v>
      </c>
      <c r="M31" s="324"/>
      <c r="N31" s="1" t="b">
        <f>IF(Proposta!$A$15=A31,C31)</f>
        <v>0</v>
      </c>
      <c r="O31" s="1">
        <f>COUNTIF($N$11:N31,"&lt;&gt;"&amp;FALSE())</f>
        <v>0</v>
      </c>
      <c r="P31" s="339"/>
      <c r="Q31" s="341"/>
    </row>
    <row r="32" spans="1:17">
      <c r="A32" s="1" t="s">
        <v>293</v>
      </c>
      <c r="B32" s="322"/>
      <c r="C32" s="77">
        <v>22</v>
      </c>
      <c r="D32" s="323"/>
      <c r="E32" s="323"/>
      <c r="F32" s="78" t="s">
        <v>223</v>
      </c>
      <c r="G32" s="78" t="s">
        <v>220</v>
      </c>
      <c r="H32" s="79">
        <v>1</v>
      </c>
      <c r="I32" s="80">
        <f t="shared" si="3"/>
        <v>5992.28</v>
      </c>
      <c r="J32" s="81">
        <f t="shared" si="4"/>
        <v>5992.28</v>
      </c>
      <c r="K32" s="81">
        <f t="shared" si="5"/>
        <v>71907.360000000001</v>
      </c>
      <c r="L32" s="81">
        <f t="shared" si="6"/>
        <v>71907.360000000001</v>
      </c>
      <c r="M32" s="324"/>
      <c r="N32" s="1" t="b">
        <f>IF(Proposta!$A$15=A32,C32)</f>
        <v>0</v>
      </c>
      <c r="O32" s="1">
        <f>COUNTIF($N$11:N32,"&lt;&gt;"&amp;FALSE())</f>
        <v>0</v>
      </c>
      <c r="P32" s="339"/>
      <c r="Q32" s="341"/>
    </row>
    <row r="33" spans="1:17">
      <c r="A33" s="1" t="s">
        <v>293</v>
      </c>
      <c r="B33" s="322"/>
      <c r="C33" s="77">
        <v>23</v>
      </c>
      <c r="D33" s="323"/>
      <c r="E33" s="323"/>
      <c r="F33" s="78" t="s">
        <v>225</v>
      </c>
      <c r="G33" s="78" t="s">
        <v>226</v>
      </c>
      <c r="H33" s="79">
        <v>1</v>
      </c>
      <c r="I33" s="80">
        <f t="shared" si="3"/>
        <v>162.05000000000001</v>
      </c>
      <c r="J33" s="81">
        <f t="shared" si="4"/>
        <v>162.05000000000001</v>
      </c>
      <c r="K33" s="81">
        <f t="shared" si="5"/>
        <v>1944.6000000000001</v>
      </c>
      <c r="L33" s="81">
        <f t="shared" si="6"/>
        <v>1944.6000000000001</v>
      </c>
      <c r="M33" s="324"/>
      <c r="N33" s="1" t="b">
        <f>IF(Proposta!$A$15=A33,C33)</f>
        <v>0</v>
      </c>
      <c r="O33" s="1">
        <f>COUNTIF($N$11:N33,"&lt;&gt;"&amp;FALSE())</f>
        <v>0</v>
      </c>
      <c r="P33" s="339"/>
      <c r="Q33" s="341"/>
    </row>
    <row r="34" spans="1:17">
      <c r="A34" s="1" t="s">
        <v>293</v>
      </c>
      <c r="B34" s="322"/>
      <c r="C34" s="77">
        <v>24</v>
      </c>
      <c r="D34" s="323"/>
      <c r="E34" s="323"/>
      <c r="F34" s="78" t="s">
        <v>227</v>
      </c>
      <c r="G34" s="78" t="s">
        <v>226</v>
      </c>
      <c r="H34" s="79">
        <v>1</v>
      </c>
      <c r="I34" s="80">
        <f t="shared" si="3"/>
        <v>216.06</v>
      </c>
      <c r="J34" s="81">
        <f t="shared" si="4"/>
        <v>216.06</v>
      </c>
      <c r="K34" s="81">
        <f t="shared" si="5"/>
        <v>2592.7200000000003</v>
      </c>
      <c r="L34" s="81">
        <f t="shared" si="6"/>
        <v>2592.7200000000003</v>
      </c>
      <c r="M34" s="324"/>
      <c r="N34" s="1" t="b">
        <f>IF(Proposta!$A$15=A34,C34)</f>
        <v>0</v>
      </c>
      <c r="O34" s="1">
        <f>COUNTIF($N$11:N34,"&lt;&gt;"&amp;FALSE())</f>
        <v>0</v>
      </c>
      <c r="P34" s="339"/>
      <c r="Q34" s="341"/>
    </row>
    <row r="35" spans="1:17">
      <c r="A35" s="1" t="s">
        <v>294</v>
      </c>
      <c r="B35" s="91" t="s">
        <v>12</v>
      </c>
      <c r="C35" s="83">
        <v>25</v>
      </c>
      <c r="D35" s="92" t="s">
        <v>249</v>
      </c>
      <c r="E35" s="92">
        <v>200326</v>
      </c>
      <c r="F35" s="84" t="s">
        <v>219</v>
      </c>
      <c r="G35" s="84" t="s">
        <v>220</v>
      </c>
      <c r="H35" s="85">
        <v>2</v>
      </c>
      <c r="I35" s="90">
        <f t="shared" si="3"/>
        <v>5368.39</v>
      </c>
      <c r="J35" s="87">
        <f t="shared" si="4"/>
        <v>10736.78</v>
      </c>
      <c r="K35" s="87">
        <f t="shared" si="5"/>
        <v>64420.680000000008</v>
      </c>
      <c r="L35" s="87">
        <f t="shared" si="6"/>
        <v>128841.36000000002</v>
      </c>
      <c r="M35" s="87">
        <f>SUM(L35)</f>
        <v>128841.36000000002</v>
      </c>
      <c r="N35" s="1" t="b">
        <f>IF(Proposta!$A$15=A35,C35)</f>
        <v>0</v>
      </c>
      <c r="O35" s="1">
        <f>COUNTIF($N$11:N35,"&lt;&gt;"&amp;FALSE())</f>
        <v>0</v>
      </c>
      <c r="P35" s="167">
        <v>129064.32000000001</v>
      </c>
      <c r="Q35" s="168" t="s">
        <v>351</v>
      </c>
    </row>
    <row r="36" spans="1:17">
      <c r="A36" s="1" t="s">
        <v>295</v>
      </c>
      <c r="B36" s="93"/>
      <c r="C36" s="77"/>
      <c r="D36" s="94"/>
      <c r="E36" s="94"/>
      <c r="F36" s="78"/>
      <c r="G36" s="78"/>
      <c r="H36" s="79"/>
      <c r="I36" s="80"/>
      <c r="J36" s="81"/>
      <c r="K36" s="81"/>
      <c r="L36" s="81"/>
      <c r="M36" s="81"/>
      <c r="N36" s="1" t="b">
        <f>IF(Proposta!$A$15=A36,C36)</f>
        <v>0</v>
      </c>
      <c r="O36" s="1">
        <f>COUNTIF($N$11:N36,"&lt;&gt;"&amp;FALSE())</f>
        <v>0</v>
      </c>
    </row>
    <row r="37" spans="1:17">
      <c r="A37" s="1" t="s">
        <v>296</v>
      </c>
      <c r="B37" s="330">
        <v>7</v>
      </c>
      <c r="C37" s="83">
        <v>27</v>
      </c>
      <c r="D37" s="328" t="s">
        <v>250</v>
      </c>
      <c r="E37" s="328">
        <v>154040</v>
      </c>
      <c r="F37" s="84" t="s">
        <v>221</v>
      </c>
      <c r="G37" s="84" t="s">
        <v>220</v>
      </c>
      <c r="H37" s="95">
        <v>3</v>
      </c>
      <c r="I37" s="90">
        <f t="shared" si="3"/>
        <v>6002.76</v>
      </c>
      <c r="J37" s="87">
        <f t="shared" si="4"/>
        <v>18008.28</v>
      </c>
      <c r="K37" s="87">
        <f t="shared" si="5"/>
        <v>72033.119999999995</v>
      </c>
      <c r="L37" s="87">
        <f t="shared" si="6"/>
        <v>216099.36</v>
      </c>
      <c r="M37" s="329">
        <f>SUM(L37:L39)</f>
        <v>1514687.52</v>
      </c>
      <c r="N37" s="1" t="b">
        <f>IF(Proposta!$A$15=A37,C37)</f>
        <v>0</v>
      </c>
      <c r="O37" s="1">
        <f>COUNTIF($N$11:N37,"&lt;&gt;"&amp;FALSE())</f>
        <v>0</v>
      </c>
      <c r="P37" s="339">
        <v>1517312.4</v>
      </c>
      <c r="Q37" s="340" t="s">
        <v>351</v>
      </c>
    </row>
    <row r="38" spans="1:17">
      <c r="A38" s="1" t="s">
        <v>296</v>
      </c>
      <c r="B38" s="330"/>
      <c r="C38" s="83">
        <v>28</v>
      </c>
      <c r="D38" s="328"/>
      <c r="E38" s="328"/>
      <c r="F38" s="84" t="s">
        <v>223</v>
      </c>
      <c r="G38" s="84" t="s">
        <v>220</v>
      </c>
      <c r="H38" s="95">
        <v>17</v>
      </c>
      <c r="I38" s="90">
        <f t="shared" si="3"/>
        <v>5992.28</v>
      </c>
      <c r="J38" s="87">
        <f t="shared" si="4"/>
        <v>101868.76</v>
      </c>
      <c r="K38" s="87">
        <f t="shared" si="5"/>
        <v>71907.360000000001</v>
      </c>
      <c r="L38" s="87">
        <f t="shared" si="6"/>
        <v>1222425.1200000001</v>
      </c>
      <c r="M38" s="329"/>
      <c r="N38" s="1" t="b">
        <f>IF(Proposta!$A$15=A38,C38)</f>
        <v>0</v>
      </c>
      <c r="O38" s="1">
        <f>COUNTIF($N$11:N38,"&lt;&gt;"&amp;FALSE())</f>
        <v>0</v>
      </c>
      <c r="P38" s="339"/>
      <c r="Q38" s="341"/>
    </row>
    <row r="39" spans="1:17">
      <c r="A39" s="1" t="s">
        <v>296</v>
      </c>
      <c r="B39" s="330"/>
      <c r="C39" s="83">
        <v>29</v>
      </c>
      <c r="D39" s="328"/>
      <c r="E39" s="328"/>
      <c r="F39" s="84" t="s">
        <v>224</v>
      </c>
      <c r="G39" s="84" t="s">
        <v>220</v>
      </c>
      <c r="H39" s="95">
        <v>1</v>
      </c>
      <c r="I39" s="90">
        <f t="shared" si="3"/>
        <v>6346.92</v>
      </c>
      <c r="J39" s="87">
        <f t="shared" si="4"/>
        <v>6346.92</v>
      </c>
      <c r="K39" s="87">
        <f t="shared" si="5"/>
        <v>76163.040000000008</v>
      </c>
      <c r="L39" s="87">
        <f t="shared" si="6"/>
        <v>76163.040000000008</v>
      </c>
      <c r="M39" s="329"/>
      <c r="N39" s="1" t="b">
        <f>IF(Proposta!$A$15=A39,C39)</f>
        <v>0</v>
      </c>
      <c r="O39" s="1">
        <f>COUNTIF($N$11:N39,"&lt;&gt;"&amp;FALSE())</f>
        <v>0</v>
      </c>
      <c r="P39" s="339"/>
      <c r="Q39" s="341"/>
    </row>
    <row r="40" spans="1:17">
      <c r="A40" s="1" t="s">
        <v>297</v>
      </c>
      <c r="B40" s="322">
        <v>8</v>
      </c>
      <c r="C40" s="77">
        <v>30</v>
      </c>
      <c r="D40" s="323" t="s">
        <v>251</v>
      </c>
      <c r="E40" s="323">
        <v>194035</v>
      </c>
      <c r="F40" s="78" t="s">
        <v>221</v>
      </c>
      <c r="G40" s="78" t="s">
        <v>220</v>
      </c>
      <c r="H40" s="79">
        <v>6</v>
      </c>
      <c r="I40" s="80">
        <f t="shared" si="3"/>
        <v>6002.76</v>
      </c>
      <c r="J40" s="81">
        <f t="shared" si="4"/>
        <v>36016.559999999998</v>
      </c>
      <c r="K40" s="81">
        <f t="shared" si="5"/>
        <v>72033.119999999995</v>
      </c>
      <c r="L40" s="81">
        <f t="shared" si="6"/>
        <v>432198.72</v>
      </c>
      <c r="M40" s="324">
        <f>SUM(L40:L42)</f>
        <v>456181.55999999994</v>
      </c>
      <c r="N40" s="1" t="b">
        <f>IF(Proposta!$A$15=A40,C40)</f>
        <v>0</v>
      </c>
      <c r="O40" s="1">
        <f>COUNTIF($N$11:N40,"&lt;&gt;"&amp;FALSE())</f>
        <v>0</v>
      </c>
      <c r="P40" s="339">
        <v>456238.92</v>
      </c>
      <c r="Q40" s="340" t="s">
        <v>351</v>
      </c>
    </row>
    <row r="41" spans="1:17">
      <c r="A41" s="1" t="s">
        <v>297</v>
      </c>
      <c r="B41" s="322"/>
      <c r="C41" s="77">
        <v>31</v>
      </c>
      <c r="D41" s="323"/>
      <c r="E41" s="323"/>
      <c r="F41" s="78" t="s">
        <v>225</v>
      </c>
      <c r="G41" s="78" t="s">
        <v>226</v>
      </c>
      <c r="H41" s="79">
        <v>3</v>
      </c>
      <c r="I41" s="80">
        <f t="shared" si="3"/>
        <v>162.05000000000001</v>
      </c>
      <c r="J41" s="81">
        <f t="shared" si="4"/>
        <v>486.15000000000003</v>
      </c>
      <c r="K41" s="81">
        <f t="shared" si="5"/>
        <v>1944.6000000000001</v>
      </c>
      <c r="L41" s="81">
        <f t="shared" si="6"/>
        <v>5833.8</v>
      </c>
      <c r="M41" s="324"/>
      <c r="N41" s="1" t="b">
        <f>IF(Proposta!$A$15=A41,C41)</f>
        <v>0</v>
      </c>
      <c r="O41" s="1">
        <f>COUNTIF($N$11:N41,"&lt;&gt;"&amp;FALSE())</f>
        <v>0</v>
      </c>
      <c r="P41" s="339"/>
      <c r="Q41" s="341"/>
    </row>
    <row r="42" spans="1:17">
      <c r="A42" s="1" t="s">
        <v>297</v>
      </c>
      <c r="B42" s="322"/>
      <c r="C42" s="77">
        <v>32</v>
      </c>
      <c r="D42" s="323"/>
      <c r="E42" s="323"/>
      <c r="F42" s="78" t="s">
        <v>227</v>
      </c>
      <c r="G42" s="78" t="s">
        <v>226</v>
      </c>
      <c r="H42" s="79">
        <v>7</v>
      </c>
      <c r="I42" s="80">
        <f t="shared" si="3"/>
        <v>216.06</v>
      </c>
      <c r="J42" s="81">
        <f t="shared" si="4"/>
        <v>1512.42</v>
      </c>
      <c r="K42" s="81">
        <f t="shared" si="5"/>
        <v>2592.7200000000003</v>
      </c>
      <c r="L42" s="81">
        <f t="shared" si="6"/>
        <v>18149.04</v>
      </c>
      <c r="M42" s="324"/>
      <c r="N42" s="1" t="b">
        <f>IF(Proposta!$A$15=A42,C42)</f>
        <v>0</v>
      </c>
      <c r="O42" s="1">
        <f>COUNTIF($N$11:N42,"&lt;&gt;"&amp;FALSE())</f>
        <v>0</v>
      </c>
      <c r="P42" s="339"/>
      <c r="Q42" s="341"/>
    </row>
    <row r="43" spans="1:17">
      <c r="A43" s="1" t="s">
        <v>298</v>
      </c>
      <c r="B43" s="330">
        <v>9</v>
      </c>
      <c r="C43" s="83">
        <v>33</v>
      </c>
      <c r="D43" s="331" t="s">
        <v>252</v>
      </c>
      <c r="E43" s="331">
        <v>403201</v>
      </c>
      <c r="F43" s="84" t="s">
        <v>221</v>
      </c>
      <c r="G43" s="84" t="s">
        <v>220</v>
      </c>
      <c r="H43" s="85">
        <v>1</v>
      </c>
      <c r="I43" s="90">
        <f t="shared" ref="I43:I74" si="7">VLOOKUP(F43,$B$2:$I$8,7,FALSE())</f>
        <v>6002.76</v>
      </c>
      <c r="J43" s="87">
        <f t="shared" ref="J43:J74" si="8">I43*H43</f>
        <v>6002.76</v>
      </c>
      <c r="K43" s="87">
        <f t="shared" ref="K43:K74" si="9">I43*12</f>
        <v>72033.119999999995</v>
      </c>
      <c r="L43" s="87">
        <f t="shared" ref="L43:L74" si="10">K43*H43</f>
        <v>72033.119999999995</v>
      </c>
      <c r="M43" s="329">
        <f>SUM(L43:L45)</f>
        <v>84348.84</v>
      </c>
      <c r="N43" s="1" t="b">
        <f>IF(Proposta!$A$15=A43,C43)</f>
        <v>0</v>
      </c>
      <c r="O43" s="1">
        <f>COUNTIF($N$11:N43,"&lt;&gt;"&amp;FALSE())</f>
        <v>0</v>
      </c>
      <c r="P43" s="339">
        <v>84377.88</v>
      </c>
      <c r="Q43" s="340" t="s">
        <v>351</v>
      </c>
    </row>
    <row r="44" spans="1:17">
      <c r="A44" s="1" t="s">
        <v>298</v>
      </c>
      <c r="B44" s="330"/>
      <c r="C44" s="83">
        <v>34</v>
      </c>
      <c r="D44" s="331"/>
      <c r="E44" s="331"/>
      <c r="F44" s="84" t="s">
        <v>225</v>
      </c>
      <c r="G44" s="84" t="s">
        <v>226</v>
      </c>
      <c r="H44" s="85">
        <v>5</v>
      </c>
      <c r="I44" s="90">
        <f t="shared" si="7"/>
        <v>162.05000000000001</v>
      </c>
      <c r="J44" s="87">
        <f t="shared" si="8"/>
        <v>810.25</v>
      </c>
      <c r="K44" s="87">
        <f t="shared" si="9"/>
        <v>1944.6000000000001</v>
      </c>
      <c r="L44" s="87">
        <f t="shared" si="10"/>
        <v>9723</v>
      </c>
      <c r="M44" s="329"/>
      <c r="N44" s="1" t="b">
        <f>IF(Proposta!$A$15=A44,C44)</f>
        <v>0</v>
      </c>
      <c r="O44" s="1">
        <f>COUNTIF($N$11:N44,"&lt;&gt;"&amp;FALSE())</f>
        <v>0</v>
      </c>
      <c r="P44" s="339"/>
      <c r="Q44" s="341"/>
    </row>
    <row r="45" spans="1:17">
      <c r="A45" s="1" t="s">
        <v>298</v>
      </c>
      <c r="B45" s="330"/>
      <c r="C45" s="83">
        <v>35</v>
      </c>
      <c r="D45" s="331"/>
      <c r="E45" s="331"/>
      <c r="F45" s="84" t="s">
        <v>227</v>
      </c>
      <c r="G45" s="84" t="s">
        <v>226</v>
      </c>
      <c r="H45" s="85">
        <v>1</v>
      </c>
      <c r="I45" s="90">
        <f t="shared" si="7"/>
        <v>216.06</v>
      </c>
      <c r="J45" s="87">
        <f t="shared" si="8"/>
        <v>216.06</v>
      </c>
      <c r="K45" s="87">
        <f t="shared" si="9"/>
        <v>2592.7200000000003</v>
      </c>
      <c r="L45" s="87">
        <f t="shared" si="10"/>
        <v>2592.7200000000003</v>
      </c>
      <c r="M45" s="329"/>
      <c r="N45" s="1" t="b">
        <f>IF(Proposta!$A$15=A45,C45)</f>
        <v>0</v>
      </c>
      <c r="O45" s="1">
        <f>COUNTIF($N$11:N45,"&lt;&gt;"&amp;FALSE())</f>
        <v>0</v>
      </c>
      <c r="P45" s="339"/>
      <c r="Q45" s="341"/>
    </row>
    <row r="46" spans="1:17">
      <c r="A46" s="1" t="s">
        <v>299</v>
      </c>
      <c r="B46" s="322">
        <v>10</v>
      </c>
      <c r="C46" s="77">
        <v>36</v>
      </c>
      <c r="D46" s="326" t="s">
        <v>253</v>
      </c>
      <c r="E46" s="326">
        <v>240121</v>
      </c>
      <c r="F46" s="78" t="s">
        <v>219</v>
      </c>
      <c r="G46" s="78" t="s">
        <v>220</v>
      </c>
      <c r="H46" s="79">
        <v>2</v>
      </c>
      <c r="I46" s="80">
        <f t="shared" si="7"/>
        <v>5368.39</v>
      </c>
      <c r="J46" s="81">
        <f t="shared" si="8"/>
        <v>10736.78</v>
      </c>
      <c r="K46" s="81">
        <f t="shared" si="9"/>
        <v>64420.680000000008</v>
      </c>
      <c r="L46" s="81">
        <f t="shared" si="10"/>
        <v>128841.36000000002</v>
      </c>
      <c r="M46" s="324">
        <f>SUM(L46:L47)</f>
        <v>177456.36000000002</v>
      </c>
      <c r="N46" s="1" t="b">
        <f>IF(Proposta!$A$15=A46,C46)</f>
        <v>0</v>
      </c>
      <c r="O46" s="1">
        <f>COUNTIF($N$11:N46,"&lt;&gt;"&amp;FALSE())</f>
        <v>0</v>
      </c>
      <c r="P46" s="339">
        <v>177793.32</v>
      </c>
      <c r="Q46" s="340" t="s">
        <v>351</v>
      </c>
    </row>
    <row r="47" spans="1:17">
      <c r="A47" s="1" t="s">
        <v>299</v>
      </c>
      <c r="B47" s="322"/>
      <c r="C47" s="77">
        <v>37</v>
      </c>
      <c r="D47" s="326"/>
      <c r="E47" s="326"/>
      <c r="F47" s="78" t="s">
        <v>225</v>
      </c>
      <c r="G47" s="78" t="s">
        <v>226</v>
      </c>
      <c r="H47" s="79">
        <v>25</v>
      </c>
      <c r="I47" s="80">
        <f t="shared" si="7"/>
        <v>162.05000000000001</v>
      </c>
      <c r="J47" s="81">
        <f t="shared" si="8"/>
        <v>4051.2500000000005</v>
      </c>
      <c r="K47" s="81">
        <f t="shared" si="9"/>
        <v>1944.6000000000001</v>
      </c>
      <c r="L47" s="81">
        <f t="shared" si="10"/>
        <v>48615</v>
      </c>
      <c r="M47" s="324"/>
      <c r="N47" s="1" t="b">
        <f>IF(Proposta!$A$15=A47,C47)</f>
        <v>0</v>
      </c>
      <c r="O47" s="1">
        <f>COUNTIF($N$11:N47,"&lt;&gt;"&amp;FALSE())</f>
        <v>0</v>
      </c>
      <c r="P47" s="339"/>
      <c r="Q47" s="341"/>
    </row>
    <row r="48" spans="1:17">
      <c r="A48" s="1" t="s">
        <v>300</v>
      </c>
      <c r="B48" s="330">
        <v>11</v>
      </c>
      <c r="C48" s="83">
        <v>38</v>
      </c>
      <c r="D48" s="328" t="s">
        <v>254</v>
      </c>
      <c r="E48" s="328">
        <v>133088</v>
      </c>
      <c r="F48" s="84" t="s">
        <v>221</v>
      </c>
      <c r="G48" s="84" t="s">
        <v>220</v>
      </c>
      <c r="H48" s="85">
        <v>3</v>
      </c>
      <c r="I48" s="90">
        <f t="shared" si="7"/>
        <v>6002.76</v>
      </c>
      <c r="J48" s="87">
        <f t="shared" si="8"/>
        <v>18008.28</v>
      </c>
      <c r="K48" s="87">
        <f t="shared" si="9"/>
        <v>72033.119999999995</v>
      </c>
      <c r="L48" s="87">
        <f t="shared" si="10"/>
        <v>216099.36</v>
      </c>
      <c r="M48" s="329">
        <f>SUM(L48:L51)</f>
        <v>509116.68</v>
      </c>
      <c r="N48" s="1" t="b">
        <f>IF(Proposta!$A$15=A48,C48)</f>
        <v>0</v>
      </c>
      <c r="O48" s="1">
        <f>COUNTIF($N$11:N48,"&lt;&gt;"&amp;FALSE())</f>
        <v>0</v>
      </c>
      <c r="P48" s="339">
        <v>509313.24</v>
      </c>
      <c r="Q48" s="340" t="s">
        <v>351</v>
      </c>
    </row>
    <row r="49" spans="1:17">
      <c r="A49" s="1" t="s">
        <v>300</v>
      </c>
      <c r="B49" s="330"/>
      <c r="C49" s="83">
        <v>39</v>
      </c>
      <c r="D49" s="328"/>
      <c r="E49" s="328"/>
      <c r="F49" s="84" t="s">
        <v>222</v>
      </c>
      <c r="G49" s="84" t="s">
        <v>220</v>
      </c>
      <c r="H49" s="85">
        <v>3</v>
      </c>
      <c r="I49" s="90">
        <f t="shared" si="7"/>
        <v>6356.86</v>
      </c>
      <c r="J49" s="87">
        <f t="shared" si="8"/>
        <v>19070.579999999998</v>
      </c>
      <c r="K49" s="87">
        <f t="shared" si="9"/>
        <v>76282.319999999992</v>
      </c>
      <c r="L49" s="87">
        <f t="shared" si="10"/>
        <v>228846.95999999996</v>
      </c>
      <c r="M49" s="329"/>
      <c r="N49" s="1" t="b">
        <f>IF(Proposta!$A$15=A49,C49)</f>
        <v>0</v>
      </c>
      <c r="O49" s="1">
        <f>COUNTIF($N$11:N49,"&lt;&gt;"&amp;FALSE())</f>
        <v>0</v>
      </c>
      <c r="P49" s="339"/>
      <c r="Q49" s="341"/>
    </row>
    <row r="50" spans="1:17">
      <c r="A50" s="1" t="s">
        <v>300</v>
      </c>
      <c r="B50" s="330"/>
      <c r="C50" s="83">
        <v>40</v>
      </c>
      <c r="D50" s="328"/>
      <c r="E50" s="328"/>
      <c r="F50" s="84" t="s">
        <v>225</v>
      </c>
      <c r="G50" s="84" t="s">
        <v>226</v>
      </c>
      <c r="H50" s="85">
        <v>9</v>
      </c>
      <c r="I50" s="90">
        <f t="shared" si="7"/>
        <v>162.05000000000001</v>
      </c>
      <c r="J50" s="87">
        <f t="shared" si="8"/>
        <v>1458.45</v>
      </c>
      <c r="K50" s="87">
        <f t="shared" si="9"/>
        <v>1944.6000000000001</v>
      </c>
      <c r="L50" s="87">
        <f t="shared" si="10"/>
        <v>17501.400000000001</v>
      </c>
      <c r="M50" s="329"/>
      <c r="N50" s="1" t="b">
        <f>IF(Proposta!$A$15=A50,C50)</f>
        <v>0</v>
      </c>
      <c r="O50" s="1">
        <f>COUNTIF($N$11:N50,"&lt;&gt;"&amp;FALSE())</f>
        <v>0</v>
      </c>
      <c r="P50" s="339"/>
      <c r="Q50" s="341"/>
    </row>
    <row r="51" spans="1:17">
      <c r="A51" s="1" t="s">
        <v>300</v>
      </c>
      <c r="B51" s="330"/>
      <c r="C51" s="83">
        <v>41</v>
      </c>
      <c r="D51" s="328"/>
      <c r="E51" s="328"/>
      <c r="F51" s="84" t="s">
        <v>227</v>
      </c>
      <c r="G51" s="84" t="s">
        <v>226</v>
      </c>
      <c r="H51" s="85">
        <v>18</v>
      </c>
      <c r="I51" s="90">
        <f t="shared" si="7"/>
        <v>216.06</v>
      </c>
      <c r="J51" s="87">
        <f t="shared" si="8"/>
        <v>3889.08</v>
      </c>
      <c r="K51" s="87">
        <f t="shared" si="9"/>
        <v>2592.7200000000003</v>
      </c>
      <c r="L51" s="87">
        <f t="shared" si="10"/>
        <v>46668.960000000006</v>
      </c>
      <c r="M51" s="329"/>
      <c r="N51" s="1" t="b">
        <f>IF(Proposta!$A$15=A51,C51)</f>
        <v>0</v>
      </c>
      <c r="O51" s="1">
        <f>COUNTIF($N$11:N51,"&lt;&gt;"&amp;FALSE())</f>
        <v>0</v>
      </c>
      <c r="P51" s="339"/>
      <c r="Q51" s="341"/>
    </row>
    <row r="52" spans="1:17">
      <c r="A52" s="1" t="s">
        <v>301</v>
      </c>
      <c r="B52" s="322">
        <v>12</v>
      </c>
      <c r="C52" s="77">
        <v>42</v>
      </c>
      <c r="D52" s="323" t="s">
        <v>255</v>
      </c>
      <c r="E52" s="323">
        <v>512006</v>
      </c>
      <c r="F52" s="78" t="s">
        <v>219</v>
      </c>
      <c r="G52" s="78" t="s">
        <v>220</v>
      </c>
      <c r="H52" s="79">
        <v>3</v>
      </c>
      <c r="I52" s="80">
        <f t="shared" si="7"/>
        <v>5368.39</v>
      </c>
      <c r="J52" s="81">
        <f t="shared" si="8"/>
        <v>16105.170000000002</v>
      </c>
      <c r="K52" s="81">
        <f t="shared" si="9"/>
        <v>64420.680000000008</v>
      </c>
      <c r="L52" s="81">
        <f t="shared" si="10"/>
        <v>193262.04000000004</v>
      </c>
      <c r="M52" s="324">
        <f>SUM(L52:L57)</f>
        <v>570749.15999999992</v>
      </c>
      <c r="N52" s="1" t="b">
        <f>IF(Proposta!$A$15=A52,C52)</f>
        <v>0</v>
      </c>
      <c r="O52" s="1">
        <f>COUNTIF($N$11:N52,"&lt;&gt;"&amp;FALSE())</f>
        <v>0</v>
      </c>
      <c r="P52" s="339">
        <v>571385.52</v>
      </c>
      <c r="Q52" s="340" t="s">
        <v>351</v>
      </c>
    </row>
    <row r="53" spans="1:17">
      <c r="A53" s="1" t="s">
        <v>301</v>
      </c>
      <c r="B53" s="322"/>
      <c r="C53" s="77">
        <v>43</v>
      </c>
      <c r="D53" s="323"/>
      <c r="E53" s="323"/>
      <c r="F53" s="78" t="s">
        <v>221</v>
      </c>
      <c r="G53" s="78" t="s">
        <v>220</v>
      </c>
      <c r="H53" s="79">
        <v>1</v>
      </c>
      <c r="I53" s="80">
        <f t="shared" si="7"/>
        <v>6002.76</v>
      </c>
      <c r="J53" s="81">
        <f t="shared" si="8"/>
        <v>6002.76</v>
      </c>
      <c r="K53" s="81">
        <f t="shared" si="9"/>
        <v>72033.119999999995</v>
      </c>
      <c r="L53" s="81">
        <f t="shared" si="10"/>
        <v>72033.119999999995</v>
      </c>
      <c r="M53" s="324"/>
      <c r="N53" s="1" t="b">
        <f>IF(Proposta!$A$15=A53,C53)</f>
        <v>0</v>
      </c>
      <c r="O53" s="1">
        <f>COUNTIF($N$11:N53,"&lt;&gt;"&amp;FALSE())</f>
        <v>0</v>
      </c>
      <c r="P53" s="339"/>
      <c r="Q53" s="341"/>
    </row>
    <row r="54" spans="1:17">
      <c r="A54" s="1" t="s">
        <v>301</v>
      </c>
      <c r="B54" s="322"/>
      <c r="C54" s="77">
        <v>44</v>
      </c>
      <c r="D54" s="323"/>
      <c r="E54" s="323"/>
      <c r="F54" s="78" t="s">
        <v>222</v>
      </c>
      <c r="G54" s="78" t="s">
        <v>220</v>
      </c>
      <c r="H54" s="79">
        <v>2</v>
      </c>
      <c r="I54" s="80">
        <f t="shared" si="7"/>
        <v>6356.86</v>
      </c>
      <c r="J54" s="81">
        <f t="shared" si="8"/>
        <v>12713.72</v>
      </c>
      <c r="K54" s="81">
        <f t="shared" si="9"/>
        <v>76282.319999999992</v>
      </c>
      <c r="L54" s="81">
        <f t="shared" si="10"/>
        <v>152564.63999999998</v>
      </c>
      <c r="M54" s="324"/>
      <c r="N54" s="1" t="b">
        <f>IF(Proposta!$A$15=A54,C54)</f>
        <v>0</v>
      </c>
      <c r="O54" s="1">
        <f>COUNTIF($N$11:N54,"&lt;&gt;"&amp;FALSE())</f>
        <v>0</v>
      </c>
      <c r="P54" s="339"/>
      <c r="Q54" s="341"/>
    </row>
    <row r="55" spans="1:17">
      <c r="A55" s="1" t="s">
        <v>301</v>
      </c>
      <c r="B55" s="322"/>
      <c r="C55" s="77">
        <v>45</v>
      </c>
      <c r="D55" s="323"/>
      <c r="E55" s="323"/>
      <c r="F55" s="78" t="s">
        <v>223</v>
      </c>
      <c r="G55" s="78" t="s">
        <v>220</v>
      </c>
      <c r="H55" s="79">
        <v>2</v>
      </c>
      <c r="I55" s="80">
        <f t="shared" si="7"/>
        <v>5992.28</v>
      </c>
      <c r="J55" s="81">
        <f t="shared" si="8"/>
        <v>11984.56</v>
      </c>
      <c r="K55" s="81">
        <f t="shared" si="9"/>
        <v>71907.360000000001</v>
      </c>
      <c r="L55" s="81">
        <f t="shared" si="10"/>
        <v>143814.72</v>
      </c>
      <c r="M55" s="324"/>
      <c r="N55" s="1" t="b">
        <f>IF(Proposta!$A$15=A55,C55)</f>
        <v>0</v>
      </c>
      <c r="O55" s="1">
        <f>COUNTIF($N$11:N55,"&lt;&gt;"&amp;FALSE())</f>
        <v>0</v>
      </c>
      <c r="P55" s="339"/>
      <c r="Q55" s="341"/>
    </row>
    <row r="56" spans="1:17">
      <c r="A56" s="1" t="s">
        <v>301</v>
      </c>
      <c r="B56" s="322"/>
      <c r="C56" s="77">
        <v>46</v>
      </c>
      <c r="D56" s="323"/>
      <c r="E56" s="323"/>
      <c r="F56" s="78" t="s">
        <v>225</v>
      </c>
      <c r="G56" s="78" t="s">
        <v>226</v>
      </c>
      <c r="H56" s="79">
        <v>2</v>
      </c>
      <c r="I56" s="80">
        <f t="shared" si="7"/>
        <v>162.05000000000001</v>
      </c>
      <c r="J56" s="81">
        <f t="shared" si="8"/>
        <v>324.10000000000002</v>
      </c>
      <c r="K56" s="81">
        <f t="shared" si="9"/>
        <v>1944.6000000000001</v>
      </c>
      <c r="L56" s="81">
        <f t="shared" si="10"/>
        <v>3889.2000000000003</v>
      </c>
      <c r="M56" s="324"/>
      <c r="N56" s="1" t="b">
        <f>IF(Proposta!$A$15=A56,C56)</f>
        <v>0</v>
      </c>
      <c r="O56" s="1">
        <f>COUNTIF($N$11:N56,"&lt;&gt;"&amp;FALSE())</f>
        <v>0</v>
      </c>
      <c r="P56" s="339"/>
      <c r="Q56" s="341"/>
    </row>
    <row r="57" spans="1:17">
      <c r="A57" s="1" t="s">
        <v>301</v>
      </c>
      <c r="B57" s="322"/>
      <c r="C57" s="77">
        <v>47</v>
      </c>
      <c r="D57" s="323"/>
      <c r="E57" s="323"/>
      <c r="F57" s="78" t="s">
        <v>227</v>
      </c>
      <c r="G57" s="78" t="s">
        <v>226</v>
      </c>
      <c r="H57" s="79">
        <v>2</v>
      </c>
      <c r="I57" s="80">
        <f t="shared" si="7"/>
        <v>216.06</v>
      </c>
      <c r="J57" s="81">
        <f t="shared" si="8"/>
        <v>432.12</v>
      </c>
      <c r="K57" s="81">
        <f t="shared" si="9"/>
        <v>2592.7200000000003</v>
      </c>
      <c r="L57" s="81">
        <f t="shared" si="10"/>
        <v>5185.4400000000005</v>
      </c>
      <c r="M57" s="324"/>
      <c r="N57" s="1" t="b">
        <f>IF(Proposta!$A$15=A57,C57)</f>
        <v>0</v>
      </c>
      <c r="O57" s="1">
        <f>COUNTIF($N$11:N57,"&lt;&gt;"&amp;FALSE())</f>
        <v>0</v>
      </c>
      <c r="P57" s="339"/>
      <c r="Q57" s="341"/>
    </row>
    <row r="58" spans="1:17">
      <c r="A58" s="1" t="s">
        <v>302</v>
      </c>
      <c r="B58" s="91"/>
      <c r="C58" s="83"/>
      <c r="D58" s="92"/>
      <c r="E58" s="92"/>
      <c r="F58" s="84"/>
      <c r="G58" s="84"/>
      <c r="H58" s="85"/>
      <c r="I58" s="90"/>
      <c r="J58" s="87"/>
      <c r="K58" s="87"/>
      <c r="L58" s="87"/>
      <c r="M58" s="87"/>
      <c r="N58" s="1" t="b">
        <f>IF(Proposta!$A$15=A58,C58)</f>
        <v>0</v>
      </c>
      <c r="O58" s="1">
        <f>COUNTIF($N$11:N58,"&lt;&gt;"&amp;FALSE())</f>
        <v>0</v>
      </c>
    </row>
    <row r="59" spans="1:17">
      <c r="A59" s="1" t="s">
        <v>303</v>
      </c>
      <c r="B59" s="332">
        <v>13</v>
      </c>
      <c r="C59" s="77">
        <v>49</v>
      </c>
      <c r="D59" s="333" t="s">
        <v>256</v>
      </c>
      <c r="E59" s="333">
        <v>550005</v>
      </c>
      <c r="F59" s="78" t="s">
        <v>219</v>
      </c>
      <c r="G59" s="78" t="s">
        <v>220</v>
      </c>
      <c r="H59" s="79">
        <v>2</v>
      </c>
      <c r="I59" s="80">
        <f t="shared" si="7"/>
        <v>5368.39</v>
      </c>
      <c r="J59" s="81">
        <f t="shared" si="8"/>
        <v>10736.78</v>
      </c>
      <c r="K59" s="81">
        <f t="shared" si="9"/>
        <v>64420.680000000008</v>
      </c>
      <c r="L59" s="81">
        <f t="shared" si="10"/>
        <v>128841.36000000002</v>
      </c>
      <c r="M59" s="324">
        <f>SUM(L59:L63)</f>
        <v>574075.79999999993</v>
      </c>
      <c r="N59" s="1" t="b">
        <f>IF(Proposta!$A$15=A59,C59)</f>
        <v>0</v>
      </c>
      <c r="O59" s="1">
        <f>COUNTIF($N$11:N59,"&lt;&gt;"&amp;FALSE())</f>
        <v>0</v>
      </c>
      <c r="P59" s="339">
        <v>574338.36</v>
      </c>
      <c r="Q59" s="340" t="s">
        <v>351</v>
      </c>
    </row>
    <row r="60" spans="1:17">
      <c r="A60" s="1" t="s">
        <v>303</v>
      </c>
      <c r="B60" s="332"/>
      <c r="C60" s="77">
        <v>50</v>
      </c>
      <c r="D60" s="333"/>
      <c r="E60" s="333"/>
      <c r="F60" s="78" t="s">
        <v>221</v>
      </c>
      <c r="G60" s="78" t="s">
        <v>220</v>
      </c>
      <c r="H60" s="79">
        <v>4</v>
      </c>
      <c r="I60" s="80">
        <f t="shared" si="7"/>
        <v>6002.76</v>
      </c>
      <c r="J60" s="81">
        <f t="shared" si="8"/>
        <v>24011.040000000001</v>
      </c>
      <c r="K60" s="81">
        <f t="shared" si="9"/>
        <v>72033.119999999995</v>
      </c>
      <c r="L60" s="81">
        <f t="shared" si="10"/>
        <v>288132.47999999998</v>
      </c>
      <c r="M60" s="324"/>
      <c r="N60" s="1" t="b">
        <f>IF(Proposta!$A$15=A60,C60)</f>
        <v>0</v>
      </c>
      <c r="O60" s="1">
        <f>COUNTIF($N$11:N60,"&lt;&gt;"&amp;FALSE())</f>
        <v>0</v>
      </c>
      <c r="P60" s="339"/>
      <c r="Q60" s="341"/>
    </row>
    <row r="61" spans="1:17">
      <c r="A61" s="1" t="s">
        <v>303</v>
      </c>
      <c r="B61" s="332"/>
      <c r="C61" s="77">
        <v>51</v>
      </c>
      <c r="D61" s="333"/>
      <c r="E61" s="333"/>
      <c r="F61" s="78" t="s">
        <v>222</v>
      </c>
      <c r="G61" s="78" t="s">
        <v>220</v>
      </c>
      <c r="H61" s="79">
        <v>2</v>
      </c>
      <c r="I61" s="80">
        <f t="shared" si="7"/>
        <v>6356.86</v>
      </c>
      <c r="J61" s="81">
        <f t="shared" si="8"/>
        <v>12713.72</v>
      </c>
      <c r="K61" s="81">
        <f t="shared" si="9"/>
        <v>76282.319999999992</v>
      </c>
      <c r="L61" s="81">
        <f t="shared" si="10"/>
        <v>152564.63999999998</v>
      </c>
      <c r="M61" s="324"/>
      <c r="N61" s="1" t="b">
        <f>IF(Proposta!$A$15=A61,C61)</f>
        <v>0</v>
      </c>
      <c r="O61" s="1">
        <f>COUNTIF($N$11:N61,"&lt;&gt;"&amp;FALSE())</f>
        <v>0</v>
      </c>
      <c r="P61" s="339"/>
      <c r="Q61" s="341"/>
    </row>
    <row r="62" spans="1:17">
      <c r="A62" s="1" t="s">
        <v>303</v>
      </c>
      <c r="B62" s="332"/>
      <c r="C62" s="77">
        <v>52</v>
      </c>
      <c r="D62" s="333"/>
      <c r="E62" s="333"/>
      <c r="F62" s="78" t="s">
        <v>225</v>
      </c>
      <c r="G62" s="78" t="s">
        <v>226</v>
      </c>
      <c r="H62" s="79">
        <v>1</v>
      </c>
      <c r="I62" s="80">
        <f t="shared" si="7"/>
        <v>162.05000000000001</v>
      </c>
      <c r="J62" s="81">
        <f t="shared" si="8"/>
        <v>162.05000000000001</v>
      </c>
      <c r="K62" s="81">
        <f t="shared" si="9"/>
        <v>1944.6000000000001</v>
      </c>
      <c r="L62" s="81">
        <f t="shared" si="10"/>
        <v>1944.6000000000001</v>
      </c>
      <c r="M62" s="324"/>
      <c r="N62" s="1" t="b">
        <f>IF(Proposta!$A$15=A62,C62)</f>
        <v>0</v>
      </c>
      <c r="O62" s="1">
        <f>COUNTIF($N$11:N62,"&lt;&gt;"&amp;FALSE())</f>
        <v>0</v>
      </c>
      <c r="P62" s="339"/>
      <c r="Q62" s="341"/>
    </row>
    <row r="63" spans="1:17">
      <c r="A63" s="1" t="s">
        <v>303</v>
      </c>
      <c r="B63" s="332"/>
      <c r="C63" s="77">
        <v>53</v>
      </c>
      <c r="D63" s="333"/>
      <c r="E63" s="333"/>
      <c r="F63" s="78" t="s">
        <v>227</v>
      </c>
      <c r="G63" s="78" t="s">
        <v>226</v>
      </c>
      <c r="H63" s="79">
        <v>1</v>
      </c>
      <c r="I63" s="80">
        <f t="shared" si="7"/>
        <v>216.06</v>
      </c>
      <c r="J63" s="81">
        <f t="shared" si="8"/>
        <v>216.06</v>
      </c>
      <c r="K63" s="81">
        <f t="shared" si="9"/>
        <v>2592.7200000000003</v>
      </c>
      <c r="L63" s="81">
        <f t="shared" si="10"/>
        <v>2592.7200000000003</v>
      </c>
      <c r="M63" s="324"/>
      <c r="N63" s="1" t="b">
        <f>IF(Proposta!$A$15=A63,C63)</f>
        <v>0</v>
      </c>
      <c r="O63" s="1">
        <f>COUNTIF($N$11:N63,"&lt;&gt;"&amp;FALSE())</f>
        <v>0</v>
      </c>
      <c r="P63" s="339"/>
      <c r="Q63" s="341"/>
    </row>
    <row r="64" spans="1:17">
      <c r="A64" s="1" t="s">
        <v>304</v>
      </c>
      <c r="B64" s="334">
        <v>14</v>
      </c>
      <c r="C64" s="83">
        <v>54</v>
      </c>
      <c r="D64" s="331" t="s">
        <v>257</v>
      </c>
      <c r="E64" s="331">
        <v>410003</v>
      </c>
      <c r="F64" s="84" t="s">
        <v>221</v>
      </c>
      <c r="G64" s="84" t="s">
        <v>220</v>
      </c>
      <c r="H64" s="85">
        <v>3</v>
      </c>
      <c r="I64" s="90">
        <f t="shared" si="7"/>
        <v>6002.76</v>
      </c>
      <c r="J64" s="87">
        <f t="shared" si="8"/>
        <v>18008.28</v>
      </c>
      <c r="K64" s="87">
        <f t="shared" si="9"/>
        <v>72033.119999999995</v>
      </c>
      <c r="L64" s="87">
        <f t="shared" si="10"/>
        <v>216099.36</v>
      </c>
      <c r="M64" s="329">
        <f>SUM(L64:L66)</f>
        <v>452724.72</v>
      </c>
      <c r="N64" s="1" t="b">
        <f>IF(Proposta!$A$15=A64,C64)</f>
        <v>0</v>
      </c>
      <c r="O64" s="1">
        <f>COUNTIF($N$11:N64,"&lt;&gt;"&amp;FALSE())</f>
        <v>0</v>
      </c>
      <c r="P64" s="339">
        <v>452786.16</v>
      </c>
      <c r="Q64" s="340" t="s">
        <v>351</v>
      </c>
    </row>
    <row r="65" spans="1:17">
      <c r="A65" s="1" t="s">
        <v>304</v>
      </c>
      <c r="B65" s="334"/>
      <c r="C65" s="83">
        <v>55</v>
      </c>
      <c r="D65" s="331"/>
      <c r="E65" s="331"/>
      <c r="F65" s="84" t="s">
        <v>222</v>
      </c>
      <c r="G65" s="84" t="s">
        <v>220</v>
      </c>
      <c r="H65" s="85">
        <v>3</v>
      </c>
      <c r="I65" s="90">
        <f t="shared" si="7"/>
        <v>6356.86</v>
      </c>
      <c r="J65" s="87">
        <f t="shared" si="8"/>
        <v>19070.579999999998</v>
      </c>
      <c r="K65" s="87">
        <f t="shared" si="9"/>
        <v>76282.319999999992</v>
      </c>
      <c r="L65" s="87">
        <f t="shared" si="10"/>
        <v>228846.95999999996</v>
      </c>
      <c r="M65" s="329"/>
      <c r="N65" s="1" t="b">
        <f>IF(Proposta!$A$15=A65,C65)</f>
        <v>0</v>
      </c>
      <c r="O65" s="1">
        <f>COUNTIF($N$11:N65,"&lt;&gt;"&amp;FALSE())</f>
        <v>0</v>
      </c>
      <c r="P65" s="339"/>
      <c r="Q65" s="341"/>
    </row>
    <row r="66" spans="1:17">
      <c r="A66" s="1" t="s">
        <v>304</v>
      </c>
      <c r="B66" s="334"/>
      <c r="C66" s="83">
        <v>56</v>
      </c>
      <c r="D66" s="331"/>
      <c r="E66" s="331"/>
      <c r="F66" s="84" t="s">
        <v>225</v>
      </c>
      <c r="G66" s="84" t="s">
        <v>226</v>
      </c>
      <c r="H66" s="85">
        <v>4</v>
      </c>
      <c r="I66" s="90">
        <f t="shared" si="7"/>
        <v>162.05000000000001</v>
      </c>
      <c r="J66" s="87">
        <f t="shared" si="8"/>
        <v>648.20000000000005</v>
      </c>
      <c r="K66" s="87">
        <f t="shared" si="9"/>
        <v>1944.6000000000001</v>
      </c>
      <c r="L66" s="87">
        <f t="shared" si="10"/>
        <v>7778.4000000000005</v>
      </c>
      <c r="M66" s="329"/>
      <c r="N66" s="1" t="b">
        <f>IF(Proposta!$A$15=A66,C66)</f>
        <v>0</v>
      </c>
      <c r="O66" s="1">
        <f>COUNTIF($N$11:N66,"&lt;&gt;"&amp;FALSE())</f>
        <v>0</v>
      </c>
      <c r="P66" s="339"/>
      <c r="Q66" s="341"/>
    </row>
    <row r="67" spans="1:17">
      <c r="A67" s="1" t="s">
        <v>305</v>
      </c>
      <c r="B67" s="332">
        <v>15</v>
      </c>
      <c r="C67" s="77">
        <v>57</v>
      </c>
      <c r="D67" s="323" t="s">
        <v>258</v>
      </c>
      <c r="E67" s="323">
        <v>240101</v>
      </c>
      <c r="F67" s="78" t="s">
        <v>219</v>
      </c>
      <c r="G67" s="78" t="s">
        <v>220</v>
      </c>
      <c r="H67" s="79">
        <v>1</v>
      </c>
      <c r="I67" s="80">
        <f t="shared" si="7"/>
        <v>5368.39</v>
      </c>
      <c r="J67" s="81">
        <f t="shared" si="8"/>
        <v>5368.39</v>
      </c>
      <c r="K67" s="81">
        <f t="shared" si="9"/>
        <v>64420.680000000008</v>
      </c>
      <c r="L67" s="81">
        <f t="shared" si="10"/>
        <v>64420.680000000008</v>
      </c>
      <c r="M67" s="324">
        <f>SUM(L67:L73)</f>
        <v>876166.08</v>
      </c>
      <c r="N67" s="1" t="b">
        <f>IF(Proposta!$A$15=A67,C67)</f>
        <v>0</v>
      </c>
      <c r="O67" s="1">
        <f>COUNTIF($N$11:N67,"&lt;&gt;"&amp;FALSE())</f>
        <v>0</v>
      </c>
      <c r="P67" s="339">
        <v>877187.64</v>
      </c>
      <c r="Q67" s="340" t="s">
        <v>351</v>
      </c>
    </row>
    <row r="68" spans="1:17">
      <c r="A68" s="1" t="s">
        <v>305</v>
      </c>
      <c r="B68" s="332"/>
      <c r="C68" s="77">
        <v>58</v>
      </c>
      <c r="D68" s="323"/>
      <c r="E68" s="323"/>
      <c r="F68" s="78" t="s">
        <v>221</v>
      </c>
      <c r="G68" s="78" t="s">
        <v>220</v>
      </c>
      <c r="H68" s="79">
        <v>5</v>
      </c>
      <c r="I68" s="80">
        <f t="shared" si="7"/>
        <v>6002.76</v>
      </c>
      <c r="J68" s="81">
        <f t="shared" si="8"/>
        <v>30013.800000000003</v>
      </c>
      <c r="K68" s="81">
        <f t="shared" si="9"/>
        <v>72033.119999999995</v>
      </c>
      <c r="L68" s="81">
        <f t="shared" si="10"/>
        <v>360165.6</v>
      </c>
      <c r="M68" s="324"/>
      <c r="N68" s="1" t="b">
        <f>IF(Proposta!$A$15=A68,C68)</f>
        <v>0</v>
      </c>
      <c r="O68" s="1">
        <f>COUNTIF($N$11:N68,"&lt;&gt;"&amp;FALSE())</f>
        <v>0</v>
      </c>
      <c r="P68" s="339"/>
      <c r="Q68" s="341"/>
    </row>
    <row r="69" spans="1:17">
      <c r="A69" s="1" t="s">
        <v>305</v>
      </c>
      <c r="B69" s="332"/>
      <c r="C69" s="77">
        <v>59</v>
      </c>
      <c r="D69" s="323"/>
      <c r="E69" s="323"/>
      <c r="F69" s="78" t="s">
        <v>222</v>
      </c>
      <c r="G69" s="78" t="s">
        <v>220</v>
      </c>
      <c r="H69" s="79">
        <v>2</v>
      </c>
      <c r="I69" s="80">
        <f t="shared" si="7"/>
        <v>6356.86</v>
      </c>
      <c r="J69" s="81">
        <f t="shared" si="8"/>
        <v>12713.72</v>
      </c>
      <c r="K69" s="81">
        <f t="shared" si="9"/>
        <v>76282.319999999992</v>
      </c>
      <c r="L69" s="81">
        <f t="shared" si="10"/>
        <v>152564.63999999998</v>
      </c>
      <c r="M69" s="324"/>
      <c r="N69" s="1" t="b">
        <f>IF(Proposta!$A$15=A69,C69)</f>
        <v>0</v>
      </c>
      <c r="O69" s="1">
        <f>COUNTIF($N$11:N69,"&lt;&gt;"&amp;FALSE())</f>
        <v>0</v>
      </c>
      <c r="P69" s="339"/>
      <c r="Q69" s="341"/>
    </row>
    <row r="70" spans="1:17">
      <c r="A70" s="1" t="s">
        <v>305</v>
      </c>
      <c r="B70" s="332"/>
      <c r="C70" s="77">
        <v>60</v>
      </c>
      <c r="D70" s="323"/>
      <c r="E70" s="323"/>
      <c r="F70" s="78" t="s">
        <v>223</v>
      </c>
      <c r="G70" s="78" t="s">
        <v>220</v>
      </c>
      <c r="H70" s="79">
        <v>3</v>
      </c>
      <c r="I70" s="80">
        <f t="shared" si="7"/>
        <v>5992.28</v>
      </c>
      <c r="J70" s="81">
        <f t="shared" si="8"/>
        <v>17976.84</v>
      </c>
      <c r="K70" s="81">
        <f t="shared" si="9"/>
        <v>71907.360000000001</v>
      </c>
      <c r="L70" s="81">
        <f t="shared" si="10"/>
        <v>215722.08000000002</v>
      </c>
      <c r="M70" s="324"/>
      <c r="N70" s="1" t="b">
        <f>IF(Proposta!$A$15=A70,C70)</f>
        <v>0</v>
      </c>
      <c r="O70" s="1">
        <f>COUNTIF($N$11:N70,"&lt;&gt;"&amp;FALSE())</f>
        <v>0</v>
      </c>
      <c r="P70" s="339"/>
      <c r="Q70" s="341"/>
    </row>
    <row r="71" spans="1:17">
      <c r="A71" s="1" t="s">
        <v>305</v>
      </c>
      <c r="B71" s="332"/>
      <c r="C71" s="77">
        <v>61</v>
      </c>
      <c r="D71" s="323"/>
      <c r="E71" s="323"/>
      <c r="F71" s="78" t="s">
        <v>224</v>
      </c>
      <c r="G71" s="78" t="s">
        <v>220</v>
      </c>
      <c r="H71" s="79">
        <v>1</v>
      </c>
      <c r="I71" s="80">
        <f t="shared" si="7"/>
        <v>6346.92</v>
      </c>
      <c r="J71" s="81">
        <f t="shared" si="8"/>
        <v>6346.92</v>
      </c>
      <c r="K71" s="81">
        <f t="shared" si="9"/>
        <v>76163.040000000008</v>
      </c>
      <c r="L71" s="81">
        <f t="shared" si="10"/>
        <v>76163.040000000008</v>
      </c>
      <c r="M71" s="324"/>
      <c r="N71" s="1" t="b">
        <f>IF(Proposta!$A$15=A71,C71)</f>
        <v>0</v>
      </c>
      <c r="O71" s="1">
        <f>COUNTIF($N$11:N71,"&lt;&gt;"&amp;FALSE())</f>
        <v>0</v>
      </c>
      <c r="P71" s="339"/>
      <c r="Q71" s="341"/>
    </row>
    <row r="72" spans="1:17">
      <c r="A72" s="1" t="s">
        <v>305</v>
      </c>
      <c r="B72" s="332"/>
      <c r="C72" s="77">
        <v>62</v>
      </c>
      <c r="D72" s="323"/>
      <c r="E72" s="323"/>
      <c r="F72" s="78" t="s">
        <v>225</v>
      </c>
      <c r="G72" s="78" t="s">
        <v>226</v>
      </c>
      <c r="H72" s="79">
        <v>1</v>
      </c>
      <c r="I72" s="80">
        <f t="shared" si="7"/>
        <v>162.05000000000001</v>
      </c>
      <c r="J72" s="81">
        <f t="shared" si="8"/>
        <v>162.05000000000001</v>
      </c>
      <c r="K72" s="81">
        <f t="shared" si="9"/>
        <v>1944.6000000000001</v>
      </c>
      <c r="L72" s="81">
        <f t="shared" si="10"/>
        <v>1944.6000000000001</v>
      </c>
      <c r="M72" s="324"/>
      <c r="N72" s="1" t="b">
        <f>IF(Proposta!$A$15=A72,C72)</f>
        <v>0</v>
      </c>
      <c r="O72" s="1">
        <f>COUNTIF($N$11:N72,"&lt;&gt;"&amp;FALSE())</f>
        <v>0</v>
      </c>
      <c r="P72" s="339"/>
      <c r="Q72" s="341"/>
    </row>
    <row r="73" spans="1:17">
      <c r="A73" s="1" t="s">
        <v>305</v>
      </c>
      <c r="B73" s="332"/>
      <c r="C73" s="77">
        <v>63</v>
      </c>
      <c r="D73" s="323"/>
      <c r="E73" s="323"/>
      <c r="F73" s="78" t="s">
        <v>227</v>
      </c>
      <c r="G73" s="78" t="s">
        <v>226</v>
      </c>
      <c r="H73" s="79">
        <v>2</v>
      </c>
      <c r="I73" s="80">
        <f t="shared" si="7"/>
        <v>216.06</v>
      </c>
      <c r="J73" s="81">
        <f t="shared" si="8"/>
        <v>432.12</v>
      </c>
      <c r="K73" s="81">
        <f t="shared" si="9"/>
        <v>2592.7200000000003</v>
      </c>
      <c r="L73" s="81">
        <f t="shared" si="10"/>
        <v>5185.4400000000005</v>
      </c>
      <c r="M73" s="324"/>
      <c r="N73" s="1" t="b">
        <f>IF(Proposta!$A$15=A73,C73)</f>
        <v>0</v>
      </c>
      <c r="O73" s="1">
        <f>COUNTIF($N$11:N73,"&lt;&gt;"&amp;FALSE())</f>
        <v>0</v>
      </c>
      <c r="P73" s="339"/>
      <c r="Q73" s="341"/>
    </row>
    <row r="74" spans="1:17">
      <c r="A74" s="1" t="s">
        <v>306</v>
      </c>
      <c r="B74" s="330">
        <v>16</v>
      </c>
      <c r="C74" s="83">
        <v>64</v>
      </c>
      <c r="D74" s="331" t="s">
        <v>259</v>
      </c>
      <c r="E74" s="331">
        <v>390004</v>
      </c>
      <c r="F74" s="84" t="s">
        <v>219</v>
      </c>
      <c r="G74" s="84" t="s">
        <v>220</v>
      </c>
      <c r="H74" s="85">
        <v>2</v>
      </c>
      <c r="I74" s="90">
        <f t="shared" si="7"/>
        <v>5368.39</v>
      </c>
      <c r="J74" s="87">
        <f t="shared" si="8"/>
        <v>10736.78</v>
      </c>
      <c r="K74" s="87">
        <f t="shared" si="9"/>
        <v>64420.680000000008</v>
      </c>
      <c r="L74" s="87">
        <f t="shared" si="10"/>
        <v>128841.36000000002</v>
      </c>
      <c r="M74" s="329">
        <f>SUM(L74:L78)</f>
        <v>578324.99999999988</v>
      </c>
      <c r="N74" s="1" t="b">
        <f>IF(Proposta!$A$15=A74,C74)</f>
        <v>0</v>
      </c>
      <c r="O74" s="1">
        <f>COUNTIF($N$11:N74,"&lt;&gt;"&amp;FALSE())</f>
        <v>0</v>
      </c>
      <c r="P74" s="339">
        <v>578601.96</v>
      </c>
      <c r="Q74" s="340" t="s">
        <v>351</v>
      </c>
    </row>
    <row r="75" spans="1:17">
      <c r="A75" s="1" t="s">
        <v>306</v>
      </c>
      <c r="B75" s="330"/>
      <c r="C75" s="83">
        <v>65</v>
      </c>
      <c r="D75" s="331"/>
      <c r="E75" s="331"/>
      <c r="F75" s="84" t="s">
        <v>221</v>
      </c>
      <c r="G75" s="84" t="s">
        <v>220</v>
      </c>
      <c r="H75" s="85">
        <v>3</v>
      </c>
      <c r="I75" s="90">
        <f t="shared" ref="I75:I94" si="11">VLOOKUP(F75,$B$2:$I$8,7,FALSE())</f>
        <v>6002.76</v>
      </c>
      <c r="J75" s="87">
        <f t="shared" ref="J75:J94" si="12">I75*H75</f>
        <v>18008.28</v>
      </c>
      <c r="K75" s="87">
        <f t="shared" ref="K75:K94" si="13">I75*12</f>
        <v>72033.119999999995</v>
      </c>
      <c r="L75" s="87">
        <f t="shared" ref="L75:L94" si="14">K75*H75</f>
        <v>216099.36</v>
      </c>
      <c r="M75" s="329"/>
      <c r="N75" s="1" t="b">
        <f>IF(Proposta!$A$15=A75,C75)</f>
        <v>0</v>
      </c>
      <c r="O75" s="1">
        <f>COUNTIF($N$11:N75,"&lt;&gt;"&amp;FALSE())</f>
        <v>0</v>
      </c>
      <c r="P75" s="339"/>
      <c r="Q75" s="341"/>
    </row>
    <row r="76" spans="1:17">
      <c r="A76" s="1" t="s">
        <v>306</v>
      </c>
      <c r="B76" s="330"/>
      <c r="C76" s="83">
        <v>66</v>
      </c>
      <c r="D76" s="331"/>
      <c r="E76" s="331"/>
      <c r="F76" s="84" t="s">
        <v>222</v>
      </c>
      <c r="G76" s="84" t="s">
        <v>220</v>
      </c>
      <c r="H76" s="85">
        <v>3</v>
      </c>
      <c r="I76" s="90">
        <f t="shared" si="11"/>
        <v>6356.86</v>
      </c>
      <c r="J76" s="87">
        <f t="shared" si="12"/>
        <v>19070.579999999998</v>
      </c>
      <c r="K76" s="87">
        <f t="shared" si="13"/>
        <v>76282.319999999992</v>
      </c>
      <c r="L76" s="87">
        <f t="shared" si="14"/>
        <v>228846.95999999996</v>
      </c>
      <c r="M76" s="329"/>
      <c r="N76" s="1" t="b">
        <f>IF(Proposta!$A$15=A76,C76)</f>
        <v>0</v>
      </c>
      <c r="O76" s="1">
        <f>COUNTIF($N$11:N76,"&lt;&gt;"&amp;FALSE())</f>
        <v>0</v>
      </c>
      <c r="P76" s="339"/>
      <c r="Q76" s="341"/>
    </row>
    <row r="77" spans="1:17">
      <c r="A77" s="1" t="s">
        <v>306</v>
      </c>
      <c r="B77" s="330"/>
      <c r="C77" s="83">
        <v>67</v>
      </c>
      <c r="D77" s="331"/>
      <c r="E77" s="331"/>
      <c r="F77" s="84" t="s">
        <v>225</v>
      </c>
      <c r="G77" s="84" t="s">
        <v>226</v>
      </c>
      <c r="H77" s="85">
        <v>1</v>
      </c>
      <c r="I77" s="90">
        <f t="shared" si="11"/>
        <v>162.05000000000001</v>
      </c>
      <c r="J77" s="87">
        <f t="shared" si="12"/>
        <v>162.05000000000001</v>
      </c>
      <c r="K77" s="87">
        <f t="shared" si="13"/>
        <v>1944.6000000000001</v>
      </c>
      <c r="L77" s="87">
        <f t="shared" si="14"/>
        <v>1944.6000000000001</v>
      </c>
      <c r="M77" s="329"/>
      <c r="N77" s="1" t="b">
        <f>IF(Proposta!$A$15=A77,C77)</f>
        <v>0</v>
      </c>
      <c r="O77" s="1">
        <f>COUNTIF($N$11:N77,"&lt;&gt;"&amp;FALSE())</f>
        <v>0</v>
      </c>
      <c r="P77" s="339"/>
      <c r="Q77" s="341"/>
    </row>
    <row r="78" spans="1:17">
      <c r="A78" s="1" t="s">
        <v>306</v>
      </c>
      <c r="B78" s="330"/>
      <c r="C78" s="83">
        <v>68</v>
      </c>
      <c r="D78" s="331"/>
      <c r="E78" s="331"/>
      <c r="F78" s="84" t="s">
        <v>227</v>
      </c>
      <c r="G78" s="84" t="s">
        <v>226</v>
      </c>
      <c r="H78" s="85">
        <v>1</v>
      </c>
      <c r="I78" s="90">
        <f t="shared" si="11"/>
        <v>216.06</v>
      </c>
      <c r="J78" s="87">
        <f t="shared" si="12"/>
        <v>216.06</v>
      </c>
      <c r="K78" s="87">
        <f t="shared" si="13"/>
        <v>2592.7200000000003</v>
      </c>
      <c r="L78" s="87">
        <f t="shared" si="14"/>
        <v>2592.7200000000003</v>
      </c>
      <c r="M78" s="329"/>
      <c r="N78" s="1" t="b">
        <f>IF(Proposta!$A$15=A78,C78)</f>
        <v>0</v>
      </c>
      <c r="O78" s="1">
        <f>COUNTIF($N$11:N78,"&lt;&gt;"&amp;FALSE())</f>
        <v>0</v>
      </c>
      <c r="P78" s="339"/>
      <c r="Q78" s="341"/>
    </row>
    <row r="79" spans="1:17">
      <c r="A79" s="1" t="s">
        <v>307</v>
      </c>
      <c r="B79" s="325">
        <v>17</v>
      </c>
      <c r="C79" s="77">
        <v>69</v>
      </c>
      <c r="D79" s="323" t="s">
        <v>260</v>
      </c>
      <c r="E79" s="323">
        <v>200005</v>
      </c>
      <c r="F79" s="78" t="s">
        <v>221</v>
      </c>
      <c r="G79" s="78" t="s">
        <v>220</v>
      </c>
      <c r="H79" s="79">
        <v>4</v>
      </c>
      <c r="I79" s="80">
        <f t="shared" si="11"/>
        <v>6002.76</v>
      </c>
      <c r="J79" s="81">
        <f t="shared" si="12"/>
        <v>24011.040000000001</v>
      </c>
      <c r="K79" s="81">
        <f t="shared" si="13"/>
        <v>72033.119999999995</v>
      </c>
      <c r="L79" s="81">
        <f t="shared" si="14"/>
        <v>288132.47999999998</v>
      </c>
      <c r="M79" s="324">
        <f>SUM(L79:L80)</f>
        <v>593261.76</v>
      </c>
      <c r="N79" s="1" t="b">
        <f>IF(Proposta!$A$15=A79,C79)</f>
        <v>0</v>
      </c>
      <c r="O79" s="1">
        <f>COUNTIF($N$11:N79,"&lt;&gt;"&amp;FALSE())</f>
        <v>0</v>
      </c>
      <c r="P79" s="339">
        <v>593319.36</v>
      </c>
      <c r="Q79" s="340" t="s">
        <v>351</v>
      </c>
    </row>
    <row r="80" spans="1:17">
      <c r="A80" s="1" t="s">
        <v>307</v>
      </c>
      <c r="B80" s="325"/>
      <c r="C80" s="77">
        <v>70</v>
      </c>
      <c r="D80" s="323"/>
      <c r="E80" s="323"/>
      <c r="F80" s="78" t="s">
        <v>222</v>
      </c>
      <c r="G80" s="78" t="s">
        <v>220</v>
      </c>
      <c r="H80" s="79">
        <v>4</v>
      </c>
      <c r="I80" s="80">
        <f t="shared" si="11"/>
        <v>6356.86</v>
      </c>
      <c r="J80" s="81">
        <f t="shared" si="12"/>
        <v>25427.439999999999</v>
      </c>
      <c r="K80" s="81">
        <f t="shared" si="13"/>
        <v>76282.319999999992</v>
      </c>
      <c r="L80" s="81">
        <f t="shared" si="14"/>
        <v>305129.27999999997</v>
      </c>
      <c r="M80" s="324"/>
      <c r="N80" s="1" t="b">
        <f>IF(Proposta!$A$15=A80,C80)</f>
        <v>0</v>
      </c>
      <c r="O80" s="1">
        <f>COUNTIF($N$11:N80,"&lt;&gt;"&amp;FALSE())</f>
        <v>0</v>
      </c>
      <c r="P80" s="339"/>
      <c r="Q80" s="341"/>
    </row>
    <row r="81" spans="1:17">
      <c r="A81" s="1" t="s">
        <v>308</v>
      </c>
      <c r="B81" s="327">
        <v>18</v>
      </c>
      <c r="C81" s="83">
        <v>71</v>
      </c>
      <c r="D81" s="331" t="s">
        <v>261</v>
      </c>
      <c r="E81" s="331">
        <v>320004</v>
      </c>
      <c r="F81" s="84" t="s">
        <v>219</v>
      </c>
      <c r="G81" s="84" t="s">
        <v>220</v>
      </c>
      <c r="H81" s="85">
        <v>2</v>
      </c>
      <c r="I81" s="90">
        <f t="shared" si="11"/>
        <v>5368.39</v>
      </c>
      <c r="J81" s="87">
        <f t="shared" si="12"/>
        <v>10736.78</v>
      </c>
      <c r="K81" s="87">
        <f t="shared" si="13"/>
        <v>64420.680000000008</v>
      </c>
      <c r="L81" s="87">
        <f t="shared" si="14"/>
        <v>128841.36000000002</v>
      </c>
      <c r="M81" s="329">
        <f>SUM(L81:L85)</f>
        <v>431954.16</v>
      </c>
      <c r="N81" s="1" t="b">
        <f>IF(Proposta!$A$15=A81,C81)</f>
        <v>0</v>
      </c>
      <c r="O81" s="1">
        <f>COUNTIF($N$11:N81,"&lt;&gt;"&amp;FALSE())</f>
        <v>0</v>
      </c>
      <c r="P81" s="339">
        <v>432221.28</v>
      </c>
      <c r="Q81" s="340" t="s">
        <v>351</v>
      </c>
    </row>
    <row r="82" spans="1:17">
      <c r="A82" s="1" t="s">
        <v>308</v>
      </c>
      <c r="B82" s="327"/>
      <c r="C82" s="83">
        <v>72</v>
      </c>
      <c r="D82" s="331"/>
      <c r="E82" s="331"/>
      <c r="F82" s="84" t="s">
        <v>221</v>
      </c>
      <c r="G82" s="84" t="s">
        <v>220</v>
      </c>
      <c r="H82" s="85">
        <v>2</v>
      </c>
      <c r="I82" s="90">
        <f t="shared" si="11"/>
        <v>6002.76</v>
      </c>
      <c r="J82" s="87">
        <f t="shared" si="12"/>
        <v>12005.52</v>
      </c>
      <c r="K82" s="87">
        <f t="shared" si="13"/>
        <v>72033.119999999995</v>
      </c>
      <c r="L82" s="87">
        <f t="shared" si="14"/>
        <v>144066.23999999999</v>
      </c>
      <c r="M82" s="329"/>
      <c r="N82" s="1" t="b">
        <f>IF(Proposta!$A$15=A82,C82)</f>
        <v>0</v>
      </c>
      <c r="O82" s="1">
        <f>COUNTIF($N$11:N82,"&lt;&gt;"&amp;FALSE())</f>
        <v>0</v>
      </c>
      <c r="P82" s="339"/>
      <c r="Q82" s="341"/>
    </row>
    <row r="83" spans="1:17">
      <c r="A83" s="1" t="s">
        <v>308</v>
      </c>
      <c r="B83" s="327"/>
      <c r="C83" s="83">
        <v>73</v>
      </c>
      <c r="D83" s="331"/>
      <c r="E83" s="331"/>
      <c r="F83" s="84" t="s">
        <v>222</v>
      </c>
      <c r="G83" s="84" t="s">
        <v>220</v>
      </c>
      <c r="H83" s="85">
        <v>2</v>
      </c>
      <c r="I83" s="90">
        <f t="shared" si="11"/>
        <v>6356.86</v>
      </c>
      <c r="J83" s="87">
        <f t="shared" si="12"/>
        <v>12713.72</v>
      </c>
      <c r="K83" s="87">
        <f t="shared" si="13"/>
        <v>76282.319999999992</v>
      </c>
      <c r="L83" s="87">
        <f t="shared" si="14"/>
        <v>152564.63999999998</v>
      </c>
      <c r="M83" s="329"/>
      <c r="N83" s="1" t="b">
        <f>IF(Proposta!$A$15=A83,C83)</f>
        <v>0</v>
      </c>
      <c r="O83" s="1">
        <f>COUNTIF($N$11:N83,"&lt;&gt;"&amp;FALSE())</f>
        <v>0</v>
      </c>
      <c r="P83" s="339"/>
      <c r="Q83" s="341"/>
    </row>
    <row r="84" spans="1:17">
      <c r="A84" s="1" t="s">
        <v>308</v>
      </c>
      <c r="B84" s="327"/>
      <c r="C84" s="83">
        <v>74</v>
      </c>
      <c r="D84" s="331"/>
      <c r="E84" s="331"/>
      <c r="F84" s="84" t="s">
        <v>225</v>
      </c>
      <c r="G84" s="84" t="s">
        <v>226</v>
      </c>
      <c r="H84" s="85">
        <v>2</v>
      </c>
      <c r="I84" s="90">
        <f t="shared" si="11"/>
        <v>162.05000000000001</v>
      </c>
      <c r="J84" s="87">
        <f t="shared" si="12"/>
        <v>324.10000000000002</v>
      </c>
      <c r="K84" s="87">
        <f t="shared" si="13"/>
        <v>1944.6000000000001</v>
      </c>
      <c r="L84" s="87">
        <f t="shared" si="14"/>
        <v>3889.2000000000003</v>
      </c>
      <c r="M84" s="329"/>
      <c r="N84" s="1" t="b">
        <f>IF(Proposta!$A$15=A84,C84)</f>
        <v>0</v>
      </c>
      <c r="O84" s="1">
        <f>COUNTIF($N$11:N84,"&lt;&gt;"&amp;FALSE())</f>
        <v>0</v>
      </c>
      <c r="P84" s="339"/>
      <c r="Q84" s="341"/>
    </row>
    <row r="85" spans="1:17">
      <c r="A85" s="1" t="s">
        <v>308</v>
      </c>
      <c r="B85" s="327"/>
      <c r="C85" s="83">
        <v>75</v>
      </c>
      <c r="D85" s="331"/>
      <c r="E85" s="331"/>
      <c r="F85" s="84" t="s">
        <v>227</v>
      </c>
      <c r="G85" s="84" t="s">
        <v>226</v>
      </c>
      <c r="H85" s="85">
        <v>1</v>
      </c>
      <c r="I85" s="90">
        <f t="shared" si="11"/>
        <v>216.06</v>
      </c>
      <c r="J85" s="87">
        <f t="shared" si="12"/>
        <v>216.06</v>
      </c>
      <c r="K85" s="87">
        <f t="shared" si="13"/>
        <v>2592.7200000000003</v>
      </c>
      <c r="L85" s="87">
        <f t="shared" si="14"/>
        <v>2592.7200000000003</v>
      </c>
      <c r="M85" s="329"/>
      <c r="N85" s="1" t="b">
        <f>IF(Proposta!$A$15=A85,C85)</f>
        <v>0</v>
      </c>
      <c r="O85" s="1">
        <f>COUNTIF($N$11:N85,"&lt;&gt;"&amp;FALSE())</f>
        <v>0</v>
      </c>
      <c r="P85" s="339"/>
      <c r="Q85" s="341"/>
    </row>
    <row r="86" spans="1:17">
      <c r="A86" s="1" t="s">
        <v>309</v>
      </c>
      <c r="B86" s="325">
        <v>19</v>
      </c>
      <c r="C86" s="77">
        <v>76</v>
      </c>
      <c r="D86" s="326" t="s">
        <v>262</v>
      </c>
      <c r="E86" s="326">
        <v>250110</v>
      </c>
      <c r="F86" s="78" t="s">
        <v>221</v>
      </c>
      <c r="G86" s="78" t="s">
        <v>220</v>
      </c>
      <c r="H86" s="79">
        <v>2</v>
      </c>
      <c r="I86" s="80">
        <f t="shared" si="11"/>
        <v>6002.76</v>
      </c>
      <c r="J86" s="81">
        <f t="shared" si="12"/>
        <v>12005.52</v>
      </c>
      <c r="K86" s="81">
        <f t="shared" si="13"/>
        <v>72033.119999999995</v>
      </c>
      <c r="L86" s="81">
        <f t="shared" si="14"/>
        <v>144066.23999999999</v>
      </c>
      <c r="M86" s="324">
        <f>SUM(L86:L88)</f>
        <v>368538.24</v>
      </c>
      <c r="N86" s="1" t="b">
        <f>IF(Proposta!$A$15=A86,C86)</f>
        <v>0</v>
      </c>
      <c r="O86" s="1">
        <f>COUNTIF($N$11:N86,"&lt;&gt;"&amp;FALSE())</f>
        <v>0</v>
      </c>
      <c r="P86" s="339">
        <v>368692.8</v>
      </c>
      <c r="Q86" s="340" t="s">
        <v>351</v>
      </c>
    </row>
    <row r="87" spans="1:17">
      <c r="A87" s="1" t="s">
        <v>309</v>
      </c>
      <c r="B87" s="325"/>
      <c r="C87" s="77">
        <v>77</v>
      </c>
      <c r="D87" s="326"/>
      <c r="E87" s="326"/>
      <c r="F87" s="78" t="s">
        <v>222</v>
      </c>
      <c r="G87" s="78" t="s">
        <v>220</v>
      </c>
      <c r="H87" s="79">
        <v>2</v>
      </c>
      <c r="I87" s="80">
        <f t="shared" si="11"/>
        <v>6356.86</v>
      </c>
      <c r="J87" s="81">
        <f t="shared" si="12"/>
        <v>12713.72</v>
      </c>
      <c r="K87" s="81">
        <f t="shared" si="13"/>
        <v>76282.319999999992</v>
      </c>
      <c r="L87" s="81">
        <f t="shared" si="14"/>
        <v>152564.63999999998</v>
      </c>
      <c r="M87" s="324"/>
      <c r="N87" s="1" t="b">
        <f>IF(Proposta!$A$15=A87,C87)</f>
        <v>0</v>
      </c>
      <c r="O87" s="1">
        <f>COUNTIF($N$11:N87,"&lt;&gt;"&amp;FALSE())</f>
        <v>0</v>
      </c>
      <c r="P87" s="339"/>
      <c r="Q87" s="341"/>
    </row>
    <row r="88" spans="1:17">
      <c r="A88" s="1" t="s">
        <v>309</v>
      </c>
      <c r="B88" s="325"/>
      <c r="C88" s="96">
        <v>78</v>
      </c>
      <c r="D88" s="326"/>
      <c r="E88" s="326"/>
      <c r="F88" s="97" t="s">
        <v>223</v>
      </c>
      <c r="G88" s="78" t="s">
        <v>220</v>
      </c>
      <c r="H88" s="89">
        <v>1</v>
      </c>
      <c r="I88" s="80">
        <f t="shared" si="11"/>
        <v>5992.28</v>
      </c>
      <c r="J88" s="81">
        <f t="shared" si="12"/>
        <v>5992.28</v>
      </c>
      <c r="K88" s="81">
        <f t="shared" si="13"/>
        <v>71907.360000000001</v>
      </c>
      <c r="L88" s="81">
        <f t="shared" si="14"/>
        <v>71907.360000000001</v>
      </c>
      <c r="M88" s="324"/>
      <c r="N88" s="1" t="b">
        <f>IF(Proposta!$A$15=A88,C88)</f>
        <v>0</v>
      </c>
      <c r="O88" s="1">
        <f>COUNTIF($N$11:N88,"&lt;&gt;"&amp;FALSE())</f>
        <v>0</v>
      </c>
      <c r="P88" s="339"/>
      <c r="Q88" s="341"/>
    </row>
    <row r="89" spans="1:17">
      <c r="A89" s="1" t="s">
        <v>310</v>
      </c>
      <c r="B89" s="327">
        <v>20</v>
      </c>
      <c r="C89" s="98">
        <v>79</v>
      </c>
      <c r="D89" s="328" t="s">
        <v>263</v>
      </c>
      <c r="E89" s="328">
        <v>540004</v>
      </c>
      <c r="F89" s="99" t="s">
        <v>221</v>
      </c>
      <c r="G89" s="84" t="s">
        <v>220</v>
      </c>
      <c r="H89" s="100">
        <v>2</v>
      </c>
      <c r="I89" s="90">
        <f t="shared" si="11"/>
        <v>6002.76</v>
      </c>
      <c r="J89" s="87">
        <f t="shared" si="12"/>
        <v>12005.52</v>
      </c>
      <c r="K89" s="87">
        <f t="shared" si="13"/>
        <v>72033.119999999995</v>
      </c>
      <c r="L89" s="87">
        <f t="shared" si="14"/>
        <v>144066.23999999999</v>
      </c>
      <c r="M89" s="329">
        <f>SUM(L89:L90)</f>
        <v>296630.88</v>
      </c>
      <c r="N89" s="1" t="b">
        <f>IF(Proposta!$A$15=A89,C89)</f>
        <v>0</v>
      </c>
      <c r="O89" s="1">
        <f>COUNTIF($N$11:N89,"&lt;&gt;"&amp;FALSE())</f>
        <v>0</v>
      </c>
      <c r="P89" s="339">
        <v>296659.68</v>
      </c>
      <c r="Q89" s="340" t="s">
        <v>351</v>
      </c>
    </row>
    <row r="90" spans="1:17">
      <c r="A90" s="1" t="s">
        <v>310</v>
      </c>
      <c r="B90" s="327"/>
      <c r="C90" s="98">
        <v>80</v>
      </c>
      <c r="D90" s="328"/>
      <c r="E90" s="328"/>
      <c r="F90" s="84" t="s">
        <v>222</v>
      </c>
      <c r="G90" s="84" t="s">
        <v>220</v>
      </c>
      <c r="H90" s="85">
        <v>2</v>
      </c>
      <c r="I90" s="90">
        <f t="shared" si="11"/>
        <v>6356.86</v>
      </c>
      <c r="J90" s="87">
        <f t="shared" si="12"/>
        <v>12713.72</v>
      </c>
      <c r="K90" s="87">
        <f t="shared" si="13"/>
        <v>76282.319999999992</v>
      </c>
      <c r="L90" s="87">
        <f t="shared" si="14"/>
        <v>152564.63999999998</v>
      </c>
      <c r="M90" s="329"/>
      <c r="N90" s="1" t="b">
        <f>IF(Proposta!$A$15=A90,C90)</f>
        <v>0</v>
      </c>
      <c r="O90" s="1">
        <f>COUNTIF($N$11:N90,"&lt;&gt;"&amp;FALSE())</f>
        <v>0</v>
      </c>
      <c r="P90" s="339"/>
      <c r="Q90" s="341"/>
    </row>
    <row r="91" spans="1:17">
      <c r="A91" s="1" t="s">
        <v>311</v>
      </c>
      <c r="B91" s="322">
        <v>21</v>
      </c>
      <c r="C91" s="101">
        <v>81</v>
      </c>
      <c r="D91" s="323" t="s">
        <v>264</v>
      </c>
      <c r="E91" s="323">
        <v>200334</v>
      </c>
      <c r="F91" s="78" t="s">
        <v>219</v>
      </c>
      <c r="G91" s="78" t="s">
        <v>220</v>
      </c>
      <c r="H91" s="79">
        <v>16</v>
      </c>
      <c r="I91" s="80">
        <f t="shared" si="11"/>
        <v>5368.39</v>
      </c>
      <c r="J91" s="81">
        <f t="shared" si="12"/>
        <v>85894.24</v>
      </c>
      <c r="K91" s="81">
        <f t="shared" si="13"/>
        <v>64420.680000000008</v>
      </c>
      <c r="L91" s="81">
        <f t="shared" si="14"/>
        <v>1030730.8800000001</v>
      </c>
      <c r="M91" s="324">
        <f>SUM(L91:L94)</f>
        <v>1892405.28</v>
      </c>
      <c r="N91" s="1">
        <f>IF(Proposta!$A$15=A91,C91)</f>
        <v>81</v>
      </c>
      <c r="O91" s="1">
        <f>COUNTIF($N$11:N91,"&lt;&gt;"&amp;FALSE())</f>
        <v>1</v>
      </c>
      <c r="P91" s="339">
        <v>1895787.36</v>
      </c>
      <c r="Q91" s="340" t="s">
        <v>351</v>
      </c>
    </row>
    <row r="92" spans="1:17">
      <c r="A92" s="1" t="s">
        <v>311</v>
      </c>
      <c r="B92" s="322"/>
      <c r="C92" s="77">
        <v>82</v>
      </c>
      <c r="D92" s="323"/>
      <c r="E92" s="323"/>
      <c r="F92" s="78" t="s">
        <v>223</v>
      </c>
      <c r="G92" s="78" t="s">
        <v>220</v>
      </c>
      <c r="H92" s="79">
        <v>10</v>
      </c>
      <c r="I92" s="80">
        <f t="shared" si="11"/>
        <v>5992.28</v>
      </c>
      <c r="J92" s="81">
        <f t="shared" si="12"/>
        <v>59922.799999999996</v>
      </c>
      <c r="K92" s="81">
        <f t="shared" si="13"/>
        <v>71907.360000000001</v>
      </c>
      <c r="L92" s="81">
        <f t="shared" si="14"/>
        <v>719073.6</v>
      </c>
      <c r="M92" s="324"/>
      <c r="N92" s="1">
        <f>IF(Proposta!$A$15=A92,C92)</f>
        <v>82</v>
      </c>
      <c r="O92" s="1">
        <f>COUNTIF($N$11:N92,"&lt;&gt;"&amp;FALSE())</f>
        <v>2</v>
      </c>
      <c r="P92" s="339"/>
      <c r="Q92" s="341"/>
    </row>
    <row r="93" spans="1:17">
      <c r="A93" s="1" t="s">
        <v>311</v>
      </c>
      <c r="B93" s="322"/>
      <c r="C93" s="77">
        <v>83</v>
      </c>
      <c r="D93" s="323"/>
      <c r="E93" s="323"/>
      <c r="F93" s="78" t="s">
        <v>225</v>
      </c>
      <c r="G93" s="78" t="s">
        <v>226</v>
      </c>
      <c r="H93" s="79">
        <v>20</v>
      </c>
      <c r="I93" s="80">
        <f t="shared" si="11"/>
        <v>162.05000000000001</v>
      </c>
      <c r="J93" s="81">
        <f t="shared" si="12"/>
        <v>3241</v>
      </c>
      <c r="K93" s="81">
        <f t="shared" si="13"/>
        <v>1944.6000000000001</v>
      </c>
      <c r="L93" s="81">
        <f t="shared" si="14"/>
        <v>38892</v>
      </c>
      <c r="M93" s="324"/>
      <c r="N93" s="1">
        <f>IF(Proposta!$A$15=A93,C93)</f>
        <v>83</v>
      </c>
      <c r="O93" s="1">
        <f>COUNTIF($N$11:N93,"&lt;&gt;"&amp;FALSE())</f>
        <v>3</v>
      </c>
      <c r="P93" s="339"/>
      <c r="Q93" s="341"/>
    </row>
    <row r="94" spans="1:17">
      <c r="A94" s="1" t="s">
        <v>311</v>
      </c>
      <c r="B94" s="322"/>
      <c r="C94" s="77">
        <v>84</v>
      </c>
      <c r="D94" s="323"/>
      <c r="E94" s="323"/>
      <c r="F94" s="78" t="s">
        <v>227</v>
      </c>
      <c r="G94" s="78" t="s">
        <v>226</v>
      </c>
      <c r="H94" s="79">
        <v>40</v>
      </c>
      <c r="I94" s="80">
        <f t="shared" si="11"/>
        <v>216.06</v>
      </c>
      <c r="J94" s="81">
        <f t="shared" si="12"/>
        <v>8642.4</v>
      </c>
      <c r="K94" s="81">
        <f t="shared" si="13"/>
        <v>2592.7200000000003</v>
      </c>
      <c r="L94" s="81">
        <f t="shared" si="14"/>
        <v>103708.80000000002</v>
      </c>
      <c r="M94" s="324"/>
      <c r="N94" s="1">
        <f>IF(Proposta!$A$15=A94,C94)</f>
        <v>84</v>
      </c>
      <c r="O94" s="1">
        <f>COUNTIF($N$11:N94,"&lt;&gt;"&amp;FALSE())</f>
        <v>4</v>
      </c>
      <c r="P94" s="339"/>
      <c r="Q94" s="341"/>
    </row>
    <row r="95" spans="1:17">
      <c r="A95" s="1" t="s">
        <v>312</v>
      </c>
      <c r="B95" s="82"/>
      <c r="C95" s="83"/>
      <c r="D95" s="85"/>
      <c r="E95" s="85"/>
      <c r="F95" s="84"/>
      <c r="G95" s="84"/>
      <c r="H95" s="95"/>
      <c r="I95" s="90"/>
      <c r="J95" s="87"/>
      <c r="K95" s="87"/>
      <c r="L95" s="87"/>
      <c r="M95" s="87">
        <f>SUM(M11:M94)</f>
        <v>12145937.879999999</v>
      </c>
      <c r="N95" s="1" t="b">
        <f>IF(Proposta!$A$15=A95,C95)</f>
        <v>0</v>
      </c>
      <c r="O95" s="1">
        <f>COUNTIF($N$11:N95,"&lt;&gt;"&amp;FALSE())</f>
        <v>4</v>
      </c>
      <c r="P95" s="166">
        <f>SUM(P13:P94)</f>
        <v>12158520.720000001</v>
      </c>
    </row>
    <row r="96" spans="1:17" ht="15" hidden="1" customHeight="1">
      <c r="B96" s="102"/>
      <c r="C96" s="102"/>
      <c r="D96" s="53"/>
      <c r="E96" s="53"/>
      <c r="F96" s="46"/>
      <c r="G96" s="46"/>
      <c r="H96" s="53"/>
      <c r="I96" s="53"/>
      <c r="J96" s="53"/>
      <c r="K96" s="103"/>
      <c r="L96" s="103"/>
      <c r="M96" s="81"/>
    </row>
    <row r="97" spans="1:13" ht="15" hidden="1" customHeight="1">
      <c r="A97" s="1" t="str">
        <f ca="1">IFERROR(__xludf.dummyfunction("UNIQUE(A11:A95)"),"GRUPO 1 - ABIN")</f>
        <v>GRUPO 1 - ABIN</v>
      </c>
      <c r="B97" s="102"/>
      <c r="C97" s="102"/>
      <c r="D97" s="102"/>
      <c r="E97" s="102"/>
      <c r="F97" s="104"/>
      <c r="G97" s="104"/>
      <c r="H97" s="102"/>
      <c r="I97" s="102"/>
      <c r="J97" s="102"/>
      <c r="K97" s="105"/>
      <c r="L97" s="105"/>
      <c r="M97" s="81"/>
    </row>
    <row r="98" spans="1:13" ht="15" hidden="1" customHeight="1">
      <c r="A98" s="1" t="str">
        <f ca="1">IFERROR(__xludf.dummyfunction("""COMPUTED_VALUE"""),"GRUPO 2 - AGU")</f>
        <v>GRUPO 2 - AGU</v>
      </c>
      <c r="B98" s="102"/>
      <c r="C98" s="102"/>
      <c r="D98" s="102"/>
      <c r="E98" s="102"/>
      <c r="F98" s="104"/>
      <c r="G98" s="104"/>
      <c r="H98" s="102"/>
      <c r="I98" s="102"/>
      <c r="J98" s="102"/>
      <c r="K98" s="105"/>
      <c r="L98" s="105"/>
      <c r="M98" s="81"/>
    </row>
    <row r="99" spans="1:13" hidden="1">
      <c r="A99" s="1" t="str">
        <f ca="1">IFERROR(__xludf.dummyfunction("""COMPUTED_VALUE"""),"ITEM 10 - ANATEL")</f>
        <v>ITEM 10 - ANATEL</v>
      </c>
      <c r="B99" s="102"/>
      <c r="C99" s="102"/>
      <c r="D99" s="102"/>
      <c r="E99" s="102"/>
      <c r="F99" s="104"/>
      <c r="G99" s="104"/>
      <c r="H99" s="102"/>
      <c r="I99" s="102"/>
      <c r="J99" s="102"/>
      <c r="K99" s="105"/>
      <c r="L99" s="105"/>
      <c r="M99" s="106"/>
    </row>
    <row r="100" spans="1:13" hidden="1">
      <c r="A100" s="1" t="str">
        <f ca="1">IFERROR(__xludf.dummyfunction("""COMPUTED_VALUE"""),"GRUPO 3 - ANEEL")</f>
        <v>GRUPO 3 - ANEEL</v>
      </c>
      <c r="B100" s="102"/>
      <c r="C100" s="102"/>
      <c r="D100" s="102"/>
      <c r="E100" s="102"/>
      <c r="F100" s="104"/>
      <c r="G100" s="104"/>
      <c r="H100" s="102"/>
      <c r="I100" s="102"/>
      <c r="J100" s="102"/>
      <c r="K100" s="105"/>
      <c r="L100" s="105"/>
      <c r="M100" s="106"/>
    </row>
    <row r="101" spans="1:13" hidden="1">
      <c r="A101" s="1" t="str">
        <f ca="1">IFERROR(__xludf.dummyfunction("""COMPUTED_VALUE"""),"GRUPO 4 - ANM")</f>
        <v>GRUPO 4 - ANM</v>
      </c>
      <c r="B101" s="102"/>
      <c r="C101" s="102"/>
      <c r="D101" s="102"/>
      <c r="E101" s="102"/>
      <c r="F101" s="104"/>
      <c r="G101" s="104"/>
      <c r="H101" s="102"/>
      <c r="I101" s="102"/>
      <c r="J101" s="102"/>
      <c r="K101" s="105"/>
      <c r="L101" s="105"/>
      <c r="M101" s="106"/>
    </row>
    <row r="102" spans="1:13" hidden="1">
      <c r="A102" s="1" t="str">
        <f ca="1">IFERROR(__xludf.dummyfunction("""COMPUTED_VALUE"""),"GRUPO 5 - ANTT")</f>
        <v>GRUPO 5 - ANTT</v>
      </c>
      <c r="B102" s="102"/>
      <c r="C102" s="102"/>
      <c r="D102" s="102"/>
      <c r="E102" s="102"/>
      <c r="F102" s="104"/>
      <c r="G102" s="104"/>
      <c r="H102" s="102"/>
      <c r="I102" s="102"/>
      <c r="J102" s="102"/>
      <c r="K102" s="105"/>
      <c r="L102" s="105"/>
      <c r="M102" s="106"/>
    </row>
    <row r="103" spans="1:13" hidden="1">
      <c r="A103" s="1" t="str">
        <f ca="1">IFERROR(__xludf.dummyfunction("""COMPUTED_VALUE"""),"GRUPO 6 - CGU")</f>
        <v>GRUPO 6 - CGU</v>
      </c>
      <c r="B103" s="102"/>
      <c r="C103" s="102"/>
      <c r="D103" s="102"/>
      <c r="E103" s="102"/>
      <c r="F103" s="104"/>
      <c r="G103" s="104"/>
      <c r="H103" s="102"/>
      <c r="I103" s="102"/>
      <c r="J103" s="102"/>
      <c r="K103" s="105"/>
      <c r="L103" s="105"/>
      <c r="M103" s="106"/>
    </row>
    <row r="104" spans="1:13" hidden="1">
      <c r="A104" s="1" t="str">
        <f ca="1">IFERROR(__xludf.dummyfunction("""COMPUTED_VALUE"""),"ITEM 25 - DEPEN")</f>
        <v>ITEM 25 - DEPEN</v>
      </c>
      <c r="B104" s="102"/>
      <c r="C104" s="102"/>
      <c r="D104" s="102"/>
      <c r="E104" s="102"/>
      <c r="F104" s="104"/>
      <c r="G104" s="104"/>
      <c r="H104" s="102"/>
      <c r="I104" s="102"/>
      <c r="J104" s="102"/>
      <c r="K104" s="105"/>
      <c r="L104" s="105"/>
      <c r="M104" s="106"/>
    </row>
    <row r="105" spans="1:13" hidden="1">
      <c r="A105" s="1" t="str">
        <f ca="1">IFERROR(__xludf.dummyfunction("""COMPUTED_VALUE"""),"ITEM 26 - FNDE")</f>
        <v>ITEM 26 - FNDE</v>
      </c>
      <c r="B105" s="102"/>
      <c r="C105" s="102"/>
      <c r="D105" s="102"/>
      <c r="E105" s="102"/>
      <c r="F105" s="104"/>
      <c r="G105" s="104"/>
      <c r="H105" s="102"/>
      <c r="I105" s="102"/>
      <c r="J105" s="102"/>
      <c r="K105" s="105"/>
      <c r="L105" s="105"/>
      <c r="M105" s="106"/>
    </row>
    <row r="106" spans="1:13" hidden="1">
      <c r="A106" s="1" t="str">
        <f ca="1">IFERROR(__xludf.dummyfunction("""COMPUTED_VALUE"""),"GRUPO 7 - FUB")</f>
        <v>GRUPO 7 - FUB</v>
      </c>
      <c r="B106" s="102"/>
      <c r="C106" s="102"/>
      <c r="D106" s="102"/>
      <c r="E106" s="102"/>
      <c r="F106" s="104"/>
      <c r="G106" s="104"/>
      <c r="H106" s="102"/>
      <c r="I106" s="102"/>
      <c r="J106" s="102"/>
      <c r="K106" s="105"/>
      <c r="L106" s="105"/>
      <c r="M106" s="106"/>
    </row>
    <row r="107" spans="1:13" hidden="1">
      <c r="A107" s="1" t="str">
        <f ca="1">IFERROR(__xludf.dummyfunction("""COMPUTED_VALUE"""),"GRUPO 8 - FUNAI")</f>
        <v>GRUPO 8 - FUNAI</v>
      </c>
      <c r="B107" s="102"/>
      <c r="C107" s="102"/>
      <c r="D107" s="102"/>
      <c r="E107" s="102"/>
      <c r="F107" s="104"/>
      <c r="G107" s="104"/>
      <c r="H107" s="102"/>
      <c r="I107" s="102"/>
      <c r="J107" s="102"/>
      <c r="K107" s="105"/>
      <c r="L107" s="105"/>
      <c r="M107" s="106"/>
    </row>
    <row r="108" spans="1:13" hidden="1">
      <c r="A108" s="1" t="str">
        <f ca="1">IFERROR(__xludf.dummyfunction("""COMPUTED_VALUE"""),"GRUPO 9 - FUNARTE")</f>
        <v>GRUPO 9 - FUNARTE</v>
      </c>
      <c r="B108" s="102"/>
      <c r="C108" s="102"/>
      <c r="D108" s="102"/>
      <c r="E108" s="102"/>
      <c r="F108" s="104"/>
      <c r="G108" s="104"/>
      <c r="H108" s="102"/>
      <c r="I108" s="102"/>
      <c r="J108" s="102"/>
      <c r="K108" s="105"/>
      <c r="L108" s="105"/>
      <c r="M108" s="106"/>
    </row>
    <row r="109" spans="1:13" hidden="1">
      <c r="A109" s="1" t="str">
        <f ca="1">IFERROR(__xludf.dummyfunction("""COMPUTED_VALUE"""),"GRUPO 10 - IBICT")</f>
        <v>GRUPO 10 - IBICT</v>
      </c>
      <c r="B109" s="102"/>
      <c r="C109" s="102"/>
      <c r="D109" s="102"/>
      <c r="E109" s="102"/>
      <c r="F109" s="104"/>
      <c r="G109" s="104"/>
      <c r="H109" s="102"/>
      <c r="I109" s="102"/>
      <c r="J109" s="102"/>
      <c r="K109" s="105"/>
      <c r="L109" s="105"/>
      <c r="M109" s="106"/>
    </row>
    <row r="110" spans="1:13" hidden="1">
      <c r="A110" s="1" t="str">
        <f ca="1">IFERROR(__xludf.dummyfunction("""COMPUTED_VALUE"""),"GRUPO 11 - INCRA")</f>
        <v>GRUPO 11 - INCRA</v>
      </c>
      <c r="B110" s="102"/>
      <c r="C110" s="102"/>
      <c r="D110" s="102"/>
      <c r="E110" s="102"/>
      <c r="F110" s="104"/>
      <c r="G110" s="104"/>
      <c r="H110" s="102"/>
      <c r="I110" s="102"/>
      <c r="J110" s="102"/>
      <c r="K110" s="105"/>
      <c r="L110" s="105"/>
      <c r="M110" s="106"/>
    </row>
    <row r="111" spans="1:13" hidden="1">
      <c r="A111" s="1" t="str">
        <f ca="1">IFERROR(__xludf.dummyfunction("""COMPUTED_VALUE"""),"GRUPO 12 - INSS")</f>
        <v>GRUPO 12 - INSS</v>
      </c>
      <c r="B111" s="102"/>
      <c r="C111" s="102"/>
      <c r="D111" s="102"/>
      <c r="E111" s="102"/>
      <c r="F111" s="104"/>
      <c r="G111" s="104"/>
      <c r="H111" s="102"/>
      <c r="I111" s="102"/>
      <c r="J111" s="102"/>
      <c r="K111" s="105"/>
      <c r="L111" s="105"/>
      <c r="M111" s="106"/>
    </row>
    <row r="112" spans="1:13" hidden="1">
      <c r="A112" s="1" t="str">
        <f ca="1">IFERROR(__xludf.dummyfunction("""COMPUTED_VALUE"""),"ITEM 48 - MAPA")</f>
        <v>ITEM 48 - MAPA</v>
      </c>
      <c r="B112" s="102"/>
      <c r="C112" s="102"/>
      <c r="D112" s="102"/>
      <c r="E112" s="102"/>
      <c r="F112" s="104"/>
      <c r="G112" s="104"/>
      <c r="H112" s="102"/>
      <c r="I112" s="102"/>
      <c r="J112" s="102"/>
      <c r="K112" s="105"/>
      <c r="L112" s="105"/>
      <c r="M112" s="106"/>
    </row>
    <row r="113" spans="1:13" hidden="1">
      <c r="A113" s="1" t="str">
        <f ca="1">IFERROR(__xludf.dummyfunction("""COMPUTED_VALUE"""),"GRUPO 13 - MC")</f>
        <v>GRUPO 13 - MC</v>
      </c>
      <c r="B113" s="102"/>
      <c r="C113" s="102"/>
      <c r="D113" s="102"/>
      <c r="E113" s="102"/>
      <c r="F113" s="104"/>
      <c r="G113" s="104"/>
      <c r="H113" s="102"/>
      <c r="I113" s="102"/>
      <c r="J113" s="102"/>
      <c r="K113" s="105"/>
      <c r="L113" s="105"/>
      <c r="M113" s="106"/>
    </row>
    <row r="114" spans="1:13" hidden="1">
      <c r="A114" s="1" t="str">
        <f ca="1">IFERROR(__xludf.dummyfunction("""COMPUTED_VALUE"""),"GRUPO 14 - MCom")</f>
        <v>GRUPO 14 - MCom</v>
      </c>
      <c r="B114" s="102"/>
      <c r="C114" s="102"/>
      <c r="D114" s="102"/>
      <c r="E114" s="102"/>
      <c r="F114" s="104"/>
      <c r="G114" s="104"/>
      <c r="H114" s="102"/>
      <c r="I114" s="102"/>
      <c r="J114" s="102"/>
      <c r="K114" s="105"/>
      <c r="L114" s="105"/>
      <c r="M114" s="106"/>
    </row>
    <row r="115" spans="1:13" hidden="1">
      <c r="A115" s="1" t="str">
        <f ca="1">IFERROR(__xludf.dummyfunction("""COMPUTED_VALUE"""),"GRUPO 15 - MCTIC")</f>
        <v>GRUPO 15 - MCTIC</v>
      </c>
      <c r="B115" s="102"/>
      <c r="C115" s="102"/>
      <c r="D115" s="102"/>
      <c r="E115" s="102"/>
      <c r="F115" s="104"/>
      <c r="G115" s="104"/>
      <c r="H115" s="102"/>
      <c r="I115" s="102"/>
      <c r="J115" s="102"/>
      <c r="K115" s="105"/>
      <c r="L115" s="105"/>
      <c r="M115" s="106"/>
    </row>
    <row r="116" spans="1:13" hidden="1">
      <c r="A116" s="1" t="str">
        <f ca="1">IFERROR(__xludf.dummyfunction("""COMPUTED_VALUE"""),"GRUPO 16 - MINFRA")</f>
        <v>GRUPO 16 - MINFRA</v>
      </c>
      <c r="B116" s="102"/>
      <c r="C116" s="102"/>
      <c r="D116" s="102"/>
      <c r="E116" s="102"/>
      <c r="F116" s="104"/>
      <c r="G116" s="104"/>
      <c r="H116" s="102"/>
      <c r="I116" s="102"/>
      <c r="J116" s="102"/>
      <c r="K116" s="105"/>
      <c r="L116" s="105"/>
      <c r="M116" s="106"/>
    </row>
    <row r="117" spans="1:13" hidden="1">
      <c r="A117" s="1" t="str">
        <f ca="1">IFERROR(__xludf.dummyfunction("""COMPUTED_VALUE"""),"GRUPO 17 - MJSP")</f>
        <v>GRUPO 17 - MJSP</v>
      </c>
      <c r="B117" s="102"/>
      <c r="C117" s="102"/>
      <c r="D117" s="102"/>
      <c r="E117" s="102"/>
      <c r="F117" s="104"/>
      <c r="G117" s="104"/>
      <c r="H117" s="102"/>
      <c r="I117" s="102"/>
      <c r="J117" s="102"/>
      <c r="K117" s="105"/>
      <c r="L117" s="105"/>
      <c r="M117" s="106"/>
    </row>
    <row r="118" spans="1:13" hidden="1">
      <c r="A118" s="1" t="str">
        <f ca="1">IFERROR(__xludf.dummyfunction("""COMPUTED_VALUE"""),"GRUPO 18 - MME")</f>
        <v>GRUPO 18 - MME</v>
      </c>
      <c r="B118" s="102"/>
      <c r="C118" s="102"/>
      <c r="D118" s="102"/>
      <c r="E118" s="102"/>
      <c r="F118" s="104"/>
      <c r="G118" s="104"/>
      <c r="H118" s="102"/>
      <c r="I118" s="102"/>
      <c r="J118" s="102"/>
      <c r="K118" s="105"/>
      <c r="L118" s="105"/>
      <c r="M118" s="106"/>
    </row>
    <row r="119" spans="1:13" hidden="1">
      <c r="A119" s="1" t="str">
        <f ca="1">IFERROR(__xludf.dummyfunction("""COMPUTED_VALUE"""),"GRUPO 19 - MS")</f>
        <v>GRUPO 19 - MS</v>
      </c>
      <c r="B119" s="102"/>
      <c r="C119" s="102"/>
      <c r="D119" s="102"/>
      <c r="E119" s="102"/>
      <c r="F119" s="104"/>
      <c r="G119" s="104"/>
      <c r="H119" s="102"/>
      <c r="I119" s="102"/>
      <c r="J119" s="102"/>
      <c r="K119" s="105"/>
      <c r="L119" s="105"/>
      <c r="M119" s="106"/>
    </row>
    <row r="120" spans="1:13" hidden="1">
      <c r="A120" s="1" t="str">
        <f ca="1">IFERROR(__xludf.dummyfunction("""COMPUTED_VALUE"""),"GRUPO 20 - MTur")</f>
        <v>GRUPO 20 - MTur</v>
      </c>
      <c r="B120" s="102"/>
      <c r="C120" s="102"/>
      <c r="D120" s="102"/>
      <c r="E120" s="102"/>
      <c r="F120" s="104"/>
      <c r="G120" s="104"/>
      <c r="H120" s="102"/>
      <c r="I120" s="102"/>
      <c r="J120" s="102"/>
      <c r="K120" s="105"/>
      <c r="L120" s="105"/>
      <c r="M120" s="106"/>
    </row>
    <row r="121" spans="1:13" hidden="1">
      <c r="A121" s="1" t="str">
        <f ca="1">IFERROR(__xludf.dummyfunction("""COMPUTED_VALUE"""),"GRUPO 21 - PF")</f>
        <v>GRUPO 21 - PF</v>
      </c>
      <c r="B121" s="102"/>
      <c r="C121" s="102"/>
      <c r="D121" s="102"/>
      <c r="E121" s="102"/>
      <c r="F121" s="104"/>
      <c r="G121" s="104"/>
      <c r="H121" s="102"/>
      <c r="I121" s="102"/>
      <c r="J121" s="102"/>
      <c r="K121" s="105"/>
      <c r="L121" s="105"/>
      <c r="M121" s="106"/>
    </row>
    <row r="122" spans="1:13" hidden="1">
      <c r="A122" s="1" t="str">
        <f ca="1">IFERROR(__xludf.dummyfunction("""COMPUTED_VALUE"""),"ITEM 85 - PRF")</f>
        <v>ITEM 85 - PRF</v>
      </c>
      <c r="B122" s="102"/>
      <c r="C122" s="102"/>
      <c r="D122" s="102"/>
      <c r="E122" s="102"/>
      <c r="F122" s="104"/>
      <c r="G122" s="104"/>
      <c r="H122" s="102"/>
      <c r="I122" s="102"/>
      <c r="J122" s="102"/>
      <c r="K122" s="105"/>
      <c r="L122" s="105"/>
      <c r="M122" s="106"/>
    </row>
    <row r="123" spans="1:13" hidden="1">
      <c r="B123" s="102"/>
      <c r="C123" s="102"/>
      <c r="D123" s="102"/>
      <c r="E123" s="102"/>
      <c r="F123" s="104"/>
      <c r="G123" s="104"/>
      <c r="H123" s="102"/>
      <c r="I123" s="102"/>
      <c r="J123" s="102"/>
      <c r="K123" s="105"/>
      <c r="L123" s="105"/>
      <c r="M123" s="106"/>
    </row>
    <row r="124" spans="1:13" hidden="1">
      <c r="B124" s="102"/>
      <c r="C124" s="102"/>
      <c r="D124" s="102"/>
      <c r="E124" s="102"/>
      <c r="F124" s="104"/>
      <c r="G124" s="104"/>
      <c r="H124" s="102"/>
      <c r="I124" s="102"/>
      <c r="J124" s="102"/>
      <c r="K124" s="105"/>
      <c r="L124" s="105"/>
      <c r="M124" s="106"/>
    </row>
    <row r="125" spans="1:13" hidden="1">
      <c r="B125" s="102"/>
      <c r="C125" s="102"/>
      <c r="D125" s="102"/>
      <c r="E125" s="102"/>
      <c r="F125" s="104"/>
      <c r="G125" s="104"/>
      <c r="H125" s="102"/>
      <c r="I125" s="102"/>
      <c r="J125" s="102"/>
      <c r="K125" s="105"/>
      <c r="L125" s="105"/>
      <c r="M125" s="106"/>
    </row>
    <row r="126" spans="1:13" hidden="1">
      <c r="B126" s="102"/>
      <c r="C126" s="102"/>
      <c r="D126" s="102"/>
      <c r="E126" s="102"/>
      <c r="F126" s="104"/>
      <c r="G126" s="104"/>
      <c r="H126" s="102"/>
      <c r="I126" s="102"/>
      <c r="J126" s="102"/>
      <c r="K126" s="105"/>
      <c r="L126" s="105"/>
      <c r="M126" s="106"/>
    </row>
    <row r="127" spans="1:13" hidden="1">
      <c r="B127" s="102"/>
      <c r="C127" s="102"/>
      <c r="D127" s="102"/>
      <c r="E127" s="102"/>
      <c r="F127" s="104"/>
      <c r="G127" s="104"/>
      <c r="H127" s="102"/>
      <c r="I127" s="102"/>
      <c r="J127" s="102"/>
      <c r="K127" s="105"/>
      <c r="L127" s="105"/>
      <c r="M127" s="106"/>
    </row>
    <row r="128" spans="1:13" hidden="1">
      <c r="B128" s="102"/>
      <c r="C128" s="102"/>
      <c r="D128" s="102"/>
      <c r="E128" s="102"/>
      <c r="F128" s="104"/>
      <c r="G128" s="104"/>
      <c r="H128" s="102"/>
      <c r="I128" s="102"/>
      <c r="J128" s="102"/>
      <c r="K128" s="105"/>
      <c r="L128" s="105"/>
      <c r="M128" s="106"/>
    </row>
    <row r="129" spans="2:13" hidden="1">
      <c r="B129" s="102"/>
      <c r="C129" s="102"/>
      <c r="D129" s="102"/>
      <c r="E129" s="102"/>
      <c r="F129" s="104"/>
      <c r="G129" s="104"/>
      <c r="H129" s="102"/>
      <c r="I129" s="102"/>
      <c r="J129" s="102"/>
      <c r="K129" s="105"/>
      <c r="L129" s="105"/>
      <c r="M129" s="106"/>
    </row>
    <row r="130" spans="2:13" hidden="1">
      <c r="B130" s="102"/>
      <c r="C130" s="102"/>
      <c r="D130" s="102"/>
      <c r="E130" s="102"/>
      <c r="F130" s="104"/>
      <c r="G130" s="104"/>
      <c r="H130" s="102"/>
      <c r="I130" s="102"/>
      <c r="J130" s="102"/>
      <c r="K130" s="105"/>
      <c r="L130" s="105"/>
      <c r="M130" s="106"/>
    </row>
    <row r="131" spans="2:13" hidden="1">
      <c r="B131" s="102"/>
      <c r="C131" s="102"/>
      <c r="D131" s="102"/>
      <c r="E131" s="102"/>
      <c r="F131" s="104"/>
      <c r="G131" s="104"/>
      <c r="H131" s="102"/>
      <c r="I131" s="102"/>
      <c r="J131" s="102"/>
      <c r="K131" s="105"/>
      <c r="L131" s="105"/>
      <c r="M131" s="106"/>
    </row>
    <row r="132" spans="2:13" hidden="1">
      <c r="B132" s="102"/>
      <c r="C132" s="102"/>
      <c r="D132" s="102"/>
      <c r="E132" s="102"/>
      <c r="F132" s="104"/>
      <c r="G132" s="104"/>
      <c r="H132" s="102"/>
      <c r="I132" s="102"/>
      <c r="J132" s="102"/>
      <c r="K132" s="105"/>
      <c r="L132" s="105"/>
      <c r="M132" s="106"/>
    </row>
    <row r="133" spans="2:13" hidden="1">
      <c r="B133" s="102"/>
      <c r="C133" s="102"/>
      <c r="D133" s="102"/>
      <c r="E133" s="102"/>
      <c r="F133" s="104"/>
      <c r="G133" s="104"/>
      <c r="H133" s="102"/>
      <c r="I133" s="102"/>
      <c r="J133" s="102"/>
      <c r="K133" s="105"/>
      <c r="L133" s="105"/>
      <c r="M133" s="106"/>
    </row>
    <row r="134" spans="2:13" hidden="1">
      <c r="B134" s="102"/>
      <c r="C134" s="102"/>
      <c r="D134" s="102"/>
      <c r="E134" s="102"/>
      <c r="F134" s="104"/>
      <c r="G134" s="104"/>
      <c r="H134" s="102"/>
      <c r="I134" s="102"/>
      <c r="J134" s="102"/>
      <c r="K134" s="105"/>
      <c r="L134" s="105"/>
      <c r="M134" s="106"/>
    </row>
    <row r="135" spans="2:13" hidden="1">
      <c r="B135" s="102"/>
      <c r="C135" s="102"/>
      <c r="D135" s="102"/>
      <c r="E135" s="102"/>
      <c r="F135" s="104"/>
      <c r="G135" s="104"/>
      <c r="H135" s="102"/>
      <c r="I135" s="102"/>
      <c r="J135" s="102"/>
      <c r="K135" s="105"/>
      <c r="L135" s="105"/>
      <c r="M135" s="106"/>
    </row>
    <row r="136" spans="2:13" hidden="1">
      <c r="B136" s="102"/>
      <c r="C136" s="102"/>
      <c r="D136" s="102"/>
      <c r="E136" s="102"/>
      <c r="F136" s="104"/>
      <c r="G136" s="104"/>
      <c r="H136" s="102"/>
      <c r="I136" s="102"/>
      <c r="J136" s="102"/>
      <c r="K136" s="105"/>
      <c r="L136" s="105"/>
      <c r="M136" s="106"/>
    </row>
    <row r="137" spans="2:13" hidden="1">
      <c r="B137" s="102"/>
      <c r="C137" s="102"/>
      <c r="D137" s="102"/>
      <c r="E137" s="102"/>
      <c r="F137" s="104"/>
      <c r="G137" s="104"/>
      <c r="H137" s="102"/>
      <c r="I137" s="102"/>
      <c r="J137" s="102"/>
      <c r="K137" s="105"/>
      <c r="L137" s="105"/>
      <c r="M137" s="106"/>
    </row>
    <row r="138" spans="2:13" hidden="1">
      <c r="B138" s="102"/>
      <c r="C138" s="102"/>
      <c r="D138" s="102"/>
      <c r="E138" s="102"/>
      <c r="F138" s="104"/>
      <c r="G138" s="104"/>
      <c r="H138" s="102"/>
      <c r="I138" s="102"/>
      <c r="J138" s="102"/>
      <c r="K138" s="105"/>
      <c r="L138" s="105"/>
      <c r="M138" s="106"/>
    </row>
    <row r="139" spans="2:13" hidden="1">
      <c r="B139" s="102"/>
      <c r="C139" s="102"/>
      <c r="D139" s="102"/>
      <c r="E139" s="102"/>
      <c r="F139" s="104"/>
      <c r="G139" s="104"/>
      <c r="H139" s="102"/>
      <c r="I139" s="102"/>
      <c r="J139" s="102"/>
      <c r="K139" s="105"/>
      <c r="L139" s="105"/>
      <c r="M139" s="106"/>
    </row>
    <row r="140" spans="2:13" hidden="1">
      <c r="B140" s="102"/>
      <c r="C140" s="102"/>
      <c r="D140" s="102"/>
      <c r="E140" s="102"/>
      <c r="F140" s="104"/>
      <c r="G140" s="104"/>
      <c r="H140" s="102"/>
      <c r="I140" s="102"/>
      <c r="J140" s="102"/>
      <c r="K140" s="105"/>
      <c r="L140" s="105"/>
      <c r="M140" s="106"/>
    </row>
    <row r="141" spans="2:13" hidden="1">
      <c r="B141" s="102"/>
      <c r="C141" s="102"/>
      <c r="D141" s="102"/>
      <c r="E141" s="102"/>
      <c r="F141" s="104"/>
      <c r="G141" s="104"/>
      <c r="H141" s="102"/>
      <c r="I141" s="102"/>
      <c r="J141" s="102"/>
      <c r="K141" s="105"/>
      <c r="L141" s="105"/>
      <c r="M141" s="106"/>
    </row>
    <row r="142" spans="2:13" hidden="1">
      <c r="B142" s="102"/>
      <c r="C142" s="102"/>
      <c r="D142" s="102"/>
      <c r="E142" s="102"/>
      <c r="F142" s="104"/>
      <c r="G142" s="104"/>
      <c r="H142" s="102"/>
      <c r="I142" s="102"/>
      <c r="J142" s="102"/>
      <c r="K142" s="105"/>
      <c r="L142" s="105"/>
      <c r="M142" s="106"/>
    </row>
    <row r="143" spans="2:13" hidden="1">
      <c r="B143" s="102"/>
      <c r="C143" s="102"/>
      <c r="D143" s="102"/>
      <c r="E143" s="102"/>
      <c r="F143" s="104"/>
      <c r="G143" s="104"/>
      <c r="H143" s="102"/>
      <c r="I143" s="102"/>
      <c r="J143" s="102"/>
      <c r="K143" s="105"/>
      <c r="L143" s="105"/>
      <c r="M143" s="106"/>
    </row>
    <row r="144" spans="2:13" hidden="1">
      <c r="B144" s="102"/>
      <c r="C144" s="102"/>
      <c r="D144" s="102"/>
      <c r="E144" s="102"/>
      <c r="F144" s="104"/>
      <c r="G144" s="104"/>
      <c r="H144" s="102"/>
      <c r="I144" s="102"/>
      <c r="J144" s="102"/>
      <c r="K144" s="105"/>
      <c r="L144" s="105"/>
      <c r="M144" s="106"/>
    </row>
    <row r="145" spans="2:13" hidden="1">
      <c r="B145" s="102"/>
      <c r="C145" s="102"/>
      <c r="D145" s="102"/>
      <c r="E145" s="102"/>
      <c r="F145" s="104"/>
      <c r="G145" s="104"/>
      <c r="H145" s="102"/>
      <c r="I145" s="102"/>
      <c r="J145" s="102"/>
      <c r="K145" s="105"/>
      <c r="L145" s="105"/>
      <c r="M145" s="106"/>
    </row>
    <row r="146" spans="2:13" hidden="1">
      <c r="B146" s="102"/>
      <c r="C146" s="102"/>
      <c r="D146" s="102"/>
      <c r="E146" s="102"/>
      <c r="F146" s="104"/>
      <c r="G146" s="104"/>
      <c r="H146" s="102"/>
      <c r="I146" s="102"/>
      <c r="J146" s="102"/>
      <c r="K146" s="105"/>
      <c r="L146" s="105"/>
      <c r="M146" s="106"/>
    </row>
    <row r="147" spans="2:13" hidden="1">
      <c r="B147" s="102"/>
      <c r="C147" s="102"/>
      <c r="D147" s="102"/>
      <c r="E147" s="102"/>
      <c r="F147" s="104"/>
      <c r="G147" s="104"/>
      <c r="H147" s="102"/>
      <c r="I147" s="102"/>
      <c r="J147" s="102"/>
      <c r="K147" s="105"/>
      <c r="L147" s="105"/>
      <c r="M147" s="106"/>
    </row>
    <row r="148" spans="2:13" hidden="1">
      <c r="B148" s="102"/>
      <c r="C148" s="102"/>
      <c r="D148" s="102"/>
      <c r="E148" s="102"/>
      <c r="F148" s="104"/>
      <c r="G148" s="104"/>
      <c r="H148" s="102"/>
      <c r="I148" s="102"/>
      <c r="J148" s="102"/>
      <c r="K148" s="105"/>
      <c r="L148" s="105"/>
      <c r="M148" s="106"/>
    </row>
    <row r="149" spans="2:13" hidden="1">
      <c r="B149" s="102"/>
      <c r="C149" s="102"/>
      <c r="D149" s="102"/>
      <c r="E149" s="102"/>
      <c r="F149" s="104"/>
      <c r="G149" s="104"/>
      <c r="H149" s="102"/>
      <c r="I149" s="102"/>
      <c r="J149" s="102"/>
      <c r="K149" s="105"/>
      <c r="L149" s="105"/>
      <c r="M149" s="106"/>
    </row>
    <row r="150" spans="2:13" hidden="1">
      <c r="B150" s="102"/>
      <c r="C150" s="102"/>
      <c r="D150" s="102"/>
      <c r="E150" s="102"/>
      <c r="F150" s="104"/>
      <c r="G150" s="104"/>
      <c r="H150" s="102"/>
      <c r="I150" s="102"/>
      <c r="J150" s="102"/>
      <c r="K150" s="105"/>
      <c r="L150" s="105"/>
      <c r="M150" s="106"/>
    </row>
    <row r="151" spans="2:13" hidden="1">
      <c r="B151" s="102"/>
      <c r="C151" s="102"/>
      <c r="D151" s="102"/>
      <c r="E151" s="102"/>
      <c r="F151" s="104"/>
      <c r="G151" s="104"/>
      <c r="H151" s="102"/>
      <c r="I151" s="102"/>
      <c r="J151" s="102"/>
      <c r="K151" s="105"/>
      <c r="L151" s="105"/>
      <c r="M151" s="106"/>
    </row>
    <row r="152" spans="2:13" hidden="1">
      <c r="B152" s="102"/>
      <c r="C152" s="102"/>
      <c r="D152" s="102"/>
      <c r="E152" s="102"/>
      <c r="F152" s="104"/>
      <c r="G152" s="104"/>
      <c r="H152" s="102"/>
      <c r="I152" s="102"/>
      <c r="J152" s="102"/>
      <c r="K152" s="105"/>
      <c r="L152" s="105"/>
      <c r="M152" s="106"/>
    </row>
    <row r="153" spans="2:13" hidden="1">
      <c r="B153" s="102"/>
      <c r="C153" s="102"/>
      <c r="D153" s="102"/>
      <c r="E153" s="102"/>
      <c r="F153" s="104"/>
      <c r="G153" s="104"/>
      <c r="H153" s="102"/>
      <c r="I153" s="102"/>
      <c r="J153" s="102"/>
      <c r="K153" s="105"/>
      <c r="L153" s="105"/>
      <c r="M153" s="106"/>
    </row>
    <row r="154" spans="2:13" hidden="1">
      <c r="B154" s="102"/>
      <c r="C154" s="102"/>
      <c r="D154" s="102"/>
      <c r="E154" s="102"/>
      <c r="F154" s="104"/>
      <c r="G154" s="104"/>
      <c r="H154" s="102"/>
      <c r="I154" s="102"/>
      <c r="J154" s="102"/>
      <c r="K154" s="105"/>
      <c r="L154" s="105"/>
      <c r="M154" s="106"/>
    </row>
    <row r="155" spans="2:13" hidden="1">
      <c r="B155" s="102"/>
      <c r="C155" s="102"/>
      <c r="D155" s="102"/>
      <c r="E155" s="102"/>
      <c r="F155" s="104"/>
      <c r="G155" s="104"/>
      <c r="H155" s="102"/>
      <c r="I155" s="102"/>
      <c r="J155" s="102"/>
      <c r="K155" s="105"/>
      <c r="L155" s="105"/>
      <c r="M155" s="106"/>
    </row>
    <row r="156" spans="2:13" hidden="1">
      <c r="B156" s="102"/>
      <c r="C156" s="102"/>
      <c r="D156" s="102"/>
      <c r="E156" s="102"/>
      <c r="F156" s="104"/>
      <c r="G156" s="104"/>
      <c r="H156" s="102"/>
      <c r="I156" s="102"/>
      <c r="J156" s="102"/>
      <c r="K156" s="105"/>
      <c r="L156" s="105"/>
      <c r="M156" s="106"/>
    </row>
    <row r="157" spans="2:13" hidden="1">
      <c r="B157" s="102"/>
      <c r="C157" s="102"/>
      <c r="D157" s="102"/>
      <c r="E157" s="102"/>
      <c r="F157" s="104"/>
      <c r="G157" s="104"/>
      <c r="H157" s="102"/>
      <c r="I157" s="102"/>
      <c r="J157" s="102"/>
      <c r="K157" s="105"/>
      <c r="L157" s="105"/>
      <c r="M157" s="106"/>
    </row>
    <row r="158" spans="2:13" hidden="1">
      <c r="B158" s="102"/>
      <c r="C158" s="102"/>
      <c r="D158" s="102"/>
      <c r="E158" s="102"/>
      <c r="F158" s="104"/>
      <c r="G158" s="104"/>
      <c r="H158" s="102"/>
      <c r="I158" s="102"/>
      <c r="J158" s="102"/>
      <c r="K158" s="105"/>
      <c r="L158" s="105"/>
      <c r="M158" s="106"/>
    </row>
    <row r="159" spans="2:13" hidden="1">
      <c r="B159" s="102"/>
      <c r="C159" s="102"/>
      <c r="D159" s="102"/>
      <c r="E159" s="102"/>
      <c r="F159" s="104"/>
      <c r="G159" s="104"/>
      <c r="H159" s="102"/>
      <c r="I159" s="102"/>
      <c r="J159" s="102"/>
      <c r="K159" s="105"/>
      <c r="L159" s="105"/>
      <c r="M159" s="106"/>
    </row>
    <row r="160" spans="2:13" hidden="1">
      <c r="B160" s="102"/>
      <c r="C160" s="102"/>
      <c r="D160" s="102"/>
      <c r="E160" s="102"/>
      <c r="F160" s="104"/>
      <c r="G160" s="104"/>
      <c r="H160" s="102"/>
      <c r="I160" s="102"/>
      <c r="J160" s="102"/>
      <c r="K160" s="105"/>
      <c r="L160" s="105"/>
      <c r="M160" s="106"/>
    </row>
    <row r="161" spans="2:13" hidden="1">
      <c r="B161" s="102"/>
      <c r="C161" s="102"/>
      <c r="D161" s="102"/>
      <c r="E161" s="102"/>
      <c r="F161" s="104"/>
      <c r="G161" s="104"/>
      <c r="H161" s="102"/>
      <c r="I161" s="102"/>
      <c r="J161" s="102"/>
      <c r="K161" s="105"/>
      <c r="L161" s="105"/>
      <c r="M161" s="106"/>
    </row>
    <row r="162" spans="2:13" hidden="1">
      <c r="B162" s="102"/>
      <c r="C162" s="102"/>
      <c r="D162" s="102"/>
      <c r="E162" s="102"/>
      <c r="F162" s="104"/>
      <c r="G162" s="104"/>
      <c r="H162" s="102"/>
      <c r="I162" s="102"/>
      <c r="J162" s="102"/>
      <c r="K162" s="105"/>
      <c r="L162" s="105"/>
      <c r="M162" s="106"/>
    </row>
    <row r="163" spans="2:13" hidden="1">
      <c r="B163" s="102"/>
      <c r="C163" s="102"/>
      <c r="D163" s="102"/>
      <c r="E163" s="102"/>
      <c r="F163" s="104"/>
      <c r="G163" s="104"/>
      <c r="H163" s="102"/>
      <c r="I163" s="102"/>
      <c r="J163" s="102"/>
      <c r="K163" s="105"/>
      <c r="L163" s="105"/>
      <c r="M163" s="106"/>
    </row>
    <row r="164" spans="2:13" hidden="1">
      <c r="B164" s="102"/>
      <c r="C164" s="102"/>
      <c r="D164" s="102"/>
      <c r="E164" s="102"/>
      <c r="F164" s="104"/>
      <c r="G164" s="104"/>
      <c r="H164" s="102"/>
      <c r="I164" s="102"/>
      <c r="J164" s="102"/>
      <c r="K164" s="105"/>
      <c r="L164" s="105"/>
      <c r="M164" s="106"/>
    </row>
    <row r="165" spans="2:13" hidden="1">
      <c r="B165" s="102"/>
      <c r="C165" s="102"/>
      <c r="D165" s="102"/>
      <c r="E165" s="102"/>
      <c r="F165" s="104"/>
      <c r="G165" s="104"/>
      <c r="H165" s="102"/>
      <c r="I165" s="102"/>
      <c r="J165" s="102"/>
      <c r="K165" s="105"/>
      <c r="L165" s="105"/>
      <c r="M165" s="106"/>
    </row>
    <row r="166" spans="2:13" hidden="1">
      <c r="B166" s="102"/>
      <c r="C166" s="102"/>
      <c r="D166" s="102"/>
      <c r="E166" s="102"/>
      <c r="F166" s="104"/>
      <c r="G166" s="104"/>
      <c r="H166" s="102"/>
      <c r="I166" s="102"/>
      <c r="J166" s="102"/>
      <c r="K166" s="105"/>
      <c r="L166" s="105"/>
      <c r="M166" s="106"/>
    </row>
    <row r="167" spans="2:13" hidden="1">
      <c r="B167" s="102"/>
      <c r="C167" s="102"/>
      <c r="D167" s="102"/>
      <c r="E167" s="102"/>
      <c r="F167" s="104"/>
      <c r="G167" s="104"/>
      <c r="H167" s="102"/>
      <c r="I167" s="102"/>
      <c r="J167" s="102"/>
      <c r="K167" s="105"/>
      <c r="L167" s="105"/>
      <c r="M167" s="106"/>
    </row>
    <row r="168" spans="2:13" hidden="1">
      <c r="B168" s="102"/>
      <c r="C168" s="102"/>
      <c r="D168" s="102"/>
      <c r="E168" s="102"/>
      <c r="F168" s="104"/>
      <c r="G168" s="104"/>
      <c r="H168" s="102"/>
      <c r="I168" s="102"/>
      <c r="J168" s="102"/>
      <c r="K168" s="105"/>
      <c r="L168" s="105"/>
      <c r="M168" s="106"/>
    </row>
    <row r="169" spans="2:13" hidden="1">
      <c r="B169" s="102"/>
      <c r="C169" s="102"/>
      <c r="D169" s="102"/>
      <c r="E169" s="102"/>
      <c r="F169" s="104"/>
      <c r="G169" s="104"/>
      <c r="H169" s="102"/>
      <c r="I169" s="102"/>
      <c r="J169" s="102"/>
      <c r="K169" s="105"/>
      <c r="L169" s="105"/>
      <c r="M169" s="106"/>
    </row>
    <row r="170" spans="2:13" hidden="1">
      <c r="B170" s="102"/>
      <c r="C170" s="102"/>
      <c r="D170" s="102"/>
      <c r="E170" s="102"/>
      <c r="F170" s="104"/>
      <c r="G170" s="104"/>
      <c r="H170" s="102"/>
      <c r="I170" s="102"/>
      <c r="J170" s="102"/>
      <c r="K170" s="105"/>
      <c r="L170" s="105"/>
      <c r="M170" s="106"/>
    </row>
    <row r="171" spans="2:13" hidden="1">
      <c r="B171" s="102"/>
      <c r="C171" s="102"/>
      <c r="D171" s="102"/>
      <c r="E171" s="102"/>
      <c r="F171" s="104"/>
      <c r="G171" s="104"/>
      <c r="H171" s="102"/>
      <c r="I171" s="102"/>
      <c r="J171" s="102"/>
      <c r="K171" s="105"/>
      <c r="L171" s="105"/>
      <c r="M171" s="106"/>
    </row>
    <row r="172" spans="2:13" hidden="1">
      <c r="B172" s="102"/>
      <c r="C172" s="102"/>
      <c r="D172" s="102"/>
      <c r="E172" s="102"/>
      <c r="F172" s="104"/>
      <c r="G172" s="104"/>
      <c r="H172" s="102"/>
      <c r="I172" s="102"/>
      <c r="J172" s="102"/>
      <c r="K172" s="105"/>
      <c r="L172" s="105"/>
      <c r="M172" s="106"/>
    </row>
    <row r="173" spans="2:13" hidden="1">
      <c r="B173" s="102"/>
      <c r="C173" s="102"/>
      <c r="D173" s="102"/>
      <c r="E173" s="102"/>
      <c r="F173" s="104"/>
      <c r="G173" s="104"/>
      <c r="H173" s="102"/>
      <c r="I173" s="102"/>
      <c r="J173" s="102"/>
      <c r="K173" s="105"/>
      <c r="L173" s="105"/>
      <c r="M173" s="106"/>
    </row>
    <row r="174" spans="2:13" hidden="1">
      <c r="B174" s="102"/>
      <c r="C174" s="102"/>
      <c r="D174" s="102"/>
      <c r="E174" s="102"/>
      <c r="F174" s="104"/>
      <c r="G174" s="104"/>
      <c r="H174" s="102"/>
      <c r="I174" s="102"/>
      <c r="J174" s="102"/>
      <c r="K174" s="105"/>
      <c r="L174" s="105"/>
      <c r="M174" s="106"/>
    </row>
    <row r="175" spans="2:13" hidden="1">
      <c r="B175" s="102"/>
      <c r="C175" s="102"/>
      <c r="D175" s="102"/>
      <c r="E175" s="102"/>
      <c r="F175" s="104"/>
      <c r="G175" s="104"/>
      <c r="H175" s="102"/>
      <c r="I175" s="102"/>
      <c r="J175" s="102"/>
      <c r="K175" s="105"/>
      <c r="L175" s="105"/>
      <c r="M175" s="106"/>
    </row>
    <row r="176" spans="2:13" hidden="1">
      <c r="B176" s="102"/>
      <c r="C176" s="102"/>
      <c r="D176" s="102"/>
      <c r="E176" s="102"/>
      <c r="F176" s="104"/>
      <c r="G176" s="104"/>
      <c r="H176" s="102"/>
      <c r="I176" s="102"/>
      <c r="J176" s="102"/>
      <c r="K176" s="105"/>
      <c r="L176" s="105"/>
      <c r="M176" s="106"/>
    </row>
    <row r="177" spans="2:13" hidden="1">
      <c r="B177" s="102"/>
      <c r="C177" s="102"/>
      <c r="D177" s="102"/>
      <c r="E177" s="102"/>
      <c r="F177" s="104"/>
      <c r="G177" s="104"/>
      <c r="H177" s="102"/>
      <c r="I177" s="102"/>
      <c r="J177" s="102"/>
      <c r="K177" s="105"/>
      <c r="L177" s="105"/>
      <c r="M177" s="106"/>
    </row>
    <row r="178" spans="2:13" hidden="1">
      <c r="B178" s="102"/>
      <c r="C178" s="102"/>
      <c r="D178" s="102"/>
      <c r="E178" s="102"/>
      <c r="F178" s="104"/>
      <c r="G178" s="104"/>
      <c r="H178" s="102"/>
      <c r="I178" s="102"/>
      <c r="J178" s="102"/>
      <c r="K178" s="105"/>
      <c r="L178" s="105"/>
      <c r="M178" s="106"/>
    </row>
    <row r="179" spans="2:13" hidden="1">
      <c r="B179" s="102"/>
      <c r="C179" s="102"/>
      <c r="D179" s="102"/>
      <c r="E179" s="102"/>
      <c r="F179" s="104"/>
      <c r="G179" s="104"/>
      <c r="H179" s="102"/>
      <c r="I179" s="102"/>
      <c r="J179" s="102"/>
      <c r="K179" s="105"/>
      <c r="L179" s="105"/>
      <c r="M179" s="106"/>
    </row>
    <row r="180" spans="2:13" hidden="1">
      <c r="B180" s="102"/>
      <c r="C180" s="102"/>
      <c r="D180" s="102"/>
      <c r="E180" s="102"/>
      <c r="F180" s="104"/>
      <c r="G180" s="104"/>
      <c r="H180" s="102"/>
      <c r="I180" s="102"/>
      <c r="J180" s="102"/>
      <c r="K180" s="105"/>
      <c r="L180" s="105"/>
      <c r="M180" s="106"/>
    </row>
    <row r="181" spans="2:13" hidden="1">
      <c r="B181" s="102"/>
      <c r="C181" s="102"/>
      <c r="D181" s="102"/>
      <c r="E181" s="102"/>
      <c r="F181" s="104"/>
      <c r="G181" s="104"/>
      <c r="H181" s="102"/>
      <c r="I181" s="102"/>
      <c r="J181" s="102"/>
      <c r="K181" s="105"/>
      <c r="L181" s="105"/>
      <c r="M181" s="106"/>
    </row>
    <row r="182" spans="2:13" hidden="1">
      <c r="B182" s="102"/>
      <c r="C182" s="102"/>
      <c r="D182" s="102"/>
      <c r="E182" s="102"/>
      <c r="F182" s="104"/>
      <c r="G182" s="104"/>
      <c r="H182" s="102"/>
      <c r="I182" s="102"/>
      <c r="J182" s="102"/>
      <c r="K182" s="105"/>
      <c r="L182" s="105"/>
      <c r="M182" s="106"/>
    </row>
    <row r="183" spans="2:13" hidden="1">
      <c r="B183" s="102"/>
      <c r="C183" s="102"/>
      <c r="D183" s="102"/>
      <c r="E183" s="102"/>
      <c r="F183" s="104"/>
      <c r="G183" s="104"/>
      <c r="H183" s="102"/>
      <c r="I183" s="102"/>
      <c r="J183" s="102"/>
      <c r="K183" s="105"/>
      <c r="L183" s="105"/>
      <c r="M183" s="106"/>
    </row>
    <row r="184" spans="2:13" hidden="1">
      <c r="B184" s="102"/>
      <c r="C184" s="102"/>
      <c r="D184" s="102"/>
      <c r="E184" s="102"/>
      <c r="F184" s="104"/>
      <c r="G184" s="104"/>
      <c r="H184" s="102"/>
      <c r="I184" s="102"/>
      <c r="J184" s="102"/>
      <c r="K184" s="105"/>
      <c r="L184" s="105"/>
      <c r="M184" s="106"/>
    </row>
    <row r="185" spans="2:13" hidden="1">
      <c r="B185" s="102"/>
      <c r="C185" s="102"/>
      <c r="D185" s="102"/>
      <c r="E185" s="102"/>
      <c r="F185" s="104"/>
      <c r="G185" s="104"/>
      <c r="H185" s="102"/>
      <c r="I185" s="102"/>
      <c r="J185" s="102"/>
      <c r="K185" s="105"/>
      <c r="L185" s="105"/>
      <c r="M185" s="106"/>
    </row>
    <row r="186" spans="2:13" hidden="1">
      <c r="B186" s="102"/>
      <c r="C186" s="102"/>
      <c r="D186" s="102"/>
      <c r="E186" s="102"/>
      <c r="F186" s="104"/>
      <c r="G186" s="104"/>
      <c r="H186" s="102"/>
      <c r="I186" s="102"/>
      <c r="J186" s="102"/>
      <c r="K186" s="105"/>
      <c r="L186" s="105"/>
      <c r="M186" s="106"/>
    </row>
    <row r="187" spans="2:13" hidden="1">
      <c r="B187" s="102"/>
      <c r="C187" s="102"/>
      <c r="D187" s="102"/>
      <c r="E187" s="102"/>
      <c r="F187" s="104"/>
      <c r="G187" s="104"/>
      <c r="H187" s="102"/>
      <c r="I187" s="102"/>
      <c r="J187" s="102"/>
      <c r="K187" s="105"/>
      <c r="L187" s="105"/>
      <c r="M187" s="106"/>
    </row>
    <row r="188" spans="2:13" hidden="1">
      <c r="B188" s="102"/>
      <c r="C188" s="102"/>
      <c r="D188" s="102"/>
      <c r="E188" s="102"/>
      <c r="F188" s="104"/>
      <c r="G188" s="104"/>
      <c r="H188" s="102"/>
      <c r="I188" s="102"/>
      <c r="J188" s="102"/>
      <c r="K188" s="105"/>
      <c r="L188" s="105"/>
      <c r="M188" s="106"/>
    </row>
    <row r="189" spans="2:13" hidden="1">
      <c r="B189" s="102"/>
      <c r="C189" s="102"/>
      <c r="D189" s="102"/>
      <c r="E189" s="102"/>
      <c r="F189" s="104"/>
      <c r="G189" s="104"/>
      <c r="H189" s="102"/>
      <c r="I189" s="102"/>
      <c r="J189" s="102"/>
      <c r="K189" s="105"/>
      <c r="L189" s="105"/>
      <c r="M189" s="106"/>
    </row>
    <row r="190" spans="2:13" hidden="1">
      <c r="B190" s="102"/>
      <c r="C190" s="102"/>
      <c r="D190" s="102"/>
      <c r="E190" s="102"/>
      <c r="F190" s="104"/>
      <c r="G190" s="104"/>
      <c r="H190" s="102"/>
      <c r="I190" s="102"/>
      <c r="J190" s="102"/>
      <c r="K190" s="105"/>
      <c r="L190" s="105"/>
      <c r="M190" s="106"/>
    </row>
    <row r="191" spans="2:13" hidden="1">
      <c r="B191" s="102"/>
      <c r="C191" s="102"/>
      <c r="D191" s="102"/>
      <c r="E191" s="102"/>
      <c r="F191" s="104"/>
      <c r="G191" s="104"/>
      <c r="H191" s="102"/>
      <c r="I191" s="102"/>
      <c r="J191" s="102"/>
      <c r="K191" s="105"/>
      <c r="L191" s="105"/>
      <c r="M191" s="106"/>
    </row>
    <row r="192" spans="2:13" hidden="1">
      <c r="B192" s="102"/>
      <c r="C192" s="102"/>
      <c r="D192" s="102"/>
      <c r="E192" s="102"/>
      <c r="F192" s="104"/>
      <c r="G192" s="104"/>
      <c r="H192" s="102"/>
      <c r="I192" s="102"/>
      <c r="J192" s="102"/>
      <c r="K192" s="105"/>
      <c r="L192" s="105"/>
      <c r="M192" s="106"/>
    </row>
    <row r="193" spans="2:13" hidden="1">
      <c r="B193" s="102"/>
      <c r="C193" s="102"/>
      <c r="D193" s="102"/>
      <c r="E193" s="102"/>
      <c r="F193" s="104"/>
      <c r="G193" s="104"/>
      <c r="H193" s="102"/>
      <c r="I193" s="102"/>
      <c r="J193" s="102"/>
      <c r="K193" s="105"/>
      <c r="L193" s="105"/>
      <c r="M193" s="106"/>
    </row>
    <row r="194" spans="2:13" hidden="1">
      <c r="B194" s="102"/>
      <c r="C194" s="102"/>
      <c r="D194" s="102"/>
      <c r="E194" s="102"/>
      <c r="F194" s="104"/>
      <c r="G194" s="104"/>
      <c r="H194" s="102"/>
      <c r="I194" s="102"/>
      <c r="J194" s="102"/>
      <c r="K194" s="105"/>
      <c r="L194" s="105"/>
      <c r="M194" s="106"/>
    </row>
    <row r="195" spans="2:13" hidden="1">
      <c r="B195" s="102"/>
      <c r="C195" s="102"/>
      <c r="D195" s="102"/>
      <c r="E195" s="102"/>
      <c r="F195" s="104"/>
      <c r="G195" s="104"/>
      <c r="H195" s="102"/>
      <c r="I195" s="102"/>
      <c r="J195" s="102"/>
      <c r="K195" s="105"/>
      <c r="L195" s="105"/>
      <c r="M195" s="106"/>
    </row>
    <row r="196" spans="2:13" hidden="1">
      <c r="B196" s="102"/>
      <c r="C196" s="102"/>
      <c r="D196" s="102"/>
      <c r="E196" s="102"/>
      <c r="F196" s="104"/>
      <c r="G196" s="104"/>
      <c r="H196" s="102"/>
      <c r="I196" s="102"/>
      <c r="J196" s="102"/>
      <c r="K196" s="105"/>
      <c r="L196" s="105"/>
      <c r="M196" s="106"/>
    </row>
    <row r="197" spans="2:13" hidden="1">
      <c r="B197" s="102"/>
      <c r="C197" s="102"/>
      <c r="D197" s="102"/>
      <c r="E197" s="102"/>
      <c r="F197" s="104"/>
      <c r="G197" s="104"/>
      <c r="H197" s="102"/>
      <c r="I197" s="102"/>
      <c r="J197" s="102"/>
      <c r="K197" s="105"/>
      <c r="L197" s="105"/>
      <c r="M197" s="106"/>
    </row>
    <row r="198" spans="2:13" hidden="1">
      <c r="B198" s="102"/>
      <c r="C198" s="102"/>
      <c r="D198" s="102"/>
      <c r="E198" s="102"/>
      <c r="F198" s="104"/>
      <c r="G198" s="104"/>
      <c r="H198" s="102"/>
      <c r="I198" s="102"/>
      <c r="J198" s="102"/>
      <c r="K198" s="105"/>
      <c r="L198" s="105"/>
      <c r="M198" s="106"/>
    </row>
    <row r="199" spans="2:13" hidden="1">
      <c r="B199" s="102"/>
      <c r="C199" s="102"/>
      <c r="D199" s="102"/>
      <c r="E199" s="102"/>
      <c r="F199" s="104"/>
      <c r="G199" s="104"/>
      <c r="H199" s="102"/>
      <c r="I199" s="102"/>
      <c r="J199" s="102"/>
      <c r="K199" s="105"/>
      <c r="L199" s="105"/>
      <c r="M199" s="106"/>
    </row>
    <row r="200" spans="2:13" hidden="1">
      <c r="B200" s="102"/>
      <c r="C200" s="102"/>
      <c r="D200" s="102"/>
      <c r="E200" s="102"/>
      <c r="F200" s="104"/>
      <c r="G200" s="104"/>
      <c r="H200" s="102"/>
      <c r="I200" s="102"/>
      <c r="J200" s="102"/>
      <c r="K200" s="105"/>
      <c r="L200" s="105"/>
      <c r="M200" s="106"/>
    </row>
    <row r="201" spans="2:13" hidden="1">
      <c r="B201" s="102"/>
      <c r="C201" s="102"/>
      <c r="D201" s="102"/>
      <c r="E201" s="102"/>
      <c r="F201" s="104"/>
      <c r="G201" s="104"/>
      <c r="H201" s="102"/>
      <c r="I201" s="102"/>
      <c r="J201" s="102"/>
      <c r="K201" s="105"/>
      <c r="L201" s="105"/>
      <c r="M201" s="106"/>
    </row>
    <row r="202" spans="2:13" hidden="1">
      <c r="B202" s="102"/>
      <c r="C202" s="102"/>
      <c r="D202" s="102"/>
      <c r="E202" s="102"/>
      <c r="F202" s="104"/>
      <c r="G202" s="104"/>
      <c r="H202" s="102"/>
      <c r="I202" s="102"/>
      <c r="J202" s="102"/>
      <c r="K202" s="105"/>
      <c r="L202" s="105"/>
      <c r="M202" s="106"/>
    </row>
    <row r="203" spans="2:13" hidden="1">
      <c r="B203" s="102"/>
      <c r="C203" s="102"/>
      <c r="D203" s="102"/>
      <c r="E203" s="102"/>
      <c r="F203" s="104"/>
      <c r="G203" s="104"/>
      <c r="H203" s="102"/>
      <c r="I203" s="102"/>
      <c r="J203" s="102"/>
      <c r="K203" s="105"/>
      <c r="L203" s="105"/>
      <c r="M203" s="106"/>
    </row>
    <row r="204" spans="2:13" hidden="1">
      <c r="B204" s="102"/>
      <c r="C204" s="102"/>
      <c r="D204" s="102"/>
      <c r="E204" s="102"/>
      <c r="F204" s="104"/>
      <c r="G204" s="104"/>
      <c r="H204" s="102"/>
      <c r="I204" s="102"/>
      <c r="J204" s="102"/>
      <c r="K204" s="105"/>
      <c r="L204" s="105"/>
      <c r="M204" s="106"/>
    </row>
    <row r="205" spans="2:13" hidden="1">
      <c r="B205" s="102"/>
      <c r="C205" s="102"/>
      <c r="D205" s="102"/>
      <c r="E205" s="102"/>
      <c r="F205" s="104"/>
      <c r="G205" s="104"/>
      <c r="H205" s="102"/>
      <c r="I205" s="102"/>
      <c r="J205" s="102"/>
      <c r="K205" s="105"/>
      <c r="L205" s="105"/>
      <c r="M205" s="106"/>
    </row>
    <row r="206" spans="2:13" hidden="1">
      <c r="B206" s="102"/>
      <c r="C206" s="102"/>
      <c r="D206" s="102"/>
      <c r="E206" s="102"/>
      <c r="F206" s="104"/>
      <c r="G206" s="104"/>
      <c r="H206" s="102"/>
      <c r="I206" s="102"/>
      <c r="J206" s="102"/>
      <c r="K206" s="105"/>
      <c r="L206" s="105"/>
      <c r="M206" s="106"/>
    </row>
    <row r="207" spans="2:13" hidden="1">
      <c r="B207" s="102"/>
      <c r="C207" s="102"/>
      <c r="D207" s="102"/>
      <c r="E207" s="102"/>
      <c r="F207" s="104"/>
      <c r="G207" s="104"/>
      <c r="H207" s="102"/>
      <c r="I207" s="102"/>
      <c r="J207" s="102"/>
      <c r="K207" s="105"/>
      <c r="L207" s="105"/>
      <c r="M207" s="106"/>
    </row>
    <row r="208" spans="2:13" hidden="1">
      <c r="B208" s="102"/>
      <c r="C208" s="102"/>
      <c r="D208" s="102"/>
      <c r="E208" s="102"/>
      <c r="F208" s="104"/>
      <c r="G208" s="104"/>
      <c r="H208" s="102"/>
      <c r="I208" s="102"/>
      <c r="J208" s="102"/>
      <c r="K208" s="105"/>
      <c r="L208" s="105"/>
      <c r="M208" s="106"/>
    </row>
    <row r="209" spans="2:13" hidden="1">
      <c r="B209" s="102"/>
      <c r="C209" s="102"/>
      <c r="D209" s="102"/>
      <c r="E209" s="102"/>
      <c r="F209" s="104"/>
      <c r="G209" s="104"/>
      <c r="H209" s="102"/>
      <c r="I209" s="102"/>
      <c r="J209" s="102"/>
      <c r="K209" s="105"/>
      <c r="L209" s="105"/>
      <c r="M209" s="106"/>
    </row>
    <row r="210" spans="2:13" hidden="1">
      <c r="B210" s="102"/>
      <c r="C210" s="102"/>
      <c r="D210" s="102"/>
      <c r="E210" s="102"/>
      <c r="F210" s="104"/>
      <c r="G210" s="104"/>
      <c r="H210" s="102"/>
      <c r="I210" s="102"/>
      <c r="J210" s="102"/>
      <c r="K210" s="105"/>
      <c r="L210" s="105"/>
      <c r="M210" s="106"/>
    </row>
    <row r="211" spans="2:13" hidden="1">
      <c r="B211" s="102"/>
      <c r="C211" s="102"/>
      <c r="D211" s="102"/>
      <c r="E211" s="102"/>
      <c r="F211" s="104"/>
      <c r="G211" s="104"/>
      <c r="H211" s="102"/>
      <c r="I211" s="102"/>
      <c r="J211" s="102"/>
      <c r="K211" s="105"/>
      <c r="L211" s="105"/>
      <c r="M211" s="106"/>
    </row>
    <row r="212" spans="2:13" hidden="1">
      <c r="B212" s="102"/>
      <c r="C212" s="102"/>
      <c r="D212" s="102"/>
      <c r="E212" s="102"/>
      <c r="F212" s="104"/>
      <c r="G212" s="104"/>
      <c r="H212" s="102"/>
      <c r="I212" s="102"/>
      <c r="J212" s="102"/>
      <c r="K212" s="105"/>
      <c r="L212" s="105"/>
      <c r="M212" s="106"/>
    </row>
    <row r="213" spans="2:13" hidden="1">
      <c r="B213" s="102"/>
      <c r="C213" s="102"/>
      <c r="D213" s="102"/>
      <c r="E213" s="102"/>
      <c r="F213" s="104"/>
      <c r="G213" s="104"/>
      <c r="H213" s="102"/>
      <c r="I213" s="102"/>
      <c r="J213" s="102"/>
      <c r="K213" s="105"/>
      <c r="L213" s="105"/>
      <c r="M213" s="106"/>
    </row>
    <row r="214" spans="2:13" hidden="1">
      <c r="B214" s="102"/>
      <c r="C214" s="102"/>
      <c r="D214" s="102"/>
      <c r="E214" s="102"/>
      <c r="F214" s="104"/>
      <c r="G214" s="104"/>
      <c r="H214" s="102"/>
      <c r="I214" s="102"/>
      <c r="J214" s="102"/>
      <c r="K214" s="105"/>
      <c r="L214" s="105"/>
      <c r="M214" s="106"/>
    </row>
    <row r="215" spans="2:13" hidden="1">
      <c r="B215" s="102"/>
      <c r="C215" s="102"/>
      <c r="D215" s="102"/>
      <c r="E215" s="102"/>
      <c r="F215" s="104"/>
      <c r="G215" s="104"/>
      <c r="H215" s="102"/>
      <c r="I215" s="102"/>
      <c r="J215" s="102"/>
      <c r="K215" s="105"/>
      <c r="L215" s="105"/>
      <c r="M215" s="106"/>
    </row>
    <row r="216" spans="2:13" hidden="1">
      <c r="B216" s="102"/>
      <c r="C216" s="102"/>
      <c r="D216" s="102"/>
      <c r="E216" s="102"/>
      <c r="F216" s="104"/>
      <c r="G216" s="104"/>
      <c r="H216" s="102"/>
      <c r="I216" s="102"/>
      <c r="J216" s="102"/>
      <c r="K216" s="105"/>
      <c r="L216" s="105"/>
      <c r="M216" s="106"/>
    </row>
    <row r="217" spans="2:13" hidden="1">
      <c r="B217" s="102"/>
      <c r="C217" s="102"/>
      <c r="D217" s="102"/>
      <c r="E217" s="102"/>
      <c r="F217" s="104"/>
      <c r="G217" s="104"/>
      <c r="H217" s="102"/>
      <c r="I217" s="102"/>
      <c r="J217" s="102"/>
      <c r="K217" s="105"/>
      <c r="L217" s="105"/>
      <c r="M217" s="106"/>
    </row>
    <row r="218" spans="2:13" hidden="1">
      <c r="B218" s="102"/>
      <c r="C218" s="102"/>
      <c r="D218" s="102"/>
      <c r="E218" s="102"/>
      <c r="F218" s="104"/>
      <c r="G218" s="104"/>
      <c r="H218" s="102"/>
      <c r="I218" s="102"/>
      <c r="J218" s="102"/>
      <c r="K218" s="105"/>
      <c r="L218" s="105"/>
      <c r="M218" s="106"/>
    </row>
    <row r="219" spans="2:13" hidden="1">
      <c r="B219" s="102"/>
      <c r="C219" s="102"/>
      <c r="D219" s="102"/>
      <c r="E219" s="102"/>
      <c r="F219" s="104"/>
      <c r="G219" s="104"/>
      <c r="H219" s="102"/>
      <c r="I219" s="102"/>
      <c r="J219" s="102"/>
      <c r="K219" s="105"/>
      <c r="L219" s="105"/>
      <c r="M219" s="106"/>
    </row>
    <row r="220" spans="2:13" hidden="1">
      <c r="B220" s="102"/>
      <c r="C220" s="102"/>
      <c r="D220" s="102"/>
      <c r="E220" s="102"/>
      <c r="F220" s="104"/>
      <c r="G220" s="104"/>
      <c r="H220" s="102"/>
      <c r="I220" s="102"/>
      <c r="J220" s="102"/>
      <c r="K220" s="105"/>
      <c r="L220" s="105"/>
      <c r="M220" s="106"/>
    </row>
    <row r="221" spans="2:13" hidden="1">
      <c r="B221" s="102"/>
      <c r="C221" s="102"/>
      <c r="D221" s="102"/>
      <c r="E221" s="102"/>
      <c r="F221" s="104"/>
      <c r="G221" s="104"/>
      <c r="H221" s="102"/>
      <c r="I221" s="102"/>
      <c r="J221" s="102"/>
      <c r="K221" s="105"/>
      <c r="L221" s="105"/>
      <c r="M221" s="106"/>
    </row>
    <row r="222" spans="2:13" hidden="1">
      <c r="B222" s="102"/>
      <c r="C222" s="102"/>
      <c r="D222" s="102"/>
      <c r="E222" s="102"/>
      <c r="F222" s="104"/>
      <c r="G222" s="104"/>
      <c r="H222" s="102"/>
      <c r="I222" s="102"/>
      <c r="J222" s="102"/>
      <c r="K222" s="105"/>
      <c r="L222" s="105"/>
      <c r="M222" s="106"/>
    </row>
    <row r="223" spans="2:13" hidden="1">
      <c r="B223" s="102"/>
      <c r="C223" s="102"/>
      <c r="D223" s="102"/>
      <c r="E223" s="102"/>
      <c r="F223" s="104"/>
      <c r="G223" s="104"/>
      <c r="H223" s="102"/>
      <c r="I223" s="102"/>
      <c r="J223" s="102"/>
      <c r="K223" s="105"/>
      <c r="L223" s="105"/>
      <c r="M223" s="106"/>
    </row>
    <row r="224" spans="2:13" hidden="1">
      <c r="B224" s="102"/>
      <c r="C224" s="102"/>
      <c r="D224" s="102"/>
      <c r="E224" s="102"/>
      <c r="F224" s="104"/>
      <c r="G224" s="104"/>
      <c r="H224" s="102"/>
      <c r="I224" s="102"/>
      <c r="J224" s="102"/>
      <c r="K224" s="105"/>
      <c r="L224" s="105"/>
      <c r="M224" s="106"/>
    </row>
    <row r="225" spans="2:13" hidden="1">
      <c r="B225" s="102"/>
      <c r="C225" s="102"/>
      <c r="D225" s="102"/>
      <c r="E225" s="102"/>
      <c r="F225" s="104"/>
      <c r="G225" s="104"/>
      <c r="H225" s="102"/>
      <c r="I225" s="102"/>
      <c r="J225" s="102"/>
      <c r="K225" s="105"/>
      <c r="L225" s="105"/>
      <c r="M225" s="106"/>
    </row>
    <row r="226" spans="2:13" hidden="1">
      <c r="B226" s="102"/>
      <c r="C226" s="102"/>
      <c r="D226" s="102"/>
      <c r="E226" s="102"/>
      <c r="F226" s="104"/>
      <c r="G226" s="104"/>
      <c r="H226" s="102"/>
      <c r="I226" s="102"/>
      <c r="J226" s="102"/>
      <c r="K226" s="105"/>
      <c r="L226" s="105"/>
      <c r="M226" s="106"/>
    </row>
    <row r="227" spans="2:13" hidden="1">
      <c r="B227" s="102"/>
      <c r="C227" s="102"/>
      <c r="D227" s="102"/>
      <c r="E227" s="102"/>
      <c r="F227" s="104"/>
      <c r="G227" s="104"/>
      <c r="H227" s="102"/>
      <c r="I227" s="102"/>
      <c r="J227" s="102"/>
      <c r="K227" s="105"/>
      <c r="L227" s="105"/>
      <c r="M227" s="106"/>
    </row>
    <row r="228" spans="2:13" hidden="1">
      <c r="B228" s="102"/>
      <c r="C228" s="102"/>
      <c r="D228" s="102"/>
      <c r="E228" s="102"/>
      <c r="F228" s="104"/>
      <c r="G228" s="104"/>
      <c r="H228" s="102"/>
      <c r="I228" s="102"/>
      <c r="J228" s="102"/>
      <c r="K228" s="105"/>
      <c r="L228" s="105"/>
      <c r="M228" s="106"/>
    </row>
    <row r="229" spans="2:13" hidden="1">
      <c r="B229" s="102"/>
      <c r="C229" s="102"/>
      <c r="D229" s="102"/>
      <c r="E229" s="102"/>
      <c r="F229" s="104"/>
      <c r="G229" s="104"/>
      <c r="H229" s="102"/>
      <c r="I229" s="102"/>
      <c r="J229" s="102"/>
      <c r="K229" s="105"/>
      <c r="L229" s="105"/>
      <c r="M229" s="106"/>
    </row>
    <row r="230" spans="2:13" hidden="1">
      <c r="B230" s="102"/>
      <c r="C230" s="102"/>
      <c r="D230" s="102"/>
      <c r="E230" s="102"/>
      <c r="F230" s="104"/>
      <c r="G230" s="104"/>
      <c r="H230" s="102"/>
      <c r="I230" s="102"/>
      <c r="J230" s="102"/>
      <c r="K230" s="105"/>
      <c r="L230" s="105"/>
      <c r="M230" s="106"/>
    </row>
    <row r="231" spans="2:13" hidden="1">
      <c r="B231" s="102"/>
      <c r="C231" s="102"/>
      <c r="D231" s="102"/>
      <c r="E231" s="102"/>
      <c r="F231" s="104"/>
      <c r="G231" s="104"/>
      <c r="H231" s="102"/>
      <c r="I231" s="102"/>
      <c r="J231" s="102"/>
      <c r="K231" s="105"/>
      <c r="L231" s="105"/>
      <c r="M231" s="106"/>
    </row>
    <row r="232" spans="2:13" hidden="1">
      <c r="B232" s="102"/>
      <c r="C232" s="102"/>
      <c r="D232" s="102"/>
      <c r="E232" s="102"/>
      <c r="F232" s="104"/>
      <c r="G232" s="104"/>
      <c r="H232" s="102"/>
      <c r="I232" s="102"/>
      <c r="J232" s="102"/>
      <c r="K232" s="105"/>
      <c r="L232" s="105"/>
      <c r="M232" s="106"/>
    </row>
    <row r="233" spans="2:13" hidden="1">
      <c r="B233" s="102"/>
      <c r="C233" s="102"/>
      <c r="D233" s="102"/>
      <c r="E233" s="102"/>
      <c r="F233" s="104"/>
      <c r="G233" s="104"/>
      <c r="H233" s="102"/>
      <c r="I233" s="102"/>
      <c r="J233" s="102"/>
      <c r="K233" s="105"/>
      <c r="L233" s="105"/>
      <c r="M233" s="106"/>
    </row>
    <row r="234" spans="2:13" hidden="1">
      <c r="B234" s="102"/>
      <c r="C234" s="102"/>
      <c r="D234" s="102"/>
      <c r="E234" s="102"/>
      <c r="F234" s="104"/>
      <c r="G234" s="104"/>
      <c r="H234" s="102"/>
      <c r="I234" s="102"/>
      <c r="J234" s="102"/>
      <c r="K234" s="105"/>
      <c r="L234" s="105"/>
      <c r="M234" s="106"/>
    </row>
    <row r="235" spans="2:13" hidden="1">
      <c r="B235" s="102"/>
      <c r="C235" s="102"/>
      <c r="D235" s="102"/>
      <c r="E235" s="102"/>
      <c r="F235" s="104"/>
      <c r="G235" s="104"/>
      <c r="H235" s="102"/>
      <c r="I235" s="102"/>
      <c r="J235" s="102"/>
      <c r="K235" s="105"/>
      <c r="L235" s="105"/>
      <c r="M235" s="106"/>
    </row>
    <row r="236" spans="2:13" hidden="1">
      <c r="B236" s="102"/>
      <c r="C236" s="102"/>
      <c r="D236" s="102"/>
      <c r="E236" s="102"/>
      <c r="F236" s="104"/>
      <c r="G236" s="104"/>
      <c r="H236" s="102"/>
      <c r="I236" s="102"/>
      <c r="J236" s="102"/>
      <c r="K236" s="105"/>
      <c r="L236" s="105"/>
      <c r="M236" s="106"/>
    </row>
    <row r="237" spans="2:13" hidden="1">
      <c r="B237" s="102"/>
      <c r="C237" s="102"/>
      <c r="D237" s="102"/>
      <c r="E237" s="102"/>
      <c r="F237" s="104"/>
      <c r="G237" s="104"/>
      <c r="H237" s="102"/>
      <c r="I237" s="102"/>
      <c r="J237" s="102"/>
      <c r="K237" s="105"/>
      <c r="L237" s="105"/>
      <c r="M237" s="106"/>
    </row>
    <row r="238" spans="2:13" hidden="1">
      <c r="B238" s="102"/>
      <c r="C238" s="102"/>
      <c r="D238" s="102"/>
      <c r="E238" s="102"/>
      <c r="F238" s="104"/>
      <c r="G238" s="104"/>
      <c r="H238" s="102"/>
      <c r="I238" s="102"/>
      <c r="J238" s="102"/>
      <c r="K238" s="105"/>
      <c r="L238" s="105"/>
      <c r="M238" s="106"/>
    </row>
    <row r="239" spans="2:13" hidden="1">
      <c r="B239" s="102"/>
      <c r="C239" s="102"/>
      <c r="D239" s="102"/>
      <c r="E239" s="102"/>
      <c r="F239" s="104"/>
      <c r="G239" s="104"/>
      <c r="H239" s="102"/>
      <c r="I239" s="102"/>
      <c r="J239" s="102"/>
      <c r="K239" s="105"/>
      <c r="L239" s="105"/>
      <c r="M239" s="106"/>
    </row>
    <row r="240" spans="2:13" hidden="1">
      <c r="B240" s="102"/>
      <c r="C240" s="102"/>
      <c r="D240" s="102"/>
      <c r="E240" s="102"/>
      <c r="F240" s="104"/>
      <c r="G240" s="104"/>
      <c r="H240" s="102"/>
      <c r="I240" s="102"/>
      <c r="J240" s="102"/>
      <c r="K240" s="105"/>
      <c r="L240" s="105"/>
      <c r="M240" s="106"/>
    </row>
    <row r="241" spans="2:13" hidden="1">
      <c r="B241" s="102"/>
      <c r="C241" s="102"/>
      <c r="D241" s="102"/>
      <c r="E241" s="102"/>
      <c r="F241" s="104"/>
      <c r="G241" s="104"/>
      <c r="H241" s="102"/>
      <c r="I241" s="102"/>
      <c r="J241" s="102"/>
      <c r="K241" s="105"/>
      <c r="L241" s="105"/>
      <c r="M241" s="106"/>
    </row>
    <row r="242" spans="2:13" hidden="1">
      <c r="B242" s="102"/>
      <c r="C242" s="102"/>
      <c r="D242" s="102"/>
      <c r="E242" s="102"/>
      <c r="F242" s="104"/>
      <c r="G242" s="104"/>
      <c r="H242" s="102"/>
      <c r="I242" s="102"/>
      <c r="J242" s="102"/>
      <c r="K242" s="105"/>
      <c r="L242" s="105"/>
      <c r="M242" s="106"/>
    </row>
    <row r="243" spans="2:13" hidden="1">
      <c r="B243" s="102"/>
      <c r="C243" s="102"/>
      <c r="D243" s="102"/>
      <c r="E243" s="102"/>
      <c r="F243" s="104"/>
      <c r="G243" s="104"/>
      <c r="H243" s="102"/>
      <c r="I243" s="102"/>
      <c r="J243" s="102"/>
      <c r="K243" s="105"/>
      <c r="L243" s="105"/>
      <c r="M243" s="106"/>
    </row>
    <row r="244" spans="2:13" hidden="1">
      <c r="B244" s="102"/>
      <c r="C244" s="102"/>
      <c r="D244" s="102"/>
      <c r="E244" s="102"/>
      <c r="F244" s="104"/>
      <c r="G244" s="104"/>
      <c r="H244" s="102"/>
      <c r="I244" s="102"/>
      <c r="J244" s="102"/>
      <c r="K244" s="105"/>
      <c r="L244" s="105"/>
      <c r="M244" s="106"/>
    </row>
    <row r="245" spans="2:13" hidden="1">
      <c r="B245" s="102"/>
      <c r="C245" s="102"/>
      <c r="D245" s="102"/>
      <c r="E245" s="102"/>
      <c r="F245" s="104"/>
      <c r="G245" s="104"/>
      <c r="H245" s="102"/>
      <c r="I245" s="102"/>
      <c r="J245" s="102"/>
      <c r="K245" s="105"/>
      <c r="L245" s="105"/>
      <c r="M245" s="106"/>
    </row>
    <row r="246" spans="2:13" hidden="1">
      <c r="B246" s="102"/>
      <c r="C246" s="102"/>
      <c r="D246" s="102"/>
      <c r="E246" s="102"/>
      <c r="F246" s="104"/>
      <c r="G246" s="104"/>
      <c r="H246" s="102"/>
      <c r="I246" s="102"/>
      <c r="J246" s="102"/>
      <c r="K246" s="105"/>
      <c r="L246" s="105"/>
      <c r="M246" s="106"/>
    </row>
    <row r="247" spans="2:13" hidden="1">
      <c r="B247" s="102"/>
      <c r="C247" s="102"/>
      <c r="D247" s="102"/>
      <c r="E247" s="102"/>
      <c r="F247" s="104"/>
      <c r="G247" s="104"/>
      <c r="H247" s="102"/>
      <c r="I247" s="102"/>
      <c r="J247" s="102"/>
      <c r="K247" s="105"/>
      <c r="L247" s="105"/>
      <c r="M247" s="106"/>
    </row>
    <row r="248" spans="2:13" hidden="1">
      <c r="B248" s="102"/>
      <c r="C248" s="102"/>
      <c r="D248" s="102"/>
      <c r="E248" s="102"/>
      <c r="F248" s="104"/>
      <c r="G248" s="104"/>
      <c r="H248" s="102"/>
      <c r="I248" s="102"/>
      <c r="J248" s="102"/>
      <c r="K248" s="105"/>
      <c r="L248" s="105"/>
      <c r="M248" s="106"/>
    </row>
    <row r="249" spans="2:13" hidden="1">
      <c r="B249" s="102"/>
      <c r="C249" s="102"/>
      <c r="D249" s="102"/>
      <c r="E249" s="102"/>
      <c r="F249" s="104"/>
      <c r="G249" s="104"/>
      <c r="H249" s="102"/>
      <c r="I249" s="102"/>
      <c r="J249" s="102"/>
      <c r="K249" s="105"/>
      <c r="L249" s="105"/>
      <c r="M249" s="106"/>
    </row>
    <row r="250" spans="2:13" hidden="1">
      <c r="B250" s="102"/>
      <c r="C250" s="102"/>
      <c r="D250" s="102"/>
      <c r="E250" s="102"/>
      <c r="F250" s="104"/>
      <c r="G250" s="104"/>
      <c r="H250" s="102"/>
      <c r="I250" s="102"/>
      <c r="J250" s="102"/>
      <c r="K250" s="105"/>
      <c r="L250" s="105"/>
      <c r="M250" s="106"/>
    </row>
    <row r="251" spans="2:13" hidden="1">
      <c r="B251" s="102"/>
      <c r="C251" s="102"/>
      <c r="D251" s="102"/>
      <c r="E251" s="102"/>
      <c r="F251" s="104"/>
      <c r="G251" s="104"/>
      <c r="H251" s="102"/>
      <c r="I251" s="102"/>
      <c r="J251" s="102"/>
      <c r="K251" s="105"/>
      <c r="L251" s="105"/>
      <c r="M251" s="106"/>
    </row>
    <row r="252" spans="2:13" hidden="1">
      <c r="B252" s="102"/>
      <c r="C252" s="102"/>
      <c r="D252" s="102"/>
      <c r="E252" s="102"/>
      <c r="F252" s="104"/>
      <c r="G252" s="104"/>
      <c r="H252" s="102"/>
      <c r="I252" s="102"/>
      <c r="J252" s="102"/>
      <c r="K252" s="105"/>
      <c r="L252" s="105"/>
      <c r="M252" s="106"/>
    </row>
    <row r="253" spans="2:13" hidden="1">
      <c r="B253" s="102"/>
      <c r="C253" s="102"/>
      <c r="D253" s="102"/>
      <c r="E253" s="102"/>
      <c r="F253" s="104"/>
      <c r="G253" s="104"/>
      <c r="H253" s="102"/>
      <c r="I253" s="102"/>
      <c r="J253" s="102"/>
      <c r="K253" s="105"/>
      <c r="L253" s="105"/>
      <c r="M253" s="106"/>
    </row>
    <row r="254" spans="2:13" hidden="1">
      <c r="B254" s="102"/>
      <c r="C254" s="102"/>
      <c r="D254" s="102"/>
      <c r="E254" s="102"/>
      <c r="F254" s="104"/>
      <c r="G254" s="104"/>
      <c r="H254" s="102"/>
      <c r="I254" s="102"/>
      <c r="J254" s="102"/>
      <c r="K254" s="105"/>
      <c r="L254" s="105"/>
      <c r="M254" s="106"/>
    </row>
    <row r="255" spans="2:13" hidden="1">
      <c r="B255" s="102"/>
      <c r="C255" s="102"/>
      <c r="D255" s="102"/>
      <c r="E255" s="102"/>
      <c r="F255" s="104"/>
      <c r="G255" s="104"/>
      <c r="H255" s="102"/>
      <c r="I255" s="102"/>
      <c r="J255" s="102"/>
      <c r="K255" s="105"/>
      <c r="L255" s="105"/>
      <c r="M255" s="106"/>
    </row>
    <row r="256" spans="2:13" hidden="1">
      <c r="B256" s="102"/>
      <c r="C256" s="102"/>
      <c r="D256" s="102"/>
      <c r="E256" s="102"/>
      <c r="F256" s="104"/>
      <c r="G256" s="104"/>
      <c r="H256" s="102"/>
      <c r="I256" s="102"/>
      <c r="J256" s="102"/>
      <c r="K256" s="105"/>
      <c r="L256" s="105"/>
      <c r="M256" s="106"/>
    </row>
    <row r="257" spans="2:13" hidden="1">
      <c r="B257" s="102"/>
      <c r="C257" s="102"/>
      <c r="D257" s="102"/>
      <c r="E257" s="102"/>
      <c r="F257" s="104"/>
      <c r="G257" s="104"/>
      <c r="H257" s="102"/>
      <c r="I257" s="102"/>
      <c r="J257" s="102"/>
      <c r="K257" s="105"/>
      <c r="L257" s="105"/>
      <c r="M257" s="106"/>
    </row>
    <row r="258" spans="2:13" hidden="1">
      <c r="B258" s="102"/>
      <c r="C258" s="102"/>
      <c r="D258" s="102"/>
      <c r="E258" s="102"/>
      <c r="F258" s="104"/>
      <c r="G258" s="104"/>
      <c r="H258" s="102"/>
      <c r="I258" s="102"/>
      <c r="J258" s="102"/>
      <c r="K258" s="105"/>
      <c r="L258" s="105"/>
      <c r="M258" s="106"/>
    </row>
    <row r="259" spans="2:13" hidden="1">
      <c r="B259" s="102"/>
      <c r="C259" s="102"/>
      <c r="D259" s="102"/>
      <c r="E259" s="102"/>
      <c r="F259" s="104"/>
      <c r="G259" s="104"/>
      <c r="H259" s="102"/>
      <c r="I259" s="102"/>
      <c r="J259" s="102"/>
      <c r="K259" s="105"/>
      <c r="L259" s="105"/>
      <c r="M259" s="106"/>
    </row>
    <row r="260" spans="2:13" hidden="1">
      <c r="B260" s="102"/>
      <c r="C260" s="102"/>
      <c r="D260" s="102"/>
      <c r="E260" s="102"/>
      <c r="F260" s="104"/>
      <c r="G260" s="104"/>
      <c r="H260" s="102"/>
      <c r="I260" s="102"/>
      <c r="J260" s="102"/>
      <c r="K260" s="105"/>
      <c r="L260" s="105"/>
      <c r="M260" s="106"/>
    </row>
    <row r="261" spans="2:13" hidden="1">
      <c r="B261" s="102"/>
      <c r="C261" s="102"/>
      <c r="D261" s="102"/>
      <c r="E261" s="102"/>
      <c r="F261" s="104"/>
      <c r="G261" s="104"/>
      <c r="H261" s="102"/>
      <c r="I261" s="102"/>
      <c r="J261" s="102"/>
      <c r="K261" s="105"/>
      <c r="L261" s="105"/>
      <c r="M261" s="106"/>
    </row>
    <row r="262" spans="2:13" hidden="1">
      <c r="B262" s="102"/>
      <c r="C262" s="102"/>
      <c r="D262" s="102"/>
      <c r="E262" s="102"/>
      <c r="F262" s="104"/>
      <c r="G262" s="104"/>
      <c r="H262" s="102"/>
      <c r="I262" s="102"/>
      <c r="J262" s="102"/>
      <c r="K262" s="105"/>
      <c r="L262" s="105"/>
      <c r="M262" s="106"/>
    </row>
    <row r="263" spans="2:13" hidden="1">
      <c r="B263" s="102"/>
      <c r="C263" s="102"/>
      <c r="D263" s="102"/>
      <c r="E263" s="102"/>
      <c r="F263" s="104"/>
      <c r="G263" s="104"/>
      <c r="H263" s="102"/>
      <c r="I263" s="102"/>
      <c r="J263" s="102"/>
      <c r="K263" s="105"/>
      <c r="L263" s="105"/>
      <c r="M263" s="106"/>
    </row>
    <row r="264" spans="2:13" hidden="1">
      <c r="B264" s="102"/>
      <c r="C264" s="102"/>
      <c r="D264" s="102"/>
      <c r="E264" s="102"/>
      <c r="F264" s="104"/>
      <c r="G264" s="104"/>
      <c r="H264" s="102"/>
      <c r="I264" s="102"/>
      <c r="J264" s="102"/>
      <c r="K264" s="105"/>
      <c r="L264" s="105"/>
      <c r="M264" s="106"/>
    </row>
    <row r="265" spans="2:13" hidden="1">
      <c r="B265" s="102"/>
      <c r="C265" s="102"/>
      <c r="D265" s="102"/>
      <c r="E265" s="102"/>
      <c r="F265" s="104"/>
      <c r="G265" s="104"/>
      <c r="H265" s="102"/>
      <c r="I265" s="102"/>
      <c r="J265" s="102"/>
      <c r="K265" s="105"/>
      <c r="L265" s="105"/>
      <c r="M265" s="106"/>
    </row>
    <row r="266" spans="2:13" hidden="1">
      <c r="B266" s="102"/>
      <c r="C266" s="102"/>
      <c r="D266" s="102"/>
      <c r="E266" s="102"/>
      <c r="F266" s="104"/>
      <c r="G266" s="104"/>
      <c r="H266" s="102"/>
      <c r="I266" s="102"/>
      <c r="J266" s="102"/>
      <c r="K266" s="105"/>
      <c r="L266" s="105"/>
      <c r="M266" s="106"/>
    </row>
    <row r="267" spans="2:13" hidden="1">
      <c r="B267" s="102"/>
      <c r="C267" s="102"/>
      <c r="D267" s="102"/>
      <c r="E267" s="102"/>
      <c r="F267" s="104"/>
      <c r="G267" s="104"/>
      <c r="H267" s="102"/>
      <c r="I267" s="102"/>
      <c r="J267" s="102"/>
      <c r="K267" s="105"/>
      <c r="L267" s="105"/>
      <c r="M267" s="106"/>
    </row>
    <row r="268" spans="2:13" hidden="1">
      <c r="B268" s="102"/>
      <c r="C268" s="102"/>
      <c r="D268" s="102"/>
      <c r="E268" s="102"/>
      <c r="F268" s="104"/>
      <c r="G268" s="104"/>
      <c r="H268" s="102"/>
      <c r="I268" s="102"/>
      <c r="J268" s="102"/>
      <c r="K268" s="105"/>
      <c r="L268" s="105"/>
      <c r="M268" s="106"/>
    </row>
    <row r="269" spans="2:13" hidden="1">
      <c r="B269" s="102"/>
      <c r="C269" s="102"/>
      <c r="D269" s="102"/>
      <c r="E269" s="102"/>
      <c r="F269" s="104"/>
      <c r="G269" s="104"/>
      <c r="H269" s="102"/>
      <c r="I269" s="102"/>
      <c r="J269" s="102"/>
      <c r="K269" s="105"/>
      <c r="L269" s="105"/>
      <c r="M269" s="106"/>
    </row>
    <row r="270" spans="2:13" hidden="1">
      <c r="B270" s="102"/>
      <c r="C270" s="102"/>
      <c r="D270" s="102"/>
      <c r="E270" s="102"/>
      <c r="F270" s="104"/>
      <c r="G270" s="104"/>
      <c r="H270" s="102"/>
      <c r="I270" s="102"/>
      <c r="J270" s="102"/>
      <c r="K270" s="105"/>
      <c r="L270" s="105"/>
      <c r="M270" s="106"/>
    </row>
    <row r="271" spans="2:13" hidden="1">
      <c r="B271" s="102"/>
      <c r="C271" s="102"/>
      <c r="D271" s="102"/>
      <c r="E271" s="102"/>
      <c r="F271" s="104"/>
      <c r="G271" s="104"/>
      <c r="H271" s="102"/>
      <c r="I271" s="102"/>
      <c r="J271" s="102"/>
      <c r="K271" s="105"/>
      <c r="L271" s="105"/>
      <c r="M271" s="106"/>
    </row>
    <row r="272" spans="2:13" hidden="1">
      <c r="B272" s="102"/>
      <c r="C272" s="102"/>
      <c r="D272" s="102"/>
      <c r="E272" s="102"/>
      <c r="F272" s="104"/>
      <c r="G272" s="104"/>
      <c r="H272" s="102"/>
      <c r="I272" s="102"/>
      <c r="J272" s="102"/>
      <c r="K272" s="105"/>
      <c r="L272" s="105"/>
      <c r="M272" s="106"/>
    </row>
    <row r="273" spans="2:13" hidden="1">
      <c r="B273" s="102"/>
      <c r="C273" s="102"/>
      <c r="D273" s="102"/>
      <c r="E273" s="102"/>
      <c r="F273" s="104"/>
      <c r="G273" s="104"/>
      <c r="H273" s="102"/>
      <c r="I273" s="102"/>
      <c r="J273" s="102"/>
      <c r="K273" s="105"/>
      <c r="L273" s="105"/>
      <c r="M273" s="106"/>
    </row>
    <row r="274" spans="2:13" hidden="1">
      <c r="B274" s="102"/>
      <c r="C274" s="102"/>
      <c r="D274" s="102"/>
      <c r="E274" s="102"/>
      <c r="F274" s="104"/>
      <c r="G274" s="104"/>
      <c r="H274" s="102"/>
      <c r="I274" s="102"/>
      <c r="J274" s="102"/>
      <c r="K274" s="105"/>
      <c r="L274" s="105"/>
      <c r="M274" s="106"/>
    </row>
    <row r="275" spans="2:13" hidden="1">
      <c r="B275" s="102"/>
      <c r="C275" s="102"/>
      <c r="D275" s="102"/>
      <c r="E275" s="102"/>
      <c r="F275" s="104"/>
      <c r="G275" s="104"/>
      <c r="H275" s="102"/>
      <c r="I275" s="102"/>
      <c r="J275" s="102"/>
      <c r="K275" s="105"/>
      <c r="L275" s="105"/>
      <c r="M275" s="106"/>
    </row>
    <row r="276" spans="2:13" hidden="1">
      <c r="B276" s="102"/>
      <c r="C276" s="102"/>
      <c r="D276" s="102"/>
      <c r="E276" s="102"/>
      <c r="F276" s="104"/>
      <c r="G276" s="104"/>
      <c r="H276" s="102"/>
      <c r="I276" s="102"/>
      <c r="J276" s="102"/>
      <c r="K276" s="105"/>
      <c r="L276" s="105"/>
      <c r="M276" s="106"/>
    </row>
    <row r="277" spans="2:13" hidden="1">
      <c r="B277" s="102"/>
      <c r="C277" s="102"/>
      <c r="D277" s="102"/>
      <c r="E277" s="102"/>
      <c r="F277" s="104"/>
      <c r="G277" s="104"/>
      <c r="H277" s="102"/>
      <c r="I277" s="102"/>
      <c r="J277" s="102"/>
      <c r="K277" s="105"/>
      <c r="L277" s="105"/>
      <c r="M277" s="106"/>
    </row>
    <row r="278" spans="2:13" hidden="1">
      <c r="B278" s="102"/>
      <c r="C278" s="102"/>
      <c r="D278" s="102"/>
      <c r="E278" s="102"/>
      <c r="F278" s="104"/>
      <c r="G278" s="104"/>
      <c r="H278" s="102"/>
      <c r="I278" s="102"/>
      <c r="J278" s="102"/>
      <c r="K278" s="105"/>
      <c r="L278" s="105"/>
      <c r="M278" s="106"/>
    </row>
    <row r="279" spans="2:13" hidden="1">
      <c r="B279" s="102"/>
      <c r="C279" s="102"/>
      <c r="D279" s="102"/>
      <c r="E279" s="102"/>
      <c r="F279" s="104"/>
      <c r="G279" s="104"/>
      <c r="H279" s="102"/>
      <c r="I279" s="102"/>
      <c r="J279" s="102"/>
      <c r="K279" s="105"/>
      <c r="L279" s="105"/>
      <c r="M279" s="106"/>
    </row>
    <row r="280" spans="2:13" hidden="1">
      <c r="B280" s="102"/>
      <c r="C280" s="102"/>
      <c r="D280" s="102"/>
      <c r="E280" s="102"/>
      <c r="F280" s="104"/>
      <c r="G280" s="104"/>
      <c r="H280" s="102"/>
      <c r="I280" s="102"/>
      <c r="J280" s="102"/>
      <c r="K280" s="105"/>
      <c r="L280" s="105"/>
      <c r="M280" s="106"/>
    </row>
    <row r="281" spans="2:13" hidden="1">
      <c r="B281" s="102"/>
      <c r="C281" s="102"/>
      <c r="D281" s="102"/>
      <c r="E281" s="102"/>
      <c r="F281" s="104"/>
      <c r="G281" s="104"/>
      <c r="H281" s="102"/>
      <c r="I281" s="102"/>
      <c r="J281" s="102"/>
      <c r="K281" s="105"/>
      <c r="L281" s="105"/>
      <c r="M281" s="106"/>
    </row>
    <row r="282" spans="2:13" hidden="1">
      <c r="B282" s="102"/>
      <c r="C282" s="102"/>
      <c r="D282" s="102"/>
      <c r="E282" s="102"/>
      <c r="F282" s="104"/>
      <c r="G282" s="104"/>
      <c r="H282" s="102"/>
      <c r="I282" s="102"/>
      <c r="J282" s="102"/>
      <c r="K282" s="105"/>
      <c r="L282" s="105"/>
      <c r="M282" s="106"/>
    </row>
    <row r="283" spans="2:13" hidden="1">
      <c r="B283" s="102"/>
      <c r="C283" s="102"/>
      <c r="D283" s="102"/>
      <c r="E283" s="102"/>
      <c r="F283" s="104"/>
      <c r="G283" s="104"/>
      <c r="H283" s="102"/>
      <c r="I283" s="102"/>
      <c r="J283" s="102"/>
      <c r="K283" s="105"/>
      <c r="L283" s="105"/>
      <c r="M283" s="106"/>
    </row>
    <row r="284" spans="2:13" hidden="1">
      <c r="B284" s="102"/>
      <c r="C284" s="102"/>
      <c r="D284" s="102"/>
      <c r="E284" s="102"/>
      <c r="F284" s="104"/>
      <c r="G284" s="104"/>
      <c r="H284" s="102"/>
      <c r="I284" s="102"/>
      <c r="J284" s="102"/>
      <c r="K284" s="105"/>
      <c r="L284" s="105"/>
      <c r="M284" s="106"/>
    </row>
    <row r="285" spans="2:13" hidden="1">
      <c r="B285" s="102"/>
      <c r="C285" s="102"/>
      <c r="D285" s="102"/>
      <c r="E285" s="102"/>
      <c r="F285" s="104"/>
      <c r="G285" s="104"/>
      <c r="H285" s="102"/>
      <c r="I285" s="102"/>
      <c r="J285" s="102"/>
      <c r="K285" s="105"/>
      <c r="L285" s="105"/>
      <c r="M285" s="106"/>
    </row>
    <row r="286" spans="2:13" hidden="1">
      <c r="B286" s="102"/>
      <c r="C286" s="102"/>
      <c r="D286" s="102"/>
      <c r="E286" s="102"/>
      <c r="F286" s="104"/>
      <c r="G286" s="104"/>
      <c r="H286" s="102"/>
      <c r="I286" s="102"/>
      <c r="J286" s="102"/>
      <c r="K286" s="105"/>
      <c r="L286" s="105"/>
      <c r="M286" s="106"/>
    </row>
    <row r="287" spans="2:13" hidden="1">
      <c r="B287" s="102"/>
      <c r="C287" s="102"/>
      <c r="D287" s="102"/>
      <c r="E287" s="102"/>
      <c r="F287" s="104"/>
      <c r="G287" s="104"/>
      <c r="H287" s="102"/>
      <c r="I287" s="102"/>
      <c r="J287" s="102"/>
      <c r="K287" s="105"/>
      <c r="L287" s="105"/>
      <c r="M287" s="106"/>
    </row>
    <row r="288" spans="2:13" hidden="1">
      <c r="B288" s="102"/>
      <c r="C288" s="102"/>
      <c r="D288" s="102"/>
      <c r="E288" s="102"/>
      <c r="F288" s="104"/>
      <c r="G288" s="104"/>
      <c r="H288" s="102"/>
      <c r="I288" s="102"/>
      <c r="J288" s="102"/>
      <c r="K288" s="105"/>
      <c r="L288" s="105"/>
      <c r="M288" s="106"/>
    </row>
    <row r="289" spans="2:13" hidden="1">
      <c r="B289" s="102"/>
      <c r="C289" s="102"/>
      <c r="D289" s="102"/>
      <c r="E289" s="102"/>
      <c r="F289" s="104"/>
      <c r="G289" s="104"/>
      <c r="H289" s="102"/>
      <c r="I289" s="102"/>
      <c r="J289" s="102"/>
      <c r="K289" s="105"/>
      <c r="L289" s="105"/>
      <c r="M289" s="106"/>
    </row>
    <row r="290" spans="2:13" hidden="1">
      <c r="B290" s="102"/>
      <c r="C290" s="102"/>
      <c r="D290" s="102"/>
      <c r="E290" s="102"/>
      <c r="F290" s="104"/>
      <c r="G290" s="104"/>
      <c r="H290" s="102"/>
      <c r="I290" s="102"/>
      <c r="J290" s="102"/>
      <c r="K290" s="105"/>
      <c r="L290" s="105"/>
      <c r="M290" s="106"/>
    </row>
    <row r="291" spans="2:13" hidden="1">
      <c r="B291" s="102"/>
      <c r="C291" s="102"/>
      <c r="D291" s="102"/>
      <c r="E291" s="102"/>
      <c r="F291" s="104"/>
      <c r="G291" s="104"/>
      <c r="H291" s="102"/>
      <c r="I291" s="102"/>
      <c r="J291" s="102"/>
      <c r="K291" s="105"/>
      <c r="L291" s="105"/>
      <c r="M291" s="106"/>
    </row>
    <row r="292" spans="2:13" hidden="1">
      <c r="B292" s="102"/>
      <c r="C292" s="102"/>
      <c r="D292" s="102"/>
      <c r="E292" s="102"/>
      <c r="F292" s="104"/>
      <c r="G292" s="104"/>
      <c r="H292" s="102"/>
      <c r="I292" s="102"/>
      <c r="J292" s="102"/>
      <c r="K292" s="105"/>
      <c r="L292" s="105"/>
      <c r="M292" s="106"/>
    </row>
    <row r="293" spans="2:13" hidden="1">
      <c r="B293" s="102"/>
      <c r="C293" s="102"/>
      <c r="D293" s="102"/>
      <c r="E293" s="102"/>
      <c r="F293" s="104"/>
      <c r="G293" s="104"/>
      <c r="H293" s="102"/>
      <c r="I293" s="102"/>
      <c r="J293" s="102"/>
      <c r="K293" s="105"/>
      <c r="L293" s="105"/>
      <c r="M293" s="106"/>
    </row>
    <row r="294" spans="2:13" hidden="1">
      <c r="B294" s="102"/>
      <c r="C294" s="102"/>
      <c r="D294" s="102"/>
      <c r="E294" s="102"/>
      <c r="F294" s="104"/>
      <c r="G294" s="104"/>
      <c r="H294" s="102"/>
      <c r="I294" s="102"/>
      <c r="J294" s="102"/>
      <c r="K294" s="105"/>
      <c r="L294" s="105"/>
      <c r="M294" s="106"/>
    </row>
    <row r="295" spans="2:13" hidden="1">
      <c r="B295" s="102"/>
      <c r="C295" s="102"/>
      <c r="D295" s="102"/>
      <c r="E295" s="102"/>
      <c r="F295" s="104"/>
      <c r="G295" s="104"/>
      <c r="H295" s="102"/>
      <c r="I295" s="102"/>
      <c r="J295" s="102"/>
      <c r="K295" s="105"/>
      <c r="L295" s="105"/>
      <c r="M295" s="106"/>
    </row>
    <row r="296" spans="2:13" hidden="1">
      <c r="B296" s="102"/>
      <c r="C296" s="102"/>
      <c r="D296" s="102"/>
      <c r="E296" s="102"/>
      <c r="F296" s="104"/>
      <c r="G296" s="104"/>
      <c r="H296" s="102"/>
      <c r="I296" s="102"/>
      <c r="J296" s="102"/>
      <c r="K296" s="105"/>
      <c r="L296" s="105"/>
      <c r="M296" s="106"/>
    </row>
    <row r="297" spans="2:13" hidden="1">
      <c r="B297" s="102"/>
      <c r="C297" s="102"/>
      <c r="D297" s="102"/>
      <c r="E297" s="102"/>
      <c r="F297" s="104"/>
      <c r="G297" s="104"/>
      <c r="H297" s="102"/>
      <c r="I297" s="102"/>
      <c r="J297" s="102"/>
      <c r="K297" s="105"/>
      <c r="L297" s="105"/>
      <c r="M297" s="106"/>
    </row>
    <row r="298" spans="2:13" hidden="1">
      <c r="B298" s="102"/>
      <c r="C298" s="102"/>
      <c r="D298" s="102"/>
      <c r="E298" s="102"/>
      <c r="F298" s="104"/>
      <c r="G298" s="104"/>
      <c r="H298" s="102"/>
      <c r="I298" s="102"/>
      <c r="J298" s="102"/>
      <c r="K298" s="105"/>
      <c r="L298" s="105"/>
      <c r="M298" s="106"/>
    </row>
    <row r="299" spans="2:13" hidden="1">
      <c r="B299" s="102"/>
      <c r="C299" s="102"/>
      <c r="D299" s="102"/>
      <c r="E299" s="102"/>
      <c r="F299" s="104"/>
      <c r="G299" s="104"/>
      <c r="H299" s="102"/>
      <c r="I299" s="102"/>
      <c r="J299" s="102"/>
      <c r="K299" s="105"/>
      <c r="L299" s="105"/>
      <c r="M299" s="106"/>
    </row>
    <row r="300" spans="2:13" hidden="1">
      <c r="B300" s="102"/>
      <c r="C300" s="102"/>
      <c r="D300" s="102"/>
      <c r="E300" s="102"/>
      <c r="F300" s="104"/>
      <c r="G300" s="104"/>
      <c r="H300" s="102"/>
      <c r="I300" s="102"/>
      <c r="J300" s="102"/>
      <c r="K300" s="105"/>
      <c r="L300" s="105"/>
      <c r="M300" s="106"/>
    </row>
    <row r="301" spans="2:13" hidden="1">
      <c r="B301" s="102"/>
      <c r="C301" s="102"/>
      <c r="D301" s="102"/>
      <c r="E301" s="102"/>
      <c r="F301" s="104"/>
      <c r="G301" s="104"/>
      <c r="H301" s="102"/>
      <c r="I301" s="102"/>
      <c r="J301" s="102"/>
      <c r="K301" s="105"/>
      <c r="L301" s="105"/>
      <c r="M301" s="106"/>
    </row>
    <row r="302" spans="2:13" hidden="1">
      <c r="B302" s="102"/>
      <c r="C302" s="102"/>
      <c r="D302" s="102"/>
      <c r="E302" s="102"/>
      <c r="F302" s="104"/>
      <c r="G302" s="104"/>
      <c r="H302" s="102"/>
      <c r="I302" s="102"/>
      <c r="J302" s="102"/>
      <c r="K302" s="105"/>
      <c r="L302" s="105"/>
      <c r="M302" s="106"/>
    </row>
    <row r="303" spans="2:13" hidden="1">
      <c r="B303" s="102"/>
      <c r="C303" s="102"/>
      <c r="D303" s="102"/>
      <c r="E303" s="102"/>
      <c r="F303" s="104"/>
      <c r="G303" s="104"/>
      <c r="H303" s="102"/>
      <c r="I303" s="102"/>
      <c r="J303" s="102"/>
      <c r="K303" s="105"/>
      <c r="L303" s="105"/>
      <c r="M303" s="106"/>
    </row>
    <row r="304" spans="2:13" hidden="1">
      <c r="B304" s="102"/>
      <c r="C304" s="102"/>
      <c r="D304" s="102"/>
      <c r="E304" s="102"/>
      <c r="F304" s="104"/>
      <c r="G304" s="104"/>
      <c r="H304" s="102"/>
      <c r="I304" s="102"/>
      <c r="J304" s="102"/>
      <c r="K304" s="105"/>
      <c r="L304" s="105"/>
      <c r="M304" s="106"/>
    </row>
    <row r="305" spans="2:13" hidden="1">
      <c r="B305" s="102"/>
      <c r="C305" s="102"/>
      <c r="D305" s="102"/>
      <c r="E305" s="102"/>
      <c r="F305" s="104"/>
      <c r="G305" s="104"/>
      <c r="H305" s="102"/>
      <c r="I305" s="102"/>
      <c r="J305" s="102"/>
      <c r="K305" s="105"/>
      <c r="L305" s="105"/>
      <c r="M305" s="106"/>
    </row>
    <row r="306" spans="2:13" hidden="1">
      <c r="B306" s="102"/>
      <c r="C306" s="102"/>
      <c r="D306" s="102"/>
      <c r="E306" s="102"/>
      <c r="F306" s="104"/>
      <c r="G306" s="104"/>
      <c r="H306" s="102"/>
      <c r="I306" s="102"/>
      <c r="J306" s="102"/>
      <c r="K306" s="105"/>
      <c r="L306" s="105"/>
      <c r="M306" s="106"/>
    </row>
    <row r="307" spans="2:13" hidden="1">
      <c r="B307" s="102"/>
      <c r="C307" s="102"/>
      <c r="D307" s="102"/>
      <c r="E307" s="102"/>
      <c r="F307" s="104"/>
      <c r="G307" s="104"/>
      <c r="H307" s="102"/>
      <c r="I307" s="102"/>
      <c r="J307" s="102"/>
      <c r="K307" s="105"/>
      <c r="L307" s="105"/>
      <c r="M307" s="106"/>
    </row>
    <row r="308" spans="2:13" hidden="1">
      <c r="B308" s="102"/>
      <c r="C308" s="102"/>
      <c r="D308" s="102"/>
      <c r="E308" s="102"/>
      <c r="F308" s="104"/>
      <c r="G308" s="104"/>
      <c r="H308" s="102"/>
      <c r="I308" s="102"/>
      <c r="J308" s="102"/>
      <c r="K308" s="105"/>
      <c r="L308" s="105"/>
      <c r="M308" s="106"/>
    </row>
    <row r="309" spans="2:13" hidden="1">
      <c r="B309" s="102"/>
      <c r="C309" s="102"/>
      <c r="D309" s="102"/>
      <c r="E309" s="102"/>
      <c r="F309" s="104"/>
      <c r="G309" s="104"/>
      <c r="H309" s="102"/>
      <c r="I309" s="102"/>
      <c r="J309" s="102"/>
      <c r="K309" s="105"/>
      <c r="L309" s="105"/>
      <c r="M309" s="106"/>
    </row>
    <row r="310" spans="2:13" hidden="1">
      <c r="B310" s="102"/>
      <c r="C310" s="102"/>
      <c r="D310" s="102"/>
      <c r="E310" s="102"/>
      <c r="F310" s="104"/>
      <c r="G310" s="104"/>
      <c r="H310" s="102"/>
      <c r="I310" s="102"/>
      <c r="J310" s="102"/>
      <c r="K310" s="105"/>
      <c r="L310" s="105"/>
      <c r="M310" s="106"/>
    </row>
    <row r="311" spans="2:13" hidden="1">
      <c r="B311" s="102"/>
      <c r="C311" s="102"/>
      <c r="D311" s="102"/>
      <c r="E311" s="102"/>
      <c r="F311" s="104"/>
      <c r="G311" s="104"/>
      <c r="H311" s="102"/>
      <c r="I311" s="102"/>
      <c r="J311" s="102"/>
      <c r="K311" s="105"/>
      <c r="L311" s="105"/>
      <c r="M311" s="106"/>
    </row>
    <row r="312" spans="2:13" hidden="1">
      <c r="B312" s="102"/>
      <c r="C312" s="102"/>
      <c r="D312" s="102"/>
      <c r="E312" s="102"/>
      <c r="F312" s="104"/>
      <c r="G312" s="104"/>
      <c r="H312" s="102"/>
      <c r="I312" s="102"/>
      <c r="J312" s="102"/>
      <c r="K312" s="105"/>
      <c r="L312" s="105"/>
      <c r="M312" s="106"/>
    </row>
    <row r="313" spans="2:13" hidden="1">
      <c r="B313" s="102"/>
      <c r="C313" s="102"/>
      <c r="D313" s="102"/>
      <c r="E313" s="102"/>
      <c r="F313" s="104"/>
      <c r="G313" s="104"/>
      <c r="H313" s="102"/>
      <c r="I313" s="102"/>
      <c r="J313" s="102"/>
      <c r="K313" s="105"/>
      <c r="L313" s="105"/>
      <c r="M313" s="106"/>
    </row>
    <row r="314" spans="2:13" hidden="1">
      <c r="B314" s="102"/>
      <c r="C314" s="102"/>
      <c r="D314" s="102"/>
      <c r="E314" s="102"/>
      <c r="F314" s="104"/>
      <c r="G314" s="104"/>
      <c r="H314" s="102"/>
      <c r="I314" s="102"/>
      <c r="J314" s="102"/>
      <c r="K314" s="105"/>
      <c r="L314" s="105"/>
      <c r="M314" s="106"/>
    </row>
    <row r="315" spans="2:13" hidden="1">
      <c r="B315" s="102"/>
      <c r="C315" s="102"/>
      <c r="D315" s="102"/>
      <c r="E315" s="102"/>
      <c r="F315" s="104"/>
      <c r="G315" s="104"/>
      <c r="H315" s="102"/>
      <c r="I315" s="102"/>
      <c r="J315" s="102"/>
      <c r="K315" s="105"/>
      <c r="L315" s="105"/>
      <c r="M315" s="106"/>
    </row>
    <row r="316" spans="2:13" hidden="1">
      <c r="B316" s="102"/>
      <c r="C316" s="102"/>
      <c r="D316" s="102"/>
      <c r="E316" s="102"/>
      <c r="F316" s="104"/>
      <c r="G316" s="104"/>
      <c r="H316" s="102"/>
      <c r="I316" s="102"/>
      <c r="J316" s="102"/>
      <c r="K316" s="105"/>
      <c r="L316" s="105"/>
      <c r="M316" s="106"/>
    </row>
    <row r="317" spans="2:13" hidden="1">
      <c r="B317" s="102"/>
      <c r="C317" s="102"/>
      <c r="D317" s="102"/>
      <c r="E317" s="102"/>
      <c r="F317" s="104"/>
      <c r="G317" s="104"/>
      <c r="H317" s="102"/>
      <c r="I317" s="102"/>
      <c r="J317" s="102"/>
      <c r="K317" s="105"/>
      <c r="L317" s="105"/>
      <c r="M317" s="106"/>
    </row>
    <row r="318" spans="2:13" hidden="1">
      <c r="B318" s="102"/>
      <c r="C318" s="102"/>
      <c r="D318" s="102"/>
      <c r="E318" s="102"/>
      <c r="F318" s="104"/>
      <c r="G318" s="104"/>
      <c r="H318" s="102"/>
      <c r="I318" s="102"/>
      <c r="J318" s="102"/>
      <c r="K318" s="105"/>
      <c r="L318" s="105"/>
      <c r="M318" s="106"/>
    </row>
    <row r="319" spans="2:13" hidden="1">
      <c r="B319" s="102"/>
      <c r="C319" s="102"/>
      <c r="D319" s="102"/>
      <c r="E319" s="102"/>
      <c r="F319" s="104"/>
      <c r="G319" s="104"/>
      <c r="H319" s="102"/>
      <c r="I319" s="102"/>
      <c r="J319" s="102"/>
      <c r="K319" s="105"/>
      <c r="L319" s="105"/>
      <c r="M319" s="106"/>
    </row>
    <row r="320" spans="2:13" hidden="1">
      <c r="B320" s="102"/>
      <c r="C320" s="102"/>
      <c r="D320" s="102"/>
      <c r="E320" s="102"/>
      <c r="F320" s="104"/>
      <c r="G320" s="104"/>
      <c r="H320" s="102"/>
      <c r="I320" s="102"/>
      <c r="J320" s="102"/>
      <c r="K320" s="105"/>
      <c r="L320" s="105"/>
      <c r="M320" s="106"/>
    </row>
    <row r="321" spans="2:13" hidden="1">
      <c r="B321" s="102"/>
      <c r="C321" s="102"/>
      <c r="D321" s="102"/>
      <c r="E321" s="102"/>
      <c r="F321" s="104"/>
      <c r="G321" s="104"/>
      <c r="H321" s="102"/>
      <c r="I321" s="102"/>
      <c r="J321" s="102"/>
      <c r="K321" s="105"/>
      <c r="L321" s="105"/>
      <c r="M321" s="106"/>
    </row>
    <row r="322" spans="2:13" hidden="1">
      <c r="B322" s="102"/>
      <c r="C322" s="102"/>
      <c r="D322" s="102"/>
      <c r="E322" s="102"/>
      <c r="F322" s="104"/>
      <c r="G322" s="104"/>
      <c r="H322" s="102"/>
      <c r="I322" s="102"/>
      <c r="J322" s="102"/>
      <c r="K322" s="105"/>
      <c r="L322" s="105"/>
      <c r="M322" s="106"/>
    </row>
    <row r="323" spans="2:13" hidden="1">
      <c r="B323" s="102"/>
      <c r="C323" s="102"/>
      <c r="D323" s="102"/>
      <c r="E323" s="102"/>
      <c r="F323" s="104"/>
      <c r="G323" s="104"/>
      <c r="H323" s="102"/>
      <c r="I323" s="102"/>
      <c r="J323" s="102"/>
      <c r="K323" s="105"/>
      <c r="L323" s="105"/>
      <c r="M323" s="106"/>
    </row>
    <row r="324" spans="2:13" hidden="1">
      <c r="B324" s="102"/>
      <c r="C324" s="102"/>
      <c r="D324" s="102"/>
      <c r="E324" s="102"/>
      <c r="F324" s="104"/>
      <c r="G324" s="104"/>
      <c r="H324" s="102"/>
      <c r="I324" s="102"/>
      <c r="J324" s="102"/>
      <c r="K324" s="105"/>
      <c r="L324" s="105"/>
      <c r="M324" s="106"/>
    </row>
    <row r="325" spans="2:13" hidden="1">
      <c r="B325" s="102"/>
      <c r="C325" s="102"/>
      <c r="D325" s="102"/>
      <c r="E325" s="102"/>
      <c r="F325" s="104"/>
      <c r="G325" s="104"/>
      <c r="H325" s="102"/>
      <c r="I325" s="102"/>
      <c r="J325" s="102"/>
      <c r="K325" s="105"/>
      <c r="L325" s="105"/>
      <c r="M325" s="106"/>
    </row>
    <row r="326" spans="2:13" hidden="1">
      <c r="B326" s="102"/>
      <c r="C326" s="102"/>
      <c r="D326" s="102"/>
      <c r="E326" s="102"/>
      <c r="F326" s="104"/>
      <c r="G326" s="104"/>
      <c r="H326" s="102"/>
      <c r="I326" s="102"/>
      <c r="J326" s="102"/>
      <c r="K326" s="105"/>
      <c r="L326" s="105"/>
      <c r="M326" s="106"/>
    </row>
    <row r="327" spans="2:13" hidden="1">
      <c r="B327" s="102"/>
      <c r="C327" s="102"/>
      <c r="D327" s="102"/>
      <c r="E327" s="102"/>
      <c r="F327" s="104"/>
      <c r="G327" s="104"/>
      <c r="H327" s="102"/>
      <c r="I327" s="102"/>
      <c r="J327" s="102"/>
      <c r="K327" s="105"/>
      <c r="L327" s="105"/>
      <c r="M327" s="106"/>
    </row>
    <row r="328" spans="2:13" hidden="1">
      <c r="B328" s="102"/>
      <c r="C328" s="102"/>
      <c r="D328" s="102"/>
      <c r="E328" s="102"/>
      <c r="F328" s="104"/>
      <c r="G328" s="104"/>
      <c r="H328" s="102"/>
      <c r="I328" s="102"/>
      <c r="J328" s="102"/>
      <c r="K328" s="105"/>
      <c r="L328" s="105"/>
      <c r="M328" s="106"/>
    </row>
    <row r="329" spans="2:13" hidden="1">
      <c r="B329" s="102"/>
      <c r="C329" s="102"/>
      <c r="D329" s="102"/>
      <c r="E329" s="102"/>
      <c r="F329" s="104"/>
      <c r="G329" s="104"/>
      <c r="H329" s="102"/>
      <c r="I329" s="102"/>
      <c r="J329" s="102"/>
      <c r="K329" s="105"/>
      <c r="L329" s="105"/>
      <c r="M329" s="106"/>
    </row>
    <row r="330" spans="2:13" hidden="1">
      <c r="B330" s="102"/>
      <c r="C330" s="102"/>
      <c r="D330" s="102"/>
      <c r="E330" s="102"/>
      <c r="F330" s="104"/>
      <c r="G330" s="104"/>
      <c r="H330" s="102"/>
      <c r="I330" s="102"/>
      <c r="J330" s="102"/>
      <c r="K330" s="105"/>
      <c r="L330" s="105"/>
      <c r="M330" s="106"/>
    </row>
    <row r="331" spans="2:13" hidden="1">
      <c r="B331" s="102"/>
      <c r="C331" s="102"/>
      <c r="D331" s="102"/>
      <c r="E331" s="102"/>
      <c r="F331" s="104"/>
      <c r="G331" s="104"/>
      <c r="H331" s="102"/>
      <c r="I331" s="102"/>
      <c r="J331" s="102"/>
      <c r="K331" s="105"/>
      <c r="L331" s="105"/>
      <c r="M331" s="106"/>
    </row>
    <row r="332" spans="2:13" hidden="1">
      <c r="B332" s="102"/>
      <c r="C332" s="102"/>
      <c r="D332" s="102"/>
      <c r="E332" s="102"/>
      <c r="F332" s="104"/>
      <c r="G332" s="104"/>
      <c r="H332" s="102"/>
      <c r="I332" s="102"/>
      <c r="J332" s="102"/>
      <c r="K332" s="105"/>
      <c r="L332" s="105"/>
      <c r="M332" s="106"/>
    </row>
    <row r="333" spans="2:13" hidden="1">
      <c r="B333" s="102"/>
      <c r="C333" s="102"/>
      <c r="D333" s="102"/>
      <c r="E333" s="102"/>
      <c r="F333" s="104"/>
      <c r="G333" s="104"/>
      <c r="H333" s="102"/>
      <c r="I333" s="102"/>
      <c r="J333" s="102"/>
      <c r="K333" s="105"/>
      <c r="L333" s="105"/>
      <c r="M333" s="106"/>
    </row>
    <row r="334" spans="2:13" hidden="1">
      <c r="B334" s="102"/>
      <c r="C334" s="102"/>
      <c r="D334" s="102"/>
      <c r="E334" s="102"/>
      <c r="F334" s="104"/>
      <c r="G334" s="104"/>
      <c r="H334" s="102"/>
      <c r="I334" s="102"/>
      <c r="J334" s="102"/>
      <c r="K334" s="105"/>
      <c r="L334" s="105"/>
      <c r="M334" s="106"/>
    </row>
    <row r="335" spans="2:13" hidden="1">
      <c r="B335" s="102"/>
      <c r="C335" s="102"/>
      <c r="D335" s="102"/>
      <c r="E335" s="102"/>
      <c r="F335" s="104"/>
      <c r="G335" s="104"/>
      <c r="H335" s="102"/>
      <c r="I335" s="102"/>
      <c r="J335" s="102"/>
      <c r="K335" s="105"/>
      <c r="L335" s="105"/>
      <c r="M335" s="106"/>
    </row>
    <row r="336" spans="2:13" hidden="1">
      <c r="B336" s="102"/>
      <c r="C336" s="102"/>
      <c r="D336" s="102"/>
      <c r="E336" s="102"/>
      <c r="F336" s="104"/>
      <c r="G336" s="104"/>
      <c r="H336" s="102"/>
      <c r="I336" s="102"/>
      <c r="J336" s="102"/>
      <c r="K336" s="105"/>
      <c r="L336" s="105"/>
      <c r="M336" s="106"/>
    </row>
    <row r="337" spans="2:13" hidden="1">
      <c r="B337" s="102"/>
      <c r="C337" s="102"/>
      <c r="D337" s="102"/>
      <c r="E337" s="102"/>
      <c r="F337" s="104"/>
      <c r="G337" s="104"/>
      <c r="H337" s="102"/>
      <c r="I337" s="102"/>
      <c r="J337" s="102"/>
      <c r="K337" s="105"/>
      <c r="L337" s="105"/>
      <c r="M337" s="106"/>
    </row>
    <row r="338" spans="2:13" hidden="1">
      <c r="B338" s="102"/>
      <c r="C338" s="102"/>
      <c r="D338" s="102"/>
      <c r="E338" s="102"/>
      <c r="F338" s="104"/>
      <c r="G338" s="104"/>
      <c r="H338" s="102"/>
      <c r="I338" s="102"/>
      <c r="J338" s="102"/>
      <c r="K338" s="105"/>
      <c r="L338" s="105"/>
      <c r="M338" s="106"/>
    </row>
    <row r="339" spans="2:13" hidden="1">
      <c r="B339" s="102"/>
      <c r="C339" s="102"/>
      <c r="D339" s="102"/>
      <c r="E339" s="102"/>
      <c r="F339" s="104"/>
      <c r="G339" s="104"/>
      <c r="H339" s="102"/>
      <c r="I339" s="102"/>
      <c r="J339" s="102"/>
      <c r="K339" s="105"/>
      <c r="L339" s="105"/>
      <c r="M339" s="106"/>
    </row>
    <row r="340" spans="2:13" hidden="1">
      <c r="B340" s="102"/>
      <c r="C340" s="102"/>
      <c r="D340" s="102"/>
      <c r="E340" s="102"/>
      <c r="F340" s="104"/>
      <c r="G340" s="104"/>
      <c r="H340" s="102"/>
      <c r="I340" s="102"/>
      <c r="J340" s="102"/>
      <c r="K340" s="105"/>
      <c r="L340" s="105"/>
      <c r="M340" s="106"/>
    </row>
    <row r="341" spans="2:13" hidden="1">
      <c r="B341" s="102"/>
      <c r="C341" s="102"/>
      <c r="D341" s="102"/>
      <c r="E341" s="102"/>
      <c r="F341" s="104"/>
      <c r="G341" s="104"/>
      <c r="H341" s="102"/>
      <c r="I341" s="102"/>
      <c r="J341" s="102"/>
      <c r="K341" s="105"/>
      <c r="L341" s="105"/>
      <c r="M341" s="106"/>
    </row>
    <row r="342" spans="2:13" hidden="1">
      <c r="B342" s="102"/>
      <c r="C342" s="102"/>
      <c r="D342" s="102"/>
      <c r="E342" s="102"/>
      <c r="F342" s="104"/>
      <c r="G342" s="104"/>
      <c r="H342" s="102"/>
      <c r="I342" s="102"/>
      <c r="J342" s="102"/>
      <c r="K342" s="105"/>
      <c r="L342" s="105"/>
      <c r="M342" s="106"/>
    </row>
    <row r="343" spans="2:13" hidden="1">
      <c r="B343" s="102"/>
      <c r="C343" s="102"/>
      <c r="D343" s="102"/>
      <c r="E343" s="102"/>
      <c r="F343" s="104"/>
      <c r="G343" s="104"/>
      <c r="H343" s="102"/>
      <c r="I343" s="102"/>
      <c r="J343" s="102"/>
      <c r="K343" s="105"/>
      <c r="L343" s="105"/>
      <c r="M343" s="106"/>
    </row>
    <row r="344" spans="2:13" hidden="1">
      <c r="B344" s="102"/>
      <c r="C344" s="102"/>
      <c r="D344" s="102"/>
      <c r="E344" s="102"/>
      <c r="F344" s="104"/>
      <c r="G344" s="104"/>
      <c r="H344" s="102"/>
      <c r="I344" s="102"/>
      <c r="J344" s="102"/>
      <c r="K344" s="105"/>
      <c r="L344" s="105"/>
      <c r="M344" s="106"/>
    </row>
    <row r="345" spans="2:13" hidden="1">
      <c r="B345" s="102"/>
      <c r="C345" s="102"/>
      <c r="D345" s="102"/>
      <c r="E345" s="102"/>
      <c r="F345" s="104"/>
      <c r="G345" s="104"/>
      <c r="H345" s="102"/>
      <c r="I345" s="102"/>
      <c r="J345" s="102"/>
      <c r="K345" s="105"/>
      <c r="L345" s="105"/>
      <c r="M345" s="106"/>
    </row>
    <row r="346" spans="2:13" hidden="1">
      <c r="B346" s="102"/>
      <c r="C346" s="102"/>
      <c r="D346" s="102"/>
      <c r="E346" s="102"/>
      <c r="F346" s="104"/>
      <c r="G346" s="104"/>
      <c r="H346" s="102"/>
      <c r="I346" s="102"/>
      <c r="J346" s="102"/>
      <c r="K346" s="105"/>
      <c r="L346" s="105"/>
      <c r="M346" s="106"/>
    </row>
    <row r="347" spans="2:13" hidden="1">
      <c r="B347" s="102"/>
      <c r="C347" s="102"/>
      <c r="D347" s="102"/>
      <c r="E347" s="102"/>
      <c r="F347" s="104"/>
      <c r="G347" s="104"/>
      <c r="H347" s="102"/>
      <c r="I347" s="102"/>
      <c r="J347" s="102"/>
      <c r="K347" s="105"/>
      <c r="L347" s="105"/>
      <c r="M347" s="106"/>
    </row>
    <row r="348" spans="2:13" hidden="1">
      <c r="B348" s="102"/>
      <c r="C348" s="102"/>
      <c r="D348" s="102"/>
      <c r="E348" s="102"/>
      <c r="F348" s="104"/>
      <c r="G348" s="104"/>
      <c r="H348" s="102"/>
      <c r="I348" s="102"/>
      <c r="J348" s="102"/>
      <c r="K348" s="105"/>
      <c r="L348" s="105"/>
      <c r="M348" s="106"/>
    </row>
    <row r="349" spans="2:13" hidden="1">
      <c r="B349" s="102"/>
      <c r="C349" s="102"/>
      <c r="D349" s="102"/>
      <c r="E349" s="102"/>
      <c r="F349" s="104"/>
      <c r="G349" s="104"/>
      <c r="H349" s="102"/>
      <c r="I349" s="102"/>
      <c r="J349" s="102"/>
      <c r="K349" s="105"/>
      <c r="L349" s="105"/>
      <c r="M349" s="106"/>
    </row>
    <row r="350" spans="2:13" hidden="1">
      <c r="B350" s="102"/>
      <c r="C350" s="102"/>
      <c r="D350" s="102"/>
      <c r="E350" s="102"/>
      <c r="F350" s="104"/>
      <c r="G350" s="104"/>
      <c r="H350" s="102"/>
      <c r="I350" s="102"/>
      <c r="J350" s="102"/>
      <c r="K350" s="105"/>
      <c r="L350" s="105"/>
      <c r="M350" s="106"/>
    </row>
    <row r="351" spans="2:13" hidden="1">
      <c r="B351" s="102"/>
      <c r="C351" s="102"/>
      <c r="D351" s="102"/>
      <c r="E351" s="102"/>
      <c r="F351" s="104"/>
      <c r="G351" s="104"/>
      <c r="H351" s="102"/>
      <c r="I351" s="102"/>
      <c r="J351" s="102"/>
      <c r="K351" s="105"/>
      <c r="L351" s="105"/>
      <c r="M351" s="106"/>
    </row>
    <row r="352" spans="2:13" hidden="1">
      <c r="B352" s="102"/>
      <c r="C352" s="102"/>
      <c r="D352" s="102"/>
      <c r="E352" s="102"/>
      <c r="F352" s="104"/>
      <c r="G352" s="104"/>
      <c r="H352" s="102"/>
      <c r="I352" s="102"/>
      <c r="J352" s="102"/>
      <c r="K352" s="105"/>
      <c r="L352" s="105"/>
      <c r="M352" s="106"/>
    </row>
    <row r="353" spans="2:13" hidden="1">
      <c r="B353" s="102"/>
      <c r="C353" s="102"/>
      <c r="D353" s="102"/>
      <c r="E353" s="102"/>
      <c r="F353" s="104"/>
      <c r="G353" s="104"/>
      <c r="H353" s="102"/>
      <c r="I353" s="102"/>
      <c r="J353" s="102"/>
      <c r="K353" s="105"/>
      <c r="L353" s="105"/>
      <c r="M353" s="106"/>
    </row>
    <row r="354" spans="2:13" hidden="1">
      <c r="B354" s="102"/>
      <c r="C354" s="102"/>
      <c r="D354" s="102"/>
      <c r="E354" s="102"/>
      <c r="F354" s="104"/>
      <c r="G354" s="104"/>
      <c r="H354" s="102"/>
      <c r="I354" s="102"/>
      <c r="J354" s="102"/>
      <c r="K354" s="105"/>
      <c r="L354" s="105"/>
      <c r="M354" s="106"/>
    </row>
    <row r="355" spans="2:13" hidden="1">
      <c r="B355" s="102"/>
      <c r="C355" s="102"/>
      <c r="D355" s="102"/>
      <c r="E355" s="102"/>
      <c r="F355" s="104"/>
      <c r="G355" s="104"/>
      <c r="H355" s="102"/>
      <c r="I355" s="102"/>
      <c r="J355" s="102"/>
      <c r="K355" s="105"/>
      <c r="L355" s="105"/>
      <c r="M355" s="106"/>
    </row>
    <row r="356" spans="2:13" hidden="1">
      <c r="B356" s="102"/>
      <c r="C356" s="102"/>
      <c r="D356" s="102"/>
      <c r="E356" s="102"/>
      <c r="F356" s="104"/>
      <c r="G356" s="104"/>
      <c r="H356" s="102"/>
      <c r="I356" s="102"/>
      <c r="J356" s="102"/>
      <c r="K356" s="105"/>
      <c r="L356" s="105"/>
      <c r="M356" s="106"/>
    </row>
    <row r="357" spans="2:13" hidden="1">
      <c r="B357" s="102"/>
      <c r="C357" s="102"/>
      <c r="D357" s="102"/>
      <c r="E357" s="102"/>
      <c r="F357" s="104"/>
      <c r="G357" s="104"/>
      <c r="H357" s="102"/>
      <c r="I357" s="102"/>
      <c r="J357" s="102"/>
      <c r="K357" s="105"/>
      <c r="L357" s="105"/>
      <c r="M357" s="106"/>
    </row>
    <row r="358" spans="2:13" hidden="1">
      <c r="B358" s="102"/>
      <c r="C358" s="102"/>
      <c r="D358" s="102"/>
      <c r="E358" s="102"/>
      <c r="F358" s="104"/>
      <c r="G358" s="104"/>
      <c r="H358" s="102"/>
      <c r="I358" s="102"/>
      <c r="J358" s="102"/>
      <c r="K358" s="105"/>
      <c r="L358" s="105"/>
      <c r="M358" s="106"/>
    </row>
    <row r="359" spans="2:13" hidden="1">
      <c r="B359" s="102"/>
      <c r="C359" s="102"/>
      <c r="D359" s="102"/>
      <c r="E359" s="102"/>
      <c r="F359" s="104"/>
      <c r="G359" s="104"/>
      <c r="H359" s="102"/>
      <c r="I359" s="102"/>
      <c r="J359" s="102"/>
      <c r="K359" s="105"/>
      <c r="L359" s="105"/>
      <c r="M359" s="106"/>
    </row>
    <row r="360" spans="2:13" hidden="1">
      <c r="B360" s="102"/>
      <c r="C360" s="102"/>
      <c r="D360" s="102"/>
      <c r="E360" s="102"/>
      <c r="F360" s="104"/>
      <c r="G360" s="104"/>
      <c r="H360" s="102"/>
      <c r="I360" s="102"/>
      <c r="J360" s="102"/>
      <c r="K360" s="105"/>
      <c r="L360" s="105"/>
      <c r="M360" s="106"/>
    </row>
    <row r="361" spans="2:13" hidden="1">
      <c r="B361" s="102"/>
      <c r="C361" s="102"/>
      <c r="D361" s="102"/>
      <c r="E361" s="102"/>
      <c r="F361" s="104"/>
      <c r="G361" s="104"/>
      <c r="H361" s="102"/>
      <c r="I361" s="102"/>
      <c r="J361" s="102"/>
      <c r="K361" s="105"/>
      <c r="L361" s="105"/>
      <c r="M361" s="106"/>
    </row>
    <row r="362" spans="2:13" hidden="1">
      <c r="B362" s="102"/>
      <c r="C362" s="102"/>
      <c r="D362" s="102"/>
      <c r="E362" s="102"/>
      <c r="F362" s="104"/>
      <c r="G362" s="104"/>
      <c r="H362" s="102"/>
      <c r="I362" s="102"/>
      <c r="J362" s="102"/>
      <c r="K362" s="105"/>
      <c r="L362" s="105"/>
      <c r="M362" s="106"/>
    </row>
    <row r="363" spans="2:13" hidden="1">
      <c r="B363" s="102"/>
      <c r="C363" s="102"/>
      <c r="D363" s="102"/>
      <c r="E363" s="102"/>
      <c r="F363" s="104"/>
      <c r="G363" s="104"/>
      <c r="H363" s="102"/>
      <c r="I363" s="102"/>
      <c r="J363" s="102"/>
      <c r="K363" s="105"/>
      <c r="L363" s="105"/>
      <c r="M363" s="106"/>
    </row>
    <row r="364" spans="2:13" hidden="1">
      <c r="B364" s="102"/>
      <c r="C364" s="102"/>
      <c r="D364" s="102"/>
      <c r="E364" s="102"/>
      <c r="F364" s="104"/>
      <c r="G364" s="104"/>
      <c r="H364" s="102"/>
      <c r="I364" s="102"/>
      <c r="J364" s="102"/>
      <c r="K364" s="105"/>
      <c r="L364" s="105"/>
      <c r="M364" s="106"/>
    </row>
    <row r="365" spans="2:13" hidden="1">
      <c r="B365" s="102"/>
      <c r="C365" s="102"/>
      <c r="D365" s="102"/>
      <c r="E365" s="102"/>
      <c r="F365" s="104"/>
      <c r="G365" s="104"/>
      <c r="H365" s="102"/>
      <c r="I365" s="102"/>
      <c r="J365" s="102"/>
      <c r="K365" s="105"/>
      <c r="L365" s="105"/>
      <c r="M365" s="106"/>
    </row>
    <row r="366" spans="2:13" hidden="1">
      <c r="B366" s="102"/>
      <c r="C366" s="102"/>
      <c r="D366" s="102"/>
      <c r="E366" s="102"/>
      <c r="F366" s="104"/>
      <c r="G366" s="104"/>
      <c r="H366" s="102"/>
      <c r="I366" s="102"/>
      <c r="J366" s="102"/>
      <c r="K366" s="105"/>
      <c r="L366" s="105"/>
      <c r="M366" s="106"/>
    </row>
    <row r="367" spans="2:13" hidden="1">
      <c r="B367" s="102"/>
      <c r="C367" s="102"/>
      <c r="D367" s="102"/>
      <c r="E367" s="102"/>
      <c r="F367" s="104"/>
      <c r="G367" s="104"/>
      <c r="H367" s="102"/>
      <c r="I367" s="102"/>
      <c r="J367" s="102"/>
      <c r="K367" s="105"/>
      <c r="L367" s="105"/>
      <c r="M367" s="106"/>
    </row>
    <row r="368" spans="2:13" hidden="1">
      <c r="B368" s="102"/>
      <c r="C368" s="102"/>
      <c r="D368" s="102"/>
      <c r="E368" s="102"/>
      <c r="F368" s="104"/>
      <c r="G368" s="104"/>
      <c r="H368" s="102"/>
      <c r="I368" s="102"/>
      <c r="J368" s="102"/>
      <c r="K368" s="105"/>
      <c r="L368" s="105"/>
      <c r="M368" s="106"/>
    </row>
    <row r="369" spans="2:13" hidden="1">
      <c r="B369" s="102"/>
      <c r="C369" s="102"/>
      <c r="D369" s="102"/>
      <c r="E369" s="102"/>
      <c r="F369" s="104"/>
      <c r="G369" s="104"/>
      <c r="H369" s="102"/>
      <c r="I369" s="102"/>
      <c r="J369" s="102"/>
      <c r="K369" s="105"/>
      <c r="L369" s="105"/>
      <c r="M369" s="106"/>
    </row>
    <row r="370" spans="2:13" hidden="1">
      <c r="B370" s="102"/>
      <c r="C370" s="102"/>
      <c r="D370" s="102"/>
      <c r="E370" s="102"/>
      <c r="F370" s="104"/>
      <c r="G370" s="104"/>
      <c r="H370" s="102"/>
      <c r="I370" s="102"/>
      <c r="J370" s="102"/>
      <c r="K370" s="105"/>
      <c r="L370" s="105"/>
      <c r="M370" s="106"/>
    </row>
    <row r="371" spans="2:13" hidden="1">
      <c r="B371" s="102"/>
      <c r="C371" s="102"/>
      <c r="D371" s="102"/>
      <c r="E371" s="102"/>
      <c r="F371" s="104"/>
      <c r="G371" s="104"/>
      <c r="H371" s="102"/>
      <c r="I371" s="102"/>
      <c r="J371" s="102"/>
      <c r="K371" s="105"/>
      <c r="L371" s="105"/>
      <c r="M371" s="106"/>
    </row>
    <row r="372" spans="2:13" hidden="1">
      <c r="B372" s="102"/>
      <c r="C372" s="102"/>
      <c r="D372" s="102"/>
      <c r="E372" s="102"/>
      <c r="F372" s="104"/>
      <c r="G372" s="104"/>
      <c r="H372" s="102"/>
      <c r="I372" s="102"/>
      <c r="J372" s="102"/>
      <c r="K372" s="105"/>
      <c r="L372" s="105"/>
      <c r="M372" s="106"/>
    </row>
    <row r="373" spans="2:13" hidden="1">
      <c r="B373" s="102"/>
      <c r="C373" s="102"/>
      <c r="D373" s="102"/>
      <c r="E373" s="102"/>
      <c r="F373" s="104"/>
      <c r="G373" s="104"/>
      <c r="H373" s="102"/>
      <c r="I373" s="102"/>
      <c r="J373" s="102"/>
      <c r="K373" s="105"/>
      <c r="L373" s="105"/>
      <c r="M373" s="106"/>
    </row>
    <row r="374" spans="2:13" hidden="1">
      <c r="B374" s="102"/>
      <c r="C374" s="102"/>
      <c r="D374" s="102"/>
      <c r="E374" s="102"/>
      <c r="F374" s="104"/>
      <c r="G374" s="104"/>
      <c r="H374" s="102"/>
      <c r="I374" s="102"/>
      <c r="J374" s="102"/>
      <c r="K374" s="105"/>
      <c r="L374" s="105"/>
      <c r="M374" s="106"/>
    </row>
    <row r="375" spans="2:13" hidden="1">
      <c r="B375" s="102"/>
      <c r="C375" s="102"/>
      <c r="D375" s="102"/>
      <c r="E375" s="102"/>
      <c r="F375" s="104"/>
      <c r="G375" s="104"/>
      <c r="H375" s="102"/>
      <c r="I375" s="102"/>
      <c r="J375" s="102"/>
      <c r="K375" s="105"/>
      <c r="L375" s="105"/>
      <c r="M375" s="106"/>
    </row>
    <row r="376" spans="2:13" hidden="1">
      <c r="B376" s="102"/>
      <c r="C376" s="102"/>
      <c r="D376" s="102"/>
      <c r="E376" s="102"/>
      <c r="F376" s="104"/>
      <c r="G376" s="104"/>
      <c r="H376" s="102"/>
      <c r="I376" s="102"/>
      <c r="J376" s="102"/>
      <c r="K376" s="105"/>
      <c r="L376" s="105"/>
      <c r="M376" s="106"/>
    </row>
    <row r="377" spans="2:13" hidden="1">
      <c r="B377" s="102"/>
      <c r="C377" s="102"/>
      <c r="D377" s="102"/>
      <c r="E377" s="102"/>
      <c r="F377" s="104"/>
      <c r="G377" s="104"/>
      <c r="H377" s="102"/>
      <c r="I377" s="102"/>
      <c r="J377" s="102"/>
      <c r="K377" s="105"/>
      <c r="L377" s="105"/>
      <c r="M377" s="106"/>
    </row>
    <row r="378" spans="2:13" hidden="1">
      <c r="B378" s="102"/>
      <c r="C378" s="102"/>
      <c r="D378" s="102"/>
      <c r="E378" s="102"/>
      <c r="F378" s="104"/>
      <c r="G378" s="104"/>
      <c r="H378" s="102"/>
      <c r="I378" s="102"/>
      <c r="J378" s="102"/>
      <c r="K378" s="105"/>
      <c r="L378" s="105"/>
      <c r="M378" s="106"/>
    </row>
    <row r="379" spans="2:13" hidden="1">
      <c r="B379" s="102"/>
      <c r="C379" s="102"/>
      <c r="D379" s="102"/>
      <c r="E379" s="102"/>
      <c r="F379" s="104"/>
      <c r="G379" s="104"/>
      <c r="H379" s="102"/>
      <c r="I379" s="102"/>
      <c r="J379" s="102"/>
      <c r="K379" s="105"/>
      <c r="L379" s="105"/>
      <c r="M379" s="106"/>
    </row>
    <row r="380" spans="2:13" hidden="1">
      <c r="B380" s="102"/>
      <c r="C380" s="102"/>
      <c r="D380" s="102"/>
      <c r="E380" s="102"/>
      <c r="F380" s="104"/>
      <c r="G380" s="104"/>
      <c r="H380" s="102"/>
      <c r="I380" s="102"/>
      <c r="J380" s="102"/>
      <c r="K380" s="105"/>
      <c r="L380" s="105"/>
      <c r="M380" s="106"/>
    </row>
    <row r="381" spans="2:13" hidden="1">
      <c r="B381" s="102"/>
      <c r="C381" s="102"/>
      <c r="D381" s="102"/>
      <c r="E381" s="102"/>
      <c r="F381" s="104"/>
      <c r="G381" s="104"/>
      <c r="H381" s="102"/>
      <c r="I381" s="102"/>
      <c r="J381" s="102"/>
      <c r="K381" s="105"/>
      <c r="L381" s="105"/>
      <c r="M381" s="106"/>
    </row>
    <row r="382" spans="2:13" hidden="1">
      <c r="B382" s="102"/>
      <c r="C382" s="102"/>
      <c r="D382" s="102"/>
      <c r="E382" s="102"/>
      <c r="F382" s="104"/>
      <c r="G382" s="104"/>
      <c r="H382" s="102"/>
      <c r="I382" s="102"/>
      <c r="J382" s="102"/>
      <c r="K382" s="105"/>
      <c r="L382" s="105"/>
      <c r="M382" s="106"/>
    </row>
    <row r="383" spans="2:13" hidden="1">
      <c r="B383" s="102"/>
      <c r="C383" s="102"/>
      <c r="D383" s="102"/>
      <c r="E383" s="102"/>
      <c r="F383" s="104"/>
      <c r="G383" s="104"/>
      <c r="H383" s="102"/>
      <c r="I383" s="102"/>
      <c r="J383" s="102"/>
      <c r="K383" s="105"/>
      <c r="L383" s="105"/>
      <c r="M383" s="106"/>
    </row>
    <row r="384" spans="2:13" hidden="1">
      <c r="B384" s="102"/>
      <c r="C384" s="102"/>
      <c r="D384" s="102"/>
      <c r="E384" s="102"/>
      <c r="F384" s="104"/>
      <c r="G384" s="104"/>
      <c r="H384" s="102"/>
      <c r="I384" s="102"/>
      <c r="J384" s="102"/>
      <c r="K384" s="105"/>
      <c r="L384" s="105"/>
      <c r="M384" s="106"/>
    </row>
    <row r="385" spans="2:13" hidden="1">
      <c r="B385" s="102"/>
      <c r="C385" s="102"/>
      <c r="D385" s="102"/>
      <c r="E385" s="102"/>
      <c r="F385" s="104"/>
      <c r="G385" s="104"/>
      <c r="H385" s="102"/>
      <c r="I385" s="102"/>
      <c r="J385" s="102"/>
      <c r="K385" s="105"/>
      <c r="L385" s="105"/>
      <c r="M385" s="106"/>
    </row>
    <row r="386" spans="2:13" hidden="1">
      <c r="B386" s="102"/>
      <c r="C386" s="102"/>
      <c r="D386" s="102"/>
      <c r="E386" s="102"/>
      <c r="F386" s="104"/>
      <c r="G386" s="104"/>
      <c r="H386" s="102"/>
      <c r="I386" s="102"/>
      <c r="J386" s="102"/>
      <c r="K386" s="105"/>
      <c r="L386" s="105"/>
      <c r="M386" s="106"/>
    </row>
    <row r="387" spans="2:13" hidden="1">
      <c r="B387" s="102"/>
      <c r="C387" s="102"/>
      <c r="D387" s="102"/>
      <c r="E387" s="102"/>
      <c r="F387" s="104"/>
      <c r="G387" s="104"/>
      <c r="H387" s="102"/>
      <c r="I387" s="102"/>
      <c r="J387" s="102"/>
      <c r="K387" s="105"/>
      <c r="L387" s="105"/>
      <c r="M387" s="106"/>
    </row>
    <row r="388" spans="2:13" hidden="1">
      <c r="B388" s="102"/>
      <c r="C388" s="102"/>
      <c r="D388" s="102"/>
      <c r="E388" s="102"/>
      <c r="F388" s="104"/>
      <c r="G388" s="104"/>
      <c r="H388" s="102"/>
      <c r="I388" s="102"/>
      <c r="J388" s="102"/>
      <c r="K388" s="105"/>
      <c r="L388" s="105"/>
      <c r="M388" s="106"/>
    </row>
    <row r="389" spans="2:13" hidden="1">
      <c r="B389" s="102"/>
      <c r="C389" s="102"/>
      <c r="D389" s="102"/>
      <c r="E389" s="102"/>
      <c r="F389" s="104"/>
      <c r="G389" s="104"/>
      <c r="H389" s="102"/>
      <c r="I389" s="102"/>
      <c r="J389" s="102"/>
      <c r="K389" s="105"/>
      <c r="L389" s="105"/>
      <c r="M389" s="106"/>
    </row>
    <row r="390" spans="2:13" hidden="1">
      <c r="B390" s="102"/>
      <c r="C390" s="102"/>
      <c r="D390" s="102"/>
      <c r="E390" s="102"/>
      <c r="F390" s="104"/>
      <c r="G390" s="104"/>
      <c r="H390" s="102"/>
      <c r="I390" s="102"/>
      <c r="J390" s="102"/>
      <c r="K390" s="105"/>
      <c r="L390" s="105"/>
      <c r="M390" s="106"/>
    </row>
    <row r="391" spans="2:13" hidden="1">
      <c r="B391" s="102"/>
      <c r="C391" s="102"/>
      <c r="D391" s="102"/>
      <c r="E391" s="102"/>
      <c r="F391" s="104"/>
      <c r="G391" s="104"/>
      <c r="H391" s="102"/>
      <c r="I391" s="102"/>
      <c r="J391" s="102"/>
      <c r="K391" s="105"/>
      <c r="L391" s="105"/>
      <c r="M391" s="106"/>
    </row>
    <row r="392" spans="2:13" hidden="1">
      <c r="B392" s="102"/>
      <c r="C392" s="102"/>
      <c r="D392" s="102"/>
      <c r="E392" s="102"/>
      <c r="F392" s="104"/>
      <c r="G392" s="104"/>
      <c r="H392" s="102"/>
      <c r="I392" s="102"/>
      <c r="J392" s="102"/>
      <c r="K392" s="105"/>
      <c r="L392" s="105"/>
      <c r="M392" s="106"/>
    </row>
    <row r="393" spans="2:13" hidden="1">
      <c r="B393" s="102"/>
      <c r="C393" s="102"/>
      <c r="D393" s="102"/>
      <c r="E393" s="102"/>
      <c r="F393" s="104"/>
      <c r="G393" s="104"/>
      <c r="H393" s="102"/>
      <c r="I393" s="102"/>
      <c r="J393" s="102"/>
      <c r="K393" s="105"/>
      <c r="L393" s="105"/>
      <c r="M393" s="106"/>
    </row>
    <row r="394" spans="2:13" hidden="1">
      <c r="B394" s="102"/>
      <c r="C394" s="102"/>
      <c r="D394" s="102"/>
      <c r="E394" s="102"/>
      <c r="F394" s="104"/>
      <c r="G394" s="104"/>
      <c r="H394" s="102"/>
      <c r="I394" s="102"/>
      <c r="J394" s="102"/>
      <c r="K394" s="105"/>
      <c r="L394" s="105"/>
      <c r="M394" s="106"/>
    </row>
    <row r="395" spans="2:13" hidden="1">
      <c r="B395" s="102"/>
      <c r="C395" s="102"/>
      <c r="D395" s="102"/>
      <c r="E395" s="102"/>
      <c r="F395" s="104"/>
      <c r="G395" s="104"/>
      <c r="H395" s="102"/>
      <c r="I395" s="102"/>
      <c r="J395" s="102"/>
      <c r="K395" s="105"/>
      <c r="L395" s="105"/>
      <c r="M395" s="106"/>
    </row>
    <row r="396" spans="2:13" hidden="1">
      <c r="B396" s="102"/>
      <c r="C396" s="102"/>
      <c r="D396" s="102"/>
      <c r="E396" s="102"/>
      <c r="F396" s="104"/>
      <c r="G396" s="104"/>
      <c r="H396" s="102"/>
      <c r="I396" s="102"/>
      <c r="J396" s="102"/>
      <c r="K396" s="105"/>
      <c r="L396" s="105"/>
      <c r="M396" s="106"/>
    </row>
    <row r="397" spans="2:13" hidden="1">
      <c r="B397" s="102"/>
      <c r="C397" s="102"/>
      <c r="D397" s="102"/>
      <c r="E397" s="102"/>
      <c r="F397" s="104"/>
      <c r="G397" s="104"/>
      <c r="H397" s="102"/>
      <c r="I397" s="102"/>
      <c r="J397" s="102"/>
      <c r="K397" s="105"/>
      <c r="L397" s="105"/>
      <c r="M397" s="106"/>
    </row>
    <row r="398" spans="2:13" hidden="1">
      <c r="B398" s="102"/>
      <c r="C398" s="102"/>
      <c r="D398" s="102"/>
      <c r="E398" s="102"/>
      <c r="F398" s="104"/>
      <c r="G398" s="104"/>
      <c r="H398" s="102"/>
      <c r="I398" s="102"/>
      <c r="J398" s="102"/>
      <c r="K398" s="105"/>
      <c r="L398" s="105"/>
      <c r="M398" s="106"/>
    </row>
    <row r="399" spans="2:13" hidden="1">
      <c r="B399" s="102"/>
      <c r="C399" s="102"/>
      <c r="D399" s="102"/>
      <c r="E399" s="102"/>
      <c r="F399" s="104"/>
      <c r="G399" s="104"/>
      <c r="H399" s="102"/>
      <c r="I399" s="102"/>
      <c r="J399" s="102"/>
      <c r="K399" s="105"/>
      <c r="L399" s="105"/>
      <c r="M399" s="106"/>
    </row>
    <row r="400" spans="2:13" hidden="1">
      <c r="B400" s="102"/>
      <c r="C400" s="102"/>
      <c r="D400" s="102"/>
      <c r="E400" s="102"/>
      <c r="F400" s="104"/>
      <c r="G400" s="104"/>
      <c r="H400" s="102"/>
      <c r="I400" s="102"/>
      <c r="J400" s="102"/>
      <c r="K400" s="105"/>
      <c r="L400" s="105"/>
      <c r="M400" s="106"/>
    </row>
    <row r="401" spans="2:13" hidden="1">
      <c r="B401" s="102"/>
      <c r="C401" s="102"/>
      <c r="D401" s="102"/>
      <c r="E401" s="102"/>
      <c r="F401" s="104"/>
      <c r="G401" s="104"/>
      <c r="H401" s="102"/>
      <c r="I401" s="102"/>
      <c r="J401" s="102"/>
      <c r="K401" s="105"/>
      <c r="L401" s="105"/>
      <c r="M401" s="106"/>
    </row>
    <row r="402" spans="2:13" hidden="1">
      <c r="B402" s="102"/>
      <c r="C402" s="102"/>
      <c r="D402" s="102"/>
      <c r="E402" s="102"/>
      <c r="F402" s="104"/>
      <c r="G402" s="104"/>
      <c r="H402" s="102"/>
      <c r="I402" s="102"/>
      <c r="J402" s="102"/>
      <c r="K402" s="105"/>
      <c r="L402" s="105"/>
      <c r="M402" s="106"/>
    </row>
    <row r="403" spans="2:13" hidden="1">
      <c r="B403" s="102"/>
      <c r="C403" s="102"/>
      <c r="D403" s="102"/>
      <c r="E403" s="102"/>
      <c r="F403" s="104"/>
      <c r="G403" s="104"/>
      <c r="H403" s="102"/>
      <c r="I403" s="102"/>
      <c r="J403" s="102"/>
      <c r="K403" s="105"/>
      <c r="L403" s="105"/>
      <c r="M403" s="106"/>
    </row>
    <row r="404" spans="2:13" hidden="1">
      <c r="B404" s="102"/>
      <c r="C404" s="102"/>
      <c r="D404" s="102"/>
      <c r="E404" s="102"/>
      <c r="F404" s="104"/>
      <c r="G404" s="104"/>
      <c r="H404" s="102"/>
      <c r="I404" s="102"/>
      <c r="J404" s="102"/>
      <c r="K404" s="105"/>
      <c r="L404" s="105"/>
      <c r="M404" s="106"/>
    </row>
    <row r="405" spans="2:13" hidden="1">
      <c r="B405" s="102"/>
      <c r="C405" s="102"/>
      <c r="D405" s="102"/>
      <c r="E405" s="102"/>
      <c r="F405" s="104"/>
      <c r="G405" s="104"/>
      <c r="H405" s="102"/>
      <c r="I405" s="102"/>
      <c r="J405" s="102"/>
      <c r="K405" s="105"/>
      <c r="L405" s="105"/>
      <c r="M405" s="106"/>
    </row>
    <row r="406" spans="2:13" hidden="1">
      <c r="B406" s="102"/>
      <c r="C406" s="102"/>
      <c r="D406" s="102"/>
      <c r="E406" s="102"/>
      <c r="F406" s="104"/>
      <c r="G406" s="104"/>
      <c r="H406" s="102"/>
      <c r="I406" s="102"/>
      <c r="J406" s="102"/>
      <c r="K406" s="105"/>
      <c r="L406" s="105"/>
      <c r="M406" s="106"/>
    </row>
    <row r="407" spans="2:13" hidden="1">
      <c r="B407" s="102"/>
      <c r="C407" s="102"/>
      <c r="D407" s="102"/>
      <c r="E407" s="102"/>
      <c r="F407" s="104"/>
      <c r="G407" s="104"/>
      <c r="H407" s="102"/>
      <c r="I407" s="102"/>
      <c r="J407" s="102"/>
      <c r="K407" s="105"/>
      <c r="L407" s="105"/>
      <c r="M407" s="106"/>
    </row>
    <row r="408" spans="2:13" hidden="1">
      <c r="B408" s="102"/>
      <c r="C408" s="102"/>
      <c r="D408" s="102"/>
      <c r="E408" s="102"/>
      <c r="F408" s="104"/>
      <c r="G408" s="104"/>
      <c r="H408" s="102"/>
      <c r="I408" s="102"/>
      <c r="J408" s="102"/>
      <c r="K408" s="105"/>
      <c r="L408" s="105"/>
      <c r="M408" s="106"/>
    </row>
    <row r="409" spans="2:13" hidden="1">
      <c r="B409" s="102"/>
      <c r="C409" s="102"/>
      <c r="D409" s="102"/>
      <c r="E409" s="102"/>
      <c r="F409" s="104"/>
      <c r="G409" s="104"/>
      <c r="H409" s="102"/>
      <c r="I409" s="102"/>
      <c r="J409" s="102"/>
      <c r="K409" s="105"/>
      <c r="L409" s="105"/>
      <c r="M409" s="106"/>
    </row>
    <row r="410" spans="2:13" hidden="1">
      <c r="B410" s="102"/>
      <c r="C410" s="102"/>
      <c r="D410" s="102"/>
      <c r="E410" s="102"/>
      <c r="F410" s="104"/>
      <c r="G410" s="104"/>
      <c r="H410" s="102"/>
      <c r="I410" s="102"/>
      <c r="J410" s="102"/>
      <c r="K410" s="105"/>
      <c r="L410" s="105"/>
      <c r="M410" s="106"/>
    </row>
    <row r="411" spans="2:13" hidden="1">
      <c r="B411" s="102"/>
      <c r="C411" s="102"/>
      <c r="D411" s="102"/>
      <c r="E411" s="102"/>
      <c r="F411" s="104"/>
      <c r="G411" s="104"/>
      <c r="H411" s="102"/>
      <c r="I411" s="102"/>
      <c r="J411" s="102"/>
      <c r="K411" s="105"/>
      <c r="L411" s="105"/>
      <c r="M411" s="106"/>
    </row>
    <row r="412" spans="2:13" hidden="1">
      <c r="B412" s="102"/>
      <c r="C412" s="102"/>
      <c r="D412" s="102"/>
      <c r="E412" s="102"/>
      <c r="F412" s="104"/>
      <c r="G412" s="104"/>
      <c r="H412" s="102"/>
      <c r="I412" s="102"/>
      <c r="J412" s="102"/>
      <c r="K412" s="105"/>
      <c r="L412" s="105"/>
      <c r="M412" s="106"/>
    </row>
    <row r="413" spans="2:13" hidden="1">
      <c r="B413" s="102"/>
      <c r="C413" s="102"/>
      <c r="D413" s="102"/>
      <c r="E413" s="102"/>
      <c r="F413" s="104"/>
      <c r="G413" s="104"/>
      <c r="H413" s="102"/>
      <c r="I413" s="102"/>
      <c r="J413" s="102"/>
      <c r="K413" s="105"/>
      <c r="L413" s="105"/>
      <c r="M413" s="106"/>
    </row>
    <row r="414" spans="2:13" hidden="1">
      <c r="B414" s="102"/>
      <c r="C414" s="102"/>
      <c r="D414" s="102"/>
      <c r="E414" s="102"/>
      <c r="F414" s="104"/>
      <c r="G414" s="104"/>
      <c r="H414" s="102"/>
      <c r="I414" s="102"/>
      <c r="J414" s="102"/>
      <c r="K414" s="105"/>
      <c r="L414" s="105"/>
      <c r="M414" s="106"/>
    </row>
    <row r="415" spans="2:13" hidden="1">
      <c r="B415" s="102"/>
      <c r="C415" s="102"/>
      <c r="D415" s="102"/>
      <c r="E415" s="102"/>
      <c r="F415" s="104"/>
      <c r="G415" s="104"/>
      <c r="H415" s="102"/>
      <c r="I415" s="102"/>
      <c r="J415" s="102"/>
      <c r="K415" s="105"/>
      <c r="L415" s="105"/>
      <c r="M415" s="106"/>
    </row>
    <row r="416" spans="2:13" hidden="1">
      <c r="B416" s="102"/>
      <c r="C416" s="102"/>
      <c r="D416" s="102"/>
      <c r="E416" s="102"/>
      <c r="F416" s="104"/>
      <c r="G416" s="104"/>
      <c r="H416" s="102"/>
      <c r="I416" s="102"/>
      <c r="J416" s="102"/>
      <c r="K416" s="105"/>
      <c r="L416" s="105"/>
      <c r="M416" s="106"/>
    </row>
    <row r="417" spans="2:13" hidden="1">
      <c r="B417" s="102"/>
      <c r="C417" s="102"/>
      <c r="D417" s="102"/>
      <c r="E417" s="102"/>
      <c r="F417" s="104"/>
      <c r="G417" s="104"/>
      <c r="H417" s="102"/>
      <c r="I417" s="102"/>
      <c r="J417" s="102"/>
      <c r="K417" s="105"/>
      <c r="L417" s="105"/>
      <c r="M417" s="106"/>
    </row>
    <row r="418" spans="2:13" hidden="1">
      <c r="B418" s="102"/>
      <c r="C418" s="102"/>
      <c r="D418" s="102"/>
      <c r="E418" s="102"/>
      <c r="F418" s="104"/>
      <c r="G418" s="104"/>
      <c r="H418" s="102"/>
      <c r="I418" s="102"/>
      <c r="J418" s="102"/>
      <c r="K418" s="105"/>
      <c r="L418" s="105"/>
      <c r="M418" s="106"/>
    </row>
    <row r="419" spans="2:13" hidden="1">
      <c r="B419" s="102"/>
      <c r="C419" s="102"/>
      <c r="D419" s="102"/>
      <c r="E419" s="102"/>
      <c r="F419" s="104"/>
      <c r="G419" s="104"/>
      <c r="H419" s="102"/>
      <c r="I419" s="102"/>
      <c r="J419" s="102"/>
      <c r="K419" s="105"/>
      <c r="L419" s="105"/>
      <c r="M419" s="106"/>
    </row>
    <row r="420" spans="2:13" hidden="1">
      <c r="B420" s="102"/>
      <c r="C420" s="102"/>
      <c r="D420" s="102"/>
      <c r="E420" s="102"/>
      <c r="F420" s="104"/>
      <c r="G420" s="104"/>
      <c r="H420" s="102"/>
      <c r="I420" s="102"/>
      <c r="J420" s="102"/>
      <c r="K420" s="105"/>
      <c r="L420" s="105"/>
      <c r="M420" s="106"/>
    </row>
    <row r="421" spans="2:13" hidden="1">
      <c r="B421" s="102"/>
      <c r="C421" s="102"/>
      <c r="D421" s="102"/>
      <c r="E421" s="102"/>
      <c r="F421" s="104"/>
      <c r="G421" s="104"/>
      <c r="H421" s="102"/>
      <c r="I421" s="102"/>
      <c r="J421" s="102"/>
      <c r="K421" s="105"/>
      <c r="L421" s="105"/>
      <c r="M421" s="106"/>
    </row>
    <row r="422" spans="2:13" hidden="1">
      <c r="B422" s="102"/>
      <c r="C422" s="102"/>
      <c r="D422" s="102"/>
      <c r="E422" s="102"/>
      <c r="F422" s="104"/>
      <c r="G422" s="104"/>
      <c r="H422" s="102"/>
      <c r="I422" s="102"/>
      <c r="J422" s="102"/>
      <c r="K422" s="105"/>
      <c r="L422" s="105"/>
      <c r="M422" s="106"/>
    </row>
    <row r="423" spans="2:13" hidden="1">
      <c r="B423" s="102"/>
      <c r="C423" s="102"/>
      <c r="D423" s="102"/>
      <c r="E423" s="102"/>
      <c r="F423" s="104"/>
      <c r="G423" s="104"/>
      <c r="H423" s="102"/>
      <c r="I423" s="102"/>
      <c r="J423" s="102"/>
      <c r="K423" s="105"/>
      <c r="L423" s="105"/>
      <c r="M423" s="106"/>
    </row>
    <row r="424" spans="2:13" hidden="1">
      <c r="B424" s="102"/>
      <c r="C424" s="102"/>
      <c r="D424" s="102"/>
      <c r="E424" s="102"/>
      <c r="F424" s="104"/>
      <c r="G424" s="104"/>
      <c r="H424" s="102"/>
      <c r="I424" s="102"/>
      <c r="J424" s="102"/>
      <c r="K424" s="105"/>
      <c r="L424" s="105"/>
      <c r="M424" s="106"/>
    </row>
    <row r="425" spans="2:13" hidden="1">
      <c r="B425" s="102"/>
      <c r="C425" s="102"/>
      <c r="D425" s="102"/>
      <c r="E425" s="102"/>
      <c r="F425" s="104"/>
      <c r="G425" s="104"/>
      <c r="H425" s="102"/>
      <c r="I425" s="102"/>
      <c r="J425" s="102"/>
      <c r="K425" s="105"/>
      <c r="L425" s="105"/>
      <c r="M425" s="106"/>
    </row>
    <row r="426" spans="2:13" hidden="1">
      <c r="B426" s="102"/>
      <c r="C426" s="102"/>
      <c r="D426" s="102"/>
      <c r="E426" s="102"/>
      <c r="F426" s="104"/>
      <c r="G426" s="104"/>
      <c r="H426" s="102"/>
      <c r="I426" s="102"/>
      <c r="J426" s="102"/>
      <c r="K426" s="105"/>
      <c r="L426" s="105"/>
      <c r="M426" s="106"/>
    </row>
    <row r="427" spans="2:13" hidden="1">
      <c r="B427" s="102"/>
      <c r="C427" s="102"/>
      <c r="D427" s="102"/>
      <c r="E427" s="102"/>
      <c r="F427" s="104"/>
      <c r="G427" s="104"/>
      <c r="H427" s="102"/>
      <c r="I427" s="102"/>
      <c r="J427" s="102"/>
      <c r="K427" s="105"/>
      <c r="L427" s="105"/>
      <c r="M427" s="106"/>
    </row>
    <row r="428" spans="2:13" hidden="1">
      <c r="B428" s="102"/>
      <c r="C428" s="102"/>
      <c r="D428" s="102"/>
      <c r="E428" s="102"/>
      <c r="F428" s="104"/>
      <c r="G428" s="104"/>
      <c r="H428" s="102"/>
      <c r="I428" s="102"/>
      <c r="J428" s="102"/>
      <c r="K428" s="105"/>
      <c r="L428" s="105"/>
      <c r="M428" s="106"/>
    </row>
    <row r="429" spans="2:13" hidden="1">
      <c r="B429" s="102"/>
      <c r="C429" s="102"/>
      <c r="D429" s="102"/>
      <c r="E429" s="102"/>
      <c r="F429" s="104"/>
      <c r="G429" s="104"/>
      <c r="H429" s="102"/>
      <c r="I429" s="102"/>
      <c r="J429" s="102"/>
      <c r="K429" s="105"/>
      <c r="L429" s="105"/>
      <c r="M429" s="106"/>
    </row>
    <row r="430" spans="2:13" hidden="1">
      <c r="B430" s="102"/>
      <c r="C430" s="102"/>
      <c r="D430" s="102"/>
      <c r="E430" s="102"/>
      <c r="F430" s="104"/>
      <c r="G430" s="104"/>
      <c r="H430" s="102"/>
      <c r="I430" s="102"/>
      <c r="J430" s="102"/>
      <c r="K430" s="105"/>
      <c r="L430" s="105"/>
      <c r="M430" s="106"/>
    </row>
    <row r="431" spans="2:13" hidden="1">
      <c r="B431" s="102"/>
      <c r="C431" s="102"/>
      <c r="D431" s="102"/>
      <c r="E431" s="102"/>
      <c r="F431" s="104"/>
      <c r="G431" s="104"/>
      <c r="H431" s="102"/>
      <c r="I431" s="102"/>
      <c r="J431" s="102"/>
      <c r="K431" s="105"/>
      <c r="L431" s="105"/>
      <c r="M431" s="106"/>
    </row>
    <row r="432" spans="2:13" hidden="1">
      <c r="B432" s="102"/>
      <c r="C432" s="102"/>
      <c r="D432" s="102"/>
      <c r="E432" s="102"/>
      <c r="F432" s="104"/>
      <c r="G432" s="104"/>
      <c r="H432" s="102"/>
      <c r="I432" s="102"/>
      <c r="J432" s="102"/>
      <c r="K432" s="105"/>
      <c r="L432" s="105"/>
      <c r="M432" s="106"/>
    </row>
    <row r="433" spans="2:13" hidden="1">
      <c r="B433" s="102"/>
      <c r="C433" s="102"/>
      <c r="D433" s="102"/>
      <c r="E433" s="102"/>
      <c r="F433" s="104"/>
      <c r="G433" s="104"/>
      <c r="H433" s="102"/>
      <c r="I433" s="102"/>
      <c r="J433" s="102"/>
      <c r="K433" s="105"/>
      <c r="L433" s="105"/>
      <c r="M433" s="106"/>
    </row>
    <row r="434" spans="2:13" hidden="1">
      <c r="B434" s="102"/>
      <c r="C434" s="102"/>
      <c r="D434" s="102"/>
      <c r="E434" s="102"/>
      <c r="F434" s="104"/>
      <c r="G434" s="104"/>
      <c r="H434" s="102"/>
      <c r="I434" s="102"/>
      <c r="J434" s="102"/>
      <c r="K434" s="105"/>
      <c r="L434" s="105"/>
      <c r="M434" s="106"/>
    </row>
    <row r="435" spans="2:13" hidden="1">
      <c r="B435" s="102"/>
      <c r="C435" s="102"/>
      <c r="D435" s="102"/>
      <c r="E435" s="102"/>
      <c r="F435" s="104"/>
      <c r="G435" s="104"/>
      <c r="H435" s="102"/>
      <c r="I435" s="102"/>
      <c r="J435" s="102"/>
      <c r="K435" s="105"/>
      <c r="L435" s="105"/>
      <c r="M435" s="106"/>
    </row>
    <row r="436" spans="2:13" hidden="1">
      <c r="B436" s="102"/>
      <c r="C436" s="102"/>
      <c r="D436" s="102"/>
      <c r="E436" s="102"/>
      <c r="F436" s="104"/>
      <c r="G436" s="104"/>
      <c r="H436" s="102"/>
      <c r="I436" s="102"/>
      <c r="J436" s="102"/>
      <c r="K436" s="105"/>
      <c r="L436" s="105"/>
      <c r="M436" s="106"/>
    </row>
    <row r="437" spans="2:13" hidden="1">
      <c r="B437" s="102"/>
      <c r="C437" s="102"/>
      <c r="D437" s="102"/>
      <c r="E437" s="102"/>
      <c r="F437" s="104"/>
      <c r="G437" s="104"/>
      <c r="H437" s="102"/>
      <c r="I437" s="102"/>
      <c r="J437" s="102"/>
      <c r="K437" s="105"/>
      <c r="L437" s="105"/>
      <c r="M437" s="106"/>
    </row>
    <row r="438" spans="2:13" hidden="1">
      <c r="B438" s="102"/>
      <c r="C438" s="102"/>
      <c r="D438" s="102"/>
      <c r="E438" s="102"/>
      <c r="F438" s="104"/>
      <c r="G438" s="104"/>
      <c r="H438" s="102"/>
      <c r="I438" s="102"/>
      <c r="J438" s="102"/>
      <c r="K438" s="105"/>
      <c r="L438" s="105"/>
      <c r="M438" s="106"/>
    </row>
    <row r="439" spans="2:13" hidden="1">
      <c r="B439" s="102"/>
      <c r="C439" s="102"/>
      <c r="D439" s="102"/>
      <c r="E439" s="102"/>
      <c r="F439" s="104"/>
      <c r="G439" s="104"/>
      <c r="H439" s="102"/>
      <c r="I439" s="102"/>
      <c r="J439" s="102"/>
      <c r="K439" s="105"/>
      <c r="L439" s="105"/>
      <c r="M439" s="106"/>
    </row>
    <row r="440" spans="2:13" hidden="1">
      <c r="B440" s="102"/>
      <c r="C440" s="102"/>
      <c r="D440" s="102"/>
      <c r="E440" s="102"/>
      <c r="F440" s="104"/>
      <c r="G440" s="104"/>
      <c r="H440" s="102"/>
      <c r="I440" s="102"/>
      <c r="J440" s="102"/>
      <c r="K440" s="105"/>
      <c r="L440" s="105"/>
      <c r="M440" s="106"/>
    </row>
    <row r="441" spans="2:13" hidden="1">
      <c r="B441" s="102"/>
      <c r="C441" s="102"/>
      <c r="D441" s="102"/>
      <c r="E441" s="102"/>
      <c r="F441" s="104"/>
      <c r="G441" s="104"/>
      <c r="H441" s="102"/>
      <c r="I441" s="102"/>
      <c r="J441" s="102"/>
      <c r="K441" s="105"/>
      <c r="L441" s="105"/>
      <c r="M441" s="106"/>
    </row>
    <row r="442" spans="2:13" hidden="1">
      <c r="B442" s="102"/>
      <c r="C442" s="102"/>
      <c r="D442" s="102"/>
      <c r="E442" s="102"/>
      <c r="F442" s="104"/>
      <c r="G442" s="104"/>
      <c r="H442" s="102"/>
      <c r="I442" s="102"/>
      <c r="J442" s="102"/>
      <c r="K442" s="105"/>
      <c r="L442" s="105"/>
      <c r="M442" s="106"/>
    </row>
    <row r="443" spans="2:13" hidden="1">
      <c r="B443" s="102"/>
      <c r="C443" s="102"/>
      <c r="D443" s="102"/>
      <c r="E443" s="102"/>
      <c r="F443" s="104"/>
      <c r="G443" s="104"/>
      <c r="H443" s="102"/>
      <c r="I443" s="102"/>
      <c r="J443" s="102"/>
      <c r="K443" s="105"/>
      <c r="L443" s="105"/>
      <c r="M443" s="106"/>
    </row>
    <row r="444" spans="2:13" hidden="1">
      <c r="B444" s="102"/>
      <c r="C444" s="102"/>
      <c r="D444" s="102"/>
      <c r="E444" s="102"/>
      <c r="F444" s="104"/>
      <c r="G444" s="104"/>
      <c r="H444" s="102"/>
      <c r="I444" s="102"/>
      <c r="J444" s="102"/>
      <c r="K444" s="105"/>
      <c r="L444" s="105"/>
      <c r="M444" s="106"/>
    </row>
    <row r="445" spans="2:13" hidden="1">
      <c r="B445" s="102"/>
      <c r="C445" s="102"/>
      <c r="D445" s="102"/>
      <c r="E445" s="102"/>
      <c r="F445" s="104"/>
      <c r="G445" s="104"/>
      <c r="H445" s="102"/>
      <c r="I445" s="102"/>
      <c r="J445" s="102"/>
      <c r="K445" s="105"/>
      <c r="L445" s="105"/>
      <c r="M445" s="106"/>
    </row>
    <row r="446" spans="2:13" hidden="1">
      <c r="B446" s="102"/>
      <c r="C446" s="102"/>
      <c r="D446" s="102"/>
      <c r="E446" s="102"/>
      <c r="F446" s="104"/>
      <c r="G446" s="104"/>
      <c r="H446" s="102"/>
      <c r="I446" s="102"/>
      <c r="J446" s="102"/>
      <c r="K446" s="105"/>
      <c r="L446" s="105"/>
      <c r="M446" s="106"/>
    </row>
    <row r="447" spans="2:13" hidden="1">
      <c r="B447" s="102"/>
      <c r="C447" s="102"/>
      <c r="D447" s="102"/>
      <c r="E447" s="102"/>
      <c r="F447" s="104"/>
      <c r="G447" s="104"/>
      <c r="H447" s="102"/>
      <c r="I447" s="102"/>
      <c r="J447" s="102"/>
      <c r="K447" s="105"/>
      <c r="L447" s="105"/>
      <c r="M447" s="106"/>
    </row>
    <row r="448" spans="2:13" hidden="1">
      <c r="B448" s="102"/>
      <c r="C448" s="102"/>
      <c r="D448" s="102"/>
      <c r="E448" s="102"/>
      <c r="F448" s="104"/>
      <c r="G448" s="104"/>
      <c r="H448" s="102"/>
      <c r="I448" s="102"/>
      <c r="J448" s="102"/>
      <c r="K448" s="105"/>
      <c r="L448" s="105"/>
      <c r="M448" s="106"/>
    </row>
    <row r="449" spans="2:13" hidden="1">
      <c r="B449" s="102"/>
      <c r="C449" s="102"/>
      <c r="D449" s="102"/>
      <c r="E449" s="102"/>
      <c r="F449" s="104"/>
      <c r="G449" s="104"/>
      <c r="H449" s="102"/>
      <c r="I449" s="102"/>
      <c r="J449" s="102"/>
      <c r="K449" s="105"/>
      <c r="L449" s="105"/>
      <c r="M449" s="106"/>
    </row>
    <row r="450" spans="2:13" hidden="1">
      <c r="B450" s="102"/>
      <c r="C450" s="102"/>
      <c r="D450" s="102"/>
      <c r="E450" s="102"/>
      <c r="F450" s="104"/>
      <c r="G450" s="104"/>
      <c r="H450" s="102"/>
      <c r="I450" s="102"/>
      <c r="J450" s="102"/>
      <c r="K450" s="105"/>
      <c r="L450" s="105"/>
      <c r="M450" s="106"/>
    </row>
    <row r="451" spans="2:13" hidden="1">
      <c r="B451" s="102"/>
      <c r="C451" s="102"/>
      <c r="D451" s="102"/>
      <c r="E451" s="102"/>
      <c r="F451" s="104"/>
      <c r="G451" s="104"/>
      <c r="H451" s="102"/>
      <c r="I451" s="102"/>
      <c r="J451" s="102"/>
      <c r="K451" s="105"/>
      <c r="L451" s="105"/>
      <c r="M451" s="106"/>
    </row>
    <row r="452" spans="2:13" hidden="1">
      <c r="B452" s="102"/>
      <c r="C452" s="102"/>
      <c r="D452" s="102"/>
      <c r="E452" s="102"/>
      <c r="F452" s="104"/>
      <c r="G452" s="104"/>
      <c r="H452" s="102"/>
      <c r="I452" s="102"/>
      <c r="J452" s="102"/>
      <c r="K452" s="105"/>
      <c r="L452" s="105"/>
      <c r="M452" s="106"/>
    </row>
    <row r="453" spans="2:13" hidden="1">
      <c r="B453" s="102"/>
      <c r="C453" s="102"/>
      <c r="D453" s="102"/>
      <c r="E453" s="102"/>
      <c r="F453" s="104"/>
      <c r="G453" s="104"/>
      <c r="H453" s="102"/>
      <c r="I453" s="102"/>
      <c r="J453" s="102"/>
      <c r="K453" s="105"/>
      <c r="L453" s="105"/>
      <c r="M453" s="106"/>
    </row>
    <row r="454" spans="2:13" hidden="1">
      <c r="B454" s="102"/>
      <c r="C454" s="102"/>
      <c r="D454" s="102"/>
      <c r="E454" s="102"/>
      <c r="F454" s="104"/>
      <c r="G454" s="104"/>
      <c r="H454" s="102"/>
      <c r="I454" s="102"/>
      <c r="J454" s="102"/>
      <c r="K454" s="105"/>
      <c r="L454" s="105"/>
      <c r="M454" s="106"/>
    </row>
    <row r="455" spans="2:13" hidden="1">
      <c r="B455" s="102"/>
      <c r="C455" s="102"/>
      <c r="D455" s="102"/>
      <c r="E455" s="102"/>
      <c r="F455" s="104"/>
      <c r="G455" s="104"/>
      <c r="H455" s="102"/>
      <c r="I455" s="102"/>
      <c r="J455" s="102"/>
      <c r="K455" s="105"/>
      <c r="L455" s="105"/>
      <c r="M455" s="106"/>
    </row>
    <row r="456" spans="2:13" hidden="1">
      <c r="B456" s="102"/>
      <c r="C456" s="102"/>
      <c r="D456" s="102"/>
      <c r="E456" s="102"/>
      <c r="F456" s="104"/>
      <c r="G456" s="104"/>
      <c r="H456" s="102"/>
      <c r="I456" s="102"/>
      <c r="J456" s="102"/>
      <c r="K456" s="105"/>
      <c r="L456" s="105"/>
      <c r="M456" s="106"/>
    </row>
    <row r="457" spans="2:13" hidden="1">
      <c r="B457" s="102"/>
      <c r="C457" s="102"/>
      <c r="D457" s="102"/>
      <c r="E457" s="102"/>
      <c r="F457" s="104"/>
      <c r="G457" s="104"/>
      <c r="H457" s="102"/>
      <c r="I457" s="102"/>
      <c r="J457" s="102"/>
      <c r="K457" s="105"/>
      <c r="L457" s="105"/>
      <c r="M457" s="106"/>
    </row>
    <row r="458" spans="2:13" hidden="1">
      <c r="B458" s="102"/>
      <c r="C458" s="102"/>
      <c r="D458" s="102"/>
      <c r="E458" s="102"/>
      <c r="F458" s="104"/>
      <c r="G458" s="104"/>
      <c r="H458" s="102"/>
      <c r="I458" s="102"/>
      <c r="J458" s="102"/>
      <c r="K458" s="105"/>
      <c r="L458" s="105"/>
      <c r="M458" s="106"/>
    </row>
    <row r="459" spans="2:13" hidden="1">
      <c r="B459" s="102"/>
      <c r="C459" s="102"/>
      <c r="D459" s="102"/>
      <c r="E459" s="102"/>
      <c r="F459" s="104"/>
      <c r="G459" s="104"/>
      <c r="H459" s="102"/>
      <c r="I459" s="102"/>
      <c r="J459" s="102"/>
      <c r="K459" s="105"/>
      <c r="L459" s="105"/>
      <c r="M459" s="106"/>
    </row>
    <row r="460" spans="2:13" hidden="1">
      <c r="B460" s="102"/>
      <c r="C460" s="102"/>
      <c r="D460" s="102"/>
      <c r="E460" s="102"/>
      <c r="F460" s="104"/>
      <c r="G460" s="104"/>
      <c r="H460" s="102"/>
      <c r="I460" s="102"/>
      <c r="J460" s="102"/>
      <c r="K460" s="105"/>
      <c r="L460" s="105"/>
      <c r="M460" s="106"/>
    </row>
    <row r="461" spans="2:13" hidden="1">
      <c r="B461" s="102"/>
      <c r="C461" s="102"/>
      <c r="D461" s="102"/>
      <c r="E461" s="102"/>
      <c r="F461" s="104"/>
      <c r="G461" s="104"/>
      <c r="H461" s="102"/>
      <c r="I461" s="102"/>
      <c r="J461" s="102"/>
      <c r="K461" s="105"/>
      <c r="L461" s="105"/>
      <c r="M461" s="106"/>
    </row>
    <row r="462" spans="2:13" hidden="1">
      <c r="B462" s="102"/>
      <c r="C462" s="102"/>
      <c r="D462" s="102"/>
      <c r="E462" s="102"/>
      <c r="F462" s="104"/>
      <c r="G462" s="104"/>
      <c r="H462" s="102"/>
      <c r="I462" s="102"/>
      <c r="J462" s="102"/>
      <c r="K462" s="105"/>
      <c r="L462" s="105"/>
      <c r="M462" s="106"/>
    </row>
    <row r="463" spans="2:13" hidden="1">
      <c r="B463" s="102"/>
      <c r="C463" s="102"/>
      <c r="D463" s="102"/>
      <c r="E463" s="102"/>
      <c r="F463" s="104"/>
      <c r="G463" s="104"/>
      <c r="H463" s="102"/>
      <c r="I463" s="102"/>
      <c r="J463" s="102"/>
      <c r="K463" s="105"/>
      <c r="L463" s="105"/>
      <c r="M463" s="106"/>
    </row>
    <row r="464" spans="2:13" hidden="1">
      <c r="B464" s="102"/>
      <c r="C464" s="102"/>
      <c r="D464" s="102"/>
      <c r="E464" s="102"/>
      <c r="F464" s="104"/>
      <c r="G464" s="104"/>
      <c r="H464" s="102"/>
      <c r="I464" s="102"/>
      <c r="J464" s="102"/>
      <c r="K464" s="105"/>
      <c r="L464" s="105"/>
      <c r="M464" s="106"/>
    </row>
    <row r="465" spans="2:13" hidden="1">
      <c r="B465" s="102"/>
      <c r="C465" s="102"/>
      <c r="D465" s="102"/>
      <c r="E465" s="102"/>
      <c r="F465" s="104"/>
      <c r="G465" s="104"/>
      <c r="H465" s="102"/>
      <c r="I465" s="102"/>
      <c r="J465" s="102"/>
      <c r="K465" s="105"/>
      <c r="L465" s="105"/>
      <c r="M465" s="106"/>
    </row>
    <row r="466" spans="2:13" hidden="1">
      <c r="B466" s="102"/>
      <c r="C466" s="102"/>
      <c r="D466" s="102"/>
      <c r="E466" s="102"/>
      <c r="F466" s="104"/>
      <c r="G466" s="104"/>
      <c r="H466" s="102"/>
      <c r="I466" s="102"/>
      <c r="J466" s="102"/>
      <c r="K466" s="105"/>
      <c r="L466" s="105"/>
      <c r="M466" s="106"/>
    </row>
    <row r="467" spans="2:13" hidden="1">
      <c r="B467" s="102"/>
      <c r="C467" s="102"/>
      <c r="D467" s="102"/>
      <c r="E467" s="102"/>
      <c r="F467" s="104"/>
      <c r="G467" s="104"/>
      <c r="H467" s="102"/>
      <c r="I467" s="102"/>
      <c r="J467" s="102"/>
      <c r="K467" s="105"/>
      <c r="L467" s="105"/>
      <c r="M467" s="106"/>
    </row>
    <row r="468" spans="2:13" hidden="1">
      <c r="B468" s="102"/>
      <c r="C468" s="102"/>
      <c r="D468" s="102"/>
      <c r="E468" s="102"/>
      <c r="F468" s="104"/>
      <c r="G468" s="104"/>
      <c r="H468" s="102"/>
      <c r="I468" s="102"/>
      <c r="J468" s="102"/>
      <c r="K468" s="105"/>
      <c r="L468" s="105"/>
      <c r="M468" s="106"/>
    </row>
    <row r="469" spans="2:13" hidden="1">
      <c r="B469" s="102"/>
      <c r="C469" s="102"/>
      <c r="D469" s="102"/>
      <c r="E469" s="102"/>
      <c r="F469" s="104"/>
      <c r="G469" s="104"/>
      <c r="H469" s="102"/>
      <c r="I469" s="102"/>
      <c r="J469" s="102"/>
      <c r="K469" s="105"/>
      <c r="L469" s="105"/>
      <c r="M469" s="106"/>
    </row>
    <row r="470" spans="2:13" hidden="1">
      <c r="B470" s="102"/>
      <c r="C470" s="102"/>
      <c r="D470" s="102"/>
      <c r="E470" s="102"/>
      <c r="F470" s="104"/>
      <c r="G470" s="104"/>
      <c r="H470" s="102"/>
      <c r="I470" s="102"/>
      <c r="J470" s="102"/>
      <c r="K470" s="105"/>
      <c r="L470" s="105"/>
      <c r="M470" s="106"/>
    </row>
    <row r="471" spans="2:13" hidden="1">
      <c r="B471" s="102"/>
      <c r="C471" s="102"/>
      <c r="D471" s="102"/>
      <c r="E471" s="102"/>
      <c r="F471" s="104"/>
      <c r="G471" s="104"/>
      <c r="H471" s="102"/>
      <c r="I471" s="102"/>
      <c r="J471" s="102"/>
      <c r="K471" s="105"/>
      <c r="L471" s="105"/>
      <c r="M471" s="106"/>
    </row>
    <row r="472" spans="2:13" hidden="1">
      <c r="B472" s="102"/>
      <c r="C472" s="102"/>
      <c r="D472" s="102"/>
      <c r="E472" s="102"/>
      <c r="F472" s="104"/>
      <c r="G472" s="104"/>
      <c r="H472" s="102"/>
      <c r="I472" s="102"/>
      <c r="J472" s="102"/>
      <c r="K472" s="105"/>
      <c r="L472" s="105"/>
      <c r="M472" s="106"/>
    </row>
    <row r="473" spans="2:13" hidden="1">
      <c r="B473" s="102"/>
      <c r="C473" s="102"/>
      <c r="D473" s="102"/>
      <c r="E473" s="102"/>
      <c r="F473" s="104"/>
      <c r="G473" s="104"/>
      <c r="H473" s="102"/>
      <c r="I473" s="102"/>
      <c r="J473" s="102"/>
      <c r="K473" s="105"/>
      <c r="L473" s="105"/>
      <c r="M473" s="106"/>
    </row>
    <row r="474" spans="2:13" hidden="1">
      <c r="B474" s="102"/>
      <c r="C474" s="102"/>
      <c r="D474" s="102"/>
      <c r="E474" s="102"/>
      <c r="F474" s="104"/>
      <c r="G474" s="104"/>
      <c r="H474" s="102"/>
      <c r="I474" s="102"/>
      <c r="J474" s="102"/>
      <c r="K474" s="105"/>
      <c r="L474" s="105"/>
      <c r="M474" s="106"/>
    </row>
    <row r="475" spans="2:13" hidden="1">
      <c r="B475" s="102"/>
      <c r="C475" s="102"/>
      <c r="D475" s="102"/>
      <c r="E475" s="102"/>
      <c r="F475" s="104"/>
      <c r="G475" s="104"/>
      <c r="H475" s="102"/>
      <c r="I475" s="102"/>
      <c r="J475" s="102"/>
      <c r="K475" s="105"/>
      <c r="L475" s="105"/>
      <c r="M475" s="106"/>
    </row>
    <row r="476" spans="2:13" hidden="1">
      <c r="B476" s="102"/>
      <c r="C476" s="102"/>
      <c r="D476" s="102"/>
      <c r="E476" s="102"/>
      <c r="F476" s="104"/>
      <c r="G476" s="104"/>
      <c r="H476" s="102"/>
      <c r="I476" s="102"/>
      <c r="J476" s="102"/>
      <c r="K476" s="105"/>
      <c r="L476" s="105"/>
      <c r="M476" s="106"/>
    </row>
    <row r="477" spans="2:13" hidden="1">
      <c r="B477" s="102"/>
      <c r="C477" s="102"/>
      <c r="D477" s="102"/>
      <c r="E477" s="102"/>
      <c r="F477" s="104"/>
      <c r="G477" s="104"/>
      <c r="H477" s="102"/>
      <c r="I477" s="102"/>
      <c r="J477" s="102"/>
      <c r="K477" s="105"/>
      <c r="L477" s="105"/>
      <c r="M477" s="106"/>
    </row>
    <row r="478" spans="2:13" hidden="1">
      <c r="B478" s="102"/>
      <c r="C478" s="102"/>
      <c r="D478" s="102"/>
      <c r="E478" s="102"/>
      <c r="F478" s="104"/>
      <c r="G478" s="104"/>
      <c r="H478" s="102"/>
      <c r="I478" s="102"/>
      <c r="J478" s="102"/>
      <c r="K478" s="105"/>
      <c r="L478" s="105"/>
      <c r="M478" s="106"/>
    </row>
    <row r="479" spans="2:13" hidden="1">
      <c r="B479" s="102"/>
      <c r="C479" s="102"/>
      <c r="D479" s="102"/>
      <c r="E479" s="102"/>
      <c r="F479" s="104"/>
      <c r="G479" s="104"/>
      <c r="H479" s="102"/>
      <c r="I479" s="102"/>
      <c r="J479" s="102"/>
      <c r="K479" s="105"/>
      <c r="L479" s="105"/>
      <c r="M479" s="106"/>
    </row>
    <row r="480" spans="2:13" hidden="1">
      <c r="B480" s="102"/>
      <c r="C480" s="102"/>
      <c r="D480" s="102"/>
      <c r="E480" s="102"/>
      <c r="F480" s="104"/>
      <c r="G480" s="104"/>
      <c r="H480" s="102"/>
      <c r="I480" s="102"/>
      <c r="J480" s="102"/>
      <c r="K480" s="105"/>
      <c r="L480" s="105"/>
      <c r="M480" s="106"/>
    </row>
    <row r="481" spans="2:13" hidden="1">
      <c r="B481" s="102"/>
      <c r="C481" s="102"/>
      <c r="D481" s="102"/>
      <c r="E481" s="102"/>
      <c r="F481" s="104"/>
      <c r="G481" s="104"/>
      <c r="H481" s="102"/>
      <c r="I481" s="102"/>
      <c r="J481" s="102"/>
      <c r="K481" s="105"/>
      <c r="L481" s="105"/>
      <c r="M481" s="106"/>
    </row>
    <row r="482" spans="2:13" hidden="1">
      <c r="B482" s="102"/>
      <c r="C482" s="102"/>
      <c r="D482" s="102"/>
      <c r="E482" s="102"/>
      <c r="F482" s="104"/>
      <c r="G482" s="104"/>
      <c r="H482" s="102"/>
      <c r="I482" s="102"/>
      <c r="J482" s="102"/>
      <c r="K482" s="105"/>
      <c r="L482" s="105"/>
      <c r="M482" s="106"/>
    </row>
    <row r="483" spans="2:13" hidden="1">
      <c r="B483" s="102"/>
      <c r="C483" s="102"/>
      <c r="D483" s="102"/>
      <c r="E483" s="102"/>
      <c r="F483" s="104"/>
      <c r="G483" s="104"/>
      <c r="H483" s="102"/>
      <c r="I483" s="102"/>
      <c r="J483" s="102"/>
      <c r="K483" s="105"/>
      <c r="L483" s="105"/>
      <c r="M483" s="106"/>
    </row>
    <row r="484" spans="2:13" hidden="1">
      <c r="B484" s="102"/>
      <c r="C484" s="102"/>
      <c r="D484" s="102"/>
      <c r="E484" s="102"/>
      <c r="F484" s="104"/>
      <c r="G484" s="104"/>
      <c r="H484" s="102"/>
      <c r="I484" s="102"/>
      <c r="J484" s="102"/>
      <c r="K484" s="105"/>
      <c r="L484" s="105"/>
      <c r="M484" s="106"/>
    </row>
    <row r="485" spans="2:13" hidden="1">
      <c r="B485" s="102"/>
      <c r="C485" s="102"/>
      <c r="D485" s="102"/>
      <c r="E485" s="102"/>
      <c r="F485" s="104"/>
      <c r="G485" s="104"/>
      <c r="H485" s="102"/>
      <c r="I485" s="102"/>
      <c r="J485" s="102"/>
      <c r="K485" s="105"/>
      <c r="L485" s="105"/>
      <c r="M485" s="106"/>
    </row>
    <row r="486" spans="2:13" hidden="1">
      <c r="B486" s="102"/>
      <c r="C486" s="102"/>
      <c r="D486" s="102"/>
      <c r="E486" s="102"/>
      <c r="F486" s="104"/>
      <c r="G486" s="104"/>
      <c r="H486" s="102"/>
      <c r="I486" s="102"/>
      <c r="J486" s="102"/>
      <c r="K486" s="105"/>
      <c r="L486" s="105"/>
      <c r="M486" s="106"/>
    </row>
    <row r="487" spans="2:13" hidden="1">
      <c r="B487" s="102"/>
      <c r="C487" s="102"/>
      <c r="D487" s="102"/>
      <c r="E487" s="102"/>
      <c r="F487" s="104"/>
      <c r="G487" s="104"/>
      <c r="H487" s="102"/>
      <c r="I487" s="102"/>
      <c r="J487" s="102"/>
      <c r="K487" s="105"/>
      <c r="L487" s="105"/>
      <c r="M487" s="106"/>
    </row>
    <row r="488" spans="2:13" hidden="1">
      <c r="B488" s="102"/>
      <c r="C488" s="102"/>
      <c r="D488" s="102"/>
      <c r="E488" s="102"/>
      <c r="F488" s="104"/>
      <c r="G488" s="104"/>
      <c r="H488" s="102"/>
      <c r="I488" s="102"/>
      <c r="J488" s="102"/>
      <c r="K488" s="105"/>
      <c r="L488" s="105"/>
      <c r="M488" s="106"/>
    </row>
    <row r="489" spans="2:13" hidden="1">
      <c r="B489" s="102"/>
      <c r="C489" s="102"/>
      <c r="D489" s="102"/>
      <c r="E489" s="102"/>
      <c r="F489" s="104"/>
      <c r="G489" s="104"/>
      <c r="H489" s="102"/>
      <c r="I489" s="102"/>
      <c r="J489" s="102"/>
      <c r="K489" s="105"/>
      <c r="L489" s="105"/>
      <c r="M489" s="106"/>
    </row>
    <row r="490" spans="2:13" hidden="1">
      <c r="B490" s="102"/>
      <c r="C490" s="102"/>
      <c r="D490" s="102"/>
      <c r="E490" s="102"/>
      <c r="F490" s="104"/>
      <c r="G490" s="104"/>
      <c r="H490" s="102"/>
      <c r="I490" s="102"/>
      <c r="J490" s="102"/>
      <c r="K490" s="105"/>
      <c r="L490" s="105"/>
      <c r="M490" s="106"/>
    </row>
    <row r="491" spans="2:13" hidden="1">
      <c r="B491" s="102"/>
      <c r="C491" s="102"/>
      <c r="D491" s="102"/>
      <c r="E491" s="102"/>
      <c r="F491" s="104"/>
      <c r="G491" s="104"/>
      <c r="H491" s="102"/>
      <c r="I491" s="102"/>
      <c r="J491" s="102"/>
      <c r="K491" s="105"/>
      <c r="L491" s="105"/>
      <c r="M491" s="106"/>
    </row>
    <row r="492" spans="2:13" hidden="1">
      <c r="B492" s="102"/>
      <c r="C492" s="102"/>
      <c r="D492" s="102"/>
      <c r="E492" s="102"/>
      <c r="F492" s="104"/>
      <c r="G492" s="104"/>
      <c r="H492" s="102"/>
      <c r="I492" s="102"/>
      <c r="J492" s="102"/>
      <c r="K492" s="105"/>
      <c r="L492" s="105"/>
      <c r="M492" s="106"/>
    </row>
    <row r="493" spans="2:13" hidden="1">
      <c r="B493" s="102"/>
      <c r="C493" s="102"/>
      <c r="D493" s="102"/>
      <c r="E493" s="102"/>
      <c r="F493" s="104"/>
      <c r="G493" s="104"/>
      <c r="H493" s="102"/>
      <c r="I493" s="102"/>
      <c r="J493" s="102"/>
      <c r="K493" s="105"/>
      <c r="L493" s="105"/>
      <c r="M493" s="106"/>
    </row>
    <row r="494" spans="2:13" hidden="1">
      <c r="B494" s="102"/>
      <c r="C494" s="102"/>
      <c r="D494" s="102"/>
      <c r="E494" s="102"/>
      <c r="F494" s="104"/>
      <c r="G494" s="104"/>
      <c r="H494" s="102"/>
      <c r="I494" s="102"/>
      <c r="J494" s="102"/>
      <c r="K494" s="105"/>
      <c r="L494" s="105"/>
      <c r="M494" s="106"/>
    </row>
    <row r="495" spans="2:13" hidden="1">
      <c r="B495" s="102"/>
      <c r="C495" s="102"/>
      <c r="D495" s="102"/>
      <c r="E495" s="102"/>
      <c r="F495" s="104"/>
      <c r="G495" s="104"/>
      <c r="H495" s="102"/>
      <c r="I495" s="102"/>
      <c r="J495" s="102"/>
      <c r="K495" s="105"/>
      <c r="L495" s="105"/>
      <c r="M495" s="106"/>
    </row>
    <row r="496" spans="2:13" hidden="1">
      <c r="B496" s="102"/>
      <c r="C496" s="102"/>
      <c r="D496" s="102"/>
      <c r="E496" s="102"/>
      <c r="F496" s="104"/>
      <c r="G496" s="104"/>
      <c r="H496" s="102"/>
      <c r="I496" s="102"/>
      <c r="J496" s="102"/>
      <c r="K496" s="105"/>
      <c r="L496" s="105"/>
      <c r="M496" s="106"/>
    </row>
    <row r="497" spans="2:13" hidden="1">
      <c r="B497" s="102"/>
      <c r="C497" s="102"/>
      <c r="D497" s="102"/>
      <c r="E497" s="102"/>
      <c r="F497" s="104"/>
      <c r="G497" s="104"/>
      <c r="H497" s="102"/>
      <c r="I497" s="102"/>
      <c r="J497" s="102"/>
      <c r="K497" s="105"/>
      <c r="L497" s="105"/>
      <c r="M497" s="106"/>
    </row>
    <row r="498" spans="2:13" hidden="1">
      <c r="B498" s="102"/>
      <c r="C498" s="102"/>
      <c r="D498" s="102"/>
      <c r="E498" s="102"/>
      <c r="F498" s="104"/>
      <c r="G498" s="104"/>
      <c r="H498" s="102"/>
      <c r="I498" s="102"/>
      <c r="J498" s="102"/>
      <c r="K498" s="105"/>
      <c r="L498" s="105"/>
      <c r="M498" s="106"/>
    </row>
    <row r="499" spans="2:13" hidden="1">
      <c r="B499" s="102"/>
      <c r="C499" s="102"/>
      <c r="D499" s="102"/>
      <c r="E499" s="102"/>
      <c r="F499" s="104"/>
      <c r="G499" s="104"/>
      <c r="H499" s="102"/>
      <c r="I499" s="102"/>
      <c r="J499" s="102"/>
      <c r="K499" s="105"/>
      <c r="L499" s="105"/>
      <c r="M499" s="106"/>
    </row>
    <row r="500" spans="2:13" hidden="1">
      <c r="B500" s="102"/>
      <c r="C500" s="102"/>
      <c r="D500" s="102"/>
      <c r="E500" s="102"/>
      <c r="F500" s="104"/>
      <c r="G500" s="104"/>
      <c r="H500" s="102"/>
      <c r="I500" s="102"/>
      <c r="J500" s="102"/>
      <c r="K500" s="105"/>
      <c r="L500" s="105"/>
      <c r="M500" s="106"/>
    </row>
    <row r="501" spans="2:13" hidden="1">
      <c r="B501" s="102"/>
      <c r="C501" s="102"/>
      <c r="D501" s="102"/>
      <c r="E501" s="102"/>
      <c r="F501" s="104"/>
      <c r="G501" s="104"/>
      <c r="H501" s="102"/>
      <c r="I501" s="102"/>
      <c r="J501" s="102"/>
      <c r="K501" s="105"/>
      <c r="L501" s="105"/>
      <c r="M501" s="106"/>
    </row>
    <row r="502" spans="2:13" hidden="1">
      <c r="B502" s="102"/>
      <c r="C502" s="102"/>
      <c r="D502" s="102"/>
      <c r="E502" s="102"/>
      <c r="F502" s="104"/>
      <c r="G502" s="104"/>
      <c r="H502" s="102"/>
      <c r="I502" s="102"/>
      <c r="J502" s="102"/>
      <c r="K502" s="105"/>
      <c r="L502" s="105"/>
      <c r="M502" s="106"/>
    </row>
    <row r="503" spans="2:13" hidden="1">
      <c r="B503" s="102"/>
      <c r="C503" s="102"/>
      <c r="D503" s="102"/>
      <c r="E503" s="102"/>
      <c r="F503" s="104"/>
      <c r="G503" s="104"/>
      <c r="H503" s="102"/>
      <c r="I503" s="102"/>
      <c r="J503" s="102"/>
      <c r="K503" s="105"/>
      <c r="L503" s="105"/>
      <c r="M503" s="106"/>
    </row>
    <row r="504" spans="2:13" hidden="1">
      <c r="B504" s="102"/>
      <c r="C504" s="102"/>
      <c r="D504" s="102"/>
      <c r="E504" s="102"/>
      <c r="F504" s="104"/>
      <c r="G504" s="104"/>
      <c r="H504" s="102"/>
      <c r="I504" s="102"/>
      <c r="J504" s="102"/>
      <c r="K504" s="105"/>
      <c r="L504" s="105"/>
      <c r="M504" s="106"/>
    </row>
    <row r="505" spans="2:13" hidden="1">
      <c r="B505" s="102"/>
      <c r="C505" s="102"/>
      <c r="D505" s="102"/>
      <c r="E505" s="102"/>
      <c r="F505" s="104"/>
      <c r="G505" s="104"/>
      <c r="H505" s="102"/>
      <c r="I505" s="102"/>
      <c r="J505" s="102"/>
      <c r="K505" s="105"/>
      <c r="L505" s="105"/>
      <c r="M505" s="106"/>
    </row>
    <row r="506" spans="2:13" hidden="1">
      <c r="B506" s="102"/>
      <c r="C506" s="102"/>
      <c r="D506" s="102"/>
      <c r="E506" s="102"/>
      <c r="F506" s="104"/>
      <c r="G506" s="104"/>
      <c r="H506" s="102"/>
      <c r="I506" s="102"/>
      <c r="J506" s="102"/>
      <c r="K506" s="105"/>
      <c r="L506" s="105"/>
      <c r="M506" s="106"/>
    </row>
    <row r="507" spans="2:13" hidden="1">
      <c r="B507" s="102"/>
      <c r="C507" s="102"/>
      <c r="D507" s="102"/>
      <c r="E507" s="102"/>
      <c r="F507" s="104"/>
      <c r="G507" s="104"/>
      <c r="H507" s="102"/>
      <c r="I507" s="102"/>
      <c r="J507" s="102"/>
      <c r="K507" s="105"/>
      <c r="L507" s="105"/>
      <c r="M507" s="106"/>
    </row>
    <row r="508" spans="2:13" hidden="1">
      <c r="B508" s="102"/>
      <c r="C508" s="102"/>
      <c r="D508" s="102"/>
      <c r="E508" s="102"/>
      <c r="F508" s="104"/>
      <c r="G508" s="104"/>
      <c r="H508" s="102"/>
      <c r="I508" s="102"/>
      <c r="J508" s="102"/>
      <c r="K508" s="105"/>
      <c r="L508" s="105"/>
      <c r="M508" s="106"/>
    </row>
    <row r="509" spans="2:13" hidden="1">
      <c r="B509" s="102"/>
      <c r="C509" s="102"/>
      <c r="D509" s="102"/>
      <c r="E509" s="102"/>
      <c r="F509" s="104"/>
      <c r="G509" s="104"/>
      <c r="H509" s="102"/>
      <c r="I509" s="102"/>
      <c r="J509" s="102"/>
      <c r="K509" s="105"/>
      <c r="L509" s="105"/>
      <c r="M509" s="106"/>
    </row>
    <row r="510" spans="2:13" hidden="1">
      <c r="B510" s="102"/>
      <c r="C510" s="102"/>
      <c r="D510" s="102"/>
      <c r="E510" s="102"/>
      <c r="F510" s="104"/>
      <c r="G510" s="104"/>
      <c r="H510" s="102"/>
      <c r="I510" s="102"/>
      <c r="J510" s="102"/>
      <c r="K510" s="105"/>
      <c r="L510" s="105"/>
      <c r="M510" s="106"/>
    </row>
    <row r="511" spans="2:13" hidden="1">
      <c r="B511" s="102"/>
      <c r="C511" s="102"/>
      <c r="D511" s="102"/>
      <c r="E511" s="102"/>
      <c r="F511" s="104"/>
      <c r="G511" s="104"/>
      <c r="H511" s="102"/>
      <c r="I511" s="102"/>
      <c r="J511" s="102"/>
      <c r="K511" s="105"/>
      <c r="L511" s="105"/>
      <c r="M511" s="106"/>
    </row>
    <row r="512" spans="2:13" hidden="1">
      <c r="B512" s="102"/>
      <c r="C512" s="102"/>
      <c r="D512" s="102"/>
      <c r="E512" s="102"/>
      <c r="F512" s="104"/>
      <c r="G512" s="104"/>
      <c r="H512" s="102"/>
      <c r="I512" s="102"/>
      <c r="J512" s="102"/>
      <c r="K512" s="105"/>
      <c r="L512" s="105"/>
      <c r="M512" s="106"/>
    </row>
    <row r="513" spans="2:13" hidden="1">
      <c r="B513" s="102"/>
      <c r="C513" s="102"/>
      <c r="D513" s="102"/>
      <c r="E513" s="102"/>
      <c r="F513" s="104"/>
      <c r="G513" s="104"/>
      <c r="H513" s="102"/>
      <c r="I513" s="102"/>
      <c r="J513" s="102"/>
      <c r="K513" s="105"/>
      <c r="L513" s="105"/>
      <c r="M513" s="106"/>
    </row>
    <row r="514" spans="2:13" hidden="1">
      <c r="B514" s="102"/>
      <c r="C514" s="102"/>
      <c r="D514" s="102"/>
      <c r="E514" s="102"/>
      <c r="F514" s="104"/>
      <c r="G514" s="104"/>
      <c r="H514" s="102"/>
      <c r="I514" s="102"/>
      <c r="J514" s="102"/>
      <c r="K514" s="105"/>
      <c r="L514" s="105"/>
      <c r="M514" s="106"/>
    </row>
    <row r="515" spans="2:13" hidden="1">
      <c r="B515" s="102"/>
      <c r="C515" s="102"/>
      <c r="D515" s="102"/>
      <c r="E515" s="102"/>
      <c r="F515" s="104"/>
      <c r="G515" s="104"/>
      <c r="H515" s="102"/>
      <c r="I515" s="102"/>
      <c r="J515" s="102"/>
      <c r="K515" s="105"/>
      <c r="L515" s="105"/>
      <c r="M515" s="106"/>
    </row>
    <row r="516" spans="2:13" hidden="1">
      <c r="B516" s="102"/>
      <c r="C516" s="102"/>
      <c r="D516" s="102"/>
      <c r="E516" s="102"/>
      <c r="F516" s="104"/>
      <c r="G516" s="104"/>
      <c r="H516" s="102"/>
      <c r="I516" s="102"/>
      <c r="J516" s="102"/>
      <c r="K516" s="105"/>
      <c r="L516" s="105"/>
      <c r="M516" s="106"/>
    </row>
    <row r="517" spans="2:13" hidden="1">
      <c r="B517" s="102"/>
      <c r="C517" s="102"/>
      <c r="D517" s="102"/>
      <c r="E517" s="102"/>
      <c r="F517" s="104"/>
      <c r="G517" s="104"/>
      <c r="H517" s="102"/>
      <c r="I517" s="102"/>
      <c r="J517" s="102"/>
      <c r="K517" s="105"/>
      <c r="L517" s="105"/>
      <c r="M517" s="106"/>
    </row>
    <row r="518" spans="2:13" hidden="1">
      <c r="B518" s="102"/>
      <c r="C518" s="102"/>
      <c r="D518" s="102"/>
      <c r="E518" s="102"/>
      <c r="F518" s="104"/>
      <c r="G518" s="104"/>
      <c r="H518" s="102"/>
      <c r="I518" s="102"/>
      <c r="J518" s="102"/>
      <c r="K518" s="105"/>
      <c r="L518" s="105"/>
      <c r="M518" s="106"/>
    </row>
    <row r="519" spans="2:13" hidden="1">
      <c r="B519" s="102"/>
      <c r="C519" s="102"/>
      <c r="D519" s="102"/>
      <c r="E519" s="102"/>
      <c r="F519" s="104"/>
      <c r="G519" s="104"/>
      <c r="H519" s="102"/>
      <c r="I519" s="102"/>
      <c r="J519" s="102"/>
      <c r="K519" s="105"/>
      <c r="L519" s="105"/>
      <c r="M519" s="106"/>
    </row>
    <row r="520" spans="2:13" hidden="1">
      <c r="B520" s="102"/>
      <c r="C520" s="102"/>
      <c r="D520" s="102"/>
      <c r="E520" s="102"/>
      <c r="F520" s="104"/>
      <c r="G520" s="104"/>
      <c r="H520" s="102"/>
      <c r="I520" s="102"/>
      <c r="J520" s="102"/>
      <c r="K520" s="105"/>
      <c r="L520" s="105"/>
      <c r="M520" s="106"/>
    </row>
    <row r="521" spans="2:13" hidden="1">
      <c r="B521" s="102"/>
      <c r="C521" s="102"/>
      <c r="D521" s="102"/>
      <c r="E521" s="102"/>
      <c r="F521" s="104"/>
      <c r="G521" s="104"/>
      <c r="H521" s="102"/>
      <c r="I521" s="102"/>
      <c r="J521" s="102"/>
      <c r="K521" s="105"/>
      <c r="L521" s="105"/>
      <c r="M521" s="106"/>
    </row>
    <row r="522" spans="2:13" hidden="1">
      <c r="B522" s="102"/>
      <c r="C522" s="102"/>
      <c r="D522" s="102"/>
      <c r="E522" s="102"/>
      <c r="F522" s="104"/>
      <c r="G522" s="104"/>
      <c r="H522" s="102"/>
      <c r="I522" s="102"/>
      <c r="J522" s="102"/>
      <c r="K522" s="105"/>
      <c r="L522" s="105"/>
      <c r="M522" s="106"/>
    </row>
    <row r="523" spans="2:13" hidden="1">
      <c r="B523" s="102"/>
      <c r="C523" s="102"/>
      <c r="D523" s="102"/>
      <c r="E523" s="102"/>
      <c r="F523" s="104"/>
      <c r="G523" s="104"/>
      <c r="H523" s="102"/>
      <c r="I523" s="102"/>
      <c r="J523" s="102"/>
      <c r="K523" s="105"/>
      <c r="L523" s="105"/>
      <c r="M523" s="106"/>
    </row>
    <row r="524" spans="2:13" hidden="1">
      <c r="B524" s="102"/>
      <c r="C524" s="102"/>
      <c r="D524" s="102"/>
      <c r="E524" s="102"/>
      <c r="F524" s="104"/>
      <c r="G524" s="104"/>
      <c r="H524" s="102"/>
      <c r="I524" s="102"/>
      <c r="J524" s="102"/>
      <c r="K524" s="105"/>
      <c r="L524" s="105"/>
      <c r="M524" s="106"/>
    </row>
    <row r="525" spans="2:13" hidden="1">
      <c r="B525" s="102"/>
      <c r="C525" s="102"/>
      <c r="D525" s="102"/>
      <c r="E525" s="102"/>
      <c r="F525" s="104"/>
      <c r="G525" s="104"/>
      <c r="H525" s="102"/>
      <c r="I525" s="102"/>
      <c r="J525" s="102"/>
      <c r="K525" s="105"/>
      <c r="L525" s="105"/>
      <c r="M525" s="106"/>
    </row>
    <row r="526" spans="2:13" hidden="1">
      <c r="B526" s="102"/>
      <c r="C526" s="102"/>
      <c r="D526" s="102"/>
      <c r="E526" s="102"/>
      <c r="F526" s="104"/>
      <c r="G526" s="104"/>
      <c r="H526" s="102"/>
      <c r="I526" s="102"/>
      <c r="J526" s="102"/>
      <c r="K526" s="105"/>
      <c r="L526" s="105"/>
      <c r="M526" s="106"/>
    </row>
    <row r="527" spans="2:13" hidden="1">
      <c r="B527" s="102"/>
      <c r="C527" s="102"/>
      <c r="D527" s="102"/>
      <c r="E527" s="102"/>
      <c r="F527" s="104"/>
      <c r="G527" s="104"/>
      <c r="H527" s="102"/>
      <c r="I527" s="102"/>
      <c r="J527" s="102"/>
      <c r="K527" s="105"/>
      <c r="L527" s="105"/>
      <c r="M527" s="106"/>
    </row>
    <row r="528" spans="2:13" hidden="1">
      <c r="B528" s="102"/>
      <c r="C528" s="102"/>
      <c r="D528" s="102"/>
      <c r="E528" s="102"/>
      <c r="F528" s="104"/>
      <c r="G528" s="104"/>
      <c r="H528" s="102"/>
      <c r="I528" s="102"/>
      <c r="J528" s="102"/>
      <c r="K528" s="105"/>
      <c r="L528" s="105"/>
      <c r="M528" s="106"/>
    </row>
    <row r="529" spans="2:13" hidden="1">
      <c r="B529" s="102"/>
      <c r="C529" s="102"/>
      <c r="D529" s="102"/>
      <c r="E529" s="102"/>
      <c r="F529" s="104"/>
      <c r="G529" s="104"/>
      <c r="H529" s="102"/>
      <c r="I529" s="102"/>
      <c r="J529" s="102"/>
      <c r="K529" s="105"/>
      <c r="L529" s="105"/>
      <c r="M529" s="106"/>
    </row>
    <row r="530" spans="2:13" hidden="1">
      <c r="B530" s="102"/>
      <c r="C530" s="102"/>
      <c r="D530" s="102"/>
      <c r="E530" s="102"/>
      <c r="F530" s="104"/>
      <c r="G530" s="104"/>
      <c r="H530" s="102"/>
      <c r="I530" s="102"/>
      <c r="J530" s="102"/>
      <c r="K530" s="105"/>
      <c r="L530" s="105"/>
      <c r="M530" s="106"/>
    </row>
    <row r="531" spans="2:13" hidden="1">
      <c r="B531" s="102"/>
      <c r="C531" s="102"/>
      <c r="D531" s="102"/>
      <c r="E531" s="102"/>
      <c r="F531" s="104"/>
      <c r="G531" s="104"/>
      <c r="H531" s="102"/>
      <c r="I531" s="102"/>
      <c r="J531" s="102"/>
      <c r="K531" s="105"/>
      <c r="L531" s="105"/>
      <c r="M531" s="106"/>
    </row>
    <row r="532" spans="2:13" hidden="1">
      <c r="B532" s="102"/>
      <c r="C532" s="102"/>
      <c r="D532" s="102"/>
      <c r="E532" s="102"/>
      <c r="F532" s="104"/>
      <c r="G532" s="104"/>
      <c r="H532" s="102"/>
      <c r="I532" s="102"/>
      <c r="J532" s="102"/>
      <c r="K532" s="105"/>
      <c r="L532" s="105"/>
      <c r="M532" s="106"/>
    </row>
    <row r="533" spans="2:13" hidden="1">
      <c r="B533" s="102"/>
      <c r="C533" s="102"/>
      <c r="D533" s="102"/>
      <c r="E533" s="102"/>
      <c r="F533" s="104"/>
      <c r="G533" s="104"/>
      <c r="H533" s="102"/>
      <c r="I533" s="102"/>
      <c r="J533" s="102"/>
      <c r="K533" s="105"/>
      <c r="L533" s="105"/>
      <c r="M533" s="106"/>
    </row>
    <row r="534" spans="2:13" hidden="1">
      <c r="B534" s="102"/>
      <c r="C534" s="102"/>
      <c r="D534" s="102"/>
      <c r="E534" s="102"/>
      <c r="F534" s="104"/>
      <c r="G534" s="104"/>
      <c r="H534" s="102"/>
      <c r="I534" s="102"/>
      <c r="J534" s="102"/>
      <c r="K534" s="105"/>
      <c r="L534" s="105"/>
      <c r="M534" s="106"/>
    </row>
    <row r="535" spans="2:13" hidden="1">
      <c r="B535" s="102"/>
      <c r="C535" s="102"/>
      <c r="D535" s="102"/>
      <c r="E535" s="102"/>
      <c r="F535" s="104"/>
      <c r="G535" s="104"/>
      <c r="H535" s="102"/>
      <c r="I535" s="102"/>
      <c r="J535" s="102"/>
      <c r="K535" s="105"/>
      <c r="L535" s="105"/>
      <c r="M535" s="106"/>
    </row>
    <row r="536" spans="2:13" hidden="1">
      <c r="B536" s="102"/>
      <c r="C536" s="102"/>
      <c r="D536" s="102"/>
      <c r="E536" s="102"/>
      <c r="F536" s="104"/>
      <c r="G536" s="104"/>
      <c r="H536" s="102"/>
      <c r="I536" s="102"/>
      <c r="J536" s="102"/>
      <c r="K536" s="105"/>
      <c r="L536" s="105"/>
      <c r="M536" s="106"/>
    </row>
    <row r="537" spans="2:13" hidden="1">
      <c r="B537" s="102"/>
      <c r="C537" s="102"/>
      <c r="D537" s="102"/>
      <c r="E537" s="102"/>
      <c r="F537" s="104"/>
      <c r="G537" s="104"/>
      <c r="H537" s="102"/>
      <c r="I537" s="102"/>
      <c r="J537" s="102"/>
      <c r="K537" s="105"/>
      <c r="L537" s="105"/>
      <c r="M537" s="106"/>
    </row>
    <row r="538" spans="2:13" hidden="1">
      <c r="B538" s="102"/>
      <c r="C538" s="102"/>
      <c r="D538" s="102"/>
      <c r="E538" s="102"/>
      <c r="F538" s="104"/>
      <c r="G538" s="104"/>
      <c r="H538" s="102"/>
      <c r="I538" s="102"/>
      <c r="J538" s="102"/>
      <c r="K538" s="105"/>
      <c r="L538" s="105"/>
      <c r="M538" s="106"/>
    </row>
    <row r="539" spans="2:13" hidden="1">
      <c r="B539" s="102"/>
      <c r="C539" s="102"/>
      <c r="D539" s="102"/>
      <c r="E539" s="102"/>
      <c r="F539" s="104"/>
      <c r="G539" s="104"/>
      <c r="H539" s="102"/>
      <c r="I539" s="102"/>
      <c r="J539" s="102"/>
      <c r="K539" s="105"/>
      <c r="L539" s="105"/>
      <c r="M539" s="106"/>
    </row>
    <row r="540" spans="2:13" hidden="1">
      <c r="B540" s="102"/>
      <c r="C540" s="102"/>
      <c r="D540" s="102"/>
      <c r="E540" s="102"/>
      <c r="F540" s="104"/>
      <c r="G540" s="104"/>
      <c r="H540" s="102"/>
      <c r="I540" s="102"/>
      <c r="J540" s="102"/>
      <c r="K540" s="105"/>
      <c r="L540" s="105"/>
      <c r="M540" s="106"/>
    </row>
    <row r="541" spans="2:13" hidden="1">
      <c r="B541" s="102"/>
      <c r="C541" s="102"/>
      <c r="D541" s="102"/>
      <c r="E541" s="102"/>
      <c r="F541" s="104"/>
      <c r="G541" s="104"/>
      <c r="H541" s="102"/>
      <c r="I541" s="102"/>
      <c r="J541" s="102"/>
      <c r="K541" s="105"/>
      <c r="L541" s="105"/>
      <c r="M541" s="106"/>
    </row>
    <row r="542" spans="2:13" hidden="1">
      <c r="B542" s="102"/>
      <c r="C542" s="102"/>
      <c r="D542" s="102"/>
      <c r="E542" s="102"/>
      <c r="F542" s="104"/>
      <c r="G542" s="104"/>
      <c r="H542" s="102"/>
      <c r="I542" s="102"/>
      <c r="J542" s="102"/>
      <c r="K542" s="105"/>
      <c r="L542" s="105"/>
      <c r="M542" s="106"/>
    </row>
    <row r="543" spans="2:13" hidden="1">
      <c r="B543" s="102"/>
      <c r="C543" s="102"/>
      <c r="D543" s="102"/>
      <c r="E543" s="102"/>
      <c r="F543" s="104"/>
      <c r="G543" s="104"/>
      <c r="H543" s="102"/>
      <c r="I543" s="102"/>
      <c r="J543" s="102"/>
      <c r="K543" s="105"/>
      <c r="L543" s="105"/>
      <c r="M543" s="106"/>
    </row>
    <row r="544" spans="2:13" hidden="1">
      <c r="B544" s="102"/>
      <c r="C544" s="102"/>
      <c r="D544" s="102"/>
      <c r="E544" s="102"/>
      <c r="F544" s="104"/>
      <c r="G544" s="104"/>
      <c r="H544" s="102"/>
      <c r="I544" s="102"/>
      <c r="J544" s="102"/>
      <c r="K544" s="105"/>
      <c r="L544" s="105"/>
      <c r="M544" s="106"/>
    </row>
    <row r="545" spans="2:13" hidden="1">
      <c r="B545" s="102"/>
      <c r="C545" s="102"/>
      <c r="D545" s="102"/>
      <c r="E545" s="102"/>
      <c r="F545" s="104"/>
      <c r="G545" s="104"/>
      <c r="H545" s="102"/>
      <c r="I545" s="102"/>
      <c r="J545" s="102"/>
      <c r="K545" s="105"/>
      <c r="L545" s="105"/>
      <c r="M545" s="106"/>
    </row>
    <row r="546" spans="2:13" hidden="1">
      <c r="B546" s="102"/>
      <c r="C546" s="102"/>
      <c r="D546" s="102"/>
      <c r="E546" s="102"/>
      <c r="F546" s="104"/>
      <c r="G546" s="104"/>
      <c r="H546" s="102"/>
      <c r="I546" s="102"/>
      <c r="J546" s="102"/>
      <c r="K546" s="105"/>
      <c r="L546" s="105"/>
      <c r="M546" s="106"/>
    </row>
    <row r="547" spans="2:13" hidden="1">
      <c r="B547" s="102"/>
      <c r="C547" s="102"/>
      <c r="D547" s="102"/>
      <c r="E547" s="102"/>
      <c r="F547" s="104"/>
      <c r="G547" s="104"/>
      <c r="H547" s="102"/>
      <c r="I547" s="102"/>
      <c r="J547" s="102"/>
      <c r="K547" s="105"/>
      <c r="L547" s="105"/>
      <c r="M547" s="106"/>
    </row>
    <row r="548" spans="2:13" hidden="1">
      <c r="B548" s="102"/>
      <c r="C548" s="102"/>
      <c r="D548" s="102"/>
      <c r="E548" s="102"/>
      <c r="F548" s="104"/>
      <c r="G548" s="104"/>
      <c r="H548" s="102"/>
      <c r="I548" s="102"/>
      <c r="J548" s="102"/>
      <c r="K548" s="105"/>
      <c r="L548" s="105"/>
      <c r="M548" s="106"/>
    </row>
    <row r="549" spans="2:13" hidden="1">
      <c r="B549" s="102"/>
      <c r="C549" s="102"/>
      <c r="D549" s="102"/>
      <c r="E549" s="102"/>
      <c r="F549" s="104"/>
      <c r="G549" s="104"/>
      <c r="H549" s="102"/>
      <c r="I549" s="102"/>
      <c r="J549" s="102"/>
      <c r="K549" s="105"/>
      <c r="L549" s="105"/>
      <c r="M549" s="106"/>
    </row>
    <row r="550" spans="2:13" hidden="1">
      <c r="B550" s="102"/>
      <c r="C550" s="102"/>
      <c r="D550" s="102"/>
      <c r="E550" s="102"/>
      <c r="F550" s="104"/>
      <c r="G550" s="104"/>
      <c r="H550" s="102"/>
      <c r="I550" s="102"/>
      <c r="J550" s="102"/>
      <c r="K550" s="105"/>
      <c r="L550" s="105"/>
      <c r="M550" s="106"/>
    </row>
    <row r="551" spans="2:13" hidden="1">
      <c r="B551" s="102"/>
      <c r="C551" s="102"/>
      <c r="D551" s="102"/>
      <c r="E551" s="102"/>
      <c r="F551" s="104"/>
      <c r="G551" s="104"/>
      <c r="H551" s="102"/>
      <c r="I551" s="102"/>
      <c r="J551" s="102"/>
      <c r="K551" s="105"/>
      <c r="L551" s="105"/>
      <c r="M551" s="106"/>
    </row>
    <row r="552" spans="2:13" hidden="1">
      <c r="B552" s="102"/>
      <c r="C552" s="102"/>
      <c r="D552" s="102"/>
      <c r="E552" s="102"/>
      <c r="F552" s="104"/>
      <c r="G552" s="104"/>
      <c r="H552" s="102"/>
      <c r="I552" s="102"/>
      <c r="J552" s="102"/>
      <c r="K552" s="105"/>
      <c r="L552" s="105"/>
      <c r="M552" s="106"/>
    </row>
    <row r="553" spans="2:13" hidden="1">
      <c r="B553" s="102"/>
      <c r="C553" s="102"/>
      <c r="D553" s="102"/>
      <c r="E553" s="102"/>
      <c r="F553" s="104"/>
      <c r="G553" s="104"/>
      <c r="H553" s="102"/>
      <c r="I553" s="102"/>
      <c r="J553" s="102"/>
      <c r="K553" s="105"/>
      <c r="L553" s="105"/>
      <c r="M553" s="106"/>
    </row>
    <row r="554" spans="2:13" hidden="1">
      <c r="B554" s="102"/>
      <c r="C554" s="102"/>
      <c r="D554" s="102"/>
      <c r="E554" s="102"/>
      <c r="F554" s="104"/>
      <c r="G554" s="104"/>
      <c r="H554" s="102"/>
      <c r="I554" s="102"/>
      <c r="J554" s="102"/>
      <c r="K554" s="105"/>
      <c r="L554" s="105"/>
      <c r="M554" s="106"/>
    </row>
    <row r="555" spans="2:13" hidden="1">
      <c r="B555" s="102"/>
      <c r="C555" s="102"/>
      <c r="D555" s="102"/>
      <c r="E555" s="102"/>
      <c r="F555" s="104"/>
      <c r="G555" s="104"/>
      <c r="H555" s="102"/>
      <c r="I555" s="102"/>
      <c r="J555" s="102"/>
      <c r="K555" s="105"/>
      <c r="L555" s="105"/>
      <c r="M555" s="106"/>
    </row>
    <row r="556" spans="2:13" hidden="1">
      <c r="B556" s="102"/>
      <c r="C556" s="102"/>
      <c r="D556" s="102"/>
      <c r="E556" s="102"/>
      <c r="F556" s="104"/>
      <c r="G556" s="104"/>
      <c r="H556" s="102"/>
      <c r="I556" s="102"/>
      <c r="J556" s="102"/>
      <c r="K556" s="105"/>
      <c r="L556" s="105"/>
      <c r="M556" s="106"/>
    </row>
    <row r="557" spans="2:13" hidden="1">
      <c r="B557" s="102"/>
      <c r="C557" s="102"/>
      <c r="D557" s="102"/>
      <c r="E557" s="102"/>
      <c r="F557" s="104"/>
      <c r="G557" s="104"/>
      <c r="H557" s="102"/>
      <c r="I557" s="102"/>
      <c r="J557" s="102"/>
      <c r="K557" s="105"/>
      <c r="L557" s="105"/>
      <c r="M557" s="106"/>
    </row>
    <row r="558" spans="2:13" hidden="1">
      <c r="B558" s="102"/>
      <c r="C558" s="102"/>
      <c r="D558" s="102"/>
      <c r="E558" s="102"/>
      <c r="F558" s="104"/>
      <c r="G558" s="104"/>
      <c r="H558" s="102"/>
      <c r="I558" s="102"/>
      <c r="J558" s="102"/>
      <c r="K558" s="105"/>
      <c r="L558" s="105"/>
      <c r="M558" s="106"/>
    </row>
    <row r="559" spans="2:13" hidden="1">
      <c r="B559" s="102"/>
      <c r="C559" s="102"/>
      <c r="D559" s="102"/>
      <c r="E559" s="102"/>
      <c r="F559" s="104"/>
      <c r="G559" s="104"/>
      <c r="H559" s="102"/>
      <c r="I559" s="102"/>
      <c r="J559" s="102"/>
      <c r="K559" s="105"/>
      <c r="L559" s="105"/>
      <c r="M559" s="106"/>
    </row>
    <row r="560" spans="2:13" hidden="1">
      <c r="B560" s="102"/>
      <c r="C560" s="102"/>
      <c r="D560" s="102"/>
      <c r="E560" s="102"/>
      <c r="F560" s="104"/>
      <c r="G560" s="104"/>
      <c r="H560" s="102"/>
      <c r="I560" s="102"/>
      <c r="J560" s="102"/>
      <c r="K560" s="105"/>
      <c r="L560" s="105"/>
      <c r="M560" s="106"/>
    </row>
    <row r="561" spans="2:13" hidden="1">
      <c r="B561" s="102"/>
      <c r="C561" s="102"/>
      <c r="D561" s="102"/>
      <c r="E561" s="102"/>
      <c r="F561" s="104"/>
      <c r="G561" s="104"/>
      <c r="H561" s="102"/>
      <c r="I561" s="102"/>
      <c r="J561" s="102"/>
      <c r="K561" s="105"/>
      <c r="L561" s="105"/>
      <c r="M561" s="106"/>
    </row>
    <row r="562" spans="2:13" hidden="1">
      <c r="B562" s="102"/>
      <c r="C562" s="102"/>
      <c r="D562" s="102"/>
      <c r="E562" s="102"/>
      <c r="F562" s="104"/>
      <c r="G562" s="104"/>
      <c r="H562" s="102"/>
      <c r="I562" s="102"/>
      <c r="J562" s="102"/>
      <c r="K562" s="105"/>
      <c r="L562" s="105"/>
      <c r="M562" s="106"/>
    </row>
    <row r="563" spans="2:13" hidden="1">
      <c r="B563" s="102"/>
      <c r="C563" s="102"/>
      <c r="D563" s="102"/>
      <c r="E563" s="102"/>
      <c r="F563" s="104"/>
      <c r="G563" s="104"/>
      <c r="H563" s="102"/>
      <c r="I563" s="102"/>
      <c r="J563" s="102"/>
      <c r="K563" s="105"/>
      <c r="L563" s="105"/>
      <c r="M563" s="106"/>
    </row>
    <row r="564" spans="2:13" hidden="1">
      <c r="B564" s="102"/>
      <c r="C564" s="102"/>
      <c r="D564" s="102"/>
      <c r="E564" s="102"/>
      <c r="F564" s="104"/>
      <c r="G564" s="104"/>
      <c r="H564" s="102"/>
      <c r="I564" s="102"/>
      <c r="J564" s="102"/>
      <c r="K564" s="105"/>
      <c r="L564" s="105"/>
      <c r="M564" s="106"/>
    </row>
    <row r="565" spans="2:13" hidden="1">
      <c r="B565" s="102"/>
      <c r="C565" s="102"/>
      <c r="D565" s="102"/>
      <c r="E565" s="102"/>
      <c r="F565" s="104"/>
      <c r="G565" s="104"/>
      <c r="H565" s="102"/>
      <c r="I565" s="102"/>
      <c r="J565" s="102"/>
      <c r="K565" s="105"/>
      <c r="L565" s="105"/>
      <c r="M565" s="106"/>
    </row>
    <row r="566" spans="2:13" hidden="1">
      <c r="B566" s="102"/>
      <c r="C566" s="102"/>
      <c r="D566" s="102"/>
      <c r="E566" s="102"/>
      <c r="F566" s="104"/>
      <c r="G566" s="104"/>
      <c r="H566" s="102"/>
      <c r="I566" s="102"/>
      <c r="J566" s="102"/>
      <c r="K566" s="105"/>
      <c r="L566" s="105"/>
      <c r="M566" s="106"/>
    </row>
    <row r="567" spans="2:13" hidden="1">
      <c r="B567" s="102"/>
      <c r="C567" s="102"/>
      <c r="D567" s="102"/>
      <c r="E567" s="102"/>
      <c r="F567" s="104"/>
      <c r="G567" s="104"/>
      <c r="H567" s="102"/>
      <c r="I567" s="102"/>
      <c r="J567" s="102"/>
      <c r="K567" s="105"/>
      <c r="L567" s="105"/>
      <c r="M567" s="106"/>
    </row>
    <row r="568" spans="2:13" hidden="1">
      <c r="B568" s="102"/>
      <c r="C568" s="102"/>
      <c r="D568" s="102"/>
      <c r="E568" s="102"/>
      <c r="F568" s="104"/>
      <c r="G568" s="104"/>
      <c r="H568" s="102"/>
      <c r="I568" s="102"/>
      <c r="J568" s="102"/>
      <c r="K568" s="105"/>
      <c r="L568" s="105"/>
      <c r="M568" s="106"/>
    </row>
    <row r="569" spans="2:13" hidden="1">
      <c r="B569" s="102"/>
      <c r="C569" s="102"/>
      <c r="D569" s="102"/>
      <c r="E569" s="102"/>
      <c r="F569" s="104"/>
      <c r="G569" s="104"/>
      <c r="H569" s="102"/>
      <c r="I569" s="102"/>
      <c r="J569" s="102"/>
      <c r="K569" s="105"/>
      <c r="L569" s="105"/>
      <c r="M569" s="106"/>
    </row>
    <row r="570" spans="2:13" hidden="1">
      <c r="B570" s="102"/>
      <c r="C570" s="102"/>
      <c r="D570" s="102"/>
      <c r="E570" s="102"/>
      <c r="F570" s="104"/>
      <c r="G570" s="104"/>
      <c r="H570" s="102"/>
      <c r="I570" s="102"/>
      <c r="J570" s="102"/>
      <c r="K570" s="105"/>
      <c r="L570" s="105"/>
      <c r="M570" s="106"/>
    </row>
    <row r="571" spans="2:13" hidden="1">
      <c r="B571" s="102"/>
      <c r="C571" s="102"/>
      <c r="D571" s="102"/>
      <c r="E571" s="102"/>
      <c r="F571" s="104"/>
      <c r="G571" s="104"/>
      <c r="H571" s="102"/>
      <c r="I571" s="102"/>
      <c r="J571" s="102"/>
      <c r="K571" s="105"/>
      <c r="L571" s="105"/>
      <c r="M571" s="106"/>
    </row>
    <row r="572" spans="2:13" hidden="1">
      <c r="B572" s="102"/>
      <c r="C572" s="102"/>
      <c r="D572" s="102"/>
      <c r="E572" s="102"/>
      <c r="F572" s="104"/>
      <c r="G572" s="104"/>
      <c r="H572" s="102"/>
      <c r="I572" s="102"/>
      <c r="J572" s="102"/>
      <c r="K572" s="105"/>
      <c r="L572" s="105"/>
      <c r="M572" s="106"/>
    </row>
    <row r="573" spans="2:13" hidden="1">
      <c r="B573" s="102"/>
      <c r="C573" s="102"/>
      <c r="D573" s="102"/>
      <c r="E573" s="102"/>
      <c r="F573" s="104"/>
      <c r="G573" s="104"/>
      <c r="H573" s="102"/>
      <c r="I573" s="102"/>
      <c r="J573" s="102"/>
      <c r="K573" s="105"/>
      <c r="L573" s="105"/>
      <c r="M573" s="106"/>
    </row>
    <row r="574" spans="2:13" hidden="1">
      <c r="B574" s="102"/>
      <c r="C574" s="102"/>
      <c r="D574" s="102"/>
      <c r="E574" s="102"/>
      <c r="F574" s="104"/>
      <c r="G574" s="104"/>
      <c r="H574" s="102"/>
      <c r="I574" s="102"/>
      <c r="J574" s="102"/>
      <c r="K574" s="105"/>
      <c r="L574" s="105"/>
      <c r="M574" s="106"/>
    </row>
    <row r="575" spans="2:13" hidden="1">
      <c r="B575" s="102"/>
      <c r="C575" s="102"/>
      <c r="D575" s="102"/>
      <c r="E575" s="102"/>
      <c r="F575" s="104"/>
      <c r="G575" s="104"/>
      <c r="H575" s="102"/>
      <c r="I575" s="102"/>
      <c r="J575" s="102"/>
      <c r="K575" s="105"/>
      <c r="L575" s="105"/>
      <c r="M575" s="106"/>
    </row>
    <row r="576" spans="2:13" hidden="1">
      <c r="B576" s="102"/>
      <c r="C576" s="102"/>
      <c r="D576" s="102"/>
      <c r="E576" s="102"/>
      <c r="F576" s="104"/>
      <c r="G576" s="104"/>
      <c r="H576" s="102"/>
      <c r="I576" s="102"/>
      <c r="J576" s="102"/>
      <c r="K576" s="105"/>
      <c r="L576" s="105"/>
      <c r="M576" s="106"/>
    </row>
    <row r="577" spans="2:13" hidden="1">
      <c r="B577" s="102"/>
      <c r="C577" s="102"/>
      <c r="D577" s="102"/>
      <c r="E577" s="102"/>
      <c r="F577" s="104"/>
      <c r="G577" s="104"/>
      <c r="H577" s="102"/>
      <c r="I577" s="102"/>
      <c r="J577" s="102"/>
      <c r="K577" s="105"/>
      <c r="L577" s="105"/>
      <c r="M577" s="106"/>
    </row>
    <row r="578" spans="2:13" hidden="1">
      <c r="B578" s="102"/>
      <c r="C578" s="102"/>
      <c r="D578" s="102"/>
      <c r="E578" s="102"/>
      <c r="F578" s="104"/>
      <c r="G578" s="104"/>
      <c r="H578" s="102"/>
      <c r="I578" s="102"/>
      <c r="J578" s="102"/>
      <c r="K578" s="105"/>
      <c r="L578" s="105"/>
      <c r="M578" s="106"/>
    </row>
    <row r="579" spans="2:13" hidden="1">
      <c r="B579" s="102"/>
      <c r="C579" s="102"/>
      <c r="D579" s="102"/>
      <c r="E579" s="102"/>
      <c r="F579" s="104"/>
      <c r="G579" s="104"/>
      <c r="H579" s="102"/>
      <c r="I579" s="102"/>
      <c r="J579" s="102"/>
      <c r="K579" s="105"/>
      <c r="L579" s="105"/>
      <c r="M579" s="106"/>
    </row>
    <row r="580" spans="2:13" hidden="1">
      <c r="B580" s="102"/>
      <c r="C580" s="102"/>
      <c r="D580" s="102"/>
      <c r="E580" s="102"/>
      <c r="F580" s="104"/>
      <c r="G580" s="104"/>
      <c r="H580" s="102"/>
      <c r="I580" s="102"/>
      <c r="J580" s="102"/>
      <c r="K580" s="105"/>
      <c r="L580" s="105"/>
      <c r="M580" s="106"/>
    </row>
    <row r="581" spans="2:13" hidden="1">
      <c r="B581" s="102"/>
      <c r="C581" s="102"/>
      <c r="D581" s="102"/>
      <c r="E581" s="102"/>
      <c r="F581" s="104"/>
      <c r="G581" s="104"/>
      <c r="H581" s="102"/>
      <c r="I581" s="102"/>
      <c r="J581" s="102"/>
      <c r="K581" s="105"/>
      <c r="L581" s="105"/>
      <c r="M581" s="106"/>
    </row>
    <row r="582" spans="2:13" hidden="1">
      <c r="B582" s="102"/>
      <c r="C582" s="102"/>
      <c r="D582" s="102"/>
      <c r="E582" s="102"/>
      <c r="F582" s="104"/>
      <c r="G582" s="104"/>
      <c r="H582" s="102"/>
      <c r="I582" s="102"/>
      <c r="J582" s="102"/>
      <c r="K582" s="105"/>
      <c r="L582" s="105"/>
      <c r="M582" s="106"/>
    </row>
    <row r="583" spans="2:13" hidden="1">
      <c r="B583" s="102"/>
      <c r="C583" s="102"/>
      <c r="D583" s="102"/>
      <c r="E583" s="102"/>
      <c r="F583" s="104"/>
      <c r="G583" s="104"/>
      <c r="H583" s="102"/>
      <c r="I583" s="102"/>
      <c r="J583" s="102"/>
      <c r="K583" s="105"/>
      <c r="L583" s="105"/>
      <c r="M583" s="106"/>
    </row>
    <row r="584" spans="2:13" hidden="1">
      <c r="B584" s="102"/>
      <c r="C584" s="102"/>
      <c r="D584" s="102"/>
      <c r="E584" s="102"/>
      <c r="F584" s="104"/>
      <c r="G584" s="104"/>
      <c r="H584" s="102"/>
      <c r="I584" s="102"/>
      <c r="J584" s="102"/>
      <c r="K584" s="105"/>
      <c r="L584" s="105"/>
      <c r="M584" s="106"/>
    </row>
    <row r="585" spans="2:13" hidden="1">
      <c r="B585" s="102"/>
      <c r="C585" s="102"/>
      <c r="D585" s="102"/>
      <c r="E585" s="102"/>
      <c r="F585" s="104"/>
      <c r="G585" s="104"/>
      <c r="H585" s="102"/>
      <c r="I585" s="102"/>
      <c r="J585" s="102"/>
      <c r="K585" s="105"/>
      <c r="L585" s="105"/>
      <c r="M585" s="106"/>
    </row>
    <row r="586" spans="2:13" hidden="1">
      <c r="B586" s="102"/>
      <c r="C586" s="102"/>
      <c r="D586" s="102"/>
      <c r="E586" s="102"/>
      <c r="F586" s="104"/>
      <c r="G586" s="104"/>
      <c r="H586" s="102"/>
      <c r="I586" s="102"/>
      <c r="J586" s="102"/>
      <c r="K586" s="105"/>
      <c r="L586" s="105"/>
      <c r="M586" s="106"/>
    </row>
    <row r="587" spans="2:13" hidden="1">
      <c r="B587" s="102"/>
      <c r="C587" s="102"/>
      <c r="D587" s="102"/>
      <c r="E587" s="102"/>
      <c r="F587" s="104"/>
      <c r="G587" s="104"/>
      <c r="H587" s="102"/>
      <c r="I587" s="102"/>
      <c r="J587" s="102"/>
      <c r="K587" s="105"/>
      <c r="L587" s="105"/>
      <c r="M587" s="106"/>
    </row>
    <row r="588" spans="2:13" hidden="1">
      <c r="B588" s="102"/>
      <c r="C588" s="102"/>
      <c r="D588" s="102"/>
      <c r="E588" s="102"/>
      <c r="F588" s="104"/>
      <c r="G588" s="104"/>
      <c r="H588" s="102"/>
      <c r="I588" s="102"/>
      <c r="J588" s="102"/>
      <c r="K588" s="105"/>
      <c r="L588" s="105"/>
      <c r="M588" s="106"/>
    </row>
    <row r="589" spans="2:13" hidden="1">
      <c r="B589" s="102"/>
      <c r="C589" s="102"/>
      <c r="D589" s="102"/>
      <c r="E589" s="102"/>
      <c r="F589" s="104"/>
      <c r="G589" s="104"/>
      <c r="H589" s="102"/>
      <c r="I589" s="102"/>
      <c r="J589" s="102"/>
      <c r="K589" s="105"/>
      <c r="L589" s="105"/>
      <c r="M589" s="106"/>
    </row>
    <row r="590" spans="2:13" hidden="1">
      <c r="B590" s="102"/>
      <c r="C590" s="102"/>
      <c r="D590" s="102"/>
      <c r="E590" s="102"/>
      <c r="F590" s="104"/>
      <c r="G590" s="104"/>
      <c r="H590" s="102"/>
      <c r="I590" s="102"/>
      <c r="J590" s="102"/>
      <c r="K590" s="105"/>
      <c r="L590" s="105"/>
      <c r="M590" s="106"/>
    </row>
    <row r="591" spans="2:13" hidden="1">
      <c r="B591" s="102"/>
      <c r="C591" s="102"/>
      <c r="D591" s="102"/>
      <c r="E591" s="102"/>
      <c r="F591" s="104"/>
      <c r="G591" s="104"/>
      <c r="H591" s="102"/>
      <c r="I591" s="102"/>
      <c r="J591" s="102"/>
      <c r="K591" s="105"/>
      <c r="L591" s="105"/>
      <c r="M591" s="106"/>
    </row>
    <row r="592" spans="2:13" hidden="1">
      <c r="B592" s="102"/>
      <c r="C592" s="102"/>
      <c r="D592" s="102"/>
      <c r="E592" s="102"/>
      <c r="F592" s="104"/>
      <c r="G592" s="104"/>
      <c r="H592" s="102"/>
      <c r="I592" s="102"/>
      <c r="J592" s="102"/>
      <c r="K592" s="105"/>
      <c r="L592" s="105"/>
      <c r="M592" s="106"/>
    </row>
    <row r="593" spans="2:13" hidden="1">
      <c r="B593" s="102"/>
      <c r="C593" s="102"/>
      <c r="D593" s="102"/>
      <c r="E593" s="102"/>
      <c r="F593" s="104"/>
      <c r="G593" s="104"/>
      <c r="H593" s="102"/>
      <c r="I593" s="102"/>
      <c r="J593" s="102"/>
      <c r="K593" s="105"/>
      <c r="L593" s="105"/>
      <c r="M593" s="106"/>
    </row>
    <row r="594" spans="2:13" hidden="1">
      <c r="B594" s="102"/>
      <c r="C594" s="102"/>
      <c r="D594" s="102"/>
      <c r="E594" s="102"/>
      <c r="F594" s="104"/>
      <c r="G594" s="104"/>
      <c r="H594" s="102"/>
      <c r="I594" s="102"/>
      <c r="J594" s="102"/>
      <c r="K594" s="105"/>
      <c r="L594" s="105"/>
      <c r="M594" s="106"/>
    </row>
    <row r="595" spans="2:13" hidden="1">
      <c r="B595" s="102"/>
      <c r="C595" s="102"/>
      <c r="D595" s="102"/>
      <c r="E595" s="102"/>
      <c r="F595" s="104"/>
      <c r="G595" s="104"/>
      <c r="H595" s="102"/>
      <c r="I595" s="102"/>
      <c r="J595" s="102"/>
      <c r="K595" s="105"/>
      <c r="L595" s="105"/>
      <c r="M595" s="106"/>
    </row>
    <row r="596" spans="2:13" hidden="1">
      <c r="B596" s="102"/>
      <c r="C596" s="102"/>
      <c r="D596" s="102"/>
      <c r="E596" s="102"/>
      <c r="F596" s="104"/>
      <c r="G596" s="104"/>
      <c r="H596" s="102"/>
      <c r="I596" s="102"/>
      <c r="J596" s="102"/>
      <c r="K596" s="105"/>
      <c r="L596" s="105"/>
      <c r="M596" s="106"/>
    </row>
    <row r="597" spans="2:13" hidden="1">
      <c r="B597" s="102"/>
      <c r="C597" s="102"/>
      <c r="D597" s="102"/>
      <c r="E597" s="102"/>
      <c r="F597" s="104"/>
      <c r="G597" s="104"/>
      <c r="H597" s="102"/>
      <c r="I597" s="102"/>
      <c r="J597" s="102"/>
      <c r="K597" s="105"/>
      <c r="L597" s="105"/>
      <c r="M597" s="106"/>
    </row>
    <row r="598" spans="2:13" hidden="1">
      <c r="B598" s="102"/>
      <c r="C598" s="102"/>
      <c r="D598" s="102"/>
      <c r="E598" s="102"/>
      <c r="F598" s="104"/>
      <c r="G598" s="104"/>
      <c r="H598" s="102"/>
      <c r="I598" s="102"/>
      <c r="J598" s="102"/>
      <c r="K598" s="105"/>
      <c r="L598" s="105"/>
      <c r="M598" s="106"/>
    </row>
    <row r="599" spans="2:13" hidden="1">
      <c r="B599" s="102"/>
      <c r="C599" s="102"/>
      <c r="D599" s="102"/>
      <c r="E599" s="102"/>
      <c r="F599" s="104"/>
      <c r="G599" s="104"/>
      <c r="H599" s="102"/>
      <c r="I599" s="102"/>
      <c r="J599" s="102"/>
      <c r="K599" s="105"/>
      <c r="L599" s="105"/>
      <c r="M599" s="106"/>
    </row>
    <row r="600" spans="2:13" hidden="1">
      <c r="B600" s="102"/>
      <c r="C600" s="102"/>
      <c r="D600" s="102"/>
      <c r="E600" s="102"/>
      <c r="F600" s="104"/>
      <c r="G600" s="104"/>
      <c r="H600" s="102"/>
      <c r="I600" s="102"/>
      <c r="J600" s="102"/>
      <c r="K600" s="105"/>
      <c r="L600" s="105"/>
      <c r="M600" s="106"/>
    </row>
    <row r="601" spans="2:13" hidden="1">
      <c r="B601" s="102"/>
      <c r="C601" s="102"/>
      <c r="D601" s="102"/>
      <c r="E601" s="102"/>
      <c r="F601" s="104"/>
      <c r="G601" s="104"/>
      <c r="H601" s="102"/>
      <c r="I601" s="102"/>
      <c r="J601" s="102"/>
      <c r="K601" s="105"/>
      <c r="L601" s="105"/>
      <c r="M601" s="106"/>
    </row>
    <row r="602" spans="2:13" hidden="1">
      <c r="B602" s="102"/>
      <c r="C602" s="102"/>
      <c r="D602" s="102"/>
      <c r="E602" s="102"/>
      <c r="F602" s="104"/>
      <c r="G602" s="104"/>
      <c r="H602" s="102"/>
      <c r="I602" s="102"/>
      <c r="J602" s="102"/>
      <c r="K602" s="105"/>
      <c r="L602" s="105"/>
      <c r="M602" s="106"/>
    </row>
    <row r="603" spans="2:13" hidden="1">
      <c r="B603" s="102"/>
      <c r="C603" s="102"/>
      <c r="D603" s="102"/>
      <c r="E603" s="102"/>
      <c r="F603" s="104"/>
      <c r="G603" s="104"/>
      <c r="H603" s="102"/>
      <c r="I603" s="102"/>
      <c r="J603" s="102"/>
      <c r="K603" s="105"/>
      <c r="L603" s="105"/>
      <c r="M603" s="106"/>
    </row>
    <row r="604" spans="2:13" hidden="1">
      <c r="B604" s="102"/>
      <c r="C604" s="102"/>
      <c r="D604" s="102"/>
      <c r="E604" s="102"/>
      <c r="F604" s="104"/>
      <c r="G604" s="104"/>
      <c r="H604" s="102"/>
      <c r="I604" s="102"/>
      <c r="J604" s="102"/>
      <c r="K604" s="105"/>
      <c r="L604" s="105"/>
      <c r="M604" s="106"/>
    </row>
    <row r="605" spans="2:13" hidden="1">
      <c r="B605" s="102"/>
      <c r="C605" s="102"/>
      <c r="D605" s="102"/>
      <c r="E605" s="102"/>
      <c r="F605" s="104"/>
      <c r="G605" s="104"/>
      <c r="H605" s="102"/>
      <c r="I605" s="102"/>
      <c r="J605" s="102"/>
      <c r="K605" s="105"/>
      <c r="L605" s="105"/>
      <c r="M605" s="106"/>
    </row>
    <row r="606" spans="2:13" hidden="1">
      <c r="B606" s="102"/>
      <c r="C606" s="102"/>
      <c r="D606" s="102"/>
      <c r="E606" s="102"/>
      <c r="F606" s="104"/>
      <c r="G606" s="104"/>
      <c r="H606" s="102"/>
      <c r="I606" s="102"/>
      <c r="J606" s="102"/>
      <c r="K606" s="105"/>
      <c r="L606" s="105"/>
      <c r="M606" s="106"/>
    </row>
    <row r="607" spans="2:13" hidden="1">
      <c r="B607" s="102"/>
      <c r="C607" s="102"/>
      <c r="D607" s="102"/>
      <c r="E607" s="102"/>
      <c r="F607" s="104"/>
      <c r="G607" s="104"/>
      <c r="H607" s="102"/>
      <c r="I607" s="102"/>
      <c r="J607" s="102"/>
      <c r="K607" s="105"/>
      <c r="L607" s="105"/>
      <c r="M607" s="106"/>
    </row>
    <row r="608" spans="2:13" hidden="1">
      <c r="B608" s="102"/>
      <c r="C608" s="102"/>
      <c r="D608" s="102"/>
      <c r="E608" s="102"/>
      <c r="F608" s="104"/>
      <c r="G608" s="104"/>
      <c r="H608" s="102"/>
      <c r="I608" s="102"/>
      <c r="J608" s="102"/>
      <c r="K608" s="105"/>
      <c r="L608" s="105"/>
      <c r="M608" s="106"/>
    </row>
    <row r="609" spans="2:13" hidden="1">
      <c r="B609" s="102"/>
      <c r="C609" s="102"/>
      <c r="D609" s="102"/>
      <c r="E609" s="102"/>
      <c r="F609" s="104"/>
      <c r="G609" s="104"/>
      <c r="H609" s="102"/>
      <c r="I609" s="102"/>
      <c r="J609" s="102"/>
      <c r="K609" s="105"/>
      <c r="L609" s="105"/>
      <c r="M609" s="106"/>
    </row>
    <row r="610" spans="2:13" hidden="1">
      <c r="B610" s="102"/>
      <c r="C610" s="102"/>
      <c r="D610" s="102"/>
      <c r="E610" s="102"/>
      <c r="F610" s="104"/>
      <c r="G610" s="104"/>
      <c r="H610" s="102"/>
      <c r="I610" s="102"/>
      <c r="J610" s="102"/>
      <c r="K610" s="105"/>
      <c r="L610" s="105"/>
      <c r="M610" s="106"/>
    </row>
    <row r="611" spans="2:13" hidden="1">
      <c r="B611" s="102"/>
      <c r="C611" s="102"/>
      <c r="D611" s="102"/>
      <c r="E611" s="102"/>
      <c r="F611" s="104"/>
      <c r="G611" s="104"/>
      <c r="H611" s="102"/>
      <c r="I611" s="102"/>
      <c r="J611" s="102"/>
      <c r="K611" s="105"/>
      <c r="L611" s="105"/>
      <c r="M611" s="106"/>
    </row>
    <row r="612" spans="2:13" hidden="1">
      <c r="B612" s="102"/>
      <c r="C612" s="102"/>
      <c r="D612" s="102"/>
      <c r="E612" s="102"/>
      <c r="F612" s="104"/>
      <c r="G612" s="104"/>
      <c r="H612" s="102"/>
      <c r="I612" s="102"/>
      <c r="J612" s="102"/>
      <c r="K612" s="105"/>
      <c r="L612" s="105"/>
      <c r="M612" s="106"/>
    </row>
    <row r="613" spans="2:13" hidden="1">
      <c r="B613" s="102"/>
      <c r="C613" s="102"/>
      <c r="D613" s="102"/>
      <c r="E613" s="102"/>
      <c r="F613" s="104"/>
      <c r="G613" s="104"/>
      <c r="H613" s="102"/>
      <c r="I613" s="102"/>
      <c r="J613" s="102"/>
      <c r="K613" s="105"/>
      <c r="L613" s="105"/>
      <c r="M613" s="106"/>
    </row>
    <row r="614" spans="2:13" hidden="1">
      <c r="B614" s="102"/>
      <c r="C614" s="102"/>
      <c r="D614" s="102"/>
      <c r="E614" s="102"/>
      <c r="F614" s="104"/>
      <c r="G614" s="104"/>
      <c r="H614" s="102"/>
      <c r="I614" s="102"/>
      <c r="J614" s="102"/>
      <c r="K614" s="105"/>
      <c r="L614" s="105"/>
      <c r="M614" s="106"/>
    </row>
    <row r="615" spans="2:13" hidden="1">
      <c r="B615" s="102"/>
      <c r="C615" s="102"/>
      <c r="D615" s="102"/>
      <c r="E615" s="102"/>
      <c r="F615" s="104"/>
      <c r="G615" s="104"/>
      <c r="H615" s="102"/>
      <c r="I615" s="102"/>
      <c r="J615" s="102"/>
      <c r="K615" s="105"/>
      <c r="L615" s="105"/>
      <c r="M615" s="106"/>
    </row>
    <row r="616" spans="2:13" hidden="1">
      <c r="B616" s="102"/>
      <c r="C616" s="102"/>
      <c r="D616" s="102"/>
      <c r="E616" s="102"/>
      <c r="F616" s="104"/>
      <c r="G616" s="104"/>
      <c r="H616" s="102"/>
      <c r="I616" s="102"/>
      <c r="J616" s="102"/>
      <c r="K616" s="105"/>
      <c r="L616" s="105"/>
      <c r="M616" s="106"/>
    </row>
    <row r="617" spans="2:13" hidden="1">
      <c r="B617" s="102"/>
      <c r="C617" s="102"/>
      <c r="D617" s="102"/>
      <c r="E617" s="102"/>
      <c r="F617" s="104"/>
      <c r="G617" s="104"/>
      <c r="H617" s="102"/>
      <c r="I617" s="102"/>
      <c r="J617" s="102"/>
      <c r="K617" s="105"/>
      <c r="L617" s="105"/>
      <c r="M617" s="106"/>
    </row>
    <row r="618" spans="2:13" hidden="1">
      <c r="B618" s="102"/>
      <c r="C618" s="102"/>
      <c r="D618" s="102"/>
      <c r="E618" s="102"/>
      <c r="F618" s="104"/>
      <c r="G618" s="104"/>
      <c r="H618" s="102"/>
      <c r="I618" s="102"/>
      <c r="J618" s="102"/>
      <c r="K618" s="105"/>
      <c r="L618" s="105"/>
      <c r="M618" s="106"/>
    </row>
    <row r="619" spans="2:13" hidden="1">
      <c r="B619" s="102"/>
      <c r="C619" s="102"/>
      <c r="D619" s="102"/>
      <c r="E619" s="102"/>
      <c r="F619" s="104"/>
      <c r="G619" s="104"/>
      <c r="H619" s="102"/>
      <c r="I619" s="102"/>
      <c r="J619" s="102"/>
      <c r="K619" s="105"/>
      <c r="L619" s="105"/>
      <c r="M619" s="106"/>
    </row>
    <row r="620" spans="2:13" hidden="1">
      <c r="B620" s="102"/>
      <c r="C620" s="102"/>
      <c r="D620" s="102"/>
      <c r="E620" s="102"/>
      <c r="F620" s="104"/>
      <c r="G620" s="104"/>
      <c r="H620" s="102"/>
      <c r="I620" s="102"/>
      <c r="J620" s="102"/>
      <c r="K620" s="105"/>
      <c r="L620" s="105"/>
      <c r="M620" s="106"/>
    </row>
    <row r="621" spans="2:13" hidden="1">
      <c r="B621" s="102"/>
      <c r="C621" s="102"/>
      <c r="D621" s="102"/>
      <c r="E621" s="102"/>
      <c r="F621" s="104"/>
      <c r="G621" s="104"/>
      <c r="H621" s="102"/>
      <c r="I621" s="102"/>
      <c r="J621" s="102"/>
      <c r="K621" s="105"/>
      <c r="L621" s="105"/>
      <c r="M621" s="106"/>
    </row>
    <row r="622" spans="2:13" hidden="1">
      <c r="B622" s="102"/>
      <c r="C622" s="102"/>
      <c r="D622" s="102"/>
      <c r="E622" s="102"/>
      <c r="F622" s="104"/>
      <c r="G622" s="104"/>
      <c r="H622" s="102"/>
      <c r="I622" s="102"/>
      <c r="J622" s="102"/>
      <c r="K622" s="105"/>
      <c r="L622" s="105"/>
      <c r="M622" s="106"/>
    </row>
    <row r="623" spans="2:13" hidden="1"/>
    <row r="624" spans="2:13"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row r="4076" hidden="1"/>
    <row r="4077" hidden="1"/>
    <row r="4078" hidden="1"/>
    <row r="4079" hidden="1"/>
    <row r="4080" hidden="1"/>
    <row r="4081" hidden="1"/>
    <row r="4082" hidden="1"/>
    <row r="4083" hidden="1"/>
    <row r="4084" hidden="1"/>
    <row r="4085" hidden="1"/>
    <row r="4086" hidden="1"/>
    <row r="4087" hidden="1"/>
    <row r="4088" hidden="1"/>
    <row r="4089" hidden="1"/>
    <row r="4090" hidden="1"/>
    <row r="4091" hidden="1"/>
    <row r="4092" hidden="1"/>
    <row r="4093" hidden="1"/>
    <row r="4094" hidden="1"/>
    <row r="4095" hidden="1"/>
    <row r="4096" hidden="1"/>
    <row r="4097" hidden="1"/>
    <row r="4098" hidden="1"/>
    <row r="4099" hidden="1"/>
    <row r="4100" hidden="1"/>
    <row r="4101" hidden="1"/>
    <row r="4102" hidden="1"/>
    <row r="4103" hidden="1"/>
    <row r="4104" hidden="1"/>
    <row r="4105" hidden="1"/>
    <row r="4106" hidden="1"/>
    <row r="4107" hidden="1"/>
    <row r="4108" hidden="1"/>
    <row r="4109" hidden="1"/>
    <row r="4110" hidden="1"/>
    <row r="4111" hidden="1"/>
    <row r="4112" hidden="1"/>
    <row r="4113" hidden="1"/>
    <row r="4114" hidden="1"/>
    <row r="4115" hidden="1"/>
    <row r="4116" hidden="1"/>
    <row r="4117" hidden="1"/>
    <row r="4118" hidden="1"/>
    <row r="4119" hidden="1"/>
    <row r="4120" hidden="1"/>
    <row r="4121" hidden="1"/>
    <row r="4122" hidden="1"/>
    <row r="4123" hidden="1"/>
    <row r="4124" hidden="1"/>
    <row r="4125" hidden="1"/>
    <row r="4126" hidden="1"/>
    <row r="4127" hidden="1"/>
    <row r="4128" hidden="1"/>
    <row r="4129" hidden="1"/>
    <row r="4130" hidden="1"/>
    <row r="4131" hidden="1"/>
    <row r="4132" hidden="1"/>
    <row r="4133" hidden="1"/>
    <row r="4134" hidden="1"/>
    <row r="4135" hidden="1"/>
    <row r="4136" hidden="1"/>
    <row r="4137" hidden="1"/>
    <row r="4138" hidden="1"/>
    <row r="4139" hidden="1"/>
    <row r="4140" hidden="1"/>
    <row r="4141" hidden="1"/>
    <row r="4142" hidden="1"/>
    <row r="4143" hidden="1"/>
    <row r="4144" hidden="1"/>
    <row r="4145" hidden="1"/>
    <row r="4146" hidden="1"/>
    <row r="4147" hidden="1"/>
    <row r="4148" hidden="1"/>
    <row r="4149" hidden="1"/>
    <row r="4150" hidden="1"/>
    <row r="4151" hidden="1"/>
    <row r="4152" hidden="1"/>
    <row r="4153" hidden="1"/>
    <row r="4154" hidden="1"/>
    <row r="4155" hidden="1"/>
    <row r="4156" hidden="1"/>
    <row r="4157" hidden="1"/>
    <row r="4158" hidden="1"/>
    <row r="4159" hidden="1"/>
    <row r="4160" hidden="1"/>
    <row r="4161" hidden="1"/>
    <row r="4162" hidden="1"/>
    <row r="4163" hidden="1"/>
    <row r="4164" hidden="1"/>
    <row r="4165" hidden="1"/>
    <row r="4166" hidden="1"/>
    <row r="4167" hidden="1"/>
    <row r="4168" hidden="1"/>
    <row r="4169" hidden="1"/>
    <row r="4170" hidden="1"/>
    <row r="4171" hidden="1"/>
    <row r="4172" hidden="1"/>
    <row r="4173" hidden="1"/>
    <row r="4174" hidden="1"/>
    <row r="4175" hidden="1"/>
    <row r="4176" hidden="1"/>
    <row r="4177" hidden="1"/>
    <row r="4178" hidden="1"/>
    <row r="4179" hidden="1"/>
    <row r="4180" hidden="1"/>
    <row r="4181" hidden="1"/>
    <row r="4182" hidden="1"/>
    <row r="4183" hidden="1"/>
    <row r="4184" hidden="1"/>
    <row r="4185" hidden="1"/>
    <row r="4186" hidden="1"/>
    <row r="4187" hidden="1"/>
    <row r="4188" hidden="1"/>
    <row r="4189" hidden="1"/>
    <row r="4190" hidden="1"/>
    <row r="4191" hidden="1"/>
    <row r="4192" hidden="1"/>
    <row r="4193" hidden="1"/>
    <row r="4194" hidden="1"/>
    <row r="4195" hidden="1"/>
    <row r="4196" hidden="1"/>
    <row r="4197" hidden="1"/>
    <row r="4198" hidden="1"/>
    <row r="4199" hidden="1"/>
    <row r="4200" hidden="1"/>
    <row r="4201" hidden="1"/>
    <row r="4202" hidden="1"/>
    <row r="4203" hidden="1"/>
    <row r="4204" hidden="1"/>
    <row r="4205" hidden="1"/>
    <row r="4206" hidden="1"/>
    <row r="4207" hidden="1"/>
    <row r="4208" hidden="1"/>
    <row r="4209" hidden="1"/>
    <row r="4210" hidden="1"/>
    <row r="4211" hidden="1"/>
    <row r="4212" hidden="1"/>
    <row r="4213" hidden="1"/>
    <row r="4214" hidden="1"/>
    <row r="4215" hidden="1"/>
    <row r="4216" hidden="1"/>
    <row r="4217" hidden="1"/>
    <row r="4218" hidden="1"/>
    <row r="4219" hidden="1"/>
    <row r="4220" hidden="1"/>
    <row r="4221" hidden="1"/>
    <row r="4222" hidden="1"/>
    <row r="4223" hidden="1"/>
    <row r="4224" hidden="1"/>
    <row r="4225" hidden="1"/>
    <row r="4226" hidden="1"/>
    <row r="4227" hidden="1"/>
    <row r="4228" hidden="1"/>
    <row r="4229" hidden="1"/>
    <row r="4230" hidden="1"/>
    <row r="4231" hidden="1"/>
    <row r="4232" hidden="1"/>
    <row r="4233" hidden="1"/>
    <row r="4234" hidden="1"/>
    <row r="4235" hidden="1"/>
    <row r="4236" hidden="1"/>
    <row r="4237" hidden="1"/>
    <row r="4238" hidden="1"/>
    <row r="4239" hidden="1"/>
    <row r="4240" hidden="1"/>
    <row r="4241" hidden="1"/>
    <row r="4242" hidden="1"/>
    <row r="4243" hidden="1"/>
    <row r="4244" hidden="1"/>
    <row r="4245" hidden="1"/>
    <row r="4246" hidden="1"/>
    <row r="4247" hidden="1"/>
    <row r="4248" hidden="1"/>
    <row r="4249" hidden="1"/>
    <row r="4250" hidden="1"/>
    <row r="4251" hidden="1"/>
    <row r="4252" hidden="1"/>
    <row r="4253" hidden="1"/>
    <row r="4254" hidden="1"/>
    <row r="4255" hidden="1"/>
    <row r="4256" hidden="1"/>
    <row r="4257" hidden="1"/>
    <row r="4258" hidden="1"/>
    <row r="4259" hidden="1"/>
    <row r="4260" hidden="1"/>
    <row r="4261" hidden="1"/>
    <row r="4262" hidden="1"/>
    <row r="4263" hidden="1"/>
    <row r="4264" hidden="1"/>
    <row r="4265" hidden="1"/>
    <row r="4266" hidden="1"/>
    <row r="4267" hidden="1"/>
    <row r="4268" hidden="1"/>
    <row r="4269" hidden="1"/>
    <row r="4270" hidden="1"/>
    <row r="4271" hidden="1"/>
    <row r="4272" hidden="1"/>
    <row r="4273" hidden="1"/>
    <row r="4274" hidden="1"/>
    <row r="4275" hidden="1"/>
    <row r="4276" hidden="1"/>
    <row r="4277" hidden="1"/>
    <row r="4278" hidden="1"/>
    <row r="4279" hidden="1"/>
    <row r="4280" hidden="1"/>
    <row r="4281" hidden="1"/>
    <row r="4282" hidden="1"/>
    <row r="4283" hidden="1"/>
    <row r="4284" hidden="1"/>
    <row r="4285" hidden="1"/>
    <row r="4286" hidden="1"/>
    <row r="4287" hidden="1"/>
    <row r="4288" hidden="1"/>
    <row r="4289" hidden="1"/>
    <row r="4290" hidden="1"/>
    <row r="4291" hidden="1"/>
    <row r="4292" hidden="1"/>
    <row r="4293" hidden="1"/>
    <row r="4294" hidden="1"/>
    <row r="4295" hidden="1"/>
    <row r="4296" hidden="1"/>
    <row r="4297" hidden="1"/>
    <row r="4298" hidden="1"/>
    <row r="4299" hidden="1"/>
    <row r="4300" hidden="1"/>
    <row r="4301" hidden="1"/>
    <row r="4302" hidden="1"/>
    <row r="4303" hidden="1"/>
    <row r="4304" hidden="1"/>
    <row r="4305" hidden="1"/>
    <row r="4306" hidden="1"/>
    <row r="4307" hidden="1"/>
    <row r="4308" hidden="1"/>
    <row r="4309" hidden="1"/>
    <row r="4310" hidden="1"/>
    <row r="4311" hidden="1"/>
    <row r="4312" hidden="1"/>
    <row r="4313" hidden="1"/>
    <row r="4314" hidden="1"/>
    <row r="4315" hidden="1"/>
    <row r="4316" hidden="1"/>
    <row r="4317" hidden="1"/>
    <row r="4318" hidden="1"/>
    <row r="4319" hidden="1"/>
    <row r="4320" hidden="1"/>
    <row r="4321" hidden="1"/>
    <row r="4322" hidden="1"/>
    <row r="4323" hidden="1"/>
    <row r="4324" hidden="1"/>
    <row r="4325" hidden="1"/>
    <row r="4326" hidden="1"/>
    <row r="4327" hidden="1"/>
    <row r="4328" hidden="1"/>
    <row r="4329" hidden="1"/>
    <row r="4330" hidden="1"/>
    <row r="4331" hidden="1"/>
    <row r="4332" hidden="1"/>
    <row r="4333" hidden="1"/>
    <row r="4334" hidden="1"/>
    <row r="4335" hidden="1"/>
    <row r="4336" hidden="1"/>
    <row r="4337" hidden="1"/>
    <row r="4338" hidden="1"/>
    <row r="4339" hidden="1"/>
    <row r="4340" hidden="1"/>
    <row r="4341" hidden="1"/>
    <row r="4342" hidden="1"/>
    <row r="4343" hidden="1"/>
    <row r="4344" hidden="1"/>
    <row r="4345" hidden="1"/>
    <row r="4346" hidden="1"/>
    <row r="4347" hidden="1"/>
    <row r="4348" hidden="1"/>
    <row r="4349" hidden="1"/>
    <row r="4350" hidden="1"/>
    <row r="4351" hidden="1"/>
    <row r="4352" hidden="1"/>
    <row r="4353" hidden="1"/>
    <row r="4354" hidden="1"/>
    <row r="4355" hidden="1"/>
    <row r="4356" hidden="1"/>
    <row r="4357" hidden="1"/>
    <row r="4358" hidden="1"/>
    <row r="4359" hidden="1"/>
    <row r="4360" hidden="1"/>
    <row r="4361" hidden="1"/>
    <row r="4362" hidden="1"/>
    <row r="4363" hidden="1"/>
    <row r="4364" hidden="1"/>
    <row r="4365" hidden="1"/>
    <row r="4366" hidden="1"/>
    <row r="4367" hidden="1"/>
    <row r="4368" hidden="1"/>
    <row r="4369" hidden="1"/>
    <row r="4370" hidden="1"/>
    <row r="4371" hidden="1"/>
    <row r="4372" hidden="1"/>
    <row r="4373" hidden="1"/>
    <row r="4374" hidden="1"/>
    <row r="4375" hidden="1"/>
    <row r="4376" hidden="1"/>
    <row r="4377" hidden="1"/>
    <row r="4378" hidden="1"/>
    <row r="4379" hidden="1"/>
    <row r="4380" hidden="1"/>
    <row r="4381" hidden="1"/>
    <row r="4382" hidden="1"/>
    <row r="4383" hidden="1"/>
    <row r="4384" hidden="1"/>
    <row r="4385" hidden="1"/>
    <row r="4386" hidden="1"/>
    <row r="4387" hidden="1"/>
    <row r="4388" hidden="1"/>
    <row r="4389" hidden="1"/>
    <row r="4390" hidden="1"/>
    <row r="4391" hidden="1"/>
    <row r="4392" hidden="1"/>
    <row r="4393" hidden="1"/>
    <row r="4394" hidden="1"/>
    <row r="4395" hidden="1"/>
    <row r="4396" hidden="1"/>
    <row r="4397" hidden="1"/>
    <row r="4398" hidden="1"/>
    <row r="4399" hidden="1"/>
    <row r="4400" hidden="1"/>
    <row r="4401" hidden="1"/>
    <row r="4402" hidden="1"/>
    <row r="4403" hidden="1"/>
    <row r="4404" hidden="1"/>
    <row r="4405" hidden="1"/>
    <row r="4406" hidden="1"/>
    <row r="4407" hidden="1"/>
    <row r="4408" hidden="1"/>
    <row r="4409" hidden="1"/>
    <row r="4410" hidden="1"/>
    <row r="4411" hidden="1"/>
    <row r="4412" hidden="1"/>
    <row r="4413" hidden="1"/>
    <row r="4414" hidden="1"/>
    <row r="4415" hidden="1"/>
    <row r="4416" hidden="1"/>
    <row r="4417" hidden="1"/>
    <row r="4418" hidden="1"/>
    <row r="4419" hidden="1"/>
    <row r="4420" hidden="1"/>
    <row r="4421" hidden="1"/>
    <row r="4422" hidden="1"/>
    <row r="4423" hidden="1"/>
    <row r="4424" hidden="1"/>
    <row r="4425" hidden="1"/>
    <row r="4426" hidden="1"/>
    <row r="4427" hidden="1"/>
    <row r="4428" hidden="1"/>
    <row r="4429" hidden="1"/>
    <row r="4430" hidden="1"/>
    <row r="4431" hidden="1"/>
    <row r="4432" hidden="1"/>
    <row r="4433" hidden="1"/>
    <row r="4434" hidden="1"/>
    <row r="4435" hidden="1"/>
    <row r="4436" hidden="1"/>
    <row r="4437" hidden="1"/>
    <row r="4438" hidden="1"/>
    <row r="4439" hidden="1"/>
    <row r="4440" hidden="1"/>
    <row r="4441" hidden="1"/>
    <row r="4442" hidden="1"/>
    <row r="4443" hidden="1"/>
    <row r="4444" hidden="1"/>
    <row r="4445" hidden="1"/>
    <row r="4446" hidden="1"/>
    <row r="4447" hidden="1"/>
    <row r="4448" hidden="1"/>
    <row r="4449" hidden="1"/>
    <row r="4450" hidden="1"/>
    <row r="4451" hidden="1"/>
    <row r="4452" hidden="1"/>
    <row r="4453" hidden="1"/>
    <row r="4454" hidden="1"/>
    <row r="4455" hidden="1"/>
    <row r="4456" hidden="1"/>
    <row r="4457" hidden="1"/>
    <row r="4458" hidden="1"/>
    <row r="4459" hidden="1"/>
    <row r="4460" hidden="1"/>
    <row r="4461" hidden="1"/>
    <row r="4462" hidden="1"/>
    <row r="4463" hidden="1"/>
    <row r="4464" hidden="1"/>
    <row r="4465" hidden="1"/>
    <row r="4466" hidden="1"/>
    <row r="4467" hidden="1"/>
    <row r="4468" hidden="1"/>
    <row r="4469" hidden="1"/>
    <row r="4470" hidden="1"/>
    <row r="4471" hidden="1"/>
    <row r="4472" hidden="1"/>
    <row r="4473" hidden="1"/>
    <row r="4474" hidden="1"/>
    <row r="4475" hidden="1"/>
    <row r="4476" hidden="1"/>
    <row r="4477" hidden="1"/>
    <row r="4478" hidden="1"/>
    <row r="4479" hidden="1"/>
    <row r="4480" hidden="1"/>
    <row r="4481" hidden="1"/>
    <row r="4482" hidden="1"/>
    <row r="4483" hidden="1"/>
    <row r="4484" hidden="1"/>
    <row r="4485" hidden="1"/>
    <row r="4486" hidden="1"/>
    <row r="4487" hidden="1"/>
    <row r="4488" hidden="1"/>
    <row r="4489" hidden="1"/>
    <row r="4490" hidden="1"/>
    <row r="4491" hidden="1"/>
    <row r="4492" hidden="1"/>
    <row r="4493" hidden="1"/>
    <row r="4494" hidden="1"/>
    <row r="4495" hidden="1"/>
    <row r="4496" hidden="1"/>
    <row r="4497" hidden="1"/>
    <row r="4498" hidden="1"/>
    <row r="4499" hidden="1"/>
    <row r="4500" hidden="1"/>
    <row r="4501" hidden="1"/>
    <row r="4502" hidden="1"/>
    <row r="4503" hidden="1"/>
    <row r="4504" hidden="1"/>
    <row r="4505" hidden="1"/>
    <row r="4506" hidden="1"/>
    <row r="4507" hidden="1"/>
    <row r="4508" hidden="1"/>
    <row r="4509" hidden="1"/>
    <row r="4510" hidden="1"/>
    <row r="4511" hidden="1"/>
    <row r="4512" hidden="1"/>
    <row r="4513" hidden="1"/>
    <row r="4514" hidden="1"/>
    <row r="4515" hidden="1"/>
    <row r="4516" hidden="1"/>
    <row r="4517" hidden="1"/>
    <row r="4518" hidden="1"/>
    <row r="4519" hidden="1"/>
    <row r="4520" hidden="1"/>
    <row r="4521" hidden="1"/>
    <row r="4522" hidden="1"/>
    <row r="4523" hidden="1"/>
    <row r="4524" hidden="1"/>
    <row r="4525" hidden="1"/>
    <row r="4526" hidden="1"/>
    <row r="4527" hidden="1"/>
    <row r="4528" hidden="1"/>
    <row r="4529" hidden="1"/>
    <row r="4530" hidden="1"/>
    <row r="4531" hidden="1"/>
    <row r="4532" hidden="1"/>
    <row r="4533" hidden="1"/>
    <row r="4534" hidden="1"/>
    <row r="4535" hidden="1"/>
    <row r="4536" hidden="1"/>
    <row r="4537" hidden="1"/>
    <row r="4538" hidden="1"/>
    <row r="4539" hidden="1"/>
    <row r="4540" hidden="1"/>
    <row r="4541" hidden="1"/>
    <row r="4542" hidden="1"/>
    <row r="4543" hidden="1"/>
    <row r="4544" hidden="1"/>
    <row r="4545" hidden="1"/>
    <row r="4546" hidden="1"/>
    <row r="4547" hidden="1"/>
    <row r="4548" hidden="1"/>
    <row r="4549" hidden="1"/>
    <row r="4550" hidden="1"/>
    <row r="4551" hidden="1"/>
    <row r="4552" hidden="1"/>
    <row r="4553" hidden="1"/>
    <row r="4554" hidden="1"/>
    <row r="4555" hidden="1"/>
    <row r="4556" hidden="1"/>
    <row r="4557" hidden="1"/>
    <row r="4558" hidden="1"/>
    <row r="4559" hidden="1"/>
    <row r="4560" hidden="1"/>
    <row r="4561" hidden="1"/>
    <row r="4562" hidden="1"/>
    <row r="4563" hidden="1"/>
    <row r="4564" hidden="1"/>
    <row r="4565" hidden="1"/>
    <row r="4566" hidden="1"/>
    <row r="4567" hidden="1"/>
    <row r="4568" hidden="1"/>
    <row r="4569" hidden="1"/>
    <row r="4570" hidden="1"/>
    <row r="4571" hidden="1"/>
    <row r="4572" hidden="1"/>
    <row r="4573" hidden="1"/>
    <row r="4574" hidden="1"/>
    <row r="4575" hidden="1"/>
    <row r="4576" hidden="1"/>
    <row r="4577" hidden="1"/>
    <row r="4578" hidden="1"/>
    <row r="4579" hidden="1"/>
    <row r="4580" hidden="1"/>
    <row r="4581" hidden="1"/>
    <row r="4582" hidden="1"/>
    <row r="4583" hidden="1"/>
    <row r="4584" hidden="1"/>
    <row r="4585" hidden="1"/>
    <row r="4586" hidden="1"/>
    <row r="4587" hidden="1"/>
    <row r="4588" hidden="1"/>
    <row r="4589" hidden="1"/>
    <row r="4590" hidden="1"/>
    <row r="4591" hidden="1"/>
    <row r="4592" hidden="1"/>
    <row r="4593" hidden="1"/>
    <row r="4594" hidden="1"/>
    <row r="4595" hidden="1"/>
    <row r="4596" hidden="1"/>
    <row r="4597" hidden="1"/>
    <row r="4598" hidden="1"/>
    <row r="4599" hidden="1"/>
    <row r="4600" hidden="1"/>
    <row r="4601" hidden="1"/>
    <row r="4602" hidden="1"/>
    <row r="4603" hidden="1"/>
    <row r="4604" hidden="1"/>
    <row r="4605" hidden="1"/>
    <row r="4606" hidden="1"/>
    <row r="4607" hidden="1"/>
    <row r="4608" hidden="1"/>
    <row r="4609" hidden="1"/>
    <row r="4610" hidden="1"/>
    <row r="4611" hidden="1"/>
    <row r="4612" hidden="1"/>
    <row r="4613" hidden="1"/>
    <row r="4614" hidden="1"/>
    <row r="4615" hidden="1"/>
    <row r="4616" hidden="1"/>
    <row r="4617" hidden="1"/>
    <row r="4618" hidden="1"/>
    <row r="4619" hidden="1"/>
    <row r="4620" hidden="1"/>
    <row r="4621" hidden="1"/>
    <row r="4622" hidden="1"/>
    <row r="4623" hidden="1"/>
    <row r="4624" hidden="1"/>
    <row r="4625" hidden="1"/>
    <row r="4626" hidden="1"/>
    <row r="4627" hidden="1"/>
    <row r="4628" hidden="1"/>
    <row r="4629" hidden="1"/>
    <row r="4630" hidden="1"/>
    <row r="4631" hidden="1"/>
    <row r="4632" hidden="1"/>
    <row r="4633" hidden="1"/>
    <row r="4634" hidden="1"/>
    <row r="4635" hidden="1"/>
    <row r="4636" hidden="1"/>
    <row r="4637" hidden="1"/>
    <row r="4638" hidden="1"/>
    <row r="4639" hidden="1"/>
    <row r="4640" hidden="1"/>
    <row r="4641" hidden="1"/>
    <row r="4642" hidden="1"/>
    <row r="4643" hidden="1"/>
    <row r="4644" hidden="1"/>
    <row r="4645" hidden="1"/>
    <row r="4646" hidden="1"/>
    <row r="4647" hidden="1"/>
    <row r="4648" hidden="1"/>
    <row r="4649" hidden="1"/>
    <row r="4650" hidden="1"/>
    <row r="4651" hidden="1"/>
    <row r="4652" hidden="1"/>
    <row r="4653" hidden="1"/>
    <row r="4654" hidden="1"/>
    <row r="4655" hidden="1"/>
    <row r="4656" hidden="1"/>
    <row r="4657" hidden="1"/>
    <row r="4658" hidden="1"/>
    <row r="4659" hidden="1"/>
    <row r="4660" hidden="1"/>
    <row r="4661" hidden="1"/>
    <row r="4662" hidden="1"/>
    <row r="4663" hidden="1"/>
    <row r="4664" hidden="1"/>
    <row r="4665" hidden="1"/>
    <row r="4666" hidden="1"/>
    <row r="4667" hidden="1"/>
    <row r="4668" hidden="1"/>
    <row r="4669" hidden="1"/>
    <row r="4670" hidden="1"/>
    <row r="4671" hidden="1"/>
    <row r="4672" hidden="1"/>
    <row r="4673" hidden="1"/>
    <row r="4674" hidden="1"/>
    <row r="4675" hidden="1"/>
    <row r="4676" hidden="1"/>
    <row r="4677" hidden="1"/>
    <row r="4678" hidden="1"/>
    <row r="4679" hidden="1"/>
    <row r="4680" hidden="1"/>
    <row r="4681" hidden="1"/>
    <row r="4682" hidden="1"/>
    <row r="4683" hidden="1"/>
    <row r="4684" hidden="1"/>
    <row r="4685" hidden="1"/>
    <row r="4686" hidden="1"/>
    <row r="4687" hidden="1"/>
    <row r="4688" hidden="1"/>
    <row r="4689" hidden="1"/>
    <row r="4690" hidden="1"/>
    <row r="4691" hidden="1"/>
    <row r="4692" hidden="1"/>
    <row r="4693" hidden="1"/>
    <row r="4694" hidden="1"/>
    <row r="4695" hidden="1"/>
    <row r="4696" hidden="1"/>
    <row r="4697" hidden="1"/>
    <row r="4698" hidden="1"/>
    <row r="4699" hidden="1"/>
    <row r="4700" hidden="1"/>
    <row r="4701" hidden="1"/>
    <row r="4702" hidden="1"/>
    <row r="4703" hidden="1"/>
    <row r="4704" hidden="1"/>
    <row r="4705" hidden="1"/>
    <row r="4706" hidden="1"/>
    <row r="4707" hidden="1"/>
    <row r="4708" hidden="1"/>
    <row r="4709" hidden="1"/>
    <row r="4710" hidden="1"/>
    <row r="4711" hidden="1"/>
    <row r="4712" hidden="1"/>
    <row r="4713" hidden="1"/>
    <row r="4714" hidden="1"/>
    <row r="4715" hidden="1"/>
    <row r="4716" hidden="1"/>
    <row r="4717" hidden="1"/>
    <row r="4718" hidden="1"/>
    <row r="4719" hidden="1"/>
    <row r="4720" hidden="1"/>
    <row r="4721" hidden="1"/>
    <row r="4722" hidden="1"/>
    <row r="4723" hidden="1"/>
    <row r="4724" hidden="1"/>
    <row r="4725" hidden="1"/>
    <row r="4726" hidden="1"/>
    <row r="4727" hidden="1"/>
    <row r="4728" hidden="1"/>
    <row r="4729" hidden="1"/>
    <row r="4730" hidden="1"/>
    <row r="4731" hidden="1"/>
    <row r="4732" hidden="1"/>
    <row r="4733" hidden="1"/>
    <row r="4734" hidden="1"/>
    <row r="4735" hidden="1"/>
    <row r="4736" hidden="1"/>
    <row r="4737" hidden="1"/>
    <row r="4738" hidden="1"/>
    <row r="4739" hidden="1"/>
    <row r="4740" hidden="1"/>
    <row r="4741" hidden="1"/>
    <row r="4742" hidden="1"/>
    <row r="4743" hidden="1"/>
    <row r="4744" hidden="1"/>
    <row r="4745" hidden="1"/>
    <row r="4746" hidden="1"/>
    <row r="4747" hidden="1"/>
    <row r="4748" hidden="1"/>
    <row r="4749" hidden="1"/>
    <row r="4750" hidden="1"/>
    <row r="4751" hidden="1"/>
    <row r="4752" hidden="1"/>
    <row r="4753" hidden="1"/>
    <row r="4754" hidden="1"/>
    <row r="4755" hidden="1"/>
    <row r="4756" hidden="1"/>
    <row r="4757" hidden="1"/>
    <row r="4758" hidden="1"/>
    <row r="4759" hidden="1"/>
    <row r="4760" hidden="1"/>
    <row r="4761" hidden="1"/>
    <row r="4762" hidden="1"/>
    <row r="4763" hidden="1"/>
    <row r="4764" hidden="1"/>
    <row r="4765" hidden="1"/>
    <row r="4766" hidden="1"/>
    <row r="4767" hidden="1"/>
    <row r="4768" hidden="1"/>
    <row r="4769" hidden="1"/>
    <row r="4770" hidden="1"/>
    <row r="4771" hidden="1"/>
    <row r="4772" hidden="1"/>
    <row r="4773" hidden="1"/>
    <row r="4774" hidden="1"/>
    <row r="4775" hidden="1"/>
    <row r="4776" hidden="1"/>
    <row r="4777" hidden="1"/>
    <row r="4778" hidden="1"/>
    <row r="4779" hidden="1"/>
    <row r="4780" hidden="1"/>
    <row r="4781" hidden="1"/>
    <row r="4782" hidden="1"/>
    <row r="4783" hidden="1"/>
    <row r="4784" hidden="1"/>
    <row r="4785" hidden="1"/>
    <row r="4786" hidden="1"/>
    <row r="4787" hidden="1"/>
    <row r="4788" hidden="1"/>
    <row r="4789" hidden="1"/>
    <row r="4790" hidden="1"/>
    <row r="4791" hidden="1"/>
    <row r="4792" hidden="1"/>
    <row r="4793" hidden="1"/>
    <row r="4794" hidden="1"/>
    <row r="4795" hidden="1"/>
    <row r="4796" hidden="1"/>
    <row r="4797" hidden="1"/>
    <row r="4798" hidden="1"/>
    <row r="4799" hidden="1"/>
    <row r="4800" hidden="1"/>
    <row r="4801" hidden="1"/>
    <row r="4802" hidden="1"/>
    <row r="4803" hidden="1"/>
    <row r="4804" hidden="1"/>
    <row r="4805" hidden="1"/>
    <row r="4806" hidden="1"/>
    <row r="4807" hidden="1"/>
    <row r="4808" hidden="1"/>
    <row r="4809" hidden="1"/>
    <row r="4810" hidden="1"/>
    <row r="4811" hidden="1"/>
    <row r="4812" hidden="1"/>
    <row r="4813" hidden="1"/>
    <row r="4814" hidden="1"/>
    <row r="4815" hidden="1"/>
    <row r="4816" hidden="1"/>
    <row r="4817" hidden="1"/>
    <row r="4818" hidden="1"/>
    <row r="4819" hidden="1"/>
    <row r="4820" hidden="1"/>
    <row r="4821" hidden="1"/>
    <row r="4822" hidden="1"/>
    <row r="4823" hidden="1"/>
    <row r="4824" hidden="1"/>
    <row r="4825" hidden="1"/>
    <row r="4826" hidden="1"/>
    <row r="4827" hidden="1"/>
    <row r="4828" hidden="1"/>
    <row r="4829" hidden="1"/>
    <row r="4830" hidden="1"/>
    <row r="4831" hidden="1"/>
    <row r="4832" hidden="1"/>
    <row r="4833" hidden="1"/>
    <row r="4834" hidden="1"/>
    <row r="4835" hidden="1"/>
    <row r="4836" hidden="1"/>
    <row r="4837" hidden="1"/>
    <row r="4838" hidden="1"/>
    <row r="4839" hidden="1"/>
    <row r="4840" hidden="1"/>
    <row r="4841" hidden="1"/>
    <row r="4842" hidden="1"/>
    <row r="4843" hidden="1"/>
    <row r="4844" hidden="1"/>
    <row r="4845" hidden="1"/>
    <row r="4846" hidden="1"/>
    <row r="4847" hidden="1"/>
    <row r="4848" hidden="1"/>
    <row r="4849" hidden="1"/>
    <row r="4850" hidden="1"/>
    <row r="4851" hidden="1"/>
    <row r="4852" hidden="1"/>
    <row r="4853" hidden="1"/>
    <row r="4854" hidden="1"/>
    <row r="4855" hidden="1"/>
    <row r="4856" hidden="1"/>
    <row r="4857" hidden="1"/>
    <row r="4858" hidden="1"/>
    <row r="4859" hidden="1"/>
    <row r="4860" hidden="1"/>
    <row r="4861" hidden="1"/>
    <row r="4862" hidden="1"/>
    <row r="4863" hidden="1"/>
    <row r="4864" hidden="1"/>
    <row r="4865" hidden="1"/>
    <row r="4866" hidden="1"/>
    <row r="4867" hidden="1"/>
    <row r="4868" hidden="1"/>
    <row r="4869" hidden="1"/>
    <row r="4870" hidden="1"/>
    <row r="4871" hidden="1"/>
    <row r="4872" hidden="1"/>
    <row r="4873" hidden="1"/>
    <row r="4874" hidden="1"/>
    <row r="4875" hidden="1"/>
    <row r="4876" hidden="1"/>
    <row r="4877" hidden="1"/>
    <row r="4878" hidden="1"/>
    <row r="4879" hidden="1"/>
    <row r="4880" hidden="1"/>
    <row r="4881" hidden="1"/>
    <row r="4882" hidden="1"/>
    <row r="4883" hidden="1"/>
    <row r="4884" hidden="1"/>
    <row r="4885" hidden="1"/>
    <row r="4886" hidden="1"/>
    <row r="4887" hidden="1"/>
    <row r="4888" hidden="1"/>
    <row r="4889" hidden="1"/>
    <row r="4890" hidden="1"/>
    <row r="4891" hidden="1"/>
    <row r="4892" hidden="1"/>
    <row r="4893" hidden="1"/>
    <row r="4894" hidden="1"/>
    <row r="4895" hidden="1"/>
    <row r="4896" hidden="1"/>
    <row r="4897" hidden="1"/>
    <row r="4898" hidden="1"/>
    <row r="4899" hidden="1"/>
    <row r="4900" hidden="1"/>
    <row r="4901" hidden="1"/>
    <row r="4902" hidden="1"/>
    <row r="4903" hidden="1"/>
    <row r="4904" hidden="1"/>
    <row r="4905" hidden="1"/>
    <row r="4906" hidden="1"/>
    <row r="4907" hidden="1"/>
    <row r="4908" hidden="1"/>
    <row r="4909" hidden="1"/>
    <row r="4910" hidden="1"/>
    <row r="4911" hidden="1"/>
    <row r="4912" hidden="1"/>
    <row r="4913" hidden="1"/>
    <row r="4914" hidden="1"/>
    <row r="4915" hidden="1"/>
    <row r="4916" hidden="1"/>
    <row r="4917" hidden="1"/>
    <row r="4918" hidden="1"/>
    <row r="4919" hidden="1"/>
    <row r="4920" hidden="1"/>
    <row r="4921" hidden="1"/>
    <row r="4922" hidden="1"/>
    <row r="4923" hidden="1"/>
    <row r="4924" hidden="1"/>
    <row r="4925" hidden="1"/>
    <row r="4926" hidden="1"/>
    <row r="4927" hidden="1"/>
    <row r="4928" hidden="1"/>
    <row r="4929" hidden="1"/>
    <row r="4930" hidden="1"/>
    <row r="4931" hidden="1"/>
    <row r="4932" hidden="1"/>
    <row r="4933" hidden="1"/>
    <row r="4934" hidden="1"/>
    <row r="4935" hidden="1"/>
    <row r="4936" hidden="1"/>
    <row r="4937" hidden="1"/>
    <row r="4938" hidden="1"/>
    <row r="4939" hidden="1"/>
    <row r="4940" hidden="1"/>
    <row r="4941" hidden="1"/>
    <row r="4942" hidden="1"/>
    <row r="4943" hidden="1"/>
    <row r="4944" hidden="1"/>
    <row r="4945" hidden="1"/>
    <row r="4946" hidden="1"/>
    <row r="4947" hidden="1"/>
    <row r="4948" hidden="1"/>
    <row r="4949" hidden="1"/>
    <row r="4950" hidden="1"/>
    <row r="4951" hidden="1"/>
    <row r="4952" hidden="1"/>
    <row r="4953" hidden="1"/>
    <row r="4954" hidden="1"/>
    <row r="4955" hidden="1"/>
    <row r="4956" hidden="1"/>
    <row r="4957" hidden="1"/>
    <row r="4958" hidden="1"/>
    <row r="4959" hidden="1"/>
    <row r="4960" hidden="1"/>
    <row r="4961" hidden="1"/>
    <row r="4962" hidden="1"/>
    <row r="4963" hidden="1"/>
    <row r="4964" hidden="1"/>
    <row r="4965" hidden="1"/>
    <row r="4966" hidden="1"/>
    <row r="4967" hidden="1"/>
    <row r="4968" hidden="1"/>
    <row r="4969" hidden="1"/>
    <row r="4970" hidden="1"/>
    <row r="4971" hidden="1"/>
    <row r="4972" hidden="1"/>
    <row r="4973" hidden="1"/>
    <row r="4974" hidden="1"/>
    <row r="4975" hidden="1"/>
    <row r="4976" hidden="1"/>
    <row r="4977" hidden="1"/>
    <row r="4978" hidden="1"/>
    <row r="4979" hidden="1"/>
    <row r="4980" hidden="1"/>
    <row r="4981" hidden="1"/>
    <row r="4982" hidden="1"/>
    <row r="4983" hidden="1"/>
    <row r="4984" hidden="1"/>
    <row r="4985" hidden="1"/>
    <row r="4986" hidden="1"/>
    <row r="4987" hidden="1"/>
    <row r="4988" hidden="1"/>
    <row r="4989" hidden="1"/>
    <row r="4990" hidden="1"/>
    <row r="4991" hidden="1"/>
    <row r="4992" hidden="1"/>
    <row r="4993" hidden="1"/>
    <row r="4994" hidden="1"/>
    <row r="4995" hidden="1"/>
    <row r="4996" hidden="1"/>
    <row r="4997" hidden="1"/>
    <row r="4998" hidden="1"/>
    <row r="4999" hidden="1"/>
    <row r="5000" hidden="1"/>
    <row r="5001" hidden="1"/>
    <row r="5002" hidden="1"/>
    <row r="5003" hidden="1"/>
    <row r="5004" hidden="1"/>
    <row r="5005" hidden="1"/>
    <row r="5006" hidden="1"/>
    <row r="5007" hidden="1"/>
    <row r="5008" hidden="1"/>
    <row r="5009" hidden="1"/>
    <row r="5010" hidden="1"/>
    <row r="5011" hidden="1"/>
    <row r="5012" hidden="1"/>
    <row r="5013" hidden="1"/>
    <row r="5014" hidden="1"/>
    <row r="5015" hidden="1"/>
    <row r="5016" hidden="1"/>
    <row r="5017" hidden="1"/>
    <row r="5018" hidden="1"/>
    <row r="5019" hidden="1"/>
    <row r="5020" hidden="1"/>
    <row r="5021" hidden="1"/>
    <row r="5022" hidden="1"/>
    <row r="5023" hidden="1"/>
    <row r="5024" hidden="1"/>
    <row r="5025" hidden="1"/>
    <row r="5026" hidden="1"/>
    <row r="5027" hidden="1"/>
    <row r="5028" hidden="1"/>
    <row r="5029" hidden="1"/>
    <row r="5030" hidden="1"/>
    <row r="5031" hidden="1"/>
    <row r="5032" hidden="1"/>
    <row r="5033" hidden="1"/>
    <row r="5034" hidden="1"/>
    <row r="5035" hidden="1"/>
    <row r="5036" hidden="1"/>
    <row r="5037" hidden="1"/>
    <row r="5038" hidden="1"/>
    <row r="5039" hidden="1"/>
    <row r="5040" hidden="1"/>
    <row r="5041" hidden="1"/>
    <row r="5042" hidden="1"/>
    <row r="5043" hidden="1"/>
    <row r="5044" hidden="1"/>
    <row r="5045" hidden="1"/>
    <row r="5046" hidden="1"/>
    <row r="5047" hidden="1"/>
    <row r="5048" hidden="1"/>
    <row r="5049" hidden="1"/>
    <row r="5050" hidden="1"/>
    <row r="5051" hidden="1"/>
    <row r="5052" hidden="1"/>
    <row r="5053" hidden="1"/>
    <row r="5054" hidden="1"/>
    <row r="5055" hidden="1"/>
    <row r="5056" hidden="1"/>
    <row r="5057" hidden="1"/>
    <row r="5058" hidden="1"/>
    <row r="5059" hidden="1"/>
    <row r="5060" hidden="1"/>
    <row r="5061" hidden="1"/>
    <row r="5062" hidden="1"/>
    <row r="5063" hidden="1"/>
    <row r="5064" hidden="1"/>
    <row r="5065" hidden="1"/>
    <row r="5066" hidden="1"/>
    <row r="5067" hidden="1"/>
    <row r="5068" hidden="1"/>
    <row r="5069" hidden="1"/>
    <row r="5070" hidden="1"/>
    <row r="5071" hidden="1"/>
    <row r="5072" hidden="1"/>
    <row r="5073" hidden="1"/>
    <row r="5074" hidden="1"/>
    <row r="5075" hidden="1"/>
    <row r="5076" hidden="1"/>
    <row r="5077" hidden="1"/>
    <row r="5078" hidden="1"/>
    <row r="5079" hidden="1"/>
    <row r="5080" hidden="1"/>
    <row r="5081" hidden="1"/>
    <row r="5082" hidden="1"/>
    <row r="5083" hidden="1"/>
    <row r="5084" hidden="1"/>
    <row r="5085" hidden="1"/>
    <row r="5086" hidden="1"/>
    <row r="5087" hidden="1"/>
    <row r="5088" hidden="1"/>
    <row r="5089" hidden="1"/>
    <row r="5090" hidden="1"/>
    <row r="5091" hidden="1"/>
    <row r="5092" hidden="1"/>
    <row r="5093" hidden="1"/>
    <row r="5094" hidden="1"/>
    <row r="5095" hidden="1"/>
    <row r="5096" hidden="1"/>
    <row r="5097" hidden="1"/>
    <row r="5098" hidden="1"/>
    <row r="5099" hidden="1"/>
    <row r="5100" hidden="1"/>
    <row r="5101" hidden="1"/>
    <row r="5102" hidden="1"/>
    <row r="5103" hidden="1"/>
    <row r="5104" hidden="1"/>
    <row r="5105" hidden="1"/>
    <row r="5106" hidden="1"/>
    <row r="5107" hidden="1"/>
    <row r="5108" hidden="1"/>
    <row r="5109" hidden="1"/>
    <row r="5110" hidden="1"/>
    <row r="5111" hidden="1"/>
    <row r="5112" hidden="1"/>
    <row r="5113" hidden="1"/>
    <row r="5114" hidden="1"/>
    <row r="5115" hidden="1"/>
    <row r="5116" hidden="1"/>
    <row r="5117" hidden="1"/>
    <row r="5118" hidden="1"/>
    <row r="5119" hidden="1"/>
    <row r="5120" hidden="1"/>
    <row r="5121" hidden="1"/>
    <row r="5122" hidden="1"/>
    <row r="5123" hidden="1"/>
    <row r="5124" hidden="1"/>
    <row r="5125" hidden="1"/>
    <row r="5126" hidden="1"/>
    <row r="5127" hidden="1"/>
    <row r="5128" hidden="1"/>
    <row r="5129" hidden="1"/>
    <row r="5130" hidden="1"/>
    <row r="5131" hidden="1"/>
    <row r="5132" hidden="1"/>
    <row r="5133" hidden="1"/>
    <row r="5134" hidden="1"/>
    <row r="5135" hidden="1"/>
    <row r="5136" hidden="1"/>
    <row r="5137" hidden="1"/>
    <row r="5138" hidden="1"/>
    <row r="5139" hidden="1"/>
    <row r="5140" hidden="1"/>
    <row r="5141" hidden="1"/>
    <row r="5142" hidden="1"/>
    <row r="5143" hidden="1"/>
    <row r="5144" hidden="1"/>
    <row r="5145" hidden="1"/>
    <row r="5146" hidden="1"/>
    <row r="5147" hidden="1"/>
    <row r="5148" hidden="1"/>
    <row r="5149" hidden="1"/>
    <row r="5150" hidden="1"/>
    <row r="5151" hidden="1"/>
    <row r="5152" hidden="1"/>
    <row r="5153" hidden="1"/>
    <row r="5154" hidden="1"/>
    <row r="5155" hidden="1"/>
    <row r="5156" hidden="1"/>
    <row r="5157" hidden="1"/>
    <row r="5158" hidden="1"/>
    <row r="5159" hidden="1"/>
    <row r="5160" hidden="1"/>
    <row r="5161" hidden="1"/>
    <row r="5162" hidden="1"/>
    <row r="5163" hidden="1"/>
    <row r="5164" hidden="1"/>
    <row r="5165" hidden="1"/>
    <row r="5166" hidden="1"/>
    <row r="5167" hidden="1"/>
    <row r="5168" hidden="1"/>
    <row r="5169" hidden="1"/>
    <row r="5170" hidden="1"/>
    <row r="5171" hidden="1"/>
    <row r="5172" hidden="1"/>
    <row r="5173" hidden="1"/>
    <row r="5174" hidden="1"/>
    <row r="5175" hidden="1"/>
    <row r="5176" hidden="1"/>
    <row r="5177" hidden="1"/>
    <row r="5178" hidden="1"/>
    <row r="5179" hidden="1"/>
    <row r="5180" hidden="1"/>
    <row r="5181" hidden="1"/>
    <row r="5182" hidden="1"/>
    <row r="5183" hidden="1"/>
    <row r="5184" hidden="1"/>
    <row r="5185" hidden="1"/>
    <row r="5186" hidden="1"/>
    <row r="5187" hidden="1"/>
    <row r="5188" hidden="1"/>
    <row r="5189" hidden="1"/>
    <row r="5190" hidden="1"/>
    <row r="5191" hidden="1"/>
    <row r="5192" hidden="1"/>
    <row r="5193" hidden="1"/>
    <row r="5194" hidden="1"/>
    <row r="5195" hidden="1"/>
    <row r="5196" hidden="1"/>
    <row r="5197" hidden="1"/>
    <row r="5198" hidden="1"/>
    <row r="5199" hidden="1"/>
    <row r="5200" hidden="1"/>
    <row r="5201" hidden="1"/>
    <row r="5202" hidden="1"/>
    <row r="5203" hidden="1"/>
    <row r="5204" hidden="1"/>
    <row r="5205" hidden="1"/>
    <row r="5206" hidden="1"/>
    <row r="5207" hidden="1"/>
    <row r="5208" hidden="1"/>
    <row r="5209" hidden="1"/>
    <row r="5210" hidden="1"/>
    <row r="5211" hidden="1"/>
    <row r="5212" hidden="1"/>
    <row r="5213" hidden="1"/>
    <row r="5214" hidden="1"/>
    <row r="5215" hidden="1"/>
    <row r="5216" hidden="1"/>
    <row r="5217" hidden="1"/>
    <row r="5218" hidden="1"/>
    <row r="5219" hidden="1"/>
    <row r="5220" hidden="1"/>
    <row r="5221" hidden="1"/>
    <row r="5222" hidden="1"/>
    <row r="5223" hidden="1"/>
    <row r="5224" hidden="1"/>
    <row r="5225" hidden="1"/>
    <row r="5226" hidden="1"/>
    <row r="5227" hidden="1"/>
    <row r="5228" hidden="1"/>
    <row r="5229" hidden="1"/>
    <row r="5230" hidden="1"/>
    <row r="5231" hidden="1"/>
    <row r="5232" hidden="1"/>
    <row r="5233" hidden="1"/>
    <row r="5234" hidden="1"/>
    <row r="5235" hidden="1"/>
    <row r="5236" hidden="1"/>
    <row r="5237" hidden="1"/>
    <row r="5238" hidden="1"/>
    <row r="5239" hidden="1"/>
    <row r="5240" hidden="1"/>
    <row r="5241" hidden="1"/>
    <row r="5242" hidden="1"/>
    <row r="5243" hidden="1"/>
    <row r="5244" hidden="1"/>
    <row r="5245" hidden="1"/>
    <row r="5246" hidden="1"/>
    <row r="5247" hidden="1"/>
    <row r="5248" hidden="1"/>
    <row r="5249" hidden="1"/>
    <row r="5250" hidden="1"/>
    <row r="5251" hidden="1"/>
    <row r="5252" hidden="1"/>
    <row r="5253" hidden="1"/>
    <row r="5254" hidden="1"/>
    <row r="5255" hidden="1"/>
    <row r="5256" hidden="1"/>
    <row r="5257" hidden="1"/>
    <row r="5258" hidden="1"/>
    <row r="5259" hidden="1"/>
    <row r="5260" hidden="1"/>
    <row r="5261" hidden="1"/>
    <row r="5262" hidden="1"/>
    <row r="5263" hidden="1"/>
    <row r="5264" hidden="1"/>
    <row r="5265" hidden="1"/>
    <row r="5266" hidden="1"/>
    <row r="5267" hidden="1"/>
    <row r="5268" hidden="1"/>
    <row r="5269" hidden="1"/>
    <row r="5270" hidden="1"/>
    <row r="5271" hidden="1"/>
    <row r="5272" hidden="1"/>
    <row r="5273" hidden="1"/>
    <row r="5274" hidden="1"/>
    <row r="5275" hidden="1"/>
    <row r="5276" hidden="1"/>
    <row r="5277" hidden="1"/>
    <row r="5278" hidden="1"/>
    <row r="5279" hidden="1"/>
    <row r="5280" hidden="1"/>
    <row r="5281" hidden="1"/>
    <row r="5282" hidden="1"/>
    <row r="5283" hidden="1"/>
    <row r="5284" hidden="1"/>
    <row r="5285" hidden="1"/>
    <row r="5286" hidden="1"/>
    <row r="5287" hidden="1"/>
    <row r="5288" hidden="1"/>
    <row r="5289" hidden="1"/>
    <row r="5290" hidden="1"/>
    <row r="5291" hidden="1"/>
    <row r="5292" hidden="1"/>
    <row r="5293" hidden="1"/>
    <row r="5294" hidden="1"/>
    <row r="5295" hidden="1"/>
    <row r="5296" hidden="1"/>
    <row r="5297" hidden="1"/>
    <row r="5298" hidden="1"/>
    <row r="5299" hidden="1"/>
    <row r="5300" hidden="1"/>
    <row r="5301" hidden="1"/>
    <row r="5302" hidden="1"/>
    <row r="5303" hidden="1"/>
    <row r="5304" hidden="1"/>
    <row r="5305" hidden="1"/>
    <row r="5306" hidden="1"/>
    <row r="5307" hidden="1"/>
    <row r="5308" hidden="1"/>
    <row r="5309" hidden="1"/>
    <row r="5310" hidden="1"/>
    <row r="5311" hidden="1"/>
    <row r="5312" hidden="1"/>
    <row r="5313" hidden="1"/>
    <row r="5314" hidden="1"/>
    <row r="5315" hidden="1"/>
    <row r="5316" hidden="1"/>
    <row r="5317" hidden="1"/>
    <row r="5318" hidden="1"/>
    <row r="5319" hidden="1"/>
    <row r="5320" hidden="1"/>
    <row r="5321" hidden="1"/>
    <row r="5322" hidden="1"/>
    <row r="5323" hidden="1"/>
    <row r="5324" hidden="1"/>
    <row r="5325" hidden="1"/>
    <row r="5326" hidden="1"/>
    <row r="5327" hidden="1"/>
    <row r="5328" hidden="1"/>
    <row r="5329" hidden="1"/>
    <row r="5330" hidden="1"/>
    <row r="5331" hidden="1"/>
    <row r="5332" hidden="1"/>
    <row r="5333" hidden="1"/>
    <row r="5334" hidden="1"/>
    <row r="5335" hidden="1"/>
    <row r="5336" hidden="1"/>
    <row r="5337" hidden="1"/>
    <row r="5338" hidden="1"/>
    <row r="5339" hidden="1"/>
    <row r="5340" hidden="1"/>
    <row r="5341" hidden="1"/>
    <row r="5342" hidden="1"/>
    <row r="5343" hidden="1"/>
    <row r="5344" hidden="1"/>
    <row r="5345" hidden="1"/>
    <row r="5346" hidden="1"/>
    <row r="5347" hidden="1"/>
    <row r="5348" hidden="1"/>
    <row r="5349" hidden="1"/>
    <row r="5350" hidden="1"/>
    <row r="5351" hidden="1"/>
    <row r="5352" hidden="1"/>
    <row r="5353" hidden="1"/>
    <row r="5354" hidden="1"/>
    <row r="5355" hidden="1"/>
    <row r="5356" hidden="1"/>
    <row r="5357" hidden="1"/>
    <row r="5358" hidden="1"/>
    <row r="5359" hidden="1"/>
    <row r="5360" hidden="1"/>
    <row r="5361" hidden="1"/>
    <row r="5362" hidden="1"/>
    <row r="5363" hidden="1"/>
    <row r="5364" hidden="1"/>
    <row r="5365" hidden="1"/>
    <row r="5366" hidden="1"/>
    <row r="5367" hidden="1"/>
    <row r="5368" hidden="1"/>
    <row r="5369" hidden="1"/>
    <row r="5370" hidden="1"/>
    <row r="5371" hidden="1"/>
    <row r="5372" hidden="1"/>
    <row r="5373" hidden="1"/>
    <row r="5374" hidden="1"/>
    <row r="5375" hidden="1"/>
    <row r="5376" hidden="1"/>
    <row r="5377" hidden="1"/>
    <row r="5378" hidden="1"/>
    <row r="5379" hidden="1"/>
    <row r="5380" hidden="1"/>
    <row r="5381" hidden="1"/>
    <row r="5382" hidden="1"/>
    <row r="5383" hidden="1"/>
    <row r="5384" hidden="1"/>
    <row r="5385" hidden="1"/>
    <row r="5386" hidden="1"/>
    <row r="5387" hidden="1"/>
    <row r="5388" hidden="1"/>
    <row r="5389" hidden="1"/>
    <row r="5390" hidden="1"/>
    <row r="5391" hidden="1"/>
    <row r="5392" hidden="1"/>
    <row r="5393" hidden="1"/>
    <row r="5394" hidden="1"/>
    <row r="5395" hidden="1"/>
    <row r="5396" hidden="1"/>
    <row r="5397" hidden="1"/>
    <row r="5398" hidden="1"/>
    <row r="5399" hidden="1"/>
    <row r="5400" hidden="1"/>
    <row r="5401" hidden="1"/>
    <row r="5402" hidden="1"/>
    <row r="5403" hidden="1"/>
    <row r="5404" hidden="1"/>
    <row r="5405" hidden="1"/>
    <row r="5406" hidden="1"/>
    <row r="5407" hidden="1"/>
    <row r="5408" hidden="1"/>
    <row r="5409" hidden="1"/>
    <row r="5410" hidden="1"/>
    <row r="5411" hidden="1"/>
    <row r="5412" hidden="1"/>
    <row r="5413" hidden="1"/>
    <row r="5414" hidden="1"/>
    <row r="5415" hidden="1"/>
    <row r="5416" hidden="1"/>
    <row r="5417" hidden="1"/>
    <row r="5418" hidden="1"/>
    <row r="5419" hidden="1"/>
    <row r="5420" hidden="1"/>
    <row r="5421" hidden="1"/>
    <row r="5422" hidden="1"/>
    <row r="5423" hidden="1"/>
    <row r="5424" hidden="1"/>
    <row r="5425" hidden="1"/>
    <row r="5426" hidden="1"/>
    <row r="5427" hidden="1"/>
    <row r="5428" hidden="1"/>
    <row r="5429" hidden="1"/>
    <row r="5430" hidden="1"/>
    <row r="5431" hidden="1"/>
    <row r="5432" hidden="1"/>
    <row r="5433" hidden="1"/>
    <row r="5434" hidden="1"/>
    <row r="5435" hidden="1"/>
    <row r="5436" hidden="1"/>
    <row r="5437" hidden="1"/>
    <row r="5438" hidden="1"/>
    <row r="5439" hidden="1"/>
    <row r="5440" hidden="1"/>
    <row r="5441" hidden="1"/>
    <row r="5442" hidden="1"/>
    <row r="5443" hidden="1"/>
    <row r="5444" hidden="1"/>
    <row r="5445" hidden="1"/>
    <row r="5446" hidden="1"/>
    <row r="5447" hidden="1"/>
    <row r="5448" hidden="1"/>
    <row r="5449" hidden="1"/>
    <row r="5450" hidden="1"/>
    <row r="5451" hidden="1"/>
    <row r="5452" hidden="1"/>
    <row r="5453" hidden="1"/>
    <row r="5454" hidden="1"/>
    <row r="5455" hidden="1"/>
    <row r="5456" hidden="1"/>
    <row r="5457" hidden="1"/>
    <row r="5458" hidden="1"/>
    <row r="5459" hidden="1"/>
    <row r="5460" hidden="1"/>
    <row r="5461" hidden="1"/>
    <row r="5462" hidden="1"/>
    <row r="5463" hidden="1"/>
    <row r="5464" hidden="1"/>
    <row r="5465" hidden="1"/>
    <row r="5466" hidden="1"/>
    <row r="5467" hidden="1"/>
    <row r="5468" hidden="1"/>
    <row r="5469" hidden="1"/>
    <row r="5470" hidden="1"/>
    <row r="5471" hidden="1"/>
    <row r="5472" hidden="1"/>
    <row r="5473" hidden="1"/>
    <row r="5474" hidden="1"/>
    <row r="5475" hidden="1"/>
    <row r="5476" hidden="1"/>
    <row r="5477" hidden="1"/>
    <row r="5478" hidden="1"/>
    <row r="5479" hidden="1"/>
    <row r="5480" hidden="1"/>
    <row r="5481" hidden="1"/>
    <row r="5482" hidden="1"/>
    <row r="5483" hidden="1"/>
    <row r="5484" hidden="1"/>
    <row r="5485" hidden="1"/>
    <row r="5486" hidden="1"/>
    <row r="5487" hidden="1"/>
    <row r="5488" hidden="1"/>
    <row r="5489" hidden="1"/>
    <row r="5490" hidden="1"/>
    <row r="5491" hidden="1"/>
    <row r="5492" hidden="1"/>
    <row r="5493" hidden="1"/>
    <row r="5494" hidden="1"/>
    <row r="5495" hidden="1"/>
    <row r="5496" hidden="1"/>
    <row r="5497" hidden="1"/>
    <row r="5498" hidden="1"/>
    <row r="5499" hidden="1"/>
    <row r="5500" hidden="1"/>
    <row r="5501" hidden="1"/>
    <row r="5502" hidden="1"/>
    <row r="5503" hidden="1"/>
    <row r="5504" hidden="1"/>
    <row r="5505" hidden="1"/>
    <row r="5506" hidden="1"/>
    <row r="5507" hidden="1"/>
    <row r="5508" hidden="1"/>
    <row r="5509" hidden="1"/>
    <row r="5510" hidden="1"/>
    <row r="5511" hidden="1"/>
    <row r="5512" hidden="1"/>
    <row r="5513" hidden="1"/>
    <row r="5514" hidden="1"/>
    <row r="5515" hidden="1"/>
    <row r="5516" hidden="1"/>
    <row r="5517" hidden="1"/>
    <row r="5518" hidden="1"/>
    <row r="5519" hidden="1"/>
    <row r="5520" hidden="1"/>
    <row r="5521" hidden="1"/>
    <row r="5522" hidden="1"/>
    <row r="5523" hidden="1"/>
    <row r="5524" hidden="1"/>
    <row r="5525" hidden="1"/>
    <row r="5526" hidden="1"/>
    <row r="5527" hidden="1"/>
    <row r="5528" hidden="1"/>
    <row r="5529" hidden="1"/>
    <row r="5530" hidden="1"/>
    <row r="5531" hidden="1"/>
    <row r="5532" hidden="1"/>
    <row r="5533" hidden="1"/>
    <row r="5534" hidden="1"/>
    <row r="5535" hidden="1"/>
    <row r="5536" hidden="1"/>
    <row r="5537" hidden="1"/>
    <row r="5538" hidden="1"/>
    <row r="5539" hidden="1"/>
    <row r="5540" hidden="1"/>
    <row r="5541" hidden="1"/>
    <row r="5542" hidden="1"/>
    <row r="5543" hidden="1"/>
    <row r="5544" hidden="1"/>
    <row r="5545" hidden="1"/>
    <row r="5546" hidden="1"/>
    <row r="5547" hidden="1"/>
    <row r="5548" hidden="1"/>
    <row r="5549" hidden="1"/>
    <row r="5550" hidden="1"/>
    <row r="5551" hidden="1"/>
    <row r="5552" hidden="1"/>
    <row r="5553" hidden="1"/>
    <row r="5554" hidden="1"/>
    <row r="5555" hidden="1"/>
    <row r="5556" hidden="1"/>
    <row r="5557" hidden="1"/>
    <row r="5558" hidden="1"/>
    <row r="5559" hidden="1"/>
    <row r="5560" hidden="1"/>
    <row r="5561" hidden="1"/>
    <row r="5562" hidden="1"/>
    <row r="5563" hidden="1"/>
    <row r="5564" hidden="1"/>
    <row r="5565" hidden="1"/>
    <row r="5566" hidden="1"/>
    <row r="5567" hidden="1"/>
    <row r="5568" hidden="1"/>
    <row r="5569" hidden="1"/>
    <row r="5570" hidden="1"/>
    <row r="5571" hidden="1"/>
    <row r="5572" hidden="1"/>
    <row r="5573" hidden="1"/>
    <row r="5574" hidden="1"/>
    <row r="5575" hidden="1"/>
    <row r="5576" hidden="1"/>
    <row r="5577" hidden="1"/>
    <row r="5578" hidden="1"/>
    <row r="5579" hidden="1"/>
    <row r="5580" hidden="1"/>
    <row r="5581" hidden="1"/>
    <row r="5582" hidden="1"/>
    <row r="5583" hidden="1"/>
    <row r="5584" hidden="1"/>
    <row r="5585" hidden="1"/>
    <row r="5586" hidden="1"/>
    <row r="5587" hidden="1"/>
    <row r="5588" hidden="1"/>
    <row r="5589" hidden="1"/>
    <row r="5590" hidden="1"/>
    <row r="5591" hidden="1"/>
    <row r="5592" hidden="1"/>
    <row r="5593" hidden="1"/>
    <row r="5594" hidden="1"/>
    <row r="5595" hidden="1"/>
    <row r="5596" hidden="1"/>
    <row r="5597" hidden="1"/>
    <row r="5598" hidden="1"/>
    <row r="5599" hidden="1"/>
    <row r="5600" hidden="1"/>
    <row r="5601" hidden="1"/>
    <row r="5602" hidden="1"/>
    <row r="5603" hidden="1"/>
    <row r="5604" hidden="1"/>
    <row r="5605" hidden="1"/>
    <row r="5606" hidden="1"/>
    <row r="5607" hidden="1"/>
    <row r="5608" hidden="1"/>
    <row r="5609" hidden="1"/>
    <row r="5610" hidden="1"/>
    <row r="5611" hidden="1"/>
    <row r="5612" hidden="1"/>
    <row r="5613" hidden="1"/>
    <row r="5614" hidden="1"/>
    <row r="5615" hidden="1"/>
    <row r="5616" hidden="1"/>
    <row r="5617" hidden="1"/>
    <row r="5618" hidden="1"/>
    <row r="5619" hidden="1"/>
    <row r="5620" hidden="1"/>
    <row r="5621" hidden="1"/>
    <row r="5622" hidden="1"/>
    <row r="5623" hidden="1"/>
    <row r="5624" hidden="1"/>
    <row r="5625" hidden="1"/>
    <row r="5626" hidden="1"/>
    <row r="5627" hidden="1"/>
    <row r="5628" hidden="1"/>
    <row r="5629" hidden="1"/>
    <row r="5630" hidden="1"/>
    <row r="5631" hidden="1"/>
    <row r="5632" hidden="1"/>
    <row r="5633" hidden="1"/>
    <row r="5634" hidden="1"/>
    <row r="5635" hidden="1"/>
    <row r="5636" hidden="1"/>
    <row r="5637" hidden="1"/>
    <row r="5638" hidden="1"/>
    <row r="5639" hidden="1"/>
    <row r="5640" hidden="1"/>
    <row r="5641" hidden="1"/>
    <row r="5642" hidden="1"/>
    <row r="5643" hidden="1"/>
    <row r="5644" hidden="1"/>
    <row r="5645" hidden="1"/>
    <row r="5646" hidden="1"/>
    <row r="5647" hidden="1"/>
    <row r="5648" hidden="1"/>
    <row r="5649" hidden="1"/>
    <row r="5650" hidden="1"/>
    <row r="5651" hidden="1"/>
    <row r="5652" hidden="1"/>
    <row r="5653" hidden="1"/>
    <row r="5654" hidden="1"/>
    <row r="5655" hidden="1"/>
    <row r="5656" hidden="1"/>
    <row r="5657" hidden="1"/>
    <row r="5658" hidden="1"/>
    <row r="5659" hidden="1"/>
    <row r="5660" hidden="1"/>
    <row r="5661" hidden="1"/>
    <row r="5662" hidden="1"/>
    <row r="5663" hidden="1"/>
    <row r="5664" hidden="1"/>
    <row r="5665" hidden="1"/>
    <row r="5666" hidden="1"/>
    <row r="5667" hidden="1"/>
    <row r="5668" hidden="1"/>
    <row r="5669" hidden="1"/>
    <row r="5670" hidden="1"/>
    <row r="5671" hidden="1"/>
    <row r="5672" hidden="1"/>
    <row r="5673" hidden="1"/>
    <row r="5674" hidden="1"/>
    <row r="5675" hidden="1"/>
    <row r="5676" hidden="1"/>
    <row r="5677" hidden="1"/>
    <row r="5678" hidden="1"/>
    <row r="5679" hidden="1"/>
    <row r="5680" hidden="1"/>
    <row r="5681" hidden="1"/>
    <row r="5682" hidden="1"/>
    <row r="5683" hidden="1"/>
    <row r="5684" hidden="1"/>
    <row r="5685" hidden="1"/>
    <row r="5686" hidden="1"/>
    <row r="5687" hidden="1"/>
    <row r="5688" hidden="1"/>
    <row r="5689" hidden="1"/>
    <row r="5690" hidden="1"/>
    <row r="5691" hidden="1"/>
    <row r="5692" hidden="1"/>
    <row r="5693" hidden="1"/>
    <row r="5694" hidden="1"/>
    <row r="5695" hidden="1"/>
    <row r="5696" hidden="1"/>
    <row r="5697" hidden="1"/>
    <row r="5698" hidden="1"/>
    <row r="5699" hidden="1"/>
    <row r="5700" hidden="1"/>
    <row r="5701" hidden="1"/>
    <row r="5702" hidden="1"/>
    <row r="5703" hidden="1"/>
    <row r="5704" hidden="1"/>
    <row r="5705" hidden="1"/>
    <row r="5706" hidden="1"/>
    <row r="5707" hidden="1"/>
    <row r="5708" hidden="1"/>
    <row r="5709" hidden="1"/>
    <row r="5710" hidden="1"/>
    <row r="5711" hidden="1"/>
    <row r="5712" hidden="1"/>
    <row r="5713" hidden="1"/>
    <row r="5714" hidden="1"/>
    <row r="5715" hidden="1"/>
    <row r="5716" hidden="1"/>
    <row r="5717" hidden="1"/>
    <row r="5718" hidden="1"/>
    <row r="5719" hidden="1"/>
    <row r="5720" hidden="1"/>
    <row r="5721" hidden="1"/>
    <row r="5722" hidden="1"/>
    <row r="5723" hidden="1"/>
    <row r="5724" hidden="1"/>
    <row r="5725" hidden="1"/>
    <row r="5726" hidden="1"/>
    <row r="5727" hidden="1"/>
    <row r="5728" hidden="1"/>
    <row r="5729" hidden="1"/>
    <row r="5730" hidden="1"/>
    <row r="5731" hidden="1"/>
    <row r="5732" hidden="1"/>
    <row r="5733" hidden="1"/>
    <row r="5734" hidden="1"/>
    <row r="5735" hidden="1"/>
    <row r="5736" hidden="1"/>
    <row r="5737" hidden="1"/>
    <row r="5738" hidden="1"/>
    <row r="5739" hidden="1"/>
    <row r="5740" hidden="1"/>
    <row r="5741" hidden="1"/>
    <row r="5742" hidden="1"/>
    <row r="5743" hidden="1"/>
    <row r="5744" hidden="1"/>
    <row r="5745" hidden="1"/>
    <row r="5746" hidden="1"/>
    <row r="5747" hidden="1"/>
    <row r="5748" hidden="1"/>
    <row r="5749" hidden="1"/>
    <row r="5750" hidden="1"/>
    <row r="5751" hidden="1"/>
    <row r="5752" hidden="1"/>
    <row r="5753" hidden="1"/>
    <row r="5754" hidden="1"/>
    <row r="5755" hidden="1"/>
    <row r="5756" hidden="1"/>
    <row r="5757" hidden="1"/>
    <row r="5758" hidden="1"/>
    <row r="5759" hidden="1"/>
    <row r="5760" hidden="1"/>
    <row r="5761" hidden="1"/>
    <row r="5762" hidden="1"/>
    <row r="5763" hidden="1"/>
    <row r="5764" hidden="1"/>
    <row r="5765" hidden="1"/>
    <row r="5766" hidden="1"/>
    <row r="5767" hidden="1"/>
    <row r="5768" hidden="1"/>
    <row r="5769" hidden="1"/>
    <row r="5770" hidden="1"/>
    <row r="5771" hidden="1"/>
    <row r="5772" hidden="1"/>
    <row r="5773" hidden="1"/>
    <row r="5774" hidden="1"/>
    <row r="5775" hidden="1"/>
    <row r="5776" hidden="1"/>
    <row r="5777" hidden="1"/>
    <row r="5778" hidden="1"/>
    <row r="5779" hidden="1"/>
    <row r="5780" hidden="1"/>
    <row r="5781" hidden="1"/>
    <row r="5782" hidden="1"/>
    <row r="5783" hidden="1"/>
    <row r="5784" hidden="1"/>
    <row r="5785" hidden="1"/>
    <row r="5786" hidden="1"/>
    <row r="5787" hidden="1"/>
    <row r="5788" hidden="1"/>
    <row r="5789" hidden="1"/>
    <row r="5790" hidden="1"/>
    <row r="5791" hidden="1"/>
    <row r="5792" hidden="1"/>
    <row r="5793" hidden="1"/>
    <row r="5794" hidden="1"/>
    <row r="5795" hidden="1"/>
    <row r="5796" hidden="1"/>
    <row r="5797" hidden="1"/>
    <row r="5798" hidden="1"/>
    <row r="5799" hidden="1"/>
    <row r="5800" hidden="1"/>
    <row r="5801" hidden="1"/>
    <row r="5802" hidden="1"/>
    <row r="5803" hidden="1"/>
    <row r="5804" hidden="1"/>
    <row r="5805" hidden="1"/>
    <row r="5806" hidden="1"/>
    <row r="5807" hidden="1"/>
    <row r="5808" hidden="1"/>
    <row r="5809" hidden="1"/>
    <row r="5810" hidden="1"/>
    <row r="5811" hidden="1"/>
    <row r="5812" hidden="1"/>
    <row r="5813" hidden="1"/>
    <row r="5814" hidden="1"/>
    <row r="5815" hidden="1"/>
    <row r="5816" hidden="1"/>
    <row r="5817" hidden="1"/>
    <row r="5818" hidden="1"/>
    <row r="5819" hidden="1"/>
    <row r="5820" hidden="1"/>
    <row r="5821" hidden="1"/>
    <row r="5822" hidden="1"/>
    <row r="5823" hidden="1"/>
    <row r="5824" hidden="1"/>
    <row r="5825" hidden="1"/>
    <row r="5826" hidden="1"/>
    <row r="5827" hidden="1"/>
    <row r="5828" hidden="1"/>
    <row r="5829" hidden="1"/>
    <row r="5830" hidden="1"/>
    <row r="5831" hidden="1"/>
    <row r="5832" hidden="1"/>
    <row r="5833" hidden="1"/>
    <row r="5834" hidden="1"/>
    <row r="5835" hidden="1"/>
    <row r="5836" hidden="1"/>
    <row r="5837" hidden="1"/>
    <row r="5838" hidden="1"/>
    <row r="5839" hidden="1"/>
    <row r="5840" hidden="1"/>
    <row r="5841" hidden="1"/>
    <row r="5842" hidden="1"/>
    <row r="5843" hidden="1"/>
    <row r="5844" hidden="1"/>
    <row r="5845" hidden="1"/>
    <row r="5846" hidden="1"/>
    <row r="5847" hidden="1"/>
    <row r="5848" hidden="1"/>
    <row r="5849" hidden="1"/>
    <row r="5850" hidden="1"/>
    <row r="5851" hidden="1"/>
    <row r="5852" hidden="1"/>
    <row r="5853" hidden="1"/>
    <row r="5854" hidden="1"/>
    <row r="5855" hidden="1"/>
    <row r="5856" hidden="1"/>
    <row r="5857" hidden="1"/>
    <row r="5858" hidden="1"/>
    <row r="5859" hidden="1"/>
    <row r="5860" hidden="1"/>
    <row r="5861" hidden="1"/>
    <row r="5862" hidden="1"/>
    <row r="5863" hidden="1"/>
    <row r="5864" hidden="1"/>
    <row r="5865" hidden="1"/>
    <row r="5866" hidden="1"/>
    <row r="5867" hidden="1"/>
    <row r="5868" hidden="1"/>
    <row r="5869" hidden="1"/>
    <row r="5870" hidden="1"/>
    <row r="5871" hidden="1"/>
    <row r="5872" hidden="1"/>
    <row r="5873" hidden="1"/>
    <row r="5874" hidden="1"/>
    <row r="5875" hidden="1"/>
    <row r="5876" hidden="1"/>
    <row r="5877" hidden="1"/>
    <row r="5878" hidden="1"/>
    <row r="5879" hidden="1"/>
    <row r="5880" hidden="1"/>
    <row r="5881" hidden="1"/>
    <row r="5882" hidden="1"/>
    <row r="5883" hidden="1"/>
    <row r="5884" hidden="1"/>
    <row r="5885" hidden="1"/>
    <row r="5886" hidden="1"/>
    <row r="5887" hidden="1"/>
    <row r="5888" hidden="1"/>
    <row r="5889" hidden="1"/>
    <row r="5890" hidden="1"/>
    <row r="5891" hidden="1"/>
    <row r="5892" hidden="1"/>
    <row r="5893" hidden="1"/>
    <row r="5894" hidden="1"/>
    <row r="5895" hidden="1"/>
    <row r="5896" hidden="1"/>
    <row r="5897" hidden="1"/>
    <row r="5898" hidden="1"/>
    <row r="5899" hidden="1"/>
    <row r="5900" hidden="1"/>
    <row r="5901" hidden="1"/>
    <row r="5902" hidden="1"/>
    <row r="5903" hidden="1"/>
    <row r="5904" hidden="1"/>
    <row r="5905" hidden="1"/>
    <row r="5906" hidden="1"/>
    <row r="5907" hidden="1"/>
    <row r="5908" hidden="1"/>
    <row r="5909" hidden="1"/>
    <row r="5910" hidden="1"/>
    <row r="5911" hidden="1"/>
    <row r="5912" hidden="1"/>
    <row r="5913" hidden="1"/>
    <row r="5914" hidden="1"/>
    <row r="5915" hidden="1"/>
    <row r="5916" hidden="1"/>
    <row r="5917" hidden="1"/>
    <row r="5918" hidden="1"/>
    <row r="5919" hidden="1"/>
    <row r="5920" hidden="1"/>
    <row r="5921" hidden="1"/>
    <row r="5922" hidden="1"/>
    <row r="5923" hidden="1"/>
    <row r="5924" hidden="1"/>
    <row r="5925" hidden="1"/>
    <row r="5926" hidden="1"/>
    <row r="5927" hidden="1"/>
    <row r="5928" hidden="1"/>
    <row r="5929" hidden="1"/>
    <row r="5930" hidden="1"/>
    <row r="5931" hidden="1"/>
    <row r="5932" hidden="1"/>
    <row r="5933" hidden="1"/>
    <row r="5934" hidden="1"/>
    <row r="5935" hidden="1"/>
    <row r="5936" hidden="1"/>
    <row r="5937" hidden="1"/>
    <row r="5938" hidden="1"/>
    <row r="5939" hidden="1"/>
    <row r="5940" hidden="1"/>
    <row r="5941" hidden="1"/>
    <row r="5942" hidden="1"/>
    <row r="5943" hidden="1"/>
    <row r="5944" hidden="1"/>
    <row r="5945" hidden="1"/>
    <row r="5946" hidden="1"/>
    <row r="5947" hidden="1"/>
    <row r="5948" hidden="1"/>
    <row r="5949" hidden="1"/>
    <row r="5950" hidden="1"/>
    <row r="5951" hidden="1"/>
    <row r="5952" hidden="1"/>
    <row r="5953" hidden="1"/>
    <row r="5954" hidden="1"/>
    <row r="5955" hidden="1"/>
    <row r="5956" hidden="1"/>
    <row r="5957" hidden="1"/>
    <row r="5958" hidden="1"/>
    <row r="5959" hidden="1"/>
    <row r="5960" hidden="1"/>
    <row r="5961" hidden="1"/>
    <row r="5962" hidden="1"/>
    <row r="5963" hidden="1"/>
    <row r="5964" hidden="1"/>
    <row r="5965" hidden="1"/>
    <row r="5966" hidden="1"/>
    <row r="5967" hidden="1"/>
    <row r="5968" hidden="1"/>
    <row r="5969" hidden="1"/>
    <row r="5970" hidden="1"/>
    <row r="5971" hidden="1"/>
    <row r="5972" hidden="1"/>
    <row r="5973" hidden="1"/>
    <row r="5974" hidden="1"/>
    <row r="5975" hidden="1"/>
    <row r="5976" hidden="1"/>
    <row r="5977" hidden="1"/>
    <row r="5978" hidden="1"/>
    <row r="5979" hidden="1"/>
    <row r="5980" hidden="1"/>
    <row r="5981" hidden="1"/>
    <row r="5982" hidden="1"/>
    <row r="5983" hidden="1"/>
    <row r="5984" hidden="1"/>
    <row r="5985" hidden="1"/>
    <row r="5986" hidden="1"/>
    <row r="5987" hidden="1"/>
    <row r="5988" hidden="1"/>
    <row r="5989" hidden="1"/>
    <row r="5990" hidden="1"/>
    <row r="5991" hidden="1"/>
    <row r="5992" hidden="1"/>
    <row r="5993" hidden="1"/>
    <row r="5994" hidden="1"/>
    <row r="5995" hidden="1"/>
    <row r="5996" hidden="1"/>
    <row r="5997" hidden="1"/>
    <row r="5998" hidden="1"/>
    <row r="5999" hidden="1"/>
    <row r="6000" hidden="1"/>
    <row r="6001" hidden="1"/>
    <row r="6002" hidden="1"/>
    <row r="6003" hidden="1"/>
    <row r="6004" hidden="1"/>
    <row r="6005" hidden="1"/>
    <row r="6006" hidden="1"/>
    <row r="6007" hidden="1"/>
    <row r="6008" hidden="1"/>
    <row r="6009" hidden="1"/>
    <row r="6010" hidden="1"/>
    <row r="6011" hidden="1"/>
    <row r="6012" hidden="1"/>
    <row r="6013" hidden="1"/>
    <row r="6014" hidden="1"/>
    <row r="6015" hidden="1"/>
    <row r="6016" hidden="1"/>
    <row r="6017" hidden="1"/>
    <row r="6018" hidden="1"/>
    <row r="6019" hidden="1"/>
    <row r="6020" hidden="1"/>
    <row r="6021" hidden="1"/>
    <row r="6022" hidden="1"/>
    <row r="6023" hidden="1"/>
    <row r="6024" hidden="1"/>
    <row r="6025" hidden="1"/>
    <row r="6026" hidden="1"/>
    <row r="6027" hidden="1"/>
    <row r="6028" hidden="1"/>
    <row r="6029" hidden="1"/>
    <row r="6030" hidden="1"/>
    <row r="6031" hidden="1"/>
    <row r="6032" hidden="1"/>
    <row r="6033" hidden="1"/>
    <row r="6034" hidden="1"/>
    <row r="6035" hidden="1"/>
    <row r="6036" hidden="1"/>
    <row r="6037" hidden="1"/>
    <row r="6038" hidden="1"/>
    <row r="6039" hidden="1"/>
    <row r="6040" hidden="1"/>
    <row r="6041" hidden="1"/>
    <row r="6042" hidden="1"/>
    <row r="6043" hidden="1"/>
    <row r="6044" hidden="1"/>
    <row r="6045" hidden="1"/>
    <row r="6046" hidden="1"/>
    <row r="6047" hidden="1"/>
    <row r="6048" hidden="1"/>
    <row r="6049" hidden="1"/>
    <row r="6050" hidden="1"/>
    <row r="6051" hidden="1"/>
    <row r="6052" hidden="1"/>
    <row r="6053" hidden="1"/>
    <row r="6054" hidden="1"/>
    <row r="6055" hidden="1"/>
    <row r="6056" hidden="1"/>
    <row r="6057" hidden="1"/>
    <row r="6058" hidden="1"/>
    <row r="6059" hidden="1"/>
    <row r="6060" hidden="1"/>
    <row r="6061" hidden="1"/>
    <row r="6062" hidden="1"/>
    <row r="6063" hidden="1"/>
    <row r="6064" hidden="1"/>
    <row r="6065" hidden="1"/>
    <row r="6066" hidden="1"/>
    <row r="6067" hidden="1"/>
    <row r="6068" hidden="1"/>
    <row r="6069" hidden="1"/>
    <row r="6070" hidden="1"/>
    <row r="6071" hidden="1"/>
    <row r="6072" hidden="1"/>
    <row r="6073" hidden="1"/>
    <row r="6074" hidden="1"/>
    <row r="6075" hidden="1"/>
    <row r="6076" hidden="1"/>
    <row r="6077" hidden="1"/>
    <row r="6078" hidden="1"/>
    <row r="6079" hidden="1"/>
    <row r="6080" hidden="1"/>
    <row r="6081" hidden="1"/>
    <row r="6082" hidden="1"/>
    <row r="6083" hidden="1"/>
    <row r="6084" hidden="1"/>
    <row r="6085" hidden="1"/>
    <row r="6086" hidden="1"/>
    <row r="6087" hidden="1"/>
    <row r="6088" hidden="1"/>
    <row r="6089" hidden="1"/>
    <row r="6090" hidden="1"/>
    <row r="6091" hidden="1"/>
    <row r="6092" hidden="1"/>
    <row r="6093" hidden="1"/>
    <row r="6094" hidden="1"/>
    <row r="6095" hidden="1"/>
    <row r="6096" hidden="1"/>
    <row r="6097" hidden="1"/>
    <row r="6098" hidden="1"/>
    <row r="6099" hidden="1"/>
    <row r="6100" hidden="1"/>
    <row r="6101" hidden="1"/>
    <row r="6102" hidden="1"/>
    <row r="6103" hidden="1"/>
    <row r="6104" hidden="1"/>
    <row r="6105" hidden="1"/>
    <row r="6106" hidden="1"/>
    <row r="6107" hidden="1"/>
    <row r="6108" hidden="1"/>
    <row r="6109" hidden="1"/>
    <row r="6110" hidden="1"/>
    <row r="6111" hidden="1"/>
    <row r="6112" hidden="1"/>
    <row r="6113" hidden="1"/>
    <row r="6114" hidden="1"/>
    <row r="6115" hidden="1"/>
    <row r="6116" hidden="1"/>
    <row r="6117" hidden="1"/>
    <row r="6118" hidden="1"/>
    <row r="6119" hidden="1"/>
    <row r="6120" hidden="1"/>
    <row r="6121" hidden="1"/>
    <row r="6122" hidden="1"/>
    <row r="6123" hidden="1"/>
    <row r="6124" hidden="1"/>
    <row r="6125" hidden="1"/>
    <row r="6126" hidden="1"/>
    <row r="6127" hidden="1"/>
    <row r="6128" hidden="1"/>
    <row r="6129" hidden="1"/>
    <row r="6130" hidden="1"/>
    <row r="6131" hidden="1"/>
    <row r="6132" hidden="1"/>
    <row r="6133" hidden="1"/>
    <row r="6134" hidden="1"/>
    <row r="6135" hidden="1"/>
    <row r="6136" hidden="1"/>
    <row r="6137" hidden="1"/>
    <row r="6138" hidden="1"/>
    <row r="6139" hidden="1"/>
    <row r="6140" hidden="1"/>
    <row r="6141" hidden="1"/>
    <row r="6142" hidden="1"/>
    <row r="6143" hidden="1"/>
    <row r="6144" hidden="1"/>
    <row r="6145" hidden="1"/>
    <row r="6146" hidden="1"/>
    <row r="6147" hidden="1"/>
    <row r="6148" hidden="1"/>
    <row r="6149" hidden="1"/>
    <row r="6150" hidden="1"/>
    <row r="6151" hidden="1"/>
    <row r="6152" hidden="1"/>
    <row r="6153" hidden="1"/>
    <row r="6154" hidden="1"/>
    <row r="6155" hidden="1"/>
    <row r="6156" hidden="1"/>
    <row r="6157" hidden="1"/>
    <row r="6158" hidden="1"/>
    <row r="6159" hidden="1"/>
    <row r="6160" hidden="1"/>
    <row r="6161" hidden="1"/>
    <row r="6162" hidden="1"/>
    <row r="6163" hidden="1"/>
    <row r="6164" hidden="1"/>
    <row r="6165" hidden="1"/>
    <row r="6166" hidden="1"/>
    <row r="6167" hidden="1"/>
    <row r="6168" hidden="1"/>
    <row r="6169" hidden="1"/>
    <row r="6170" hidden="1"/>
    <row r="6171" hidden="1"/>
    <row r="6172" hidden="1"/>
    <row r="6173" hidden="1"/>
    <row r="6174" hidden="1"/>
    <row r="6175" hidden="1"/>
    <row r="6176" hidden="1"/>
    <row r="6177" hidden="1"/>
    <row r="6178" hidden="1"/>
    <row r="6179" hidden="1"/>
    <row r="6180" hidden="1"/>
    <row r="6181" hidden="1"/>
    <row r="6182" hidden="1"/>
    <row r="6183" hidden="1"/>
    <row r="6184" hidden="1"/>
    <row r="6185" hidden="1"/>
    <row r="6186" hidden="1"/>
    <row r="6187" hidden="1"/>
    <row r="6188" hidden="1"/>
    <row r="6189" hidden="1"/>
    <row r="6190" hidden="1"/>
    <row r="6191" hidden="1"/>
    <row r="6192" hidden="1"/>
    <row r="6193" hidden="1"/>
    <row r="6194" hidden="1"/>
    <row r="6195" hidden="1"/>
    <row r="6196" hidden="1"/>
    <row r="6197" hidden="1"/>
    <row r="6198" hidden="1"/>
    <row r="6199" hidden="1"/>
    <row r="6200" hidden="1"/>
    <row r="6201" hidden="1"/>
    <row r="6202" hidden="1"/>
    <row r="6203" hidden="1"/>
    <row r="6204" hidden="1"/>
    <row r="6205" hidden="1"/>
    <row r="6206" hidden="1"/>
    <row r="6207" hidden="1"/>
    <row r="6208" hidden="1"/>
    <row r="6209" hidden="1"/>
    <row r="6210" hidden="1"/>
    <row r="6211" hidden="1"/>
    <row r="6212" hidden="1"/>
    <row r="6213" hidden="1"/>
    <row r="6214" hidden="1"/>
    <row r="6215" hidden="1"/>
    <row r="6216" hidden="1"/>
    <row r="6217" hidden="1"/>
    <row r="6218" hidden="1"/>
    <row r="6219" hidden="1"/>
    <row r="6220" hidden="1"/>
    <row r="6221" hidden="1"/>
    <row r="6222" hidden="1"/>
    <row r="6223" hidden="1"/>
    <row r="6224" hidden="1"/>
    <row r="6225" hidden="1"/>
    <row r="6226" hidden="1"/>
    <row r="6227" hidden="1"/>
    <row r="6228" hidden="1"/>
    <row r="6229" hidden="1"/>
    <row r="6230" hidden="1"/>
    <row r="6231" hidden="1"/>
    <row r="6232" hidden="1"/>
    <row r="6233" hidden="1"/>
    <row r="6234" hidden="1"/>
    <row r="6235" hidden="1"/>
    <row r="6236" hidden="1"/>
    <row r="6237" hidden="1"/>
    <row r="6238" hidden="1"/>
    <row r="6239" hidden="1"/>
    <row r="6240" hidden="1"/>
    <row r="6241" hidden="1"/>
    <row r="6242" hidden="1"/>
    <row r="6243" hidden="1"/>
    <row r="6244" hidden="1"/>
    <row r="6245" hidden="1"/>
    <row r="6246" hidden="1"/>
    <row r="6247" hidden="1"/>
    <row r="6248" hidden="1"/>
    <row r="6249" hidden="1"/>
    <row r="6250" hidden="1"/>
    <row r="6251" hidden="1"/>
    <row r="6252" hidden="1"/>
    <row r="6253" hidden="1"/>
    <row r="6254" hidden="1"/>
    <row r="6255" hidden="1"/>
    <row r="6256" hidden="1"/>
    <row r="6257" hidden="1"/>
    <row r="6258" hidden="1"/>
    <row r="6259" hidden="1"/>
    <row r="6260" hidden="1"/>
    <row r="6261" hidden="1"/>
    <row r="6262" hidden="1"/>
    <row r="6263" hidden="1"/>
    <row r="6264" hidden="1"/>
    <row r="6265" hidden="1"/>
    <row r="6266" hidden="1"/>
    <row r="6267" hidden="1"/>
    <row r="6268" hidden="1"/>
    <row r="6269" hidden="1"/>
    <row r="6270" hidden="1"/>
    <row r="6271" hidden="1"/>
    <row r="6272" hidden="1"/>
    <row r="6273" hidden="1"/>
    <row r="6274" hidden="1"/>
    <row r="6275" hidden="1"/>
    <row r="6276" hidden="1"/>
    <row r="6277" hidden="1"/>
    <row r="6278" hidden="1"/>
    <row r="6279" hidden="1"/>
    <row r="6280" hidden="1"/>
    <row r="6281" hidden="1"/>
    <row r="6282" hidden="1"/>
    <row r="6283" hidden="1"/>
    <row r="6284" hidden="1"/>
    <row r="6285" hidden="1"/>
    <row r="6286" hidden="1"/>
    <row r="6287" hidden="1"/>
    <row r="6288" hidden="1"/>
    <row r="6289" hidden="1"/>
    <row r="6290" hidden="1"/>
    <row r="6291" hidden="1"/>
    <row r="6292" hidden="1"/>
    <row r="6293" hidden="1"/>
    <row r="6294" hidden="1"/>
    <row r="6295" hidden="1"/>
    <row r="6296" hidden="1"/>
    <row r="6297" hidden="1"/>
    <row r="6298" hidden="1"/>
    <row r="6299" hidden="1"/>
    <row r="6300" hidden="1"/>
    <row r="6301" hidden="1"/>
    <row r="6302" hidden="1"/>
    <row r="6303" hidden="1"/>
    <row r="6304" hidden="1"/>
    <row r="6305" hidden="1"/>
    <row r="6306" hidden="1"/>
    <row r="6307" hidden="1"/>
    <row r="6308" hidden="1"/>
    <row r="6309" hidden="1"/>
    <row r="6310" hidden="1"/>
    <row r="6311" hidden="1"/>
    <row r="6312" hidden="1"/>
    <row r="6313" hidden="1"/>
    <row r="6314" hidden="1"/>
    <row r="6315" hidden="1"/>
    <row r="6316" hidden="1"/>
    <row r="6317" hidden="1"/>
    <row r="6318" hidden="1"/>
    <row r="6319" hidden="1"/>
    <row r="6320" hidden="1"/>
    <row r="6321" hidden="1"/>
    <row r="6322" hidden="1"/>
    <row r="6323" hidden="1"/>
    <row r="6324" hidden="1"/>
    <row r="6325" hidden="1"/>
    <row r="6326" hidden="1"/>
    <row r="6327" hidden="1"/>
    <row r="6328" hidden="1"/>
    <row r="6329" hidden="1"/>
    <row r="6330" hidden="1"/>
    <row r="6331" hidden="1"/>
    <row r="6332" hidden="1"/>
    <row r="6333" hidden="1"/>
    <row r="6334" hidden="1"/>
    <row r="6335" hidden="1"/>
    <row r="6336" hidden="1"/>
    <row r="6337" hidden="1"/>
    <row r="6338" hidden="1"/>
    <row r="6339" hidden="1"/>
    <row r="6340" hidden="1"/>
    <row r="6341" hidden="1"/>
    <row r="6342" hidden="1"/>
    <row r="6343" hidden="1"/>
    <row r="6344" hidden="1"/>
    <row r="6345" hidden="1"/>
    <row r="6346" hidden="1"/>
    <row r="6347" hidden="1"/>
    <row r="6348" hidden="1"/>
    <row r="6349" hidden="1"/>
    <row r="6350" hidden="1"/>
    <row r="6351" hidden="1"/>
    <row r="6352" hidden="1"/>
    <row r="6353" hidden="1"/>
    <row r="6354" hidden="1"/>
    <row r="6355" hidden="1"/>
    <row r="6356" hidden="1"/>
    <row r="6357" hidden="1"/>
    <row r="6358" hidden="1"/>
    <row r="6359" hidden="1"/>
    <row r="6360" hidden="1"/>
    <row r="6361" hidden="1"/>
    <row r="6362" hidden="1"/>
    <row r="6363" hidden="1"/>
    <row r="6364" hidden="1"/>
    <row r="6365" hidden="1"/>
    <row r="6366" hidden="1"/>
    <row r="6367" hidden="1"/>
    <row r="6368" hidden="1"/>
    <row r="6369" hidden="1"/>
    <row r="6370" hidden="1"/>
    <row r="6371" hidden="1"/>
    <row r="6372" hidden="1"/>
    <row r="6373" hidden="1"/>
    <row r="6374" hidden="1"/>
    <row r="6375" hidden="1"/>
    <row r="6376" hidden="1"/>
    <row r="6377" hidden="1"/>
    <row r="6378" hidden="1"/>
    <row r="6379" hidden="1"/>
    <row r="6380" hidden="1"/>
    <row r="6381" hidden="1"/>
    <row r="6382" hidden="1"/>
    <row r="6383" hidden="1"/>
    <row r="6384" hidden="1"/>
    <row r="6385" hidden="1"/>
    <row r="6386" hidden="1"/>
    <row r="6387" hidden="1"/>
    <row r="6388" hidden="1"/>
    <row r="6389" hidden="1"/>
    <row r="6390" hidden="1"/>
    <row r="6391" hidden="1"/>
    <row r="6392" hidden="1"/>
    <row r="6393" hidden="1"/>
    <row r="6394" hidden="1"/>
    <row r="6395" hidden="1"/>
    <row r="6396" hidden="1"/>
    <row r="6397" hidden="1"/>
    <row r="6398" hidden="1"/>
    <row r="6399" hidden="1"/>
    <row r="6400" hidden="1"/>
    <row r="6401" hidden="1"/>
    <row r="6402" hidden="1"/>
    <row r="6403" hidden="1"/>
    <row r="6404" hidden="1"/>
    <row r="6405" hidden="1"/>
    <row r="6406" hidden="1"/>
    <row r="6407" hidden="1"/>
    <row r="6408" hidden="1"/>
    <row r="6409" hidden="1"/>
    <row r="6410" hidden="1"/>
    <row r="6411" hidden="1"/>
    <row r="6412" hidden="1"/>
    <row r="6413" hidden="1"/>
    <row r="6414" hidden="1"/>
    <row r="6415" hidden="1"/>
    <row r="6416" hidden="1"/>
    <row r="6417" hidden="1"/>
    <row r="6418" hidden="1"/>
    <row r="6419" hidden="1"/>
    <row r="6420" hidden="1"/>
    <row r="6421" hidden="1"/>
    <row r="6422" hidden="1"/>
    <row r="6423" hidden="1"/>
    <row r="6424" hidden="1"/>
    <row r="6425" hidden="1"/>
    <row r="6426" hidden="1"/>
    <row r="6427" hidden="1"/>
    <row r="6428" hidden="1"/>
    <row r="6429" hidden="1"/>
    <row r="6430" hidden="1"/>
    <row r="6431" hidden="1"/>
    <row r="6432" hidden="1"/>
    <row r="6433" hidden="1"/>
    <row r="6434" hidden="1"/>
    <row r="6435" hidden="1"/>
    <row r="6436" hidden="1"/>
    <row r="6437" hidden="1"/>
    <row r="6438" hidden="1"/>
    <row r="6439" hidden="1"/>
    <row r="6440" hidden="1"/>
    <row r="6441" hidden="1"/>
    <row r="6442" hidden="1"/>
    <row r="6443" hidden="1"/>
    <row r="6444" hidden="1"/>
    <row r="6445" hidden="1"/>
    <row r="6446" hidden="1"/>
    <row r="6447" hidden="1"/>
    <row r="6448" hidden="1"/>
    <row r="6449" hidden="1"/>
    <row r="6450" hidden="1"/>
    <row r="6451" hidden="1"/>
    <row r="6452" hidden="1"/>
    <row r="6453" hidden="1"/>
    <row r="6454" hidden="1"/>
    <row r="6455" hidden="1"/>
    <row r="6456" hidden="1"/>
    <row r="6457" hidden="1"/>
    <row r="6458" hidden="1"/>
    <row r="6459" hidden="1"/>
    <row r="6460" hidden="1"/>
    <row r="6461" hidden="1"/>
    <row r="6462" hidden="1"/>
    <row r="6463" hidden="1"/>
    <row r="6464" hidden="1"/>
    <row r="6465" hidden="1"/>
    <row r="6466" hidden="1"/>
    <row r="6467" hidden="1"/>
    <row r="6468" hidden="1"/>
    <row r="6469" hidden="1"/>
    <row r="6470" hidden="1"/>
    <row r="6471" hidden="1"/>
    <row r="6472" hidden="1"/>
    <row r="6473" hidden="1"/>
    <row r="6474" hidden="1"/>
    <row r="6475" hidden="1"/>
    <row r="6476" hidden="1"/>
    <row r="6477" hidden="1"/>
    <row r="6478" hidden="1"/>
    <row r="6479" hidden="1"/>
    <row r="6480" hidden="1"/>
    <row r="6481" hidden="1"/>
    <row r="6482" hidden="1"/>
    <row r="6483" hidden="1"/>
    <row r="6484" hidden="1"/>
    <row r="6485" hidden="1"/>
    <row r="6486" hidden="1"/>
    <row r="6487" hidden="1"/>
    <row r="6488" hidden="1"/>
    <row r="6489" hidden="1"/>
    <row r="6490" hidden="1"/>
    <row r="6491" hidden="1"/>
    <row r="6492" hidden="1"/>
    <row r="6493" hidden="1"/>
    <row r="6494" hidden="1"/>
    <row r="6495" hidden="1"/>
    <row r="6496" hidden="1"/>
    <row r="6497" hidden="1"/>
    <row r="6498" hidden="1"/>
    <row r="6499" hidden="1"/>
    <row r="6500" hidden="1"/>
    <row r="6501" hidden="1"/>
    <row r="6502" hidden="1"/>
    <row r="6503" hidden="1"/>
    <row r="6504" hidden="1"/>
    <row r="6505" hidden="1"/>
    <row r="6506" hidden="1"/>
    <row r="6507" hidden="1"/>
    <row r="6508" hidden="1"/>
    <row r="6509" hidden="1"/>
    <row r="6510" hidden="1"/>
    <row r="6511" hidden="1"/>
    <row r="6512" hidden="1"/>
    <row r="6513" hidden="1"/>
    <row r="6514" hidden="1"/>
    <row r="6515" hidden="1"/>
    <row r="6516" hidden="1"/>
    <row r="6517" hidden="1"/>
    <row r="6518" hidden="1"/>
    <row r="6519" hidden="1"/>
    <row r="6520" hidden="1"/>
    <row r="6521" hidden="1"/>
    <row r="6522" hidden="1"/>
    <row r="6523" hidden="1"/>
    <row r="6524" hidden="1"/>
    <row r="6525" hidden="1"/>
    <row r="6526" hidden="1"/>
    <row r="6527" hidden="1"/>
    <row r="6528" hidden="1"/>
    <row r="6529" hidden="1"/>
    <row r="6530" hidden="1"/>
    <row r="6531" hidden="1"/>
    <row r="6532" hidden="1"/>
    <row r="6533" hidden="1"/>
    <row r="6534" hidden="1"/>
    <row r="6535" hidden="1"/>
    <row r="6536" hidden="1"/>
    <row r="6537" hidden="1"/>
    <row r="6538" hidden="1"/>
    <row r="6539" hidden="1"/>
    <row r="6540" hidden="1"/>
    <row r="6541" hidden="1"/>
    <row r="6542" hidden="1"/>
    <row r="6543" hidden="1"/>
    <row r="6544" hidden="1"/>
    <row r="6545" hidden="1"/>
    <row r="6546" hidden="1"/>
    <row r="6547" hidden="1"/>
    <row r="6548" hidden="1"/>
    <row r="6549" hidden="1"/>
    <row r="6550" hidden="1"/>
    <row r="6551" hidden="1"/>
    <row r="6552" hidden="1"/>
    <row r="6553" hidden="1"/>
    <row r="6554" hidden="1"/>
    <row r="6555" hidden="1"/>
    <row r="6556" hidden="1"/>
    <row r="6557" hidden="1"/>
    <row r="6558" hidden="1"/>
    <row r="6559" hidden="1"/>
    <row r="6560" hidden="1"/>
    <row r="6561" hidden="1"/>
    <row r="6562" hidden="1"/>
    <row r="6563" hidden="1"/>
    <row r="6564" hidden="1"/>
    <row r="6565" hidden="1"/>
    <row r="6566" hidden="1"/>
    <row r="6567" hidden="1"/>
    <row r="6568" hidden="1"/>
    <row r="6569" hidden="1"/>
    <row r="6570" hidden="1"/>
    <row r="6571" hidden="1"/>
    <row r="6572" hidden="1"/>
    <row r="6573" hidden="1"/>
    <row r="6574" hidden="1"/>
    <row r="6575" hidden="1"/>
    <row r="6576" hidden="1"/>
    <row r="6577" hidden="1"/>
    <row r="6578" hidden="1"/>
    <row r="6579" hidden="1"/>
    <row r="6580" hidden="1"/>
    <row r="6581" hidden="1"/>
    <row r="6582" hidden="1"/>
    <row r="6583" hidden="1"/>
    <row r="6584" hidden="1"/>
    <row r="6585" hidden="1"/>
    <row r="6586" hidden="1"/>
    <row r="6587" hidden="1"/>
    <row r="6588" hidden="1"/>
    <row r="6589" hidden="1"/>
    <row r="6590" hidden="1"/>
    <row r="6591" hidden="1"/>
    <row r="6592" hidden="1"/>
    <row r="6593" hidden="1"/>
    <row r="6594" hidden="1"/>
    <row r="6595" hidden="1"/>
    <row r="6596" hidden="1"/>
    <row r="6597" hidden="1"/>
    <row r="6598" hidden="1"/>
    <row r="6599" hidden="1"/>
    <row r="6600" hidden="1"/>
    <row r="6601" hidden="1"/>
    <row r="6602" hidden="1"/>
    <row r="6603" hidden="1"/>
    <row r="6604" hidden="1"/>
    <row r="6605" hidden="1"/>
    <row r="6606" hidden="1"/>
    <row r="6607" hidden="1"/>
    <row r="6608" hidden="1"/>
    <row r="6609" hidden="1"/>
    <row r="6610" hidden="1"/>
    <row r="6611" hidden="1"/>
    <row r="6612" hidden="1"/>
    <row r="6613" hidden="1"/>
    <row r="6614" hidden="1"/>
    <row r="6615" hidden="1"/>
    <row r="6616" hidden="1"/>
    <row r="6617" hidden="1"/>
    <row r="6618" hidden="1"/>
    <row r="6619" hidden="1"/>
    <row r="6620" hidden="1"/>
    <row r="6621" hidden="1"/>
    <row r="6622" hidden="1"/>
    <row r="6623" hidden="1"/>
    <row r="6624" hidden="1"/>
    <row r="6625" hidden="1"/>
    <row r="6626" hidden="1"/>
    <row r="6627" hidden="1"/>
    <row r="6628" hidden="1"/>
    <row r="6629" hidden="1"/>
    <row r="6630" hidden="1"/>
    <row r="6631" hidden="1"/>
    <row r="6632" hidden="1"/>
    <row r="6633" hidden="1"/>
    <row r="6634" hidden="1"/>
    <row r="6635" hidden="1"/>
    <row r="6636" hidden="1"/>
    <row r="6637" hidden="1"/>
    <row r="6638" hidden="1"/>
    <row r="6639" hidden="1"/>
    <row r="6640" hidden="1"/>
    <row r="6641" hidden="1"/>
    <row r="6642" hidden="1"/>
    <row r="6643" hidden="1"/>
    <row r="6644" hidden="1"/>
    <row r="6645" hidden="1"/>
    <row r="6646" hidden="1"/>
    <row r="6647" hidden="1"/>
    <row r="6648" hidden="1"/>
    <row r="6649" hidden="1"/>
    <row r="6650" hidden="1"/>
    <row r="6651" hidden="1"/>
    <row r="6652" hidden="1"/>
    <row r="6653" hidden="1"/>
    <row r="6654" hidden="1"/>
    <row r="6655" hidden="1"/>
    <row r="6656" hidden="1"/>
    <row r="6657" hidden="1"/>
    <row r="6658" hidden="1"/>
    <row r="6659" hidden="1"/>
    <row r="6660" hidden="1"/>
    <row r="6661" hidden="1"/>
    <row r="6662" hidden="1"/>
    <row r="6663" hidden="1"/>
    <row r="6664" hidden="1"/>
    <row r="6665" hidden="1"/>
    <row r="6666" hidden="1"/>
    <row r="6667" hidden="1"/>
    <row r="6668" hidden="1"/>
    <row r="6669" hidden="1"/>
    <row r="6670" hidden="1"/>
    <row r="6671" hidden="1"/>
    <row r="6672" hidden="1"/>
    <row r="6673" hidden="1"/>
    <row r="6674" hidden="1"/>
    <row r="6675" hidden="1"/>
    <row r="6676" hidden="1"/>
    <row r="6677" hidden="1"/>
    <row r="6678" hidden="1"/>
    <row r="6679" hidden="1"/>
    <row r="6680" hidden="1"/>
    <row r="6681" hidden="1"/>
    <row r="6682" hidden="1"/>
    <row r="6683" hidden="1"/>
    <row r="6684" hidden="1"/>
    <row r="6685" hidden="1"/>
    <row r="6686" hidden="1"/>
    <row r="6687" hidden="1"/>
    <row r="6688" hidden="1"/>
    <row r="6689" hidden="1"/>
    <row r="6690" hidden="1"/>
    <row r="6691" hidden="1"/>
    <row r="6692" hidden="1"/>
    <row r="6693" hidden="1"/>
    <row r="6694" hidden="1"/>
    <row r="6695" hidden="1"/>
    <row r="6696" hidden="1"/>
    <row r="6697" hidden="1"/>
    <row r="6698" hidden="1"/>
    <row r="6699" hidden="1"/>
    <row r="6700" hidden="1"/>
    <row r="6701" hidden="1"/>
    <row r="6702" hidden="1"/>
    <row r="6703" hidden="1"/>
    <row r="6704" hidden="1"/>
    <row r="6705" hidden="1"/>
    <row r="6706" hidden="1"/>
    <row r="6707" hidden="1"/>
    <row r="6708" hidden="1"/>
    <row r="6709" hidden="1"/>
    <row r="6710" hidden="1"/>
    <row r="6711" hidden="1"/>
    <row r="6712" hidden="1"/>
    <row r="6713" hidden="1"/>
    <row r="6714" hidden="1"/>
    <row r="6715" hidden="1"/>
    <row r="6716" hidden="1"/>
    <row r="6717" hidden="1"/>
    <row r="6718" hidden="1"/>
    <row r="6719" hidden="1"/>
    <row r="6720" hidden="1"/>
    <row r="6721" hidden="1"/>
    <row r="6722" hidden="1"/>
    <row r="6723" hidden="1"/>
    <row r="6724" hidden="1"/>
    <row r="6725" hidden="1"/>
    <row r="6726" hidden="1"/>
    <row r="6727" hidden="1"/>
    <row r="6728" hidden="1"/>
    <row r="6729" hidden="1"/>
    <row r="6730" hidden="1"/>
    <row r="6731" hidden="1"/>
    <row r="6732" hidden="1"/>
    <row r="6733" hidden="1"/>
    <row r="6734" hidden="1"/>
    <row r="6735" hidden="1"/>
    <row r="6736" hidden="1"/>
    <row r="6737" hidden="1"/>
    <row r="6738" hidden="1"/>
    <row r="6739" hidden="1"/>
    <row r="6740" hidden="1"/>
    <row r="6741" hidden="1"/>
    <row r="6742" hidden="1"/>
    <row r="6743" hidden="1"/>
    <row r="6744" hidden="1"/>
    <row r="6745" hidden="1"/>
    <row r="6746" hidden="1"/>
    <row r="6747" hidden="1"/>
    <row r="6748" hidden="1"/>
    <row r="6749" hidden="1"/>
    <row r="6750" hidden="1"/>
    <row r="6751" hidden="1"/>
    <row r="6752" hidden="1"/>
    <row r="6753" hidden="1"/>
    <row r="6754" hidden="1"/>
    <row r="6755" hidden="1"/>
    <row r="6756" hidden="1"/>
    <row r="6757" hidden="1"/>
    <row r="6758" hidden="1"/>
    <row r="6759" hidden="1"/>
    <row r="6760" hidden="1"/>
    <row r="6761" hidden="1"/>
    <row r="6762" hidden="1"/>
    <row r="6763" hidden="1"/>
    <row r="6764" hidden="1"/>
    <row r="6765" hidden="1"/>
    <row r="6766" hidden="1"/>
    <row r="6767" hidden="1"/>
    <row r="6768" hidden="1"/>
    <row r="6769" hidden="1"/>
    <row r="6770" hidden="1"/>
    <row r="6771" hidden="1"/>
    <row r="6772" hidden="1"/>
    <row r="6773" hidden="1"/>
    <row r="6774" hidden="1"/>
    <row r="6775" hidden="1"/>
    <row r="6776" hidden="1"/>
    <row r="6777" hidden="1"/>
    <row r="6778" hidden="1"/>
    <row r="6779" hidden="1"/>
    <row r="6780" hidden="1"/>
    <row r="6781" hidden="1"/>
    <row r="6782" hidden="1"/>
    <row r="6783" hidden="1"/>
    <row r="6784" hidden="1"/>
    <row r="6785" hidden="1"/>
    <row r="6786" hidden="1"/>
    <row r="6787" hidden="1"/>
    <row r="6788" hidden="1"/>
    <row r="6789" hidden="1"/>
    <row r="6790" hidden="1"/>
    <row r="6791" hidden="1"/>
    <row r="6792" hidden="1"/>
    <row r="6793" hidden="1"/>
    <row r="6794" hidden="1"/>
    <row r="6795" hidden="1"/>
    <row r="6796" hidden="1"/>
    <row r="6797" hidden="1"/>
    <row r="6798" hidden="1"/>
    <row r="6799" hidden="1"/>
    <row r="6800" hidden="1"/>
    <row r="6801" hidden="1"/>
    <row r="6802" hidden="1"/>
    <row r="6803" hidden="1"/>
    <row r="6804" hidden="1"/>
    <row r="6805" hidden="1"/>
    <row r="6806" hidden="1"/>
    <row r="6807" hidden="1"/>
    <row r="6808" hidden="1"/>
    <row r="6809" hidden="1"/>
    <row r="6810" hidden="1"/>
    <row r="6811" hidden="1"/>
    <row r="6812" hidden="1"/>
    <row r="6813" hidden="1"/>
    <row r="6814" hidden="1"/>
    <row r="6815" hidden="1"/>
    <row r="6816" hidden="1"/>
    <row r="6817" hidden="1"/>
    <row r="6818" hidden="1"/>
    <row r="6819" hidden="1"/>
    <row r="6820" hidden="1"/>
    <row r="6821" hidden="1"/>
    <row r="6822" hidden="1"/>
    <row r="6823" hidden="1"/>
    <row r="6824" hidden="1"/>
    <row r="6825" hidden="1"/>
    <row r="6826" hidden="1"/>
    <row r="6827" hidden="1"/>
    <row r="6828" hidden="1"/>
    <row r="6829" hidden="1"/>
    <row r="6830" hidden="1"/>
    <row r="6831" hidden="1"/>
    <row r="6832" hidden="1"/>
    <row r="6833" hidden="1"/>
    <row r="6834" hidden="1"/>
    <row r="6835" hidden="1"/>
    <row r="6836" hidden="1"/>
    <row r="6837" hidden="1"/>
    <row r="6838" hidden="1"/>
    <row r="6839" hidden="1"/>
    <row r="6840" hidden="1"/>
    <row r="6841" hidden="1"/>
    <row r="6842" hidden="1"/>
    <row r="6843" hidden="1"/>
    <row r="6844" hidden="1"/>
    <row r="6845" hidden="1"/>
    <row r="6846" hidden="1"/>
    <row r="6847" hidden="1"/>
    <row r="6848" hidden="1"/>
    <row r="6849" hidden="1"/>
    <row r="6850" hidden="1"/>
    <row r="6851" hidden="1"/>
    <row r="6852" hidden="1"/>
    <row r="6853" hidden="1"/>
    <row r="6854" hidden="1"/>
    <row r="6855" hidden="1"/>
    <row r="6856" hidden="1"/>
    <row r="6857" hidden="1"/>
    <row r="6858" hidden="1"/>
    <row r="6859" hidden="1"/>
    <row r="6860" hidden="1"/>
    <row r="6861" hidden="1"/>
    <row r="6862" hidden="1"/>
    <row r="6863" hidden="1"/>
    <row r="6864" hidden="1"/>
    <row r="6865" hidden="1"/>
    <row r="6866" hidden="1"/>
    <row r="6867" hidden="1"/>
    <row r="6868" hidden="1"/>
    <row r="6869" hidden="1"/>
    <row r="6870" hidden="1"/>
    <row r="6871" hidden="1"/>
    <row r="6872" hidden="1"/>
    <row r="6873" hidden="1"/>
    <row r="6874" hidden="1"/>
    <row r="6875" hidden="1"/>
    <row r="6876" hidden="1"/>
    <row r="6877" hidden="1"/>
    <row r="6878" hidden="1"/>
    <row r="6879" hidden="1"/>
    <row r="6880" hidden="1"/>
    <row r="6881" hidden="1"/>
    <row r="6882" hidden="1"/>
    <row r="6883" hidden="1"/>
    <row r="6884" hidden="1"/>
    <row r="6885" hidden="1"/>
    <row r="6886" hidden="1"/>
    <row r="6887" hidden="1"/>
    <row r="6888" hidden="1"/>
    <row r="6889" hidden="1"/>
    <row r="6890" hidden="1"/>
    <row r="6891" hidden="1"/>
    <row r="6892" hidden="1"/>
    <row r="6893" hidden="1"/>
    <row r="6894" hidden="1"/>
    <row r="6895" hidden="1"/>
    <row r="6896" hidden="1"/>
    <row r="6897" hidden="1"/>
    <row r="6898" hidden="1"/>
    <row r="6899" hidden="1"/>
    <row r="6900" hidden="1"/>
    <row r="6901" hidden="1"/>
    <row r="6902" hidden="1"/>
    <row r="6903" hidden="1"/>
    <row r="6904" hidden="1"/>
    <row r="6905" hidden="1"/>
    <row r="6906" hidden="1"/>
    <row r="6907" hidden="1"/>
    <row r="6908" hidden="1"/>
    <row r="6909" hidden="1"/>
    <row r="6910" hidden="1"/>
    <row r="6911" hidden="1"/>
    <row r="6912" hidden="1"/>
    <row r="6913" hidden="1"/>
    <row r="6914" hidden="1"/>
    <row r="6915" hidden="1"/>
    <row r="6916" hidden="1"/>
    <row r="6917" hidden="1"/>
    <row r="6918" hidden="1"/>
    <row r="6919" hidden="1"/>
    <row r="6920" hidden="1"/>
    <row r="6921" hidden="1"/>
    <row r="6922" hidden="1"/>
    <row r="6923" hidden="1"/>
    <row r="6924" hidden="1"/>
    <row r="6925" hidden="1"/>
    <row r="6926" hidden="1"/>
    <row r="6927" hidden="1"/>
    <row r="6928" hidden="1"/>
    <row r="6929" hidden="1"/>
    <row r="6930" hidden="1"/>
    <row r="6931" hidden="1"/>
    <row r="6932" hidden="1"/>
    <row r="6933" hidden="1"/>
    <row r="6934" hidden="1"/>
    <row r="6935" hidden="1"/>
    <row r="6936" hidden="1"/>
    <row r="6937" hidden="1"/>
    <row r="6938" hidden="1"/>
    <row r="6939" hidden="1"/>
    <row r="6940" hidden="1"/>
    <row r="6941" hidden="1"/>
    <row r="6942" hidden="1"/>
    <row r="6943" hidden="1"/>
    <row r="6944" hidden="1"/>
    <row r="6945" hidden="1"/>
    <row r="6946" hidden="1"/>
    <row r="6947" hidden="1"/>
    <row r="6948" hidden="1"/>
    <row r="6949" hidden="1"/>
    <row r="6950" hidden="1"/>
    <row r="6951" hidden="1"/>
    <row r="6952" hidden="1"/>
    <row r="6953" hidden="1"/>
    <row r="6954" hidden="1"/>
    <row r="6955" hidden="1"/>
    <row r="6956" hidden="1"/>
    <row r="6957" hidden="1"/>
    <row r="6958" hidden="1"/>
    <row r="6959" hidden="1"/>
    <row r="6960" hidden="1"/>
    <row r="6961" hidden="1"/>
    <row r="6962" hidden="1"/>
    <row r="6963" hidden="1"/>
    <row r="6964" hidden="1"/>
    <row r="6965" hidden="1"/>
    <row r="6966" hidden="1"/>
    <row r="6967" hidden="1"/>
    <row r="6968" hidden="1"/>
    <row r="6969" hidden="1"/>
    <row r="6970" hidden="1"/>
    <row r="6971" hidden="1"/>
    <row r="6972" hidden="1"/>
    <row r="6973" hidden="1"/>
    <row r="6974" hidden="1"/>
    <row r="6975" hidden="1"/>
    <row r="6976" hidden="1"/>
    <row r="6977" hidden="1"/>
    <row r="6978" hidden="1"/>
    <row r="6979" hidden="1"/>
    <row r="6980" hidden="1"/>
    <row r="6981" hidden="1"/>
    <row r="6982" hidden="1"/>
    <row r="6983" hidden="1"/>
    <row r="6984" hidden="1"/>
    <row r="6985" hidden="1"/>
    <row r="6986" hidden="1"/>
    <row r="6987" hidden="1"/>
    <row r="6988" hidden="1"/>
    <row r="6989" hidden="1"/>
    <row r="6990" hidden="1"/>
    <row r="6991" hidden="1"/>
    <row r="6992" hidden="1"/>
    <row r="6993" hidden="1"/>
    <row r="6994" hidden="1"/>
    <row r="6995" hidden="1"/>
    <row r="6996" hidden="1"/>
    <row r="6997" hidden="1"/>
    <row r="6998" hidden="1"/>
    <row r="6999" hidden="1"/>
    <row r="7000" hidden="1"/>
    <row r="7001" hidden="1"/>
    <row r="7002" hidden="1"/>
    <row r="7003" hidden="1"/>
    <row r="7004" hidden="1"/>
    <row r="7005" hidden="1"/>
    <row r="7006" hidden="1"/>
    <row r="7007" hidden="1"/>
    <row r="7008" hidden="1"/>
    <row r="7009" hidden="1"/>
    <row r="7010" hidden="1"/>
    <row r="7011" hidden="1"/>
    <row r="7012" hidden="1"/>
    <row r="7013" hidden="1"/>
    <row r="7014" hidden="1"/>
    <row r="7015" hidden="1"/>
    <row r="7016" hidden="1"/>
    <row r="7017" hidden="1"/>
    <row r="7018" hidden="1"/>
    <row r="7019" hidden="1"/>
    <row r="7020" hidden="1"/>
    <row r="7021" hidden="1"/>
    <row r="7022" hidden="1"/>
    <row r="7023" hidden="1"/>
    <row r="7024" hidden="1"/>
    <row r="7025" hidden="1"/>
    <row r="7026" hidden="1"/>
    <row r="7027" hidden="1"/>
    <row r="7028" hidden="1"/>
    <row r="7029" hidden="1"/>
    <row r="7030" hidden="1"/>
    <row r="7031" hidden="1"/>
    <row r="7032" hidden="1"/>
    <row r="7033" hidden="1"/>
    <row r="7034" hidden="1"/>
    <row r="7035" hidden="1"/>
    <row r="7036" hidden="1"/>
    <row r="7037" hidden="1"/>
    <row r="7038" hidden="1"/>
    <row r="7039" hidden="1"/>
    <row r="7040" hidden="1"/>
    <row r="7041" hidden="1"/>
    <row r="7042" hidden="1"/>
    <row r="7043" hidden="1"/>
    <row r="7044" hidden="1"/>
    <row r="7045" hidden="1"/>
    <row r="7046" hidden="1"/>
    <row r="7047" hidden="1"/>
    <row r="7048" hidden="1"/>
    <row r="7049" hidden="1"/>
    <row r="7050" hidden="1"/>
    <row r="7051" hidden="1"/>
    <row r="7052" hidden="1"/>
    <row r="7053" hidden="1"/>
    <row r="7054" hidden="1"/>
    <row r="7055" hidden="1"/>
    <row r="7056" hidden="1"/>
    <row r="7057" hidden="1"/>
    <row r="7058" hidden="1"/>
    <row r="7059" hidden="1"/>
    <row r="7060" hidden="1"/>
    <row r="7061" hidden="1"/>
    <row r="7062" hidden="1"/>
    <row r="7063" hidden="1"/>
    <row r="7064" hidden="1"/>
    <row r="7065" hidden="1"/>
    <row r="7066" hidden="1"/>
    <row r="7067" hidden="1"/>
    <row r="7068" hidden="1"/>
    <row r="7069" hidden="1"/>
    <row r="7070" hidden="1"/>
    <row r="7071" hidden="1"/>
    <row r="7072" hidden="1"/>
    <row r="7073" hidden="1"/>
    <row r="7074" hidden="1"/>
    <row r="7075" hidden="1"/>
    <row r="7076" hidden="1"/>
    <row r="7077" hidden="1"/>
    <row r="7078" hidden="1"/>
    <row r="7079" hidden="1"/>
    <row r="7080" hidden="1"/>
    <row r="7081" hidden="1"/>
    <row r="7082" hidden="1"/>
    <row r="7083" hidden="1"/>
    <row r="7084" hidden="1"/>
    <row r="7085" hidden="1"/>
    <row r="7086" hidden="1"/>
    <row r="7087" hidden="1"/>
    <row r="7088" hidden="1"/>
    <row r="7089" hidden="1"/>
    <row r="7090" hidden="1"/>
    <row r="7091" hidden="1"/>
    <row r="7092" hidden="1"/>
    <row r="7093" hidden="1"/>
    <row r="7094" hidden="1"/>
    <row r="7095" hidden="1"/>
    <row r="7096" hidden="1"/>
    <row r="7097" hidden="1"/>
    <row r="7098" hidden="1"/>
    <row r="7099" hidden="1"/>
    <row r="7100" hidden="1"/>
    <row r="7101" hidden="1"/>
    <row r="7102" hidden="1"/>
    <row r="7103" hidden="1"/>
    <row r="7104" hidden="1"/>
    <row r="7105" hidden="1"/>
    <row r="7106" hidden="1"/>
    <row r="7107" hidden="1"/>
    <row r="7108" hidden="1"/>
    <row r="7109" hidden="1"/>
    <row r="7110" hidden="1"/>
    <row r="7111" hidden="1"/>
    <row r="7112" hidden="1"/>
    <row r="7113" hidden="1"/>
    <row r="7114" hidden="1"/>
    <row r="7115" hidden="1"/>
    <row r="7116" hidden="1"/>
    <row r="7117" hidden="1"/>
    <row r="7118" hidden="1"/>
    <row r="7119" hidden="1"/>
    <row r="7120" hidden="1"/>
    <row r="7121" hidden="1"/>
    <row r="7122" hidden="1"/>
    <row r="7123" hidden="1"/>
    <row r="7124" hidden="1"/>
    <row r="7125" hidden="1"/>
    <row r="7126" hidden="1"/>
    <row r="7127" hidden="1"/>
    <row r="7128" hidden="1"/>
    <row r="7129" hidden="1"/>
    <row r="7130" hidden="1"/>
    <row r="7131" hidden="1"/>
    <row r="7132" hidden="1"/>
    <row r="7133" hidden="1"/>
    <row r="7134" hidden="1"/>
    <row r="7135" hidden="1"/>
    <row r="7136" hidden="1"/>
    <row r="7137" hidden="1"/>
    <row r="7138" hidden="1"/>
    <row r="7139" hidden="1"/>
    <row r="7140" hidden="1"/>
    <row r="7141" hidden="1"/>
    <row r="7142" hidden="1"/>
    <row r="7143" hidden="1"/>
    <row r="7144" hidden="1"/>
    <row r="7145" hidden="1"/>
    <row r="7146" hidden="1"/>
    <row r="7147" hidden="1"/>
    <row r="7148" hidden="1"/>
    <row r="7149" hidden="1"/>
    <row r="7150" hidden="1"/>
    <row r="7151" hidden="1"/>
    <row r="7152" hidden="1"/>
    <row r="7153" hidden="1"/>
    <row r="7154" hidden="1"/>
    <row r="7155" hidden="1"/>
    <row r="7156" hidden="1"/>
    <row r="7157" hidden="1"/>
    <row r="7158" hidden="1"/>
    <row r="7159" hidden="1"/>
    <row r="7160" hidden="1"/>
    <row r="7161" hidden="1"/>
    <row r="7162" hidden="1"/>
    <row r="7163" hidden="1"/>
    <row r="7164" hidden="1"/>
    <row r="7165" hidden="1"/>
    <row r="7166" hidden="1"/>
    <row r="7167" hidden="1"/>
    <row r="7168" hidden="1"/>
    <row r="7169" hidden="1"/>
    <row r="7170" hidden="1"/>
    <row r="7171" hidden="1"/>
    <row r="7172" hidden="1"/>
    <row r="7173" hidden="1"/>
    <row r="7174" hidden="1"/>
    <row r="7175" hidden="1"/>
    <row r="7176" hidden="1"/>
    <row r="7177" hidden="1"/>
    <row r="7178" hidden="1"/>
    <row r="7179" hidden="1"/>
    <row r="7180" hidden="1"/>
    <row r="7181" hidden="1"/>
    <row r="7182" hidden="1"/>
    <row r="7183" hidden="1"/>
    <row r="7184" hidden="1"/>
    <row r="7185" hidden="1"/>
    <row r="7186" hidden="1"/>
    <row r="7187" hidden="1"/>
    <row r="7188" hidden="1"/>
    <row r="7189" hidden="1"/>
    <row r="7190" hidden="1"/>
    <row r="7191" hidden="1"/>
    <row r="7192" hidden="1"/>
    <row r="7193" hidden="1"/>
    <row r="7194" hidden="1"/>
    <row r="7195" hidden="1"/>
    <row r="7196" hidden="1"/>
    <row r="7197" hidden="1"/>
    <row r="7198" hidden="1"/>
    <row r="7199" hidden="1"/>
    <row r="7200" hidden="1"/>
    <row r="7201" hidden="1"/>
    <row r="7202" hidden="1"/>
    <row r="7203" hidden="1"/>
    <row r="7204" hidden="1"/>
    <row r="7205" hidden="1"/>
    <row r="7206" hidden="1"/>
    <row r="7207" hidden="1"/>
    <row r="7208" hidden="1"/>
    <row r="7209" hidden="1"/>
    <row r="7210" hidden="1"/>
    <row r="7211" hidden="1"/>
    <row r="7212" hidden="1"/>
    <row r="7213" hidden="1"/>
    <row r="7214" hidden="1"/>
    <row r="7215" hidden="1"/>
    <row r="7216" hidden="1"/>
    <row r="7217" hidden="1"/>
    <row r="7218" hidden="1"/>
    <row r="7219" hidden="1"/>
    <row r="7220" hidden="1"/>
    <row r="7221" hidden="1"/>
    <row r="7222" hidden="1"/>
    <row r="7223" hidden="1"/>
    <row r="7224" hidden="1"/>
    <row r="7225" hidden="1"/>
    <row r="7226" hidden="1"/>
    <row r="7227" hidden="1"/>
    <row r="7228" hidden="1"/>
    <row r="7229" hidden="1"/>
    <row r="7230" hidden="1"/>
    <row r="7231" hidden="1"/>
    <row r="7232" hidden="1"/>
    <row r="7233" hidden="1"/>
    <row r="7234" hidden="1"/>
    <row r="7235" hidden="1"/>
    <row r="7236" hidden="1"/>
    <row r="7237" hidden="1"/>
    <row r="7238" hidden="1"/>
    <row r="7239" hidden="1"/>
    <row r="7240" hidden="1"/>
    <row r="7241" hidden="1"/>
    <row r="7242" hidden="1"/>
    <row r="7243" hidden="1"/>
    <row r="7244" hidden="1"/>
    <row r="7245" hidden="1"/>
    <row r="7246" hidden="1"/>
    <row r="7247" hidden="1"/>
    <row r="7248" hidden="1"/>
    <row r="7249" hidden="1"/>
    <row r="7250" hidden="1"/>
    <row r="7251" hidden="1"/>
    <row r="7252" hidden="1"/>
    <row r="7253" hidden="1"/>
    <row r="7254" hidden="1"/>
    <row r="7255" hidden="1"/>
    <row r="7256" hidden="1"/>
    <row r="7257" hidden="1"/>
    <row r="7258" hidden="1"/>
    <row r="7259" hidden="1"/>
    <row r="7260" hidden="1"/>
    <row r="7261" hidden="1"/>
    <row r="7262" hidden="1"/>
    <row r="7263" hidden="1"/>
    <row r="7264" hidden="1"/>
    <row r="7265" hidden="1"/>
    <row r="7266" hidden="1"/>
    <row r="7267" hidden="1"/>
    <row r="7268" hidden="1"/>
    <row r="7269" hidden="1"/>
    <row r="7270" hidden="1"/>
    <row r="7271" hidden="1"/>
    <row r="7272" hidden="1"/>
    <row r="7273" hidden="1"/>
    <row r="7274" hidden="1"/>
    <row r="7275" hidden="1"/>
    <row r="7276" hidden="1"/>
    <row r="7277" hidden="1"/>
    <row r="7278" hidden="1"/>
    <row r="7279" hidden="1"/>
    <row r="7280" hidden="1"/>
    <row r="7281" hidden="1"/>
    <row r="7282" hidden="1"/>
    <row r="7283" hidden="1"/>
    <row r="7284" hidden="1"/>
    <row r="7285" hidden="1"/>
    <row r="7286" hidden="1"/>
    <row r="7287" hidden="1"/>
    <row r="7288" hidden="1"/>
    <row r="7289" hidden="1"/>
    <row r="7290" hidden="1"/>
    <row r="7291" hidden="1"/>
    <row r="7292" hidden="1"/>
    <row r="7293" hidden="1"/>
    <row r="7294" hidden="1"/>
    <row r="7295" hidden="1"/>
    <row r="7296" hidden="1"/>
    <row r="7297" hidden="1"/>
    <row r="7298" hidden="1"/>
    <row r="7299" hidden="1"/>
    <row r="7300" hidden="1"/>
    <row r="7301" hidden="1"/>
    <row r="7302" hidden="1"/>
    <row r="7303" hidden="1"/>
    <row r="7304" hidden="1"/>
    <row r="7305" hidden="1"/>
    <row r="7306" hidden="1"/>
    <row r="7307" hidden="1"/>
    <row r="7308" hidden="1"/>
    <row r="7309" hidden="1"/>
    <row r="7310" hidden="1"/>
    <row r="7311" hidden="1"/>
    <row r="7312" hidden="1"/>
    <row r="7313" hidden="1"/>
    <row r="7314" hidden="1"/>
    <row r="7315" hidden="1"/>
    <row r="7316" hidden="1"/>
    <row r="7317" hidden="1"/>
    <row r="7318" hidden="1"/>
    <row r="7319" hidden="1"/>
    <row r="7320" hidden="1"/>
    <row r="7321" hidden="1"/>
    <row r="7322" hidden="1"/>
    <row r="7323" hidden="1"/>
    <row r="7324" hidden="1"/>
    <row r="7325" hidden="1"/>
    <row r="7326" hidden="1"/>
    <row r="7327" hidden="1"/>
    <row r="7328" hidden="1"/>
    <row r="7329" hidden="1"/>
    <row r="7330" hidden="1"/>
    <row r="7331" hidden="1"/>
    <row r="7332" hidden="1"/>
    <row r="7333" hidden="1"/>
    <row r="7334" hidden="1"/>
    <row r="7335" hidden="1"/>
    <row r="7336" hidden="1"/>
    <row r="7337" hidden="1"/>
    <row r="7338" hidden="1"/>
    <row r="7339" hidden="1"/>
    <row r="7340" hidden="1"/>
    <row r="7341" hidden="1"/>
    <row r="7342" hidden="1"/>
    <row r="7343" hidden="1"/>
    <row r="7344" hidden="1"/>
    <row r="7345" hidden="1"/>
    <row r="7346" hidden="1"/>
    <row r="7347" hidden="1"/>
    <row r="7348" hidden="1"/>
    <row r="7349" hidden="1"/>
    <row r="7350" hidden="1"/>
    <row r="7351" hidden="1"/>
    <row r="7352" hidden="1"/>
    <row r="7353" hidden="1"/>
    <row r="7354" hidden="1"/>
    <row r="7355" hidden="1"/>
    <row r="7356" hidden="1"/>
    <row r="7357" hidden="1"/>
    <row r="7358" hidden="1"/>
    <row r="7359" hidden="1"/>
    <row r="7360" hidden="1"/>
    <row r="7361" hidden="1"/>
    <row r="7362" hidden="1"/>
    <row r="7363" hidden="1"/>
    <row r="7364" hidden="1"/>
    <row r="7365" hidden="1"/>
    <row r="7366" hidden="1"/>
    <row r="7367" hidden="1"/>
    <row r="7368" hidden="1"/>
    <row r="7369" hidden="1"/>
    <row r="7370" hidden="1"/>
    <row r="7371" hidden="1"/>
    <row r="7372" hidden="1"/>
    <row r="7373" hidden="1"/>
    <row r="7374" hidden="1"/>
    <row r="7375" hidden="1"/>
    <row r="7376" hidden="1"/>
    <row r="7377" hidden="1"/>
    <row r="7378" hidden="1"/>
    <row r="7379" hidden="1"/>
    <row r="7380" hidden="1"/>
    <row r="7381" hidden="1"/>
    <row r="7382" hidden="1"/>
    <row r="7383" hidden="1"/>
    <row r="7384" hidden="1"/>
    <row r="7385" hidden="1"/>
    <row r="7386" hidden="1"/>
    <row r="7387" hidden="1"/>
    <row r="7388" hidden="1"/>
    <row r="7389" hidden="1"/>
    <row r="7390" hidden="1"/>
    <row r="7391" hidden="1"/>
    <row r="7392" hidden="1"/>
    <row r="7393" hidden="1"/>
    <row r="7394" hidden="1"/>
    <row r="7395" hidden="1"/>
    <row r="7396" hidden="1"/>
    <row r="7397" hidden="1"/>
    <row r="7398" hidden="1"/>
    <row r="7399" hidden="1"/>
    <row r="7400" hidden="1"/>
    <row r="7401" hidden="1"/>
    <row r="7402" hidden="1"/>
    <row r="7403" hidden="1"/>
    <row r="7404" hidden="1"/>
    <row r="7405" hidden="1"/>
    <row r="7406" hidden="1"/>
    <row r="7407" hidden="1"/>
    <row r="7408" hidden="1"/>
    <row r="7409" hidden="1"/>
    <row r="7410" hidden="1"/>
    <row r="7411" hidden="1"/>
    <row r="7412" hidden="1"/>
    <row r="7413" hidden="1"/>
    <row r="7414" hidden="1"/>
    <row r="7415" hidden="1"/>
    <row r="7416" hidden="1"/>
    <row r="7417" hidden="1"/>
    <row r="7418" hidden="1"/>
    <row r="7419" hidden="1"/>
    <row r="7420" hidden="1"/>
    <row r="7421" hidden="1"/>
    <row r="7422" hidden="1"/>
    <row r="7423" hidden="1"/>
    <row r="7424" hidden="1"/>
    <row r="7425" hidden="1"/>
    <row r="7426" hidden="1"/>
    <row r="7427" hidden="1"/>
    <row r="7428" hidden="1"/>
    <row r="7429" hidden="1"/>
    <row r="7430" hidden="1"/>
    <row r="7431" hidden="1"/>
    <row r="7432" hidden="1"/>
    <row r="7433" hidden="1"/>
    <row r="7434" hidden="1"/>
    <row r="7435" hidden="1"/>
    <row r="7436" hidden="1"/>
    <row r="7437" hidden="1"/>
    <row r="7438" hidden="1"/>
    <row r="7439" hidden="1"/>
    <row r="7440" hidden="1"/>
    <row r="7441" hidden="1"/>
    <row r="7442" hidden="1"/>
    <row r="7443" hidden="1"/>
    <row r="7444" hidden="1"/>
    <row r="7445" hidden="1"/>
    <row r="7446" hidden="1"/>
    <row r="7447" hidden="1"/>
    <row r="7448" hidden="1"/>
    <row r="7449" hidden="1"/>
    <row r="7450" hidden="1"/>
    <row r="7451" hidden="1"/>
    <row r="7452" hidden="1"/>
    <row r="7453" hidden="1"/>
    <row r="7454" hidden="1"/>
    <row r="7455" hidden="1"/>
    <row r="7456" hidden="1"/>
    <row r="7457" hidden="1"/>
    <row r="7458" hidden="1"/>
    <row r="7459" hidden="1"/>
    <row r="7460" hidden="1"/>
    <row r="7461" hidden="1"/>
    <row r="7462" hidden="1"/>
    <row r="7463" hidden="1"/>
    <row r="7464" hidden="1"/>
    <row r="7465" hidden="1"/>
    <row r="7466" hidden="1"/>
    <row r="7467" hidden="1"/>
    <row r="7468" hidden="1"/>
    <row r="7469" hidden="1"/>
    <row r="7470" hidden="1"/>
    <row r="7471" hidden="1"/>
    <row r="7472" hidden="1"/>
    <row r="7473" hidden="1"/>
    <row r="7474" hidden="1"/>
    <row r="7475" hidden="1"/>
    <row r="7476" hidden="1"/>
    <row r="7477" hidden="1"/>
    <row r="7478" hidden="1"/>
    <row r="7479" hidden="1"/>
    <row r="7480" hidden="1"/>
    <row r="7481" hidden="1"/>
    <row r="7482" hidden="1"/>
    <row r="7483" hidden="1"/>
    <row r="7484" hidden="1"/>
    <row r="7485" hidden="1"/>
    <row r="7486" hidden="1"/>
    <row r="7487" hidden="1"/>
    <row r="7488" hidden="1"/>
    <row r="7489" hidden="1"/>
    <row r="7490" hidden="1"/>
    <row r="7491" hidden="1"/>
    <row r="7492" hidden="1"/>
    <row r="7493" hidden="1"/>
    <row r="7494" hidden="1"/>
    <row r="7495" hidden="1"/>
    <row r="7496" hidden="1"/>
    <row r="7497" hidden="1"/>
    <row r="7498" hidden="1"/>
    <row r="7499" hidden="1"/>
    <row r="7500" hidden="1"/>
    <row r="7501" hidden="1"/>
    <row r="7502" hidden="1"/>
    <row r="7503" hidden="1"/>
    <row r="7504" hidden="1"/>
    <row r="7505" hidden="1"/>
    <row r="7506" hidden="1"/>
    <row r="7507" hidden="1"/>
    <row r="7508" hidden="1"/>
    <row r="7509" hidden="1"/>
    <row r="7510" hidden="1"/>
    <row r="7511" hidden="1"/>
    <row r="7512" hidden="1"/>
    <row r="7513" hidden="1"/>
    <row r="7514" hidden="1"/>
    <row r="7515" hidden="1"/>
    <row r="7516" hidden="1"/>
    <row r="7517" hidden="1"/>
    <row r="7518" hidden="1"/>
    <row r="7519" hidden="1"/>
    <row r="7520" hidden="1"/>
    <row r="7521" hidden="1"/>
    <row r="7522" hidden="1"/>
    <row r="7523" hidden="1"/>
    <row r="7524" hidden="1"/>
    <row r="7525" hidden="1"/>
    <row r="7526" hidden="1"/>
    <row r="7527" hidden="1"/>
    <row r="7528" hidden="1"/>
    <row r="7529" hidden="1"/>
    <row r="7530" hidden="1"/>
    <row r="7531" hidden="1"/>
    <row r="7532" hidden="1"/>
    <row r="7533" hidden="1"/>
    <row r="7534" hidden="1"/>
    <row r="7535" hidden="1"/>
    <row r="7536" hidden="1"/>
    <row r="7537" hidden="1"/>
    <row r="7538" hidden="1"/>
    <row r="7539" hidden="1"/>
    <row r="7540" hidden="1"/>
    <row r="7541" hidden="1"/>
    <row r="7542" hidden="1"/>
    <row r="7543" hidden="1"/>
    <row r="7544" hidden="1"/>
    <row r="7545" hidden="1"/>
    <row r="7546" hidden="1"/>
    <row r="7547" hidden="1"/>
    <row r="7548" hidden="1"/>
    <row r="7549" hidden="1"/>
    <row r="7550" hidden="1"/>
    <row r="7551" hidden="1"/>
    <row r="7552" hidden="1"/>
    <row r="7553" hidden="1"/>
    <row r="7554" hidden="1"/>
    <row r="7555" hidden="1"/>
    <row r="7556" hidden="1"/>
    <row r="7557" hidden="1"/>
    <row r="7558" hidden="1"/>
    <row r="7559" hidden="1"/>
    <row r="7560" hidden="1"/>
    <row r="7561" hidden="1"/>
    <row r="7562" hidden="1"/>
    <row r="7563" hidden="1"/>
    <row r="7564" hidden="1"/>
    <row r="7565" hidden="1"/>
    <row r="7566" hidden="1"/>
    <row r="7567" hidden="1"/>
    <row r="7568" hidden="1"/>
    <row r="7569" hidden="1"/>
    <row r="7570" hidden="1"/>
    <row r="7571" hidden="1"/>
    <row r="7572" hidden="1"/>
    <row r="7573" hidden="1"/>
    <row r="7574" hidden="1"/>
    <row r="7575" hidden="1"/>
    <row r="7576" hidden="1"/>
    <row r="7577" hidden="1"/>
    <row r="7578" hidden="1"/>
    <row r="7579" hidden="1"/>
    <row r="7580" hidden="1"/>
    <row r="7581" hidden="1"/>
    <row r="7582" hidden="1"/>
    <row r="7583" hidden="1"/>
    <row r="7584" hidden="1"/>
    <row r="7585" hidden="1"/>
    <row r="7586" hidden="1"/>
    <row r="7587" hidden="1"/>
    <row r="7588" hidden="1"/>
    <row r="7589" hidden="1"/>
    <row r="7590" hidden="1"/>
    <row r="7591" hidden="1"/>
    <row r="7592" hidden="1"/>
    <row r="7593" hidden="1"/>
    <row r="7594" hidden="1"/>
    <row r="7595" hidden="1"/>
    <row r="7596" hidden="1"/>
    <row r="7597" hidden="1"/>
    <row r="7598" hidden="1"/>
    <row r="7599" hidden="1"/>
    <row r="7600" hidden="1"/>
    <row r="7601" hidden="1"/>
    <row r="7602" hidden="1"/>
    <row r="7603" hidden="1"/>
    <row r="7604" hidden="1"/>
    <row r="7605" hidden="1"/>
    <row r="7606" hidden="1"/>
    <row r="7607" hidden="1"/>
    <row r="7608" hidden="1"/>
    <row r="7609" hidden="1"/>
    <row r="7610" hidden="1"/>
    <row r="7611" hidden="1"/>
    <row r="7612" hidden="1"/>
    <row r="7613" hidden="1"/>
    <row r="7614" hidden="1"/>
    <row r="7615" hidden="1"/>
    <row r="7616" hidden="1"/>
    <row r="7617" hidden="1"/>
    <row r="7618" hidden="1"/>
    <row r="7619" hidden="1"/>
    <row r="7620" hidden="1"/>
    <row r="7621" hidden="1"/>
    <row r="7622" hidden="1"/>
    <row r="7623" hidden="1"/>
    <row r="7624" hidden="1"/>
    <row r="7625" hidden="1"/>
    <row r="7626" hidden="1"/>
    <row r="7627" hidden="1"/>
    <row r="7628" hidden="1"/>
    <row r="7629" hidden="1"/>
    <row r="7630" hidden="1"/>
    <row r="7631" hidden="1"/>
    <row r="7632" hidden="1"/>
    <row r="7633" hidden="1"/>
    <row r="7634" hidden="1"/>
    <row r="7635" hidden="1"/>
    <row r="7636" hidden="1"/>
    <row r="7637" hidden="1"/>
    <row r="7638" hidden="1"/>
    <row r="7639" hidden="1"/>
    <row r="7640" hidden="1"/>
    <row r="7641" hidden="1"/>
    <row r="7642" hidden="1"/>
    <row r="7643" hidden="1"/>
    <row r="7644" hidden="1"/>
    <row r="7645" hidden="1"/>
    <row r="7646" hidden="1"/>
    <row r="7647" hidden="1"/>
    <row r="7648" hidden="1"/>
    <row r="7649" hidden="1"/>
    <row r="7650" hidden="1"/>
    <row r="7651" hidden="1"/>
    <row r="7652" hidden="1"/>
    <row r="7653" hidden="1"/>
    <row r="7654" hidden="1"/>
    <row r="7655" hidden="1"/>
    <row r="7656" hidden="1"/>
    <row r="7657" hidden="1"/>
    <row r="7658" hidden="1"/>
    <row r="7659" hidden="1"/>
    <row r="7660" hidden="1"/>
    <row r="7661" hidden="1"/>
    <row r="7662" hidden="1"/>
    <row r="7663" hidden="1"/>
    <row r="7664" hidden="1"/>
    <row r="7665" hidden="1"/>
    <row r="7666" hidden="1"/>
    <row r="7667" hidden="1"/>
    <row r="7668" hidden="1"/>
    <row r="7669" hidden="1"/>
    <row r="7670" hidden="1"/>
    <row r="7671" hidden="1"/>
    <row r="7672" hidden="1"/>
    <row r="7673" hidden="1"/>
    <row r="7674" hidden="1"/>
    <row r="7675" hidden="1"/>
    <row r="7676" hidden="1"/>
    <row r="7677" hidden="1"/>
    <row r="7678" hidden="1"/>
    <row r="7679" hidden="1"/>
    <row r="7680" hidden="1"/>
    <row r="7681" hidden="1"/>
    <row r="7682" hidden="1"/>
    <row r="7683" hidden="1"/>
    <row r="7684" hidden="1"/>
    <row r="7685" hidden="1"/>
    <row r="7686" hidden="1"/>
    <row r="7687" hidden="1"/>
    <row r="7688" hidden="1"/>
    <row r="7689" hidden="1"/>
    <row r="7690" hidden="1"/>
    <row r="7691" hidden="1"/>
    <row r="7692" hidden="1"/>
    <row r="7693" hidden="1"/>
    <row r="7694" hidden="1"/>
    <row r="7695" hidden="1"/>
    <row r="7696" hidden="1"/>
    <row r="7697" hidden="1"/>
    <row r="7698" hidden="1"/>
    <row r="7699" hidden="1"/>
    <row r="7700" hidden="1"/>
    <row r="7701" hidden="1"/>
    <row r="7702" hidden="1"/>
    <row r="7703" hidden="1"/>
    <row r="7704" hidden="1"/>
    <row r="7705" hidden="1"/>
    <row r="7706" hidden="1"/>
    <row r="7707" hidden="1"/>
    <row r="7708" hidden="1"/>
    <row r="7709" hidden="1"/>
    <row r="7710" hidden="1"/>
    <row r="7711" hidden="1"/>
    <row r="7712" hidden="1"/>
    <row r="7713" hidden="1"/>
    <row r="7714" hidden="1"/>
    <row r="7715" hidden="1"/>
    <row r="7716" hidden="1"/>
    <row r="7717" hidden="1"/>
    <row r="7718" hidden="1"/>
    <row r="7719" hidden="1"/>
    <row r="7720" hidden="1"/>
    <row r="7721" hidden="1"/>
    <row r="7722" hidden="1"/>
    <row r="7723" hidden="1"/>
    <row r="7724" hidden="1"/>
    <row r="7725" hidden="1"/>
    <row r="7726" hidden="1"/>
    <row r="7727" hidden="1"/>
    <row r="7728" hidden="1"/>
    <row r="7729" hidden="1"/>
    <row r="7730" hidden="1"/>
    <row r="7731" hidden="1"/>
    <row r="7732" hidden="1"/>
    <row r="7733" hidden="1"/>
    <row r="7734" hidden="1"/>
    <row r="7735" hidden="1"/>
    <row r="7736" hidden="1"/>
    <row r="7737" hidden="1"/>
    <row r="7738" hidden="1"/>
    <row r="7739" hidden="1"/>
    <row r="7740" hidden="1"/>
    <row r="7741" hidden="1"/>
    <row r="7742" hidden="1"/>
    <row r="7743" hidden="1"/>
    <row r="7744" hidden="1"/>
    <row r="7745" hidden="1"/>
    <row r="7746" hidden="1"/>
    <row r="7747" hidden="1"/>
    <row r="7748" hidden="1"/>
    <row r="7749" hidden="1"/>
    <row r="7750" hidden="1"/>
    <row r="7751" hidden="1"/>
    <row r="7752" hidden="1"/>
    <row r="7753" hidden="1"/>
    <row r="7754" hidden="1"/>
    <row r="7755" hidden="1"/>
    <row r="7756" hidden="1"/>
    <row r="7757" hidden="1"/>
    <row r="7758" hidden="1"/>
    <row r="7759" hidden="1"/>
    <row r="7760" hidden="1"/>
    <row r="7761" hidden="1"/>
    <row r="7762" hidden="1"/>
    <row r="7763" hidden="1"/>
    <row r="7764" hidden="1"/>
    <row r="7765" hidden="1"/>
    <row r="7766" hidden="1"/>
    <row r="7767" hidden="1"/>
    <row r="7768" hidden="1"/>
    <row r="7769" hidden="1"/>
    <row r="7770" hidden="1"/>
    <row r="7771" hidden="1"/>
    <row r="7772" hidden="1"/>
    <row r="7773" hidden="1"/>
    <row r="7774" hidden="1"/>
    <row r="7775" hidden="1"/>
    <row r="7776" hidden="1"/>
    <row r="7777" hidden="1"/>
    <row r="7778" hidden="1"/>
    <row r="7779" hidden="1"/>
    <row r="7780" hidden="1"/>
    <row r="7781" hidden="1"/>
    <row r="7782" hidden="1"/>
    <row r="7783" hidden="1"/>
    <row r="7784" hidden="1"/>
    <row r="7785" hidden="1"/>
    <row r="7786" hidden="1"/>
    <row r="7787" hidden="1"/>
    <row r="7788" hidden="1"/>
    <row r="7789" hidden="1"/>
    <row r="7790" hidden="1"/>
    <row r="7791" hidden="1"/>
    <row r="7792" hidden="1"/>
    <row r="7793" hidden="1"/>
    <row r="7794" hidden="1"/>
    <row r="7795" hidden="1"/>
    <row r="7796" hidden="1"/>
    <row r="7797" hidden="1"/>
    <row r="7798" hidden="1"/>
    <row r="7799" hidden="1"/>
    <row r="7800" hidden="1"/>
    <row r="7801" hidden="1"/>
    <row r="7802" hidden="1"/>
    <row r="7803" hidden="1"/>
    <row r="7804" hidden="1"/>
    <row r="7805" hidden="1"/>
    <row r="7806" hidden="1"/>
    <row r="7807" hidden="1"/>
    <row r="7808" hidden="1"/>
    <row r="7809" hidden="1"/>
    <row r="7810" hidden="1"/>
    <row r="7811" hidden="1"/>
    <row r="7812" hidden="1"/>
    <row r="7813" hidden="1"/>
    <row r="7814" hidden="1"/>
    <row r="7815" hidden="1"/>
    <row r="7816" hidden="1"/>
    <row r="7817" hidden="1"/>
    <row r="7818" hidden="1"/>
    <row r="7819" hidden="1"/>
    <row r="7820" hidden="1"/>
    <row r="7821" hidden="1"/>
    <row r="7822" hidden="1"/>
    <row r="7823" hidden="1"/>
    <row r="7824" hidden="1"/>
    <row r="7825" hidden="1"/>
    <row r="7826" hidden="1"/>
    <row r="7827" hidden="1"/>
    <row r="7828" hidden="1"/>
    <row r="7829" hidden="1"/>
    <row r="7830" hidden="1"/>
    <row r="7831" hidden="1"/>
    <row r="7832" hidden="1"/>
    <row r="7833" hidden="1"/>
    <row r="7834" hidden="1"/>
    <row r="7835" hidden="1"/>
    <row r="7836" hidden="1"/>
    <row r="7837" hidden="1"/>
    <row r="7838" hidden="1"/>
    <row r="7839" hidden="1"/>
    <row r="7840" hidden="1"/>
    <row r="7841" hidden="1"/>
    <row r="7842" hidden="1"/>
    <row r="7843" hidden="1"/>
    <row r="7844" hidden="1"/>
    <row r="7845" hidden="1"/>
    <row r="7846" hidden="1"/>
    <row r="7847" hidden="1"/>
    <row r="7848" hidden="1"/>
    <row r="7849" hidden="1"/>
    <row r="7850" hidden="1"/>
    <row r="7851" hidden="1"/>
    <row r="7852" hidden="1"/>
    <row r="7853" hidden="1"/>
    <row r="7854" hidden="1"/>
    <row r="7855" hidden="1"/>
    <row r="7856" hidden="1"/>
    <row r="7857" hidden="1"/>
    <row r="7858" hidden="1"/>
    <row r="7859" hidden="1"/>
    <row r="7860" hidden="1"/>
    <row r="7861" hidden="1"/>
    <row r="7862" hidden="1"/>
    <row r="7863" hidden="1"/>
    <row r="7864" hidden="1"/>
    <row r="7865" hidden="1"/>
    <row r="7866" hidden="1"/>
    <row r="7867" hidden="1"/>
    <row r="7868" hidden="1"/>
    <row r="7869" hidden="1"/>
    <row r="7870" hidden="1"/>
    <row r="7871" hidden="1"/>
    <row r="7872" hidden="1"/>
    <row r="7873" hidden="1"/>
    <row r="7874" hidden="1"/>
    <row r="7875" hidden="1"/>
    <row r="7876" hidden="1"/>
    <row r="7877" hidden="1"/>
    <row r="7878" hidden="1"/>
    <row r="7879" hidden="1"/>
    <row r="7880" hidden="1"/>
    <row r="7881" hidden="1"/>
    <row r="7882" hidden="1"/>
    <row r="7883" hidden="1"/>
    <row r="7884" hidden="1"/>
    <row r="7885" hidden="1"/>
    <row r="7886" hidden="1"/>
    <row r="7887" hidden="1"/>
    <row r="7888" hidden="1"/>
    <row r="7889" hidden="1"/>
    <row r="7890" hidden="1"/>
    <row r="7891" hidden="1"/>
    <row r="7892" hidden="1"/>
    <row r="7893" hidden="1"/>
    <row r="7894" hidden="1"/>
    <row r="7895" hidden="1"/>
    <row r="7896" hidden="1"/>
    <row r="7897" hidden="1"/>
    <row r="7898" hidden="1"/>
    <row r="7899" hidden="1"/>
    <row r="7900" hidden="1"/>
    <row r="7901" hidden="1"/>
    <row r="7902" hidden="1"/>
    <row r="7903" hidden="1"/>
    <row r="7904" hidden="1"/>
    <row r="7905" hidden="1"/>
    <row r="7906" hidden="1"/>
    <row r="7907" hidden="1"/>
    <row r="7908" hidden="1"/>
    <row r="7909" hidden="1"/>
    <row r="7910" hidden="1"/>
    <row r="7911" hidden="1"/>
    <row r="7912" hidden="1"/>
    <row r="7913" hidden="1"/>
    <row r="7914" hidden="1"/>
    <row r="7915" hidden="1"/>
    <row r="7916" hidden="1"/>
    <row r="7917" hidden="1"/>
    <row r="7918" hidden="1"/>
    <row r="7919" hidden="1"/>
    <row r="7920" hidden="1"/>
    <row r="7921" hidden="1"/>
    <row r="7922" hidden="1"/>
    <row r="7923" hidden="1"/>
    <row r="7924" hidden="1"/>
    <row r="7925" hidden="1"/>
    <row r="7926" hidden="1"/>
    <row r="7927" hidden="1"/>
    <row r="7928" hidden="1"/>
    <row r="7929" hidden="1"/>
    <row r="7930" hidden="1"/>
    <row r="7931" hidden="1"/>
    <row r="7932" hidden="1"/>
    <row r="7933" hidden="1"/>
    <row r="7934" hidden="1"/>
    <row r="7935" hidden="1"/>
    <row r="7936" hidden="1"/>
    <row r="7937" hidden="1"/>
    <row r="7938" hidden="1"/>
    <row r="7939" hidden="1"/>
    <row r="7940" hidden="1"/>
    <row r="7941" hidden="1"/>
    <row r="7942" hidden="1"/>
    <row r="7943" hidden="1"/>
    <row r="7944" hidden="1"/>
    <row r="7945" hidden="1"/>
    <row r="7946" hidden="1"/>
    <row r="7947" hidden="1"/>
    <row r="7948" hidden="1"/>
    <row r="7949" hidden="1"/>
    <row r="7950" hidden="1"/>
    <row r="7951" hidden="1"/>
    <row r="7952" hidden="1"/>
    <row r="7953" hidden="1"/>
    <row r="7954" hidden="1"/>
    <row r="7955" hidden="1"/>
    <row r="7956" hidden="1"/>
    <row r="7957" hidden="1"/>
    <row r="7958" hidden="1"/>
    <row r="7959" hidden="1"/>
    <row r="7960" hidden="1"/>
    <row r="7961" hidden="1"/>
    <row r="7962" hidden="1"/>
    <row r="7963" hidden="1"/>
    <row r="7964" hidden="1"/>
    <row r="7965" hidden="1"/>
    <row r="7966" hidden="1"/>
    <row r="7967" hidden="1"/>
    <row r="7968" hidden="1"/>
    <row r="7969" hidden="1"/>
    <row r="7970" hidden="1"/>
    <row r="7971" hidden="1"/>
    <row r="7972" hidden="1"/>
    <row r="7973" hidden="1"/>
    <row r="7974" hidden="1"/>
    <row r="7975" hidden="1"/>
    <row r="7976" hidden="1"/>
    <row r="7977" hidden="1"/>
    <row r="7978" hidden="1"/>
    <row r="7979" hidden="1"/>
    <row r="7980" hidden="1"/>
    <row r="7981" hidden="1"/>
    <row r="7982" hidden="1"/>
    <row r="7983" hidden="1"/>
    <row r="7984" hidden="1"/>
    <row r="7985" hidden="1"/>
    <row r="7986" hidden="1"/>
    <row r="7987" hidden="1"/>
    <row r="7988" hidden="1"/>
    <row r="7989" hidden="1"/>
    <row r="7990" hidden="1"/>
    <row r="7991" hidden="1"/>
    <row r="7992" hidden="1"/>
    <row r="7993" hidden="1"/>
    <row r="7994" hidden="1"/>
    <row r="7995" hidden="1"/>
    <row r="7996" hidden="1"/>
    <row r="7997" hidden="1"/>
    <row r="7998" hidden="1"/>
    <row r="7999" hidden="1"/>
    <row r="8000" hidden="1"/>
    <row r="8001" hidden="1"/>
    <row r="8002" hidden="1"/>
    <row r="8003" hidden="1"/>
    <row r="8004" hidden="1"/>
    <row r="8005" hidden="1"/>
    <row r="8006" hidden="1"/>
    <row r="8007" hidden="1"/>
    <row r="8008" hidden="1"/>
    <row r="8009" hidden="1"/>
    <row r="8010" hidden="1"/>
    <row r="8011" hidden="1"/>
    <row r="8012" hidden="1"/>
    <row r="8013" hidden="1"/>
    <row r="8014" hidden="1"/>
    <row r="8015" hidden="1"/>
    <row r="8016" hidden="1"/>
    <row r="8017" hidden="1"/>
    <row r="8018" hidden="1"/>
    <row r="8019" hidden="1"/>
    <row r="8020" hidden="1"/>
    <row r="8021" hidden="1"/>
    <row r="8022" hidden="1"/>
    <row r="8023" hidden="1"/>
    <row r="8024" hidden="1"/>
    <row r="8025" hidden="1"/>
    <row r="8026" hidden="1"/>
    <row r="8027" hidden="1"/>
    <row r="8028" hidden="1"/>
    <row r="8029" hidden="1"/>
    <row r="8030" hidden="1"/>
    <row r="8031" hidden="1"/>
    <row r="8032" hidden="1"/>
    <row r="8033" hidden="1"/>
    <row r="8034" hidden="1"/>
    <row r="8035" hidden="1"/>
    <row r="8036" hidden="1"/>
    <row r="8037" hidden="1"/>
    <row r="8038" hidden="1"/>
    <row r="8039" hidden="1"/>
    <row r="8040" hidden="1"/>
    <row r="8041" hidden="1"/>
    <row r="8042" hidden="1"/>
    <row r="8043" hidden="1"/>
    <row r="8044" hidden="1"/>
    <row r="8045" hidden="1"/>
    <row r="8046" hidden="1"/>
    <row r="8047" hidden="1"/>
    <row r="8048" hidden="1"/>
    <row r="8049" hidden="1"/>
    <row r="8050" hidden="1"/>
    <row r="8051" hidden="1"/>
    <row r="8052" hidden="1"/>
    <row r="8053" hidden="1"/>
    <row r="8054" hidden="1"/>
    <row r="8055" hidden="1"/>
    <row r="8056" hidden="1"/>
    <row r="8057" hidden="1"/>
    <row r="8058" hidden="1"/>
    <row r="8059" hidden="1"/>
    <row r="8060" hidden="1"/>
    <row r="8061" hidden="1"/>
    <row r="8062" hidden="1"/>
    <row r="8063" hidden="1"/>
    <row r="8064" hidden="1"/>
    <row r="8065" hidden="1"/>
    <row r="8066" hidden="1"/>
    <row r="8067" hidden="1"/>
    <row r="8068" hidden="1"/>
    <row r="8069" hidden="1"/>
    <row r="8070" hidden="1"/>
    <row r="8071" hidden="1"/>
    <row r="8072" hidden="1"/>
    <row r="8073" hidden="1"/>
    <row r="8074" hidden="1"/>
    <row r="8075" hidden="1"/>
    <row r="8076" hidden="1"/>
    <row r="8077" hidden="1"/>
    <row r="8078" hidden="1"/>
    <row r="8079" hidden="1"/>
    <row r="8080" hidden="1"/>
    <row r="8081" hidden="1"/>
    <row r="8082" hidden="1"/>
    <row r="8083" hidden="1"/>
    <row r="8084" hidden="1"/>
    <row r="8085" hidden="1"/>
    <row r="8086" hidden="1"/>
    <row r="8087" hidden="1"/>
    <row r="8088" hidden="1"/>
    <row r="8089" hidden="1"/>
    <row r="8090" hidden="1"/>
    <row r="8091" hidden="1"/>
    <row r="8092" hidden="1"/>
    <row r="8093" hidden="1"/>
    <row r="8094" hidden="1"/>
    <row r="8095" hidden="1"/>
    <row r="8096" hidden="1"/>
    <row r="8097" hidden="1"/>
    <row r="8098" hidden="1"/>
    <row r="8099" hidden="1"/>
    <row r="8100" hidden="1"/>
    <row r="8101" hidden="1"/>
    <row r="8102" hidden="1"/>
    <row r="8103" hidden="1"/>
    <row r="8104" hidden="1"/>
    <row r="8105" hidden="1"/>
    <row r="8106" hidden="1"/>
    <row r="8107" hidden="1"/>
    <row r="8108" hidden="1"/>
    <row r="8109" hidden="1"/>
    <row r="8110" hidden="1"/>
    <row r="8111" hidden="1"/>
    <row r="8112" hidden="1"/>
    <row r="8113" hidden="1"/>
    <row r="8114" hidden="1"/>
    <row r="8115" hidden="1"/>
    <row r="8116" hidden="1"/>
    <row r="8117" hidden="1"/>
    <row r="8118" hidden="1"/>
    <row r="8119" hidden="1"/>
    <row r="8120" hidden="1"/>
    <row r="8121" hidden="1"/>
    <row r="8122" hidden="1"/>
    <row r="8123" hidden="1"/>
    <row r="8124" hidden="1"/>
    <row r="8125" hidden="1"/>
    <row r="8126" hidden="1"/>
    <row r="8127" hidden="1"/>
    <row r="8128" hidden="1"/>
    <row r="8129" hidden="1"/>
    <row r="8130" hidden="1"/>
    <row r="8131" hidden="1"/>
    <row r="8132" hidden="1"/>
    <row r="8133" hidden="1"/>
    <row r="8134" hidden="1"/>
    <row r="8135" hidden="1"/>
    <row r="8136" hidden="1"/>
    <row r="8137" hidden="1"/>
    <row r="8138" hidden="1"/>
    <row r="8139" hidden="1"/>
    <row r="8140" hidden="1"/>
    <row r="8141" hidden="1"/>
    <row r="8142" hidden="1"/>
    <row r="8143" hidden="1"/>
    <row r="8144" hidden="1"/>
    <row r="8145" hidden="1"/>
    <row r="8146" hidden="1"/>
    <row r="8147" hidden="1"/>
    <row r="8148" hidden="1"/>
    <row r="8149" hidden="1"/>
    <row r="8150" hidden="1"/>
    <row r="8151" hidden="1"/>
    <row r="8152" hidden="1"/>
    <row r="8153" hidden="1"/>
    <row r="8154" hidden="1"/>
    <row r="8155" hidden="1"/>
    <row r="8156" hidden="1"/>
    <row r="8157" hidden="1"/>
    <row r="8158" hidden="1"/>
    <row r="8159" hidden="1"/>
    <row r="8160" hidden="1"/>
    <row r="8161" hidden="1"/>
    <row r="8162" hidden="1"/>
    <row r="8163" hidden="1"/>
    <row r="8164" hidden="1"/>
    <row r="8165" hidden="1"/>
    <row r="8166" hidden="1"/>
    <row r="8167" hidden="1"/>
    <row r="8168" hidden="1"/>
    <row r="8169" hidden="1"/>
    <row r="8170" hidden="1"/>
    <row r="8171" hidden="1"/>
    <row r="8172" hidden="1"/>
    <row r="8173" hidden="1"/>
    <row r="8174" hidden="1"/>
    <row r="8175" hidden="1"/>
    <row r="8176" hidden="1"/>
    <row r="8177" hidden="1"/>
    <row r="8178" hidden="1"/>
    <row r="8179" hidden="1"/>
    <row r="8180" hidden="1"/>
    <row r="8181" hidden="1"/>
    <row r="8182" hidden="1"/>
    <row r="8183" hidden="1"/>
    <row r="8184" hidden="1"/>
    <row r="8185" hidden="1"/>
    <row r="8186" hidden="1"/>
    <row r="8187" hidden="1"/>
    <row r="8188" hidden="1"/>
    <row r="8189" hidden="1"/>
    <row r="8190" hidden="1"/>
    <row r="8191" hidden="1"/>
    <row r="8192" hidden="1"/>
    <row r="8193" hidden="1"/>
    <row r="8194" hidden="1"/>
    <row r="8195" hidden="1"/>
    <row r="8196" hidden="1"/>
    <row r="8197" hidden="1"/>
    <row r="8198" hidden="1"/>
    <row r="8199" hidden="1"/>
    <row r="8200" hidden="1"/>
    <row r="8201" hidden="1"/>
    <row r="8202" hidden="1"/>
    <row r="8203" hidden="1"/>
    <row r="8204" hidden="1"/>
    <row r="8205" hidden="1"/>
    <row r="8206" hidden="1"/>
    <row r="8207" hidden="1"/>
    <row r="8208" hidden="1"/>
    <row r="8209" hidden="1"/>
    <row r="8210" hidden="1"/>
    <row r="8211" hidden="1"/>
    <row r="8212" hidden="1"/>
    <row r="8213" hidden="1"/>
    <row r="8214" hidden="1"/>
    <row r="8215" hidden="1"/>
    <row r="8216" hidden="1"/>
    <row r="8217" hidden="1"/>
    <row r="8218" hidden="1"/>
    <row r="8219" hidden="1"/>
    <row r="8220" hidden="1"/>
    <row r="8221" hidden="1"/>
    <row r="8222" hidden="1"/>
    <row r="8223" hidden="1"/>
    <row r="8224" hidden="1"/>
    <row r="8225" hidden="1"/>
    <row r="8226" hidden="1"/>
    <row r="8227" hidden="1"/>
    <row r="8228" hidden="1"/>
    <row r="8229" hidden="1"/>
    <row r="8230" hidden="1"/>
    <row r="8231" hidden="1"/>
    <row r="8232" hidden="1"/>
    <row r="8233" hidden="1"/>
    <row r="8234" hidden="1"/>
    <row r="8235" hidden="1"/>
    <row r="8236" hidden="1"/>
    <row r="8237" hidden="1"/>
    <row r="8238" hidden="1"/>
    <row r="8239" hidden="1"/>
    <row r="8240" hidden="1"/>
    <row r="8241" hidden="1"/>
    <row r="8242" hidden="1"/>
    <row r="8243" hidden="1"/>
    <row r="8244" hidden="1"/>
    <row r="8245" hidden="1"/>
    <row r="8246" hidden="1"/>
    <row r="8247" hidden="1"/>
    <row r="8248" hidden="1"/>
    <row r="8249" hidden="1"/>
    <row r="8250" hidden="1"/>
    <row r="8251" hidden="1"/>
    <row r="8252" hidden="1"/>
    <row r="8253" hidden="1"/>
    <row r="8254" hidden="1"/>
    <row r="8255" hidden="1"/>
    <row r="8256" hidden="1"/>
    <row r="8257" hidden="1"/>
    <row r="8258" hidden="1"/>
    <row r="8259" hidden="1"/>
    <row r="8260" hidden="1"/>
    <row r="8261" hidden="1"/>
    <row r="8262" hidden="1"/>
    <row r="8263" hidden="1"/>
    <row r="8264" hidden="1"/>
    <row r="8265" hidden="1"/>
    <row r="8266" hidden="1"/>
    <row r="8267" hidden="1"/>
    <row r="8268" hidden="1"/>
    <row r="8269" hidden="1"/>
    <row r="8270" hidden="1"/>
    <row r="8271" hidden="1"/>
    <row r="8272" hidden="1"/>
    <row r="8273" hidden="1"/>
    <row r="8274" hidden="1"/>
    <row r="8275" hidden="1"/>
    <row r="8276" hidden="1"/>
    <row r="8277" hidden="1"/>
    <row r="8278" hidden="1"/>
    <row r="8279" hidden="1"/>
    <row r="8280" hidden="1"/>
    <row r="8281" hidden="1"/>
    <row r="8282" hidden="1"/>
    <row r="8283" hidden="1"/>
    <row r="8284" hidden="1"/>
    <row r="8285" hidden="1"/>
    <row r="8286" hidden="1"/>
    <row r="8287" hidden="1"/>
    <row r="8288" hidden="1"/>
    <row r="8289" hidden="1"/>
    <row r="8290" hidden="1"/>
    <row r="8291" hidden="1"/>
    <row r="8292" hidden="1"/>
    <row r="8293" hidden="1"/>
    <row r="8294" hidden="1"/>
    <row r="8295" hidden="1"/>
    <row r="8296" hidden="1"/>
    <row r="8297" hidden="1"/>
    <row r="8298" hidden="1"/>
    <row r="8299" hidden="1"/>
    <row r="8300" hidden="1"/>
    <row r="8301" hidden="1"/>
    <row r="8302" hidden="1"/>
    <row r="8303" hidden="1"/>
    <row r="8304" hidden="1"/>
    <row r="8305" hidden="1"/>
    <row r="8306" hidden="1"/>
    <row r="8307" hidden="1"/>
    <row r="8308" hidden="1"/>
    <row r="8309" hidden="1"/>
    <row r="8310" hidden="1"/>
    <row r="8311" hidden="1"/>
    <row r="8312" hidden="1"/>
    <row r="8313" hidden="1"/>
    <row r="8314" hidden="1"/>
    <row r="8315" hidden="1"/>
    <row r="8316" hidden="1"/>
    <row r="8317" hidden="1"/>
    <row r="8318" hidden="1"/>
    <row r="8319" hidden="1"/>
    <row r="8320" hidden="1"/>
    <row r="8321" hidden="1"/>
    <row r="8322" hidden="1"/>
    <row r="8323" hidden="1"/>
    <row r="8324" hidden="1"/>
    <row r="8325" hidden="1"/>
    <row r="8326" hidden="1"/>
    <row r="8327" hidden="1"/>
    <row r="8328" hidden="1"/>
    <row r="8329" hidden="1"/>
    <row r="8330" hidden="1"/>
    <row r="8331" hidden="1"/>
    <row r="8332" hidden="1"/>
    <row r="8333" hidden="1"/>
    <row r="8334" hidden="1"/>
    <row r="8335" hidden="1"/>
    <row r="8336" hidden="1"/>
    <row r="8337" hidden="1"/>
    <row r="8338" hidden="1"/>
    <row r="8339" hidden="1"/>
    <row r="8340" hidden="1"/>
    <row r="8341" hidden="1"/>
    <row r="8342" hidden="1"/>
    <row r="8343" hidden="1"/>
    <row r="8344" hidden="1"/>
    <row r="8345" hidden="1"/>
    <row r="8346" hidden="1"/>
    <row r="8347" hidden="1"/>
    <row r="8348" hidden="1"/>
    <row r="8349" hidden="1"/>
    <row r="8350" hidden="1"/>
    <row r="8351" hidden="1"/>
    <row r="8352" hidden="1"/>
    <row r="8353" hidden="1"/>
    <row r="8354" hidden="1"/>
    <row r="8355" hidden="1"/>
    <row r="8356" hidden="1"/>
    <row r="8357" hidden="1"/>
    <row r="8358" hidden="1"/>
    <row r="8359" hidden="1"/>
    <row r="8360" hidden="1"/>
    <row r="8361" hidden="1"/>
    <row r="8362" hidden="1"/>
    <row r="8363" hidden="1"/>
    <row r="8364" hidden="1"/>
    <row r="8365" hidden="1"/>
    <row r="8366" hidden="1"/>
    <row r="8367" hidden="1"/>
    <row r="8368" hidden="1"/>
    <row r="8369" hidden="1"/>
    <row r="8370" hidden="1"/>
    <row r="8371" hidden="1"/>
    <row r="8372" hidden="1"/>
    <row r="8373" hidden="1"/>
    <row r="8374" hidden="1"/>
    <row r="8375" hidden="1"/>
    <row r="8376" hidden="1"/>
    <row r="8377" hidden="1"/>
    <row r="8378" hidden="1"/>
    <row r="8379" hidden="1"/>
    <row r="8380" hidden="1"/>
    <row r="8381" hidden="1"/>
    <row r="8382" hidden="1"/>
    <row r="8383" hidden="1"/>
    <row r="8384" hidden="1"/>
    <row r="8385" hidden="1"/>
    <row r="8386" hidden="1"/>
    <row r="8387" hidden="1"/>
    <row r="8388" hidden="1"/>
    <row r="8389" hidden="1"/>
    <row r="8390" hidden="1"/>
    <row r="8391" hidden="1"/>
    <row r="8392" hidden="1"/>
    <row r="8393" hidden="1"/>
    <row r="8394" hidden="1"/>
    <row r="8395" hidden="1"/>
    <row r="8396" hidden="1"/>
    <row r="8397" hidden="1"/>
    <row r="8398" hidden="1"/>
    <row r="8399" hidden="1"/>
    <row r="8400" hidden="1"/>
    <row r="8401" hidden="1"/>
    <row r="8402" hidden="1"/>
    <row r="8403" hidden="1"/>
    <row r="8404" hidden="1"/>
    <row r="8405" hidden="1"/>
    <row r="8406" hidden="1"/>
    <row r="8407" hidden="1"/>
    <row r="8408" hidden="1"/>
    <row r="8409" hidden="1"/>
    <row r="8410" hidden="1"/>
    <row r="8411" hidden="1"/>
    <row r="8412" hidden="1"/>
    <row r="8413" hidden="1"/>
    <row r="8414" hidden="1"/>
    <row r="8415" hidden="1"/>
    <row r="8416" hidden="1"/>
    <row r="8417" hidden="1"/>
    <row r="8418" hidden="1"/>
    <row r="8419" hidden="1"/>
    <row r="8420" hidden="1"/>
    <row r="8421" hidden="1"/>
    <row r="8422" hidden="1"/>
    <row r="8423" hidden="1"/>
    <row r="8424" hidden="1"/>
    <row r="8425" hidden="1"/>
    <row r="8426" hidden="1"/>
    <row r="8427" hidden="1"/>
    <row r="8428" hidden="1"/>
    <row r="8429" hidden="1"/>
    <row r="8430" hidden="1"/>
    <row r="8431" hidden="1"/>
    <row r="8432" hidden="1"/>
    <row r="8433" hidden="1"/>
    <row r="8434" hidden="1"/>
    <row r="8435" hidden="1"/>
    <row r="8436" hidden="1"/>
    <row r="8437" hidden="1"/>
    <row r="8438" hidden="1"/>
    <row r="8439" hidden="1"/>
    <row r="8440" hidden="1"/>
    <row r="8441" hidden="1"/>
    <row r="8442" hidden="1"/>
    <row r="8443" hidden="1"/>
    <row r="8444" hidden="1"/>
    <row r="8445" hidden="1"/>
    <row r="8446" hidden="1"/>
    <row r="8447" hidden="1"/>
    <row r="8448" hidden="1"/>
    <row r="8449" hidden="1"/>
    <row r="8450" hidden="1"/>
    <row r="8451" hidden="1"/>
    <row r="8452" hidden="1"/>
    <row r="8453" hidden="1"/>
    <row r="8454" hidden="1"/>
    <row r="8455" hidden="1"/>
    <row r="8456" hidden="1"/>
    <row r="8457" hidden="1"/>
    <row r="8458" hidden="1"/>
    <row r="8459" hidden="1"/>
    <row r="8460" hidden="1"/>
    <row r="8461" hidden="1"/>
    <row r="8462" hidden="1"/>
    <row r="8463" hidden="1"/>
    <row r="8464" hidden="1"/>
    <row r="8465" hidden="1"/>
    <row r="8466" hidden="1"/>
    <row r="8467" hidden="1"/>
    <row r="8468" hidden="1"/>
    <row r="8469" hidden="1"/>
    <row r="8470" hidden="1"/>
    <row r="8471" hidden="1"/>
    <row r="8472" hidden="1"/>
    <row r="8473" hidden="1"/>
    <row r="8474" hidden="1"/>
    <row r="8475" hidden="1"/>
    <row r="8476" hidden="1"/>
    <row r="8477" hidden="1"/>
    <row r="8478" hidden="1"/>
    <row r="8479" hidden="1"/>
    <row r="8480" hidden="1"/>
    <row r="8481" hidden="1"/>
    <row r="8482" hidden="1"/>
    <row r="8483" hidden="1"/>
    <row r="8484" hidden="1"/>
    <row r="8485" hidden="1"/>
    <row r="8486" hidden="1"/>
    <row r="8487" hidden="1"/>
    <row r="8488" hidden="1"/>
    <row r="8489" hidden="1"/>
    <row r="8490" hidden="1"/>
    <row r="8491" hidden="1"/>
    <row r="8492" hidden="1"/>
    <row r="8493" hidden="1"/>
    <row r="8494" hidden="1"/>
    <row r="8495" hidden="1"/>
    <row r="8496" hidden="1"/>
    <row r="8497" hidden="1"/>
    <row r="8498" hidden="1"/>
    <row r="8499" hidden="1"/>
    <row r="8500" hidden="1"/>
    <row r="8501" hidden="1"/>
    <row r="8502" hidden="1"/>
    <row r="8503" hidden="1"/>
    <row r="8504" hidden="1"/>
    <row r="8505" hidden="1"/>
    <row r="8506" hidden="1"/>
    <row r="8507" hidden="1"/>
    <row r="8508" hidden="1"/>
    <row r="8509" hidden="1"/>
    <row r="8510" hidden="1"/>
    <row r="8511" hidden="1"/>
    <row r="8512" hidden="1"/>
    <row r="8513" hidden="1"/>
    <row r="8514" hidden="1"/>
    <row r="8515" hidden="1"/>
    <row r="8516" hidden="1"/>
    <row r="8517" hidden="1"/>
    <row r="8518" hidden="1"/>
    <row r="8519" hidden="1"/>
    <row r="8520" hidden="1"/>
    <row r="8521" hidden="1"/>
    <row r="8522" hidden="1"/>
    <row r="8523" hidden="1"/>
    <row r="8524" hidden="1"/>
    <row r="8525" hidden="1"/>
    <row r="8526" hidden="1"/>
    <row r="8527" hidden="1"/>
    <row r="8528" hidden="1"/>
    <row r="8529" hidden="1"/>
    <row r="8530" hidden="1"/>
    <row r="8531" hidden="1"/>
    <row r="8532" hidden="1"/>
    <row r="8533" hidden="1"/>
    <row r="8534" hidden="1"/>
    <row r="8535" hidden="1"/>
    <row r="8536" hidden="1"/>
    <row r="8537" hidden="1"/>
    <row r="8538" hidden="1"/>
    <row r="8539" hidden="1"/>
    <row r="8540" hidden="1"/>
    <row r="8541" hidden="1"/>
    <row r="8542" hidden="1"/>
    <row r="8543" hidden="1"/>
    <row r="8544" hidden="1"/>
    <row r="8545" hidden="1"/>
    <row r="8546" hidden="1"/>
    <row r="8547" hidden="1"/>
    <row r="8548" hidden="1"/>
    <row r="8549" hidden="1"/>
    <row r="8550" hidden="1"/>
    <row r="8551" hidden="1"/>
    <row r="8552" hidden="1"/>
    <row r="8553" hidden="1"/>
    <row r="8554" hidden="1"/>
    <row r="8555" hidden="1"/>
    <row r="8556" hidden="1"/>
    <row r="8557" hidden="1"/>
    <row r="8558" hidden="1"/>
    <row r="8559" hidden="1"/>
    <row r="8560" hidden="1"/>
    <row r="8561" hidden="1"/>
    <row r="8562" hidden="1"/>
    <row r="8563" hidden="1"/>
    <row r="8564" hidden="1"/>
    <row r="8565" hidden="1"/>
    <row r="8566" hidden="1"/>
    <row r="8567" hidden="1"/>
    <row r="8568" hidden="1"/>
    <row r="8569" hidden="1"/>
    <row r="8570" hidden="1"/>
    <row r="8571" hidden="1"/>
    <row r="8572" hidden="1"/>
    <row r="8573" hidden="1"/>
    <row r="8574" hidden="1"/>
    <row r="8575" hidden="1"/>
    <row r="8576" hidden="1"/>
    <row r="8577" hidden="1"/>
    <row r="8578" hidden="1"/>
    <row r="8579" hidden="1"/>
    <row r="8580" hidden="1"/>
    <row r="8581" hidden="1"/>
    <row r="8582" hidden="1"/>
    <row r="8583" hidden="1"/>
    <row r="8584" hidden="1"/>
    <row r="8585" hidden="1"/>
    <row r="8586" hidden="1"/>
    <row r="8587" hidden="1"/>
    <row r="8588" hidden="1"/>
    <row r="8589" hidden="1"/>
    <row r="8590" hidden="1"/>
    <row r="8591" hidden="1"/>
    <row r="8592" hidden="1"/>
    <row r="8593" hidden="1"/>
    <row r="8594" hidden="1"/>
    <row r="8595" hidden="1"/>
    <row r="8596" hidden="1"/>
    <row r="8597" hidden="1"/>
    <row r="8598" hidden="1"/>
    <row r="8599" hidden="1"/>
    <row r="8600" hidden="1"/>
    <row r="8601" hidden="1"/>
    <row r="8602" hidden="1"/>
    <row r="8603" hidden="1"/>
    <row r="8604" hidden="1"/>
    <row r="8605" hidden="1"/>
    <row r="8606" hidden="1"/>
    <row r="8607" hidden="1"/>
    <row r="8608" hidden="1"/>
    <row r="8609" hidden="1"/>
    <row r="8610" hidden="1"/>
    <row r="8611" hidden="1"/>
    <row r="8612" hidden="1"/>
    <row r="8613" hidden="1"/>
    <row r="8614" hidden="1"/>
    <row r="8615" hidden="1"/>
    <row r="8616" hidden="1"/>
    <row r="8617" hidden="1"/>
    <row r="8618" hidden="1"/>
    <row r="8619" hidden="1"/>
    <row r="8620" hidden="1"/>
    <row r="8621" hidden="1"/>
    <row r="8622" hidden="1"/>
    <row r="8623" hidden="1"/>
    <row r="8624" hidden="1"/>
    <row r="8625" hidden="1"/>
    <row r="8626" hidden="1"/>
    <row r="8627" hidden="1"/>
    <row r="8628" hidden="1"/>
    <row r="8629" hidden="1"/>
    <row r="8630" hidden="1"/>
    <row r="8631" hidden="1"/>
    <row r="8632" hidden="1"/>
    <row r="8633" hidden="1"/>
    <row r="8634" hidden="1"/>
    <row r="8635" hidden="1"/>
    <row r="8636" hidden="1"/>
    <row r="8637" hidden="1"/>
    <row r="8638" hidden="1"/>
    <row r="8639" hidden="1"/>
    <row r="8640" hidden="1"/>
    <row r="8641" hidden="1"/>
    <row r="8642" hidden="1"/>
    <row r="8643" hidden="1"/>
    <row r="8644" hidden="1"/>
    <row r="8645" hidden="1"/>
    <row r="8646" hidden="1"/>
    <row r="8647" hidden="1"/>
    <row r="8648" hidden="1"/>
    <row r="8649" hidden="1"/>
    <row r="8650" hidden="1"/>
    <row r="8651" hidden="1"/>
    <row r="8652" hidden="1"/>
    <row r="8653" hidden="1"/>
    <row r="8654" hidden="1"/>
    <row r="8655" hidden="1"/>
    <row r="8656" hidden="1"/>
    <row r="8657" hidden="1"/>
    <row r="8658" hidden="1"/>
    <row r="8659" hidden="1"/>
    <row r="8660" hidden="1"/>
    <row r="8661" hidden="1"/>
    <row r="8662" hidden="1"/>
    <row r="8663" hidden="1"/>
    <row r="8664" hidden="1"/>
    <row r="8665" hidden="1"/>
    <row r="8666" hidden="1"/>
    <row r="8667" hidden="1"/>
    <row r="8668" hidden="1"/>
    <row r="8669" hidden="1"/>
    <row r="8670" hidden="1"/>
    <row r="8671" hidden="1"/>
    <row r="8672" hidden="1"/>
    <row r="8673" hidden="1"/>
    <row r="8674" hidden="1"/>
    <row r="8675" hidden="1"/>
    <row r="8676" hidden="1"/>
    <row r="8677" hidden="1"/>
    <row r="8678" hidden="1"/>
    <row r="8679" hidden="1"/>
    <row r="8680" hidden="1"/>
    <row r="8681" hidden="1"/>
    <row r="8682" hidden="1"/>
    <row r="8683" hidden="1"/>
    <row r="8684" hidden="1"/>
    <row r="8685" hidden="1"/>
    <row r="8686" hidden="1"/>
    <row r="8687" hidden="1"/>
    <row r="8688" hidden="1"/>
    <row r="8689" hidden="1"/>
    <row r="8690" hidden="1"/>
    <row r="8691" hidden="1"/>
    <row r="8692" hidden="1"/>
    <row r="8693" hidden="1"/>
    <row r="8694" hidden="1"/>
    <row r="8695" hidden="1"/>
    <row r="8696" hidden="1"/>
    <row r="8697" hidden="1"/>
    <row r="8698" hidden="1"/>
    <row r="8699" hidden="1"/>
    <row r="8700" hidden="1"/>
    <row r="8701" hidden="1"/>
    <row r="8702" hidden="1"/>
    <row r="8703" hidden="1"/>
    <row r="8704" hidden="1"/>
    <row r="8705" hidden="1"/>
    <row r="8706" hidden="1"/>
    <row r="8707" hidden="1"/>
    <row r="8708" hidden="1"/>
    <row r="8709" hidden="1"/>
    <row r="8710" hidden="1"/>
    <row r="8711" hidden="1"/>
    <row r="8712" hidden="1"/>
    <row r="8713" hidden="1"/>
    <row r="8714" hidden="1"/>
    <row r="8715" hidden="1"/>
    <row r="8716" hidden="1"/>
    <row r="8717" hidden="1"/>
    <row r="8718" hidden="1"/>
    <row r="8719" hidden="1"/>
    <row r="8720" hidden="1"/>
    <row r="8721" hidden="1"/>
    <row r="8722" hidden="1"/>
    <row r="8723" hidden="1"/>
    <row r="8724" hidden="1"/>
    <row r="8725" hidden="1"/>
    <row r="8726" hidden="1"/>
    <row r="8727" hidden="1"/>
    <row r="8728" hidden="1"/>
    <row r="8729" hidden="1"/>
    <row r="8730" hidden="1"/>
    <row r="8731" hidden="1"/>
    <row r="8732" hidden="1"/>
    <row r="8733" hidden="1"/>
    <row r="8734" hidden="1"/>
    <row r="8735" hidden="1"/>
    <row r="8736" hidden="1"/>
    <row r="8737" hidden="1"/>
    <row r="8738" hidden="1"/>
    <row r="8739" hidden="1"/>
    <row r="8740" hidden="1"/>
    <row r="8741" hidden="1"/>
    <row r="8742" hidden="1"/>
    <row r="8743" hidden="1"/>
    <row r="8744" hidden="1"/>
    <row r="8745" hidden="1"/>
    <row r="8746" hidden="1"/>
    <row r="8747" hidden="1"/>
    <row r="8748" hidden="1"/>
    <row r="8749" hidden="1"/>
    <row r="8750" hidden="1"/>
    <row r="8751" hidden="1"/>
    <row r="8752" hidden="1"/>
    <row r="8753" hidden="1"/>
    <row r="8754" hidden="1"/>
    <row r="8755" hidden="1"/>
    <row r="8756" hidden="1"/>
    <row r="8757" hidden="1"/>
    <row r="8758" hidden="1"/>
    <row r="8759" hidden="1"/>
    <row r="8760" hidden="1"/>
    <row r="8761" hidden="1"/>
    <row r="8762" hidden="1"/>
    <row r="8763" hidden="1"/>
    <row r="8764" hidden="1"/>
    <row r="8765" hidden="1"/>
    <row r="8766" hidden="1"/>
    <row r="8767" hidden="1"/>
    <row r="8768" hidden="1"/>
    <row r="8769" hidden="1"/>
    <row r="8770" hidden="1"/>
    <row r="8771" hidden="1"/>
    <row r="8772" hidden="1"/>
    <row r="8773" hidden="1"/>
    <row r="8774" hidden="1"/>
    <row r="8775" hidden="1"/>
    <row r="8776" hidden="1"/>
    <row r="8777" hidden="1"/>
    <row r="8778" hidden="1"/>
    <row r="8779" hidden="1"/>
    <row r="8780" hidden="1"/>
    <row r="8781" hidden="1"/>
    <row r="8782" hidden="1"/>
    <row r="8783" hidden="1"/>
    <row r="8784" hidden="1"/>
    <row r="8785" hidden="1"/>
    <row r="8786" hidden="1"/>
    <row r="8787" hidden="1"/>
    <row r="8788" hidden="1"/>
    <row r="8789" hidden="1"/>
    <row r="8790" hidden="1"/>
    <row r="8791" hidden="1"/>
    <row r="8792" hidden="1"/>
    <row r="8793" hidden="1"/>
    <row r="8794" hidden="1"/>
    <row r="8795" hidden="1"/>
    <row r="8796" hidden="1"/>
    <row r="8797" hidden="1"/>
    <row r="8798" hidden="1"/>
    <row r="8799" hidden="1"/>
    <row r="8800" hidden="1"/>
    <row r="8801" hidden="1"/>
    <row r="8802" hidden="1"/>
    <row r="8803" hidden="1"/>
    <row r="8804" hidden="1"/>
    <row r="8805" hidden="1"/>
    <row r="8806" hidden="1"/>
    <row r="8807" hidden="1"/>
    <row r="8808" hidden="1"/>
    <row r="8809" hidden="1"/>
    <row r="8810" hidden="1"/>
    <row r="8811" hidden="1"/>
    <row r="8812" hidden="1"/>
    <row r="8813" hidden="1"/>
    <row r="8814" hidden="1"/>
    <row r="8815" hidden="1"/>
    <row r="8816" hidden="1"/>
    <row r="8817" hidden="1"/>
    <row r="8818" hidden="1"/>
    <row r="8819" hidden="1"/>
    <row r="8820" hidden="1"/>
    <row r="8821" hidden="1"/>
    <row r="8822" hidden="1"/>
    <row r="8823" hidden="1"/>
    <row r="8824" hidden="1"/>
    <row r="8825" hidden="1"/>
    <row r="8826" hidden="1"/>
    <row r="8827" hidden="1"/>
    <row r="8828" hidden="1"/>
    <row r="8829" hidden="1"/>
    <row r="8830" hidden="1"/>
    <row r="8831" hidden="1"/>
    <row r="8832" hidden="1"/>
    <row r="8833" hidden="1"/>
    <row r="8834" hidden="1"/>
    <row r="8835" hidden="1"/>
    <row r="8836" hidden="1"/>
    <row r="8837" hidden="1"/>
    <row r="8838" hidden="1"/>
    <row r="8839" hidden="1"/>
    <row r="8840" hidden="1"/>
    <row r="8841" hidden="1"/>
    <row r="8842" hidden="1"/>
    <row r="8843" hidden="1"/>
    <row r="8844" hidden="1"/>
    <row r="8845" hidden="1"/>
    <row r="8846" hidden="1"/>
    <row r="8847" hidden="1"/>
    <row r="8848" hidden="1"/>
    <row r="8849" hidden="1"/>
    <row r="8850" hidden="1"/>
    <row r="8851" hidden="1"/>
    <row r="8852" hidden="1"/>
    <row r="8853" hidden="1"/>
    <row r="8854" hidden="1"/>
    <row r="8855" hidden="1"/>
    <row r="8856" hidden="1"/>
    <row r="8857" hidden="1"/>
    <row r="8858" hidden="1"/>
    <row r="8859" hidden="1"/>
    <row r="8860" hidden="1"/>
    <row r="8861" hidden="1"/>
    <row r="8862" hidden="1"/>
    <row r="8863" hidden="1"/>
    <row r="8864" hidden="1"/>
    <row r="8865" hidden="1"/>
    <row r="8866" hidden="1"/>
    <row r="8867" hidden="1"/>
    <row r="8868" hidden="1"/>
    <row r="8869" hidden="1"/>
    <row r="8870" hidden="1"/>
    <row r="8871" hidden="1"/>
    <row r="8872" hidden="1"/>
    <row r="8873" hidden="1"/>
    <row r="8874" hidden="1"/>
    <row r="8875" hidden="1"/>
    <row r="8876" hidden="1"/>
    <row r="8877" hidden="1"/>
    <row r="8878" hidden="1"/>
    <row r="8879" hidden="1"/>
    <row r="8880" hidden="1"/>
    <row r="8881" hidden="1"/>
    <row r="8882" hidden="1"/>
    <row r="8883" hidden="1"/>
    <row r="8884" hidden="1"/>
    <row r="8885" hidden="1"/>
    <row r="8886" hidden="1"/>
    <row r="8887" hidden="1"/>
    <row r="8888" hidden="1"/>
    <row r="8889" hidden="1"/>
    <row r="8890" hidden="1"/>
    <row r="8891" hidden="1"/>
    <row r="8892" hidden="1"/>
    <row r="8893" hidden="1"/>
    <row r="8894" hidden="1"/>
    <row r="8895" hidden="1"/>
    <row r="8896" hidden="1"/>
    <row r="8897" hidden="1"/>
    <row r="8898" hidden="1"/>
    <row r="8899" hidden="1"/>
    <row r="8900" hidden="1"/>
    <row r="8901" hidden="1"/>
    <row r="8902" hidden="1"/>
    <row r="8903" hidden="1"/>
    <row r="8904" hidden="1"/>
    <row r="8905" hidden="1"/>
    <row r="8906" hidden="1"/>
    <row r="8907" hidden="1"/>
    <row r="8908" hidden="1"/>
    <row r="8909" hidden="1"/>
    <row r="8910" hidden="1"/>
    <row r="8911" hidden="1"/>
    <row r="8912" hidden="1"/>
    <row r="8913" hidden="1"/>
    <row r="8914" hidden="1"/>
    <row r="8915" hidden="1"/>
    <row r="8916" hidden="1"/>
    <row r="8917" hidden="1"/>
    <row r="8918" hidden="1"/>
    <row r="8919" hidden="1"/>
    <row r="8920" hidden="1"/>
    <row r="8921" hidden="1"/>
    <row r="8922" hidden="1"/>
    <row r="8923" hidden="1"/>
    <row r="8924" hidden="1"/>
    <row r="8925" hidden="1"/>
    <row r="8926" hidden="1"/>
    <row r="8927" hidden="1"/>
    <row r="8928" hidden="1"/>
    <row r="8929" hidden="1"/>
    <row r="8930" hidden="1"/>
    <row r="8931" hidden="1"/>
    <row r="8932" hidden="1"/>
    <row r="8933" hidden="1"/>
    <row r="8934" hidden="1"/>
    <row r="8935" hidden="1"/>
    <row r="8936" hidden="1"/>
    <row r="8937" hidden="1"/>
    <row r="8938" hidden="1"/>
    <row r="8939" hidden="1"/>
    <row r="8940" hidden="1"/>
    <row r="8941" hidden="1"/>
    <row r="8942" hidden="1"/>
    <row r="8943" hidden="1"/>
    <row r="8944" hidden="1"/>
    <row r="8945" hidden="1"/>
    <row r="8946" hidden="1"/>
    <row r="8947" hidden="1"/>
    <row r="8948" hidden="1"/>
    <row r="8949" hidden="1"/>
    <row r="8950" hidden="1"/>
    <row r="8951" hidden="1"/>
    <row r="8952" hidden="1"/>
    <row r="8953" hidden="1"/>
    <row r="8954" hidden="1"/>
    <row r="8955" hidden="1"/>
    <row r="8956" hidden="1"/>
    <row r="8957" hidden="1"/>
    <row r="8958" hidden="1"/>
    <row r="8959" hidden="1"/>
    <row r="8960" hidden="1"/>
    <row r="8961" hidden="1"/>
    <row r="8962" hidden="1"/>
    <row r="8963" hidden="1"/>
    <row r="8964" hidden="1"/>
    <row r="8965" hidden="1"/>
    <row r="8966" hidden="1"/>
    <row r="8967" hidden="1"/>
    <row r="8968" hidden="1"/>
    <row r="8969" hidden="1"/>
    <row r="8970" hidden="1"/>
    <row r="8971" hidden="1"/>
    <row r="8972" hidden="1"/>
    <row r="8973" hidden="1"/>
    <row r="8974" hidden="1"/>
    <row r="8975" hidden="1"/>
    <row r="8976" hidden="1"/>
    <row r="8977" hidden="1"/>
    <row r="8978" hidden="1"/>
    <row r="8979" hidden="1"/>
    <row r="8980" hidden="1"/>
    <row r="8981" hidden="1"/>
    <row r="8982" hidden="1"/>
    <row r="8983" hidden="1"/>
    <row r="8984" hidden="1"/>
    <row r="8985" hidden="1"/>
    <row r="8986" hidden="1"/>
    <row r="8987" hidden="1"/>
    <row r="8988" hidden="1"/>
    <row r="8989" hidden="1"/>
    <row r="8990" hidden="1"/>
    <row r="8991" hidden="1"/>
    <row r="8992" hidden="1"/>
    <row r="8993" hidden="1"/>
    <row r="8994" hidden="1"/>
    <row r="8995" hidden="1"/>
    <row r="8996" hidden="1"/>
    <row r="8997" hidden="1"/>
    <row r="8998" hidden="1"/>
    <row r="8999" hidden="1"/>
    <row r="9000" hidden="1"/>
    <row r="9001" hidden="1"/>
    <row r="9002" hidden="1"/>
    <row r="9003" hidden="1"/>
    <row r="9004" hidden="1"/>
    <row r="9005" hidden="1"/>
    <row r="9006" hidden="1"/>
    <row r="9007" hidden="1"/>
    <row r="9008" hidden="1"/>
    <row r="9009" hidden="1"/>
    <row r="9010" hidden="1"/>
    <row r="9011" hidden="1"/>
    <row r="9012" hidden="1"/>
    <row r="9013" hidden="1"/>
    <row r="9014" hidden="1"/>
    <row r="9015" hidden="1"/>
    <row r="9016" hidden="1"/>
    <row r="9017" hidden="1"/>
    <row r="9018" hidden="1"/>
    <row r="9019" hidden="1"/>
    <row r="9020" hidden="1"/>
    <row r="9021" hidden="1"/>
    <row r="9022" hidden="1"/>
    <row r="9023" hidden="1"/>
    <row r="9024" hidden="1"/>
    <row r="9025" hidden="1"/>
    <row r="9026" hidden="1"/>
    <row r="9027" hidden="1"/>
    <row r="9028" hidden="1"/>
    <row r="9029" hidden="1"/>
    <row r="9030" hidden="1"/>
    <row r="9031" hidden="1"/>
    <row r="9032" hidden="1"/>
    <row r="9033" hidden="1"/>
    <row r="9034" hidden="1"/>
    <row r="9035" hidden="1"/>
    <row r="9036" hidden="1"/>
    <row r="9037" hidden="1"/>
    <row r="9038" hidden="1"/>
    <row r="9039" hidden="1"/>
    <row r="9040" hidden="1"/>
    <row r="9041" hidden="1"/>
    <row r="9042" hidden="1"/>
    <row r="9043" hidden="1"/>
    <row r="9044" hidden="1"/>
    <row r="9045" hidden="1"/>
    <row r="9046" hidden="1"/>
    <row r="9047" hidden="1"/>
    <row r="9048" hidden="1"/>
    <row r="9049" hidden="1"/>
    <row r="9050" hidden="1"/>
    <row r="9051" hidden="1"/>
    <row r="9052" hidden="1"/>
    <row r="9053" hidden="1"/>
    <row r="9054" hidden="1"/>
    <row r="9055" hidden="1"/>
    <row r="9056" hidden="1"/>
    <row r="9057" hidden="1"/>
    <row r="9058" hidden="1"/>
    <row r="9059" hidden="1"/>
    <row r="9060" hidden="1"/>
    <row r="9061" hidden="1"/>
    <row r="9062" hidden="1"/>
    <row r="9063" hidden="1"/>
    <row r="9064" hidden="1"/>
    <row r="9065" hidden="1"/>
    <row r="9066" hidden="1"/>
    <row r="9067" hidden="1"/>
    <row r="9068" hidden="1"/>
    <row r="9069" hidden="1"/>
    <row r="9070" hidden="1"/>
    <row r="9071" hidden="1"/>
    <row r="9072" hidden="1"/>
    <row r="9073" hidden="1"/>
    <row r="9074" hidden="1"/>
    <row r="9075" hidden="1"/>
    <row r="9076" hidden="1"/>
    <row r="9077" hidden="1"/>
    <row r="9078" hidden="1"/>
    <row r="9079" hidden="1"/>
    <row r="9080" hidden="1"/>
    <row r="9081" hidden="1"/>
    <row r="9082" hidden="1"/>
    <row r="9083" hidden="1"/>
    <row r="9084" hidden="1"/>
    <row r="9085" hidden="1"/>
    <row r="9086" hidden="1"/>
    <row r="9087" hidden="1"/>
    <row r="9088" hidden="1"/>
    <row r="9089" hidden="1"/>
    <row r="9090" hidden="1"/>
    <row r="9091" hidden="1"/>
    <row r="9092" hidden="1"/>
    <row r="9093" hidden="1"/>
    <row r="9094" hidden="1"/>
    <row r="9095" hidden="1"/>
    <row r="9096" hidden="1"/>
    <row r="9097" hidden="1"/>
    <row r="9098" hidden="1"/>
    <row r="9099" hidden="1"/>
    <row r="9100" hidden="1"/>
    <row r="9101" hidden="1"/>
    <row r="9102" hidden="1"/>
    <row r="9103" hidden="1"/>
    <row r="9104" hidden="1"/>
    <row r="9105" hidden="1"/>
    <row r="9106" hidden="1"/>
    <row r="9107" hidden="1"/>
    <row r="9108" hidden="1"/>
    <row r="9109" hidden="1"/>
    <row r="9110" hidden="1"/>
    <row r="9111" hidden="1"/>
    <row r="9112" hidden="1"/>
    <row r="9113" hidden="1"/>
    <row r="9114" hidden="1"/>
    <row r="9115" hidden="1"/>
    <row r="9116" hidden="1"/>
    <row r="9117" hidden="1"/>
    <row r="9118" hidden="1"/>
    <row r="9119" hidden="1"/>
    <row r="9120" hidden="1"/>
    <row r="9121" hidden="1"/>
    <row r="9122" hidden="1"/>
    <row r="9123" hidden="1"/>
    <row r="9124" hidden="1"/>
    <row r="9125" hidden="1"/>
    <row r="9126" hidden="1"/>
    <row r="9127" hidden="1"/>
    <row r="9128" hidden="1"/>
    <row r="9129" hidden="1"/>
    <row r="9130" hidden="1"/>
    <row r="9131" hidden="1"/>
    <row r="9132" hidden="1"/>
    <row r="9133" hidden="1"/>
    <row r="9134" hidden="1"/>
    <row r="9135" hidden="1"/>
    <row r="9136" hidden="1"/>
    <row r="9137" hidden="1"/>
    <row r="9138" hidden="1"/>
    <row r="9139" hidden="1"/>
    <row r="9140" hidden="1"/>
    <row r="9141" hidden="1"/>
    <row r="9142" hidden="1"/>
    <row r="9143" hidden="1"/>
    <row r="9144" hidden="1"/>
    <row r="9145" hidden="1"/>
    <row r="9146" hidden="1"/>
    <row r="9147" hidden="1"/>
    <row r="9148" hidden="1"/>
    <row r="9149" hidden="1"/>
    <row r="9150" hidden="1"/>
    <row r="9151" hidden="1"/>
    <row r="9152" hidden="1"/>
    <row r="9153" hidden="1"/>
    <row r="9154" hidden="1"/>
    <row r="9155" hidden="1"/>
    <row r="9156" hidden="1"/>
    <row r="9157" hidden="1"/>
    <row r="9158" hidden="1"/>
    <row r="9159" hidden="1"/>
    <row r="9160" hidden="1"/>
    <row r="9161" hidden="1"/>
    <row r="9162" hidden="1"/>
    <row r="9163" hidden="1"/>
    <row r="9164" hidden="1"/>
    <row r="9165" hidden="1"/>
    <row r="9166" hidden="1"/>
    <row r="9167" hidden="1"/>
    <row r="9168" hidden="1"/>
    <row r="9169" hidden="1"/>
    <row r="9170" hidden="1"/>
    <row r="9171" hidden="1"/>
    <row r="9172" hidden="1"/>
    <row r="9173" hidden="1"/>
    <row r="9174" hidden="1"/>
    <row r="9175" hidden="1"/>
    <row r="9176" hidden="1"/>
    <row r="9177" hidden="1"/>
    <row r="9178" hidden="1"/>
    <row r="9179" hidden="1"/>
    <row r="9180" hidden="1"/>
    <row r="9181" hidden="1"/>
    <row r="9182" hidden="1"/>
    <row r="9183" hidden="1"/>
    <row r="9184" hidden="1"/>
    <row r="9185" hidden="1"/>
    <row r="9186" hidden="1"/>
    <row r="9187" hidden="1"/>
    <row r="9188" hidden="1"/>
    <row r="9189" hidden="1"/>
    <row r="9190" hidden="1"/>
    <row r="9191" hidden="1"/>
    <row r="9192" hidden="1"/>
    <row r="9193" hidden="1"/>
    <row r="9194" hidden="1"/>
    <row r="9195" hidden="1"/>
    <row r="9196" hidden="1"/>
    <row r="9197" hidden="1"/>
    <row r="9198" hidden="1"/>
    <row r="9199" hidden="1"/>
    <row r="9200" hidden="1"/>
    <row r="9201" hidden="1"/>
    <row r="9202" hidden="1"/>
    <row r="9203" hidden="1"/>
    <row r="9204" hidden="1"/>
    <row r="9205" hidden="1"/>
    <row r="9206" hidden="1"/>
    <row r="9207" hidden="1"/>
    <row r="9208" hidden="1"/>
    <row r="9209" hidden="1"/>
    <row r="9210" hidden="1"/>
    <row r="9211" hidden="1"/>
    <row r="9212" hidden="1"/>
    <row r="9213" hidden="1"/>
    <row r="9214" hidden="1"/>
    <row r="9215" hidden="1"/>
    <row r="9216" hidden="1"/>
    <row r="9217" hidden="1"/>
    <row r="9218" hidden="1"/>
    <row r="9219" hidden="1"/>
    <row r="9220" hidden="1"/>
    <row r="9221" hidden="1"/>
    <row r="9222" hidden="1"/>
    <row r="9223" hidden="1"/>
    <row r="9224" hidden="1"/>
    <row r="9225" hidden="1"/>
    <row r="9226" hidden="1"/>
    <row r="9227" hidden="1"/>
    <row r="9228" hidden="1"/>
    <row r="9229" hidden="1"/>
    <row r="9230" hidden="1"/>
    <row r="9231" hidden="1"/>
    <row r="9232" hidden="1"/>
    <row r="9233" hidden="1"/>
    <row r="9234" hidden="1"/>
    <row r="9235" hidden="1"/>
    <row r="9236" hidden="1"/>
    <row r="9237" hidden="1"/>
    <row r="9238" hidden="1"/>
    <row r="9239" hidden="1"/>
    <row r="9240" hidden="1"/>
    <row r="9241" hidden="1"/>
    <row r="9242" hidden="1"/>
    <row r="9243" hidden="1"/>
    <row r="9244" hidden="1"/>
    <row r="9245" hidden="1"/>
    <row r="9246" hidden="1"/>
    <row r="9247" hidden="1"/>
    <row r="9248" hidden="1"/>
    <row r="9249" hidden="1"/>
    <row r="9250" hidden="1"/>
    <row r="9251" hidden="1"/>
    <row r="9252" hidden="1"/>
    <row r="9253" hidden="1"/>
    <row r="9254" hidden="1"/>
    <row r="9255" hidden="1"/>
    <row r="9256" hidden="1"/>
    <row r="9257" hidden="1"/>
    <row r="9258" hidden="1"/>
    <row r="9259" hidden="1"/>
    <row r="9260" hidden="1"/>
    <row r="9261" hidden="1"/>
    <row r="9262" hidden="1"/>
    <row r="9263" hidden="1"/>
    <row r="9264" hidden="1"/>
    <row r="9265" hidden="1"/>
    <row r="9266" hidden="1"/>
    <row r="9267" hidden="1"/>
    <row r="9268" hidden="1"/>
    <row r="9269" hidden="1"/>
    <row r="9270" hidden="1"/>
    <row r="9271" hidden="1"/>
    <row r="9272" hidden="1"/>
    <row r="9273" hidden="1"/>
    <row r="9274" hidden="1"/>
    <row r="9275" hidden="1"/>
    <row r="9276" hidden="1"/>
    <row r="9277" hidden="1"/>
    <row r="9278" hidden="1"/>
    <row r="9279" hidden="1"/>
    <row r="9280" hidden="1"/>
    <row r="9281" hidden="1"/>
    <row r="9282" hidden="1"/>
    <row r="9283" hidden="1"/>
    <row r="9284" hidden="1"/>
    <row r="9285" hidden="1"/>
    <row r="9286" hidden="1"/>
    <row r="9287" hidden="1"/>
    <row r="9288" hidden="1"/>
    <row r="9289" hidden="1"/>
    <row r="9290" hidden="1"/>
    <row r="9291" hidden="1"/>
    <row r="9292" hidden="1"/>
    <row r="9293" hidden="1"/>
    <row r="9294" hidden="1"/>
    <row r="9295" hidden="1"/>
    <row r="9296" hidden="1"/>
    <row r="9297" hidden="1"/>
    <row r="9298" hidden="1"/>
    <row r="9299" hidden="1"/>
    <row r="9300" hidden="1"/>
    <row r="9301" hidden="1"/>
    <row r="9302" hidden="1"/>
    <row r="9303" hidden="1"/>
    <row r="9304" hidden="1"/>
    <row r="9305" hidden="1"/>
    <row r="9306" hidden="1"/>
    <row r="9307" hidden="1"/>
    <row r="9308" hidden="1"/>
    <row r="9309" hidden="1"/>
    <row r="9310" hidden="1"/>
    <row r="9311" hidden="1"/>
    <row r="9312" hidden="1"/>
    <row r="9313" hidden="1"/>
    <row r="9314" hidden="1"/>
    <row r="9315" hidden="1"/>
    <row r="9316" hidden="1"/>
    <row r="9317" hidden="1"/>
    <row r="9318" hidden="1"/>
    <row r="9319" hidden="1"/>
    <row r="9320" hidden="1"/>
    <row r="9321" hidden="1"/>
    <row r="9322" hidden="1"/>
    <row r="9323" hidden="1"/>
    <row r="9324" hidden="1"/>
    <row r="9325" hidden="1"/>
    <row r="9326" hidden="1"/>
    <row r="9327" hidden="1"/>
    <row r="9328" hidden="1"/>
    <row r="9329" hidden="1"/>
    <row r="9330" hidden="1"/>
    <row r="9331" hidden="1"/>
    <row r="9332" hidden="1"/>
    <row r="9333" hidden="1"/>
    <row r="9334" hidden="1"/>
    <row r="9335" hidden="1"/>
    <row r="9336" hidden="1"/>
    <row r="9337" hidden="1"/>
    <row r="9338" hidden="1"/>
    <row r="9339" hidden="1"/>
    <row r="9340" hidden="1"/>
    <row r="9341" hidden="1"/>
    <row r="9342" hidden="1"/>
    <row r="9343" hidden="1"/>
    <row r="9344" hidden="1"/>
    <row r="9345" hidden="1"/>
    <row r="9346" hidden="1"/>
    <row r="9347" hidden="1"/>
    <row r="9348" hidden="1"/>
    <row r="9349" hidden="1"/>
    <row r="9350" hidden="1"/>
    <row r="9351" hidden="1"/>
    <row r="9352" hidden="1"/>
    <row r="9353" hidden="1"/>
    <row r="9354" hidden="1"/>
    <row r="9355" hidden="1"/>
    <row r="9356" hidden="1"/>
    <row r="9357" hidden="1"/>
    <row r="9358" hidden="1"/>
    <row r="9359" hidden="1"/>
    <row r="9360" hidden="1"/>
    <row r="9361" hidden="1"/>
    <row r="9362" hidden="1"/>
    <row r="9363" hidden="1"/>
    <row r="9364" hidden="1"/>
    <row r="9365" hidden="1"/>
    <row r="9366" hidden="1"/>
    <row r="9367" hidden="1"/>
    <row r="9368" hidden="1"/>
    <row r="9369" hidden="1"/>
    <row r="9370" hidden="1"/>
    <row r="9371" hidden="1"/>
    <row r="9372" hidden="1"/>
    <row r="9373" hidden="1"/>
    <row r="9374" hidden="1"/>
    <row r="9375" hidden="1"/>
    <row r="9376" hidden="1"/>
    <row r="9377" hidden="1"/>
    <row r="9378" hidden="1"/>
    <row r="9379" hidden="1"/>
    <row r="9380" hidden="1"/>
    <row r="9381" hidden="1"/>
    <row r="9382" hidden="1"/>
    <row r="9383" hidden="1"/>
    <row r="9384" hidden="1"/>
    <row r="9385" hidden="1"/>
    <row r="9386" hidden="1"/>
    <row r="9387" hidden="1"/>
    <row r="9388" hidden="1"/>
    <row r="9389" hidden="1"/>
    <row r="9390" hidden="1"/>
    <row r="9391" hidden="1"/>
    <row r="9392" hidden="1"/>
    <row r="9393" hidden="1"/>
    <row r="9394" hidden="1"/>
    <row r="9395" hidden="1"/>
    <row r="9396" hidden="1"/>
    <row r="9397" hidden="1"/>
    <row r="9398" hidden="1"/>
    <row r="9399" hidden="1"/>
    <row r="9400" hidden="1"/>
    <row r="9401" hidden="1"/>
    <row r="9402" hidden="1"/>
    <row r="9403" hidden="1"/>
    <row r="9404" hidden="1"/>
    <row r="9405" hidden="1"/>
    <row r="9406" hidden="1"/>
    <row r="9407" hidden="1"/>
    <row r="9408" hidden="1"/>
    <row r="9409" hidden="1"/>
    <row r="9410" hidden="1"/>
    <row r="9411" hidden="1"/>
    <row r="9412" hidden="1"/>
    <row r="9413" hidden="1"/>
    <row r="9414" hidden="1"/>
    <row r="9415" hidden="1"/>
    <row r="9416" hidden="1"/>
    <row r="9417" hidden="1"/>
    <row r="9418" hidden="1"/>
    <row r="9419" hidden="1"/>
    <row r="9420" hidden="1"/>
    <row r="9421" hidden="1"/>
    <row r="9422" hidden="1"/>
    <row r="9423" hidden="1"/>
    <row r="9424" hidden="1"/>
    <row r="9425" hidden="1"/>
    <row r="9426" hidden="1"/>
    <row r="9427" hidden="1"/>
    <row r="9428" hidden="1"/>
    <row r="9429" hidden="1"/>
    <row r="9430" hidden="1"/>
    <row r="9431" hidden="1"/>
    <row r="9432" hidden="1"/>
    <row r="9433" hidden="1"/>
    <row r="9434" hidden="1"/>
    <row r="9435" hidden="1"/>
    <row r="9436" hidden="1"/>
    <row r="9437" hidden="1"/>
    <row r="9438" hidden="1"/>
    <row r="9439" hidden="1"/>
    <row r="9440" hidden="1"/>
    <row r="9441" hidden="1"/>
    <row r="9442" hidden="1"/>
    <row r="9443" hidden="1"/>
    <row r="9444" hidden="1"/>
    <row r="9445" hidden="1"/>
    <row r="9446" hidden="1"/>
    <row r="9447" hidden="1"/>
    <row r="9448" hidden="1"/>
    <row r="9449" hidden="1"/>
    <row r="9450" hidden="1"/>
    <row r="9451" hidden="1"/>
    <row r="9452" hidden="1"/>
    <row r="9453" hidden="1"/>
    <row r="9454" hidden="1"/>
    <row r="9455" hidden="1"/>
    <row r="9456" hidden="1"/>
    <row r="9457" hidden="1"/>
    <row r="9458" hidden="1"/>
    <row r="9459" hidden="1"/>
    <row r="9460" hidden="1"/>
    <row r="9461" hidden="1"/>
    <row r="9462" hidden="1"/>
    <row r="9463" hidden="1"/>
    <row r="9464" hidden="1"/>
    <row r="9465" hidden="1"/>
    <row r="9466" hidden="1"/>
    <row r="9467" hidden="1"/>
    <row r="9468" hidden="1"/>
    <row r="9469" hidden="1"/>
    <row r="9470" hidden="1"/>
    <row r="9471" hidden="1"/>
    <row r="9472" hidden="1"/>
    <row r="9473" hidden="1"/>
    <row r="9474" hidden="1"/>
    <row r="9475" hidden="1"/>
    <row r="9476" hidden="1"/>
    <row r="9477" hidden="1"/>
    <row r="9478" hidden="1"/>
    <row r="9479" hidden="1"/>
    <row r="9480" hidden="1"/>
    <row r="9481" hidden="1"/>
    <row r="9482" hidden="1"/>
    <row r="9483" hidden="1"/>
    <row r="9484" hidden="1"/>
    <row r="9485" hidden="1"/>
    <row r="9486" hidden="1"/>
    <row r="9487" hidden="1"/>
    <row r="9488" hidden="1"/>
    <row r="9489" hidden="1"/>
    <row r="9490" hidden="1"/>
    <row r="9491" hidden="1"/>
    <row r="9492" hidden="1"/>
    <row r="9493" hidden="1"/>
    <row r="9494" hidden="1"/>
    <row r="9495" hidden="1"/>
    <row r="9496" hidden="1"/>
    <row r="9497" hidden="1"/>
    <row r="9498" hidden="1"/>
    <row r="9499" hidden="1"/>
    <row r="9500" hidden="1"/>
    <row r="9501" hidden="1"/>
    <row r="9502" hidden="1"/>
    <row r="9503" hidden="1"/>
    <row r="9504" hidden="1"/>
    <row r="9505" hidden="1"/>
    <row r="9506" hidden="1"/>
    <row r="9507" hidden="1"/>
    <row r="9508" hidden="1"/>
    <row r="9509" hidden="1"/>
    <row r="9510" hidden="1"/>
    <row r="9511" hidden="1"/>
    <row r="9512" hidden="1"/>
    <row r="9513" hidden="1"/>
    <row r="9514" hidden="1"/>
    <row r="9515" hidden="1"/>
    <row r="9516" hidden="1"/>
    <row r="9517" hidden="1"/>
    <row r="9518" hidden="1"/>
    <row r="9519" hidden="1"/>
    <row r="9520" hidden="1"/>
    <row r="9521" hidden="1"/>
    <row r="9522" hidden="1"/>
    <row r="9523" hidden="1"/>
    <row r="9524" hidden="1"/>
    <row r="9525" hidden="1"/>
    <row r="9526" hidden="1"/>
    <row r="9527" hidden="1"/>
    <row r="9528" hidden="1"/>
    <row r="9529" hidden="1"/>
    <row r="9530" hidden="1"/>
    <row r="9531" hidden="1"/>
    <row r="9532" hidden="1"/>
    <row r="9533" hidden="1"/>
    <row r="9534" hidden="1"/>
    <row r="9535" hidden="1"/>
    <row r="9536" hidden="1"/>
    <row r="9537" hidden="1"/>
    <row r="9538" hidden="1"/>
    <row r="9539" hidden="1"/>
    <row r="9540" hidden="1"/>
    <row r="9541" hidden="1"/>
    <row r="9542" hidden="1"/>
    <row r="9543" hidden="1"/>
    <row r="9544" hidden="1"/>
    <row r="9545" hidden="1"/>
    <row r="9546" hidden="1"/>
    <row r="9547" hidden="1"/>
    <row r="9548" hidden="1"/>
    <row r="9549" hidden="1"/>
    <row r="9550" hidden="1"/>
    <row r="9551" hidden="1"/>
    <row r="9552" hidden="1"/>
    <row r="9553" hidden="1"/>
    <row r="9554" hidden="1"/>
    <row r="9555" hidden="1"/>
    <row r="9556" hidden="1"/>
    <row r="9557" hidden="1"/>
    <row r="9558" hidden="1"/>
    <row r="9559" hidden="1"/>
    <row r="9560" hidden="1"/>
    <row r="9561" hidden="1"/>
    <row r="9562" hidden="1"/>
    <row r="9563" hidden="1"/>
    <row r="9564" hidden="1"/>
    <row r="9565" hidden="1"/>
    <row r="9566" hidden="1"/>
    <row r="9567" hidden="1"/>
    <row r="9568" hidden="1"/>
    <row r="9569" hidden="1"/>
    <row r="9570" hidden="1"/>
    <row r="9571" hidden="1"/>
    <row r="9572" hidden="1"/>
    <row r="9573" hidden="1"/>
    <row r="9574" hidden="1"/>
    <row r="9575" hidden="1"/>
    <row r="9576" hidden="1"/>
    <row r="9577" hidden="1"/>
    <row r="9578" hidden="1"/>
    <row r="9579" hidden="1"/>
    <row r="9580" hidden="1"/>
    <row r="9581" hidden="1"/>
    <row r="9582" hidden="1"/>
    <row r="9583" hidden="1"/>
    <row r="9584" hidden="1"/>
    <row r="9585" hidden="1"/>
    <row r="9586" hidden="1"/>
    <row r="9587" hidden="1"/>
    <row r="9588" hidden="1"/>
    <row r="9589" hidden="1"/>
    <row r="9590" hidden="1"/>
    <row r="9591" hidden="1"/>
    <row r="9592" hidden="1"/>
    <row r="9593" hidden="1"/>
    <row r="9594" hidden="1"/>
    <row r="9595" hidden="1"/>
    <row r="9596" hidden="1"/>
    <row r="9597" hidden="1"/>
    <row r="9598" hidden="1"/>
    <row r="9599" hidden="1"/>
    <row r="9600" hidden="1"/>
    <row r="9601" hidden="1"/>
    <row r="9602" hidden="1"/>
    <row r="9603" hidden="1"/>
    <row r="9604" hidden="1"/>
    <row r="9605" hidden="1"/>
    <row r="9606" hidden="1"/>
    <row r="9607" hidden="1"/>
    <row r="9608" hidden="1"/>
    <row r="9609" hidden="1"/>
    <row r="9610" hidden="1"/>
    <row r="9611" hidden="1"/>
    <row r="9612" hidden="1"/>
    <row r="9613" hidden="1"/>
    <row r="9614" hidden="1"/>
    <row r="9615" hidden="1"/>
    <row r="9616" hidden="1"/>
    <row r="9617" hidden="1"/>
    <row r="9618" hidden="1"/>
    <row r="9619" hidden="1"/>
    <row r="9620" hidden="1"/>
    <row r="9621" hidden="1"/>
    <row r="9622" hidden="1"/>
    <row r="9623" hidden="1"/>
    <row r="9624" hidden="1"/>
    <row r="9625" hidden="1"/>
    <row r="9626" hidden="1"/>
    <row r="9627" hidden="1"/>
    <row r="9628" hidden="1"/>
    <row r="9629" hidden="1"/>
    <row r="9630" hidden="1"/>
    <row r="9631" hidden="1"/>
    <row r="9632" hidden="1"/>
    <row r="9633" hidden="1"/>
    <row r="9634" hidden="1"/>
    <row r="9635" hidden="1"/>
    <row r="9636" hidden="1"/>
    <row r="9637" hidden="1"/>
    <row r="9638" hidden="1"/>
    <row r="9639" hidden="1"/>
    <row r="9640" hidden="1"/>
    <row r="9641" hidden="1"/>
    <row r="9642" hidden="1"/>
    <row r="9643" hidden="1"/>
    <row r="9644" hidden="1"/>
    <row r="9645" hidden="1"/>
    <row r="9646" hidden="1"/>
    <row r="9647" hidden="1"/>
    <row r="9648" hidden="1"/>
    <row r="9649" hidden="1"/>
    <row r="9650" hidden="1"/>
    <row r="9651" hidden="1"/>
    <row r="9652" hidden="1"/>
    <row r="9653" hidden="1"/>
    <row r="9654" hidden="1"/>
    <row r="9655" hidden="1"/>
    <row r="9656" hidden="1"/>
    <row r="9657" hidden="1"/>
    <row r="9658" hidden="1"/>
    <row r="9659" hidden="1"/>
    <row r="9660" hidden="1"/>
    <row r="9661" hidden="1"/>
    <row r="9662" hidden="1"/>
    <row r="9663" hidden="1"/>
    <row r="9664" hidden="1"/>
    <row r="9665" hidden="1"/>
    <row r="9666" hidden="1"/>
    <row r="9667" hidden="1"/>
    <row r="9668" hidden="1"/>
    <row r="9669" hidden="1"/>
    <row r="9670" hidden="1"/>
    <row r="9671" hidden="1"/>
    <row r="9672" hidden="1"/>
    <row r="9673" hidden="1"/>
    <row r="9674" hidden="1"/>
    <row r="9675" hidden="1"/>
    <row r="9676" hidden="1"/>
    <row r="9677" hidden="1"/>
    <row r="9678" hidden="1"/>
    <row r="9679" hidden="1"/>
    <row r="9680" hidden="1"/>
    <row r="9681" hidden="1"/>
    <row r="9682" hidden="1"/>
    <row r="9683" hidden="1"/>
    <row r="9684" hidden="1"/>
    <row r="9685" hidden="1"/>
    <row r="9686" hidden="1"/>
    <row r="9687" hidden="1"/>
    <row r="9688" hidden="1"/>
    <row r="9689" hidden="1"/>
    <row r="9690" hidden="1"/>
    <row r="9691" hidden="1"/>
    <row r="9692" hidden="1"/>
    <row r="9693" hidden="1"/>
    <row r="9694" hidden="1"/>
    <row r="9695" hidden="1"/>
    <row r="9696" hidden="1"/>
    <row r="9697" hidden="1"/>
    <row r="9698" hidden="1"/>
    <row r="9699" hidden="1"/>
    <row r="9700" hidden="1"/>
    <row r="9701" hidden="1"/>
    <row r="9702" hidden="1"/>
    <row r="9703" hidden="1"/>
    <row r="9704" hidden="1"/>
    <row r="9705" hidden="1"/>
    <row r="9706" hidden="1"/>
    <row r="9707" hidden="1"/>
    <row r="9708" hidden="1"/>
    <row r="9709" hidden="1"/>
    <row r="9710" hidden="1"/>
    <row r="9711" hidden="1"/>
    <row r="9712" hidden="1"/>
    <row r="9713" hidden="1"/>
    <row r="9714" hidden="1"/>
    <row r="9715" hidden="1"/>
    <row r="9716" hidden="1"/>
    <row r="9717" hidden="1"/>
    <row r="9718" hidden="1"/>
    <row r="9719" hidden="1"/>
    <row r="9720" hidden="1"/>
    <row r="9721" hidden="1"/>
    <row r="9722" hidden="1"/>
    <row r="9723" hidden="1"/>
    <row r="9724" hidden="1"/>
    <row r="9725" hidden="1"/>
    <row r="9726" hidden="1"/>
    <row r="9727" hidden="1"/>
    <row r="9728" hidden="1"/>
    <row r="9729" hidden="1"/>
    <row r="9730" hidden="1"/>
    <row r="9731" hidden="1"/>
    <row r="9732" hidden="1"/>
    <row r="9733" hidden="1"/>
    <row r="9734" hidden="1"/>
    <row r="9735" hidden="1"/>
    <row r="9736" hidden="1"/>
    <row r="9737" hidden="1"/>
    <row r="9738" hidden="1"/>
    <row r="9739" hidden="1"/>
    <row r="9740" hidden="1"/>
    <row r="9741" hidden="1"/>
    <row r="9742" hidden="1"/>
    <row r="9743" hidden="1"/>
    <row r="9744" hidden="1"/>
    <row r="9745" hidden="1"/>
    <row r="9746" hidden="1"/>
    <row r="9747" hidden="1"/>
    <row r="9748" hidden="1"/>
    <row r="9749" hidden="1"/>
    <row r="9750" hidden="1"/>
    <row r="9751" hidden="1"/>
    <row r="9752" hidden="1"/>
    <row r="9753" hidden="1"/>
    <row r="9754" hidden="1"/>
    <row r="9755" hidden="1"/>
    <row r="9756" hidden="1"/>
    <row r="9757" hidden="1"/>
    <row r="9758" hidden="1"/>
    <row r="9759" hidden="1"/>
    <row r="9760" hidden="1"/>
    <row r="9761" hidden="1"/>
    <row r="9762" hidden="1"/>
    <row r="9763" hidden="1"/>
    <row r="9764" hidden="1"/>
    <row r="9765" hidden="1"/>
    <row r="9766" hidden="1"/>
    <row r="9767" hidden="1"/>
    <row r="9768" hidden="1"/>
    <row r="9769" hidden="1"/>
    <row r="9770" hidden="1"/>
    <row r="9771" hidden="1"/>
    <row r="9772" hidden="1"/>
    <row r="9773" hidden="1"/>
    <row r="9774" hidden="1"/>
    <row r="9775" hidden="1"/>
    <row r="9776" hidden="1"/>
    <row r="9777" hidden="1"/>
    <row r="9778" hidden="1"/>
    <row r="9779" hidden="1"/>
    <row r="9780" hidden="1"/>
    <row r="9781" hidden="1"/>
    <row r="9782" hidden="1"/>
    <row r="9783" hidden="1"/>
    <row r="9784" hidden="1"/>
    <row r="9785" hidden="1"/>
    <row r="9786" hidden="1"/>
    <row r="9787" hidden="1"/>
    <row r="9788" hidden="1"/>
    <row r="9789" hidden="1"/>
    <row r="9790" hidden="1"/>
    <row r="9791" hidden="1"/>
    <row r="9792" hidden="1"/>
    <row r="9793" hidden="1"/>
    <row r="9794" hidden="1"/>
    <row r="9795" hidden="1"/>
    <row r="9796" hidden="1"/>
    <row r="9797" hidden="1"/>
    <row r="9798" hidden="1"/>
    <row r="9799" hidden="1"/>
    <row r="9800" hidden="1"/>
    <row r="9801" hidden="1"/>
    <row r="9802" hidden="1"/>
    <row r="9803" hidden="1"/>
    <row r="9804" hidden="1"/>
    <row r="9805" hidden="1"/>
    <row r="9806" hidden="1"/>
    <row r="9807" hidden="1"/>
    <row r="9808" hidden="1"/>
    <row r="9809" hidden="1"/>
    <row r="9810" hidden="1"/>
    <row r="9811" hidden="1"/>
    <row r="9812" hidden="1"/>
    <row r="9813" hidden="1"/>
    <row r="9814" hidden="1"/>
    <row r="9815" hidden="1"/>
    <row r="9816" hidden="1"/>
    <row r="9817" hidden="1"/>
    <row r="9818" hidden="1"/>
    <row r="9819" hidden="1"/>
    <row r="9820" hidden="1"/>
    <row r="9821" hidden="1"/>
    <row r="9822" hidden="1"/>
    <row r="9823" hidden="1"/>
    <row r="9824" hidden="1"/>
    <row r="9825" hidden="1"/>
    <row r="9826" hidden="1"/>
    <row r="9827" hidden="1"/>
    <row r="9828" hidden="1"/>
    <row r="9829" hidden="1"/>
    <row r="9830" hidden="1"/>
    <row r="9831" hidden="1"/>
    <row r="9832" hidden="1"/>
    <row r="9833" hidden="1"/>
    <row r="9834" hidden="1"/>
    <row r="9835" hidden="1"/>
    <row r="9836" hidden="1"/>
    <row r="9837" hidden="1"/>
    <row r="9838" hidden="1"/>
    <row r="9839" hidden="1"/>
    <row r="9840" hidden="1"/>
    <row r="9841" hidden="1"/>
    <row r="9842" hidden="1"/>
    <row r="9843" hidden="1"/>
    <row r="9844" hidden="1"/>
    <row r="9845" hidden="1"/>
    <row r="9846" hidden="1"/>
    <row r="9847" hidden="1"/>
    <row r="9848" hidden="1"/>
    <row r="9849" hidden="1"/>
    <row r="9850" hidden="1"/>
    <row r="9851" hidden="1"/>
    <row r="9852" hidden="1"/>
    <row r="9853" hidden="1"/>
    <row r="9854" hidden="1"/>
    <row r="9855" hidden="1"/>
    <row r="9856" hidden="1"/>
    <row r="9857" hidden="1"/>
    <row r="9858" hidden="1"/>
    <row r="9859" hidden="1"/>
    <row r="9860" hidden="1"/>
    <row r="9861" hidden="1"/>
    <row r="9862" hidden="1"/>
    <row r="9863" hidden="1"/>
    <row r="9864" hidden="1"/>
    <row r="9865" hidden="1"/>
    <row r="9866" hidden="1"/>
    <row r="9867" hidden="1"/>
    <row r="9868" hidden="1"/>
    <row r="9869" hidden="1"/>
    <row r="9870" hidden="1"/>
    <row r="9871" hidden="1"/>
    <row r="9872" hidden="1"/>
    <row r="9873" hidden="1"/>
    <row r="9874" hidden="1"/>
    <row r="9875" hidden="1"/>
    <row r="9876" hidden="1"/>
    <row r="9877" hidden="1"/>
    <row r="9878" hidden="1"/>
    <row r="9879" hidden="1"/>
    <row r="9880" hidden="1"/>
    <row r="9881" hidden="1"/>
    <row r="9882" hidden="1"/>
    <row r="9883" hidden="1"/>
    <row r="9884" hidden="1"/>
    <row r="9885" hidden="1"/>
    <row r="9886" hidden="1"/>
    <row r="9887" hidden="1"/>
    <row r="9888" hidden="1"/>
    <row r="9889" hidden="1"/>
    <row r="9890" hidden="1"/>
    <row r="9891" hidden="1"/>
    <row r="9892" hidden="1"/>
    <row r="9893" hidden="1"/>
    <row r="9894" hidden="1"/>
    <row r="9895" hidden="1"/>
    <row r="9896" hidden="1"/>
    <row r="9897" hidden="1"/>
    <row r="9898" hidden="1"/>
    <row r="9899" hidden="1"/>
    <row r="9900" hidden="1"/>
    <row r="9901" hidden="1"/>
    <row r="9902" hidden="1"/>
    <row r="9903" hidden="1"/>
    <row r="9904" hidden="1"/>
    <row r="9905" hidden="1"/>
    <row r="9906" hidden="1"/>
    <row r="9907" hidden="1"/>
    <row r="9908" hidden="1"/>
    <row r="9909" hidden="1"/>
    <row r="9910" hidden="1"/>
    <row r="9911" hidden="1"/>
    <row r="9912" hidden="1"/>
    <row r="9913" hidden="1"/>
    <row r="9914" hidden="1"/>
    <row r="9915" hidden="1"/>
    <row r="9916" hidden="1"/>
    <row r="9917" hidden="1"/>
    <row r="9918" hidden="1"/>
    <row r="9919" hidden="1"/>
    <row r="9920" hidden="1"/>
    <row r="9921" hidden="1"/>
    <row r="9922" hidden="1"/>
    <row r="9923" hidden="1"/>
    <row r="9924" hidden="1"/>
    <row r="9925" hidden="1"/>
    <row r="9926" hidden="1"/>
    <row r="9927" hidden="1"/>
    <row r="9928" hidden="1"/>
    <row r="9929" hidden="1"/>
    <row r="9930" hidden="1"/>
    <row r="9931" hidden="1"/>
    <row r="9932" hidden="1"/>
    <row r="9933" hidden="1"/>
    <row r="9934" hidden="1"/>
    <row r="9935" hidden="1"/>
    <row r="9936" hidden="1"/>
    <row r="9937" hidden="1"/>
    <row r="9938" hidden="1"/>
    <row r="9939" hidden="1"/>
    <row r="9940" hidden="1"/>
    <row r="9941" hidden="1"/>
    <row r="9942" hidden="1"/>
    <row r="9943" hidden="1"/>
    <row r="9944" hidden="1"/>
    <row r="9945" hidden="1"/>
    <row r="9946" hidden="1"/>
    <row r="9947" hidden="1"/>
    <row r="9948" hidden="1"/>
    <row r="9949" hidden="1"/>
    <row r="9950" hidden="1"/>
    <row r="9951" hidden="1"/>
    <row r="9952" hidden="1"/>
    <row r="9953" hidden="1"/>
    <row r="9954" hidden="1"/>
    <row r="9955" hidden="1"/>
    <row r="9956" hidden="1"/>
    <row r="9957" hidden="1"/>
    <row r="9958" hidden="1"/>
    <row r="9959" hidden="1"/>
    <row r="9960" hidden="1"/>
    <row r="9961" hidden="1"/>
    <row r="9962" hidden="1"/>
    <row r="9963" hidden="1"/>
    <row r="9964" hidden="1"/>
    <row r="9965" hidden="1"/>
    <row r="9966" hidden="1"/>
    <row r="9967" hidden="1"/>
    <row r="9968" hidden="1"/>
    <row r="9969" hidden="1"/>
    <row r="9970" hidden="1"/>
    <row r="9971" hidden="1"/>
    <row r="9972" hidden="1"/>
    <row r="9973" hidden="1"/>
    <row r="9974" hidden="1"/>
    <row r="9975" hidden="1"/>
    <row r="9976" hidden="1"/>
    <row r="9977" hidden="1"/>
    <row r="9978" hidden="1"/>
    <row r="9979" hidden="1"/>
    <row r="9980" hidden="1"/>
    <row r="9981" hidden="1"/>
    <row r="9982" hidden="1"/>
    <row r="9983" hidden="1"/>
    <row r="9984" hidden="1"/>
    <row r="9985" hidden="1"/>
    <row r="9986" hidden="1"/>
    <row r="9987" hidden="1"/>
    <row r="9988" hidden="1"/>
    <row r="9989" hidden="1"/>
    <row r="9990" hidden="1"/>
    <row r="9991" hidden="1"/>
    <row r="9992" hidden="1"/>
    <row r="9993" hidden="1"/>
    <row r="9994" hidden="1"/>
    <row r="9995" hidden="1"/>
    <row r="9996" hidden="1"/>
    <row r="9997" hidden="1"/>
    <row r="9998" hidden="1"/>
    <row r="9999" hidden="1"/>
    <row r="10000" hidden="1"/>
    <row r="10001" hidden="1"/>
    <row r="10002" hidden="1"/>
    <row r="10003" hidden="1"/>
    <row r="10004" hidden="1"/>
    <row r="10005" hidden="1"/>
    <row r="10006" hidden="1"/>
    <row r="10007" hidden="1"/>
    <row r="10008" hidden="1"/>
    <row r="10009" hidden="1"/>
    <row r="10010" hidden="1"/>
    <row r="10011" hidden="1"/>
    <row r="10012" hidden="1"/>
    <row r="10013" hidden="1"/>
    <row r="10014" hidden="1"/>
    <row r="10015" hidden="1"/>
    <row r="10016" hidden="1"/>
    <row r="10017" hidden="1"/>
    <row r="10018" hidden="1"/>
    <row r="10019" hidden="1"/>
    <row r="10020" hidden="1"/>
    <row r="10021" hidden="1"/>
    <row r="10022" hidden="1"/>
    <row r="10023" hidden="1"/>
    <row r="10024" hidden="1"/>
    <row r="10025" hidden="1"/>
    <row r="10026" hidden="1"/>
    <row r="10027" hidden="1"/>
    <row r="10028" hidden="1"/>
    <row r="10029" hidden="1"/>
    <row r="10030" hidden="1"/>
    <row r="10031" hidden="1"/>
    <row r="10032" hidden="1"/>
    <row r="10033" hidden="1"/>
    <row r="10034" hidden="1"/>
    <row r="10035" hidden="1"/>
    <row r="10036" hidden="1"/>
    <row r="10037" hidden="1"/>
    <row r="10038" hidden="1"/>
    <row r="10039" hidden="1"/>
    <row r="10040" hidden="1"/>
    <row r="10041" hidden="1"/>
    <row r="10042" hidden="1"/>
    <row r="10043" hidden="1"/>
    <row r="10044" hidden="1"/>
    <row r="10045" hidden="1"/>
    <row r="10046" hidden="1"/>
    <row r="10047" hidden="1"/>
    <row r="10048" hidden="1"/>
    <row r="10049" hidden="1"/>
    <row r="10050" hidden="1"/>
    <row r="10051" hidden="1"/>
    <row r="10052" hidden="1"/>
    <row r="10053" hidden="1"/>
    <row r="10054" hidden="1"/>
    <row r="10055" hidden="1"/>
    <row r="10056" hidden="1"/>
    <row r="10057" hidden="1"/>
    <row r="10058" hidden="1"/>
    <row r="10059" hidden="1"/>
    <row r="10060" hidden="1"/>
    <row r="10061" hidden="1"/>
    <row r="10062" hidden="1"/>
    <row r="10063" hidden="1"/>
    <row r="10064" hidden="1"/>
    <row r="10065" hidden="1"/>
    <row r="10066" hidden="1"/>
    <row r="10067" hidden="1"/>
    <row r="10068" hidden="1"/>
    <row r="10069" hidden="1"/>
    <row r="10070" hidden="1"/>
    <row r="10071" hidden="1"/>
    <row r="10072" hidden="1"/>
    <row r="10073" hidden="1"/>
    <row r="10074" hidden="1"/>
    <row r="10075" hidden="1"/>
    <row r="10076" hidden="1"/>
    <row r="10077" hidden="1"/>
    <row r="10078" hidden="1"/>
    <row r="10079" hidden="1"/>
    <row r="10080" hidden="1"/>
    <row r="10081" hidden="1"/>
    <row r="10082" hidden="1"/>
    <row r="10083" hidden="1"/>
    <row r="10084" hidden="1"/>
    <row r="10085" hidden="1"/>
    <row r="10086" hidden="1"/>
    <row r="10087" hidden="1"/>
    <row r="10088" hidden="1"/>
    <row r="10089" hidden="1"/>
    <row r="10090" hidden="1"/>
    <row r="10091" hidden="1"/>
    <row r="10092" hidden="1"/>
    <row r="10093" hidden="1"/>
    <row r="10094" hidden="1"/>
    <row r="10095" hidden="1"/>
    <row r="10096" hidden="1"/>
    <row r="10097" hidden="1"/>
    <row r="10098" hidden="1"/>
    <row r="10099" hidden="1"/>
    <row r="10100" hidden="1"/>
    <row r="10101" hidden="1"/>
    <row r="10102" hidden="1"/>
    <row r="10103" hidden="1"/>
    <row r="10104" hidden="1"/>
    <row r="10105" hidden="1"/>
    <row r="10106" hidden="1"/>
    <row r="10107" hidden="1"/>
    <row r="10108" hidden="1"/>
    <row r="10109" hidden="1"/>
    <row r="10110" hidden="1"/>
    <row r="10111" hidden="1"/>
    <row r="10112" hidden="1"/>
    <row r="10113" hidden="1"/>
    <row r="10114" hidden="1"/>
    <row r="10115" hidden="1"/>
    <row r="10116" hidden="1"/>
    <row r="10117" hidden="1"/>
    <row r="10118" hidden="1"/>
    <row r="10119" hidden="1"/>
    <row r="10120" hidden="1"/>
    <row r="10121" hidden="1"/>
    <row r="10122" hidden="1"/>
    <row r="10123" hidden="1"/>
    <row r="10124" hidden="1"/>
    <row r="10125" hidden="1"/>
    <row r="10126" hidden="1"/>
    <row r="10127" hidden="1"/>
    <row r="10128" hidden="1"/>
    <row r="10129" hidden="1"/>
    <row r="10130" hidden="1"/>
    <row r="10131" hidden="1"/>
    <row r="10132" hidden="1"/>
    <row r="10133" hidden="1"/>
    <row r="10134" hidden="1"/>
    <row r="10135" hidden="1"/>
    <row r="10136" hidden="1"/>
    <row r="10137" hidden="1"/>
    <row r="10138" hidden="1"/>
    <row r="10139" hidden="1"/>
    <row r="10140" hidden="1"/>
    <row r="10141" hidden="1"/>
    <row r="10142" hidden="1"/>
    <row r="10143" hidden="1"/>
    <row r="10144" hidden="1"/>
    <row r="10145" hidden="1"/>
    <row r="10146" hidden="1"/>
    <row r="10147" hidden="1"/>
    <row r="10148" hidden="1"/>
    <row r="10149" hidden="1"/>
    <row r="10150" hidden="1"/>
    <row r="10151" hidden="1"/>
    <row r="10152" hidden="1"/>
    <row r="10153" hidden="1"/>
    <row r="10154" hidden="1"/>
    <row r="10155" hidden="1"/>
    <row r="10156" hidden="1"/>
    <row r="10157" hidden="1"/>
    <row r="10158" hidden="1"/>
    <row r="10159" hidden="1"/>
    <row r="10160" hidden="1"/>
    <row r="10161" hidden="1"/>
    <row r="10162" hidden="1"/>
    <row r="10163" hidden="1"/>
    <row r="10164" hidden="1"/>
    <row r="10165" hidden="1"/>
    <row r="10166" hidden="1"/>
    <row r="10167" hidden="1"/>
    <row r="10168" hidden="1"/>
    <row r="10169" hidden="1"/>
    <row r="10170" hidden="1"/>
    <row r="10171" hidden="1"/>
    <row r="10172" hidden="1"/>
    <row r="10173" hidden="1"/>
    <row r="10174" hidden="1"/>
    <row r="10175" hidden="1"/>
    <row r="10176" hidden="1"/>
    <row r="10177" hidden="1"/>
    <row r="10178" hidden="1"/>
    <row r="10179" hidden="1"/>
    <row r="10180" hidden="1"/>
    <row r="10181" hidden="1"/>
    <row r="10182" hidden="1"/>
    <row r="10183" hidden="1"/>
    <row r="10184" hidden="1"/>
    <row r="10185" hidden="1"/>
    <row r="10186" hidden="1"/>
    <row r="10187" hidden="1"/>
    <row r="10188" hidden="1"/>
    <row r="10189" hidden="1"/>
    <row r="10190" hidden="1"/>
    <row r="10191" hidden="1"/>
    <row r="10192" hidden="1"/>
    <row r="10193" hidden="1"/>
    <row r="10194" hidden="1"/>
    <row r="10195" hidden="1"/>
    <row r="10196" hidden="1"/>
    <row r="10197" hidden="1"/>
    <row r="10198" hidden="1"/>
    <row r="10199" hidden="1"/>
    <row r="10200" hidden="1"/>
    <row r="10201" hidden="1"/>
    <row r="10202" hidden="1"/>
    <row r="10203" hidden="1"/>
    <row r="10204" hidden="1"/>
    <row r="10205" hidden="1"/>
    <row r="10206" hidden="1"/>
    <row r="10207" hidden="1"/>
    <row r="10208" hidden="1"/>
    <row r="10209" hidden="1"/>
    <row r="10210" hidden="1"/>
    <row r="10211" hidden="1"/>
    <row r="10212" hidden="1"/>
    <row r="10213" hidden="1"/>
    <row r="10214" hidden="1"/>
    <row r="10215" hidden="1"/>
    <row r="10216" hidden="1"/>
    <row r="10217" hidden="1"/>
    <row r="10218" hidden="1"/>
    <row r="10219" hidden="1"/>
    <row r="10220" hidden="1"/>
    <row r="10221" hidden="1"/>
    <row r="10222" hidden="1"/>
    <row r="10223" hidden="1"/>
    <row r="10224" hidden="1"/>
    <row r="10225" hidden="1"/>
    <row r="10226" hidden="1"/>
    <row r="10227" hidden="1"/>
    <row r="10228" hidden="1"/>
    <row r="10229" hidden="1"/>
    <row r="10230" hidden="1"/>
    <row r="10231" hidden="1"/>
    <row r="10232" hidden="1"/>
    <row r="10233" hidden="1"/>
    <row r="10234" hidden="1"/>
    <row r="10235" hidden="1"/>
    <row r="10236" hidden="1"/>
    <row r="10237" hidden="1"/>
    <row r="10238" hidden="1"/>
    <row r="10239" hidden="1"/>
    <row r="10240" hidden="1"/>
    <row r="10241" hidden="1"/>
    <row r="10242" hidden="1"/>
    <row r="10243" hidden="1"/>
    <row r="10244" hidden="1"/>
    <row r="10245" hidden="1"/>
    <row r="10246" hidden="1"/>
    <row r="10247" hidden="1"/>
    <row r="10248" hidden="1"/>
    <row r="10249" hidden="1"/>
    <row r="10250" hidden="1"/>
    <row r="10251" hidden="1"/>
    <row r="10252" hidden="1"/>
    <row r="10253" hidden="1"/>
    <row r="10254" hidden="1"/>
    <row r="10255" hidden="1"/>
    <row r="10256" hidden="1"/>
    <row r="10257" hidden="1"/>
    <row r="10258" hidden="1"/>
    <row r="10259" hidden="1"/>
    <row r="10260" hidden="1"/>
    <row r="10261" hidden="1"/>
    <row r="10262" hidden="1"/>
    <row r="10263" hidden="1"/>
    <row r="10264" hidden="1"/>
    <row r="10265" hidden="1"/>
    <row r="10266" hidden="1"/>
    <row r="10267" hidden="1"/>
    <row r="10268" hidden="1"/>
    <row r="10269" hidden="1"/>
    <row r="10270" hidden="1"/>
    <row r="10271" hidden="1"/>
    <row r="10272" hidden="1"/>
    <row r="10273" hidden="1"/>
    <row r="10274" hidden="1"/>
    <row r="10275" hidden="1"/>
    <row r="10276" hidden="1"/>
    <row r="10277" hidden="1"/>
    <row r="10278" hidden="1"/>
    <row r="10279" hidden="1"/>
    <row r="10280" hidden="1"/>
    <row r="10281" hidden="1"/>
    <row r="10282" hidden="1"/>
    <row r="10283" hidden="1"/>
    <row r="10284" hidden="1"/>
    <row r="10285" hidden="1"/>
    <row r="10286" hidden="1"/>
    <row r="10287" hidden="1"/>
    <row r="10288" hidden="1"/>
    <row r="10289" hidden="1"/>
    <row r="10290" hidden="1"/>
    <row r="10291" hidden="1"/>
    <row r="10292" hidden="1"/>
    <row r="10293" hidden="1"/>
    <row r="10294" hidden="1"/>
    <row r="10295" hidden="1"/>
    <row r="10296" hidden="1"/>
    <row r="10297" hidden="1"/>
    <row r="10298" hidden="1"/>
    <row r="10299" hidden="1"/>
    <row r="10300" hidden="1"/>
    <row r="10301" hidden="1"/>
    <row r="10302" hidden="1"/>
    <row r="10303" hidden="1"/>
    <row r="10304" hidden="1"/>
    <row r="10305" hidden="1"/>
    <row r="10306" hidden="1"/>
    <row r="10307" hidden="1"/>
    <row r="10308" hidden="1"/>
    <row r="10309" hidden="1"/>
    <row r="10310" hidden="1"/>
    <row r="10311" hidden="1"/>
    <row r="10312" hidden="1"/>
    <row r="10313" hidden="1"/>
    <row r="10314" hidden="1"/>
    <row r="10315" hidden="1"/>
    <row r="10316" hidden="1"/>
    <row r="10317" hidden="1"/>
    <row r="10318" hidden="1"/>
    <row r="10319" hidden="1"/>
    <row r="10320" hidden="1"/>
    <row r="10321" hidden="1"/>
    <row r="10322" hidden="1"/>
    <row r="10323" hidden="1"/>
    <row r="10324" hidden="1"/>
    <row r="10325" hidden="1"/>
    <row r="10326" hidden="1"/>
    <row r="10327" hidden="1"/>
    <row r="10328" hidden="1"/>
    <row r="10329" hidden="1"/>
    <row r="10330" hidden="1"/>
    <row r="10331" hidden="1"/>
    <row r="10332" hidden="1"/>
    <row r="10333" hidden="1"/>
    <row r="10334" hidden="1"/>
    <row r="10335" hidden="1"/>
    <row r="10336" hidden="1"/>
    <row r="10337" hidden="1"/>
    <row r="10338" hidden="1"/>
    <row r="10339" hidden="1"/>
    <row r="10340" hidden="1"/>
    <row r="10341" hidden="1"/>
    <row r="10342" hidden="1"/>
    <row r="10343" hidden="1"/>
    <row r="10344" hidden="1"/>
    <row r="10345" hidden="1"/>
    <row r="10346" hidden="1"/>
    <row r="10347" hidden="1"/>
    <row r="10348" hidden="1"/>
    <row r="10349" hidden="1"/>
    <row r="10350" hidden="1"/>
    <row r="10351" hidden="1"/>
    <row r="10352" hidden="1"/>
    <row r="10353" hidden="1"/>
    <row r="10354" hidden="1"/>
    <row r="10355" hidden="1"/>
    <row r="10356" hidden="1"/>
    <row r="10357" hidden="1"/>
    <row r="10358" hidden="1"/>
    <row r="10359" hidden="1"/>
    <row r="10360" hidden="1"/>
    <row r="10361" hidden="1"/>
    <row r="10362" hidden="1"/>
    <row r="10363" hidden="1"/>
    <row r="10364" hidden="1"/>
    <row r="10365" hidden="1"/>
    <row r="10366" hidden="1"/>
    <row r="10367" hidden="1"/>
    <row r="10368" hidden="1"/>
    <row r="10369" hidden="1"/>
    <row r="10370" hidden="1"/>
    <row r="10371" hidden="1"/>
    <row r="10372" hidden="1"/>
    <row r="10373" hidden="1"/>
    <row r="10374" hidden="1"/>
    <row r="10375" hidden="1"/>
    <row r="10376" hidden="1"/>
    <row r="10377" hidden="1"/>
    <row r="10378" hidden="1"/>
    <row r="10379" hidden="1"/>
    <row r="10380" hidden="1"/>
    <row r="10381" hidden="1"/>
    <row r="10382" hidden="1"/>
    <row r="10383" hidden="1"/>
    <row r="10384" hidden="1"/>
    <row r="10385" hidden="1"/>
    <row r="10386" hidden="1"/>
    <row r="10387" hidden="1"/>
    <row r="10388" hidden="1"/>
    <row r="10389" hidden="1"/>
    <row r="10390" hidden="1"/>
    <row r="10391" hidden="1"/>
    <row r="10392" hidden="1"/>
    <row r="10393" hidden="1"/>
    <row r="10394" hidden="1"/>
    <row r="10395" hidden="1"/>
    <row r="10396" hidden="1"/>
    <row r="10397" hidden="1"/>
    <row r="10398" hidden="1"/>
    <row r="10399" hidden="1"/>
    <row r="10400" hidden="1"/>
    <row r="10401" hidden="1"/>
    <row r="10402" hidden="1"/>
    <row r="10403" hidden="1"/>
    <row r="10404" hidden="1"/>
    <row r="10405" hidden="1"/>
    <row r="10406" hidden="1"/>
    <row r="10407" hidden="1"/>
    <row r="10408" hidden="1"/>
    <row r="10409" hidden="1"/>
    <row r="10410" hidden="1"/>
    <row r="10411" hidden="1"/>
    <row r="10412" hidden="1"/>
    <row r="10413" hidden="1"/>
    <row r="10414" hidden="1"/>
    <row r="10415" hidden="1"/>
    <row r="10416" hidden="1"/>
    <row r="10417" hidden="1"/>
    <row r="10418" hidden="1"/>
    <row r="10419" hidden="1"/>
    <row r="10420" hidden="1"/>
    <row r="10421" hidden="1"/>
    <row r="10422" hidden="1"/>
    <row r="10423" hidden="1"/>
    <row r="10424" hidden="1"/>
    <row r="10425" hidden="1"/>
    <row r="10426" hidden="1"/>
    <row r="10427" hidden="1"/>
    <row r="10428" hidden="1"/>
    <row r="10429" hidden="1"/>
    <row r="10430" hidden="1"/>
    <row r="10431" hidden="1"/>
    <row r="10432" hidden="1"/>
    <row r="10433" hidden="1"/>
    <row r="10434" hidden="1"/>
    <row r="10435" hidden="1"/>
    <row r="10436" hidden="1"/>
    <row r="10437" hidden="1"/>
    <row r="10438" hidden="1"/>
    <row r="10439" hidden="1"/>
    <row r="10440" hidden="1"/>
    <row r="10441" hidden="1"/>
    <row r="10442" hidden="1"/>
    <row r="10443" hidden="1"/>
    <row r="10444" hidden="1"/>
    <row r="10445" hidden="1"/>
    <row r="10446" hidden="1"/>
    <row r="10447" hidden="1"/>
    <row r="10448" hidden="1"/>
    <row r="10449" hidden="1"/>
    <row r="10450" hidden="1"/>
    <row r="10451" hidden="1"/>
    <row r="10452" hidden="1"/>
    <row r="10453" hidden="1"/>
    <row r="10454" hidden="1"/>
    <row r="10455" hidden="1"/>
    <row r="10456" hidden="1"/>
    <row r="10457" hidden="1"/>
    <row r="10458" hidden="1"/>
    <row r="10459" hidden="1"/>
    <row r="10460" hidden="1"/>
    <row r="10461" hidden="1"/>
    <row r="10462" hidden="1"/>
    <row r="10463" hidden="1"/>
    <row r="10464" hidden="1"/>
    <row r="10465" hidden="1"/>
    <row r="10466" hidden="1"/>
    <row r="10467" hidden="1"/>
    <row r="10468" hidden="1"/>
    <row r="10469" hidden="1"/>
    <row r="10470" hidden="1"/>
    <row r="10471" hidden="1"/>
    <row r="10472" hidden="1"/>
    <row r="10473" hidden="1"/>
    <row r="10474" hidden="1"/>
    <row r="10475" hidden="1"/>
    <row r="10476" hidden="1"/>
    <row r="10477" hidden="1"/>
    <row r="10478" hidden="1"/>
    <row r="10479" hidden="1"/>
    <row r="10480" hidden="1"/>
    <row r="10481" hidden="1"/>
    <row r="10482" hidden="1"/>
    <row r="10483" hidden="1"/>
    <row r="10484" hidden="1"/>
    <row r="10485" hidden="1"/>
    <row r="10486" hidden="1"/>
    <row r="10487" hidden="1"/>
    <row r="10488" hidden="1"/>
    <row r="10489" hidden="1"/>
    <row r="10490" hidden="1"/>
    <row r="10491" hidden="1"/>
    <row r="10492" hidden="1"/>
    <row r="10493" hidden="1"/>
    <row r="10494" hidden="1"/>
    <row r="10495" hidden="1"/>
    <row r="10496" hidden="1"/>
    <row r="10497" hidden="1"/>
    <row r="10498" hidden="1"/>
    <row r="10499" hidden="1"/>
    <row r="10500" hidden="1"/>
    <row r="10501" hidden="1"/>
    <row r="10502" hidden="1"/>
    <row r="10503" hidden="1"/>
    <row r="10504" hidden="1"/>
    <row r="10505" hidden="1"/>
    <row r="10506" hidden="1"/>
    <row r="10507" hidden="1"/>
    <row r="10508" hidden="1"/>
    <row r="10509" hidden="1"/>
    <row r="10510" hidden="1"/>
    <row r="10511" hidden="1"/>
    <row r="10512" hidden="1"/>
    <row r="10513" hidden="1"/>
    <row r="10514" hidden="1"/>
    <row r="10515" hidden="1"/>
    <row r="10516" hidden="1"/>
    <row r="10517" hidden="1"/>
    <row r="10518" hidden="1"/>
    <row r="10519" hidden="1"/>
    <row r="10520" hidden="1"/>
    <row r="10521" hidden="1"/>
    <row r="10522" hidden="1"/>
    <row r="10523" hidden="1"/>
    <row r="10524" hidden="1"/>
    <row r="10525" hidden="1"/>
    <row r="10526" hidden="1"/>
    <row r="10527" hidden="1"/>
    <row r="10528" hidden="1"/>
    <row r="10529" hidden="1"/>
    <row r="10530" hidden="1"/>
    <row r="10531" hidden="1"/>
    <row r="10532" hidden="1"/>
    <row r="10533" hidden="1"/>
    <row r="10534" hidden="1"/>
    <row r="10535" hidden="1"/>
    <row r="10536" hidden="1"/>
    <row r="10537" hidden="1"/>
    <row r="10538" hidden="1"/>
    <row r="10539" hidden="1"/>
    <row r="10540" hidden="1"/>
    <row r="10541" hidden="1"/>
    <row r="10542" hidden="1"/>
    <row r="10543" hidden="1"/>
    <row r="10544" hidden="1"/>
    <row r="10545" hidden="1"/>
    <row r="10546" hidden="1"/>
    <row r="10547" hidden="1"/>
    <row r="10548" hidden="1"/>
    <row r="10549" hidden="1"/>
    <row r="10550" hidden="1"/>
    <row r="10551" hidden="1"/>
    <row r="10552" hidden="1"/>
    <row r="10553" hidden="1"/>
    <row r="10554" hidden="1"/>
    <row r="10555" hidden="1"/>
    <row r="10556" hidden="1"/>
    <row r="10557" hidden="1"/>
    <row r="10558" hidden="1"/>
    <row r="10559" hidden="1"/>
    <row r="10560" hidden="1"/>
    <row r="10561" hidden="1"/>
    <row r="10562" hidden="1"/>
    <row r="10563" hidden="1"/>
    <row r="10564" hidden="1"/>
    <row r="10565" hidden="1"/>
    <row r="10566" hidden="1"/>
    <row r="10567" hidden="1"/>
    <row r="10568" hidden="1"/>
    <row r="10569" hidden="1"/>
    <row r="10570" hidden="1"/>
    <row r="10571" hidden="1"/>
    <row r="10572" hidden="1"/>
    <row r="10573" hidden="1"/>
    <row r="10574" hidden="1"/>
    <row r="10575" hidden="1"/>
    <row r="10576" hidden="1"/>
    <row r="10577" hidden="1"/>
    <row r="10578" hidden="1"/>
    <row r="10579" hidden="1"/>
    <row r="10580" hidden="1"/>
    <row r="10581" hidden="1"/>
    <row r="10582" hidden="1"/>
    <row r="10583" hidden="1"/>
    <row r="10584" hidden="1"/>
    <row r="10585" hidden="1"/>
    <row r="10586" hidden="1"/>
    <row r="10587" hidden="1"/>
    <row r="10588" hidden="1"/>
    <row r="10589" hidden="1"/>
    <row r="10590" hidden="1"/>
    <row r="10591" hidden="1"/>
    <row r="10592" hidden="1"/>
    <row r="10593" hidden="1"/>
    <row r="10594" hidden="1"/>
    <row r="10595" hidden="1"/>
    <row r="10596" hidden="1"/>
    <row r="10597" hidden="1"/>
    <row r="10598" hidden="1"/>
    <row r="10599" hidden="1"/>
    <row r="10600" hidden="1"/>
    <row r="10601" hidden="1"/>
    <row r="10602" hidden="1"/>
    <row r="10603" hidden="1"/>
    <row r="10604" hidden="1"/>
    <row r="10605" hidden="1"/>
    <row r="10606" hidden="1"/>
    <row r="10607" hidden="1"/>
    <row r="10608" hidden="1"/>
    <row r="10609" hidden="1"/>
    <row r="10610" hidden="1"/>
    <row r="10611" hidden="1"/>
    <row r="10612" hidden="1"/>
    <row r="10613" hidden="1"/>
    <row r="10614" hidden="1"/>
    <row r="10615" hidden="1"/>
    <row r="10616" hidden="1"/>
    <row r="10617" hidden="1"/>
    <row r="10618" hidden="1"/>
    <row r="10619" hidden="1"/>
    <row r="10620" hidden="1"/>
    <row r="10621" hidden="1"/>
    <row r="10622" hidden="1"/>
    <row r="10623" hidden="1"/>
    <row r="10624" hidden="1"/>
    <row r="10625" hidden="1"/>
    <row r="10626" hidden="1"/>
    <row r="10627" hidden="1"/>
    <row r="10628" hidden="1"/>
    <row r="10629" hidden="1"/>
    <row r="10630" hidden="1"/>
    <row r="10631" hidden="1"/>
    <row r="10632" hidden="1"/>
    <row r="10633" hidden="1"/>
    <row r="10634" hidden="1"/>
    <row r="10635" hidden="1"/>
    <row r="10636" hidden="1"/>
    <row r="10637" hidden="1"/>
    <row r="10638" hidden="1"/>
    <row r="10639" hidden="1"/>
    <row r="10640" hidden="1"/>
    <row r="10641" hidden="1"/>
    <row r="10642" hidden="1"/>
    <row r="10643" hidden="1"/>
    <row r="10644" hidden="1"/>
    <row r="10645" hidden="1"/>
    <row r="10646" hidden="1"/>
    <row r="10647" hidden="1"/>
    <row r="10648" hidden="1"/>
    <row r="10649" hidden="1"/>
    <row r="10650" hidden="1"/>
    <row r="10651" hidden="1"/>
    <row r="10652" hidden="1"/>
    <row r="10653" hidden="1"/>
    <row r="10654" hidden="1"/>
    <row r="10655" hidden="1"/>
    <row r="10656" hidden="1"/>
    <row r="10657" hidden="1"/>
    <row r="10658" hidden="1"/>
    <row r="10659" hidden="1"/>
    <row r="10660" hidden="1"/>
    <row r="10661" hidden="1"/>
    <row r="10662" hidden="1"/>
    <row r="10663" hidden="1"/>
    <row r="10664" hidden="1"/>
    <row r="10665" hidden="1"/>
    <row r="10666" hidden="1"/>
    <row r="10667" hidden="1"/>
    <row r="10668" hidden="1"/>
    <row r="10669" hidden="1"/>
    <row r="10670" hidden="1"/>
    <row r="10671" hidden="1"/>
    <row r="10672" hidden="1"/>
    <row r="10673" hidden="1"/>
    <row r="10674" hidden="1"/>
    <row r="10675" hidden="1"/>
    <row r="10676" hidden="1"/>
    <row r="10677" hidden="1"/>
    <row r="10678" hidden="1"/>
    <row r="10679" hidden="1"/>
    <row r="10680" hidden="1"/>
    <row r="10681" hidden="1"/>
    <row r="10682" hidden="1"/>
    <row r="10683" hidden="1"/>
    <row r="10684" hidden="1"/>
    <row r="10685" hidden="1"/>
    <row r="10686" hidden="1"/>
    <row r="10687" hidden="1"/>
    <row r="10688" hidden="1"/>
    <row r="10689" hidden="1"/>
    <row r="10690" hidden="1"/>
    <row r="10691" hidden="1"/>
    <row r="10692" hidden="1"/>
    <row r="10693" hidden="1"/>
    <row r="10694" hidden="1"/>
    <row r="10695" hidden="1"/>
    <row r="10696" hidden="1"/>
    <row r="10697" hidden="1"/>
    <row r="10698" hidden="1"/>
    <row r="10699" hidden="1"/>
    <row r="10700" hidden="1"/>
    <row r="10701" hidden="1"/>
    <row r="10702" hidden="1"/>
    <row r="10703" hidden="1"/>
    <row r="10704" hidden="1"/>
    <row r="10705" hidden="1"/>
    <row r="10706" hidden="1"/>
    <row r="10707" hidden="1"/>
    <row r="10708" hidden="1"/>
    <row r="10709" hidden="1"/>
    <row r="10710" hidden="1"/>
    <row r="10711" hidden="1"/>
    <row r="10712" hidden="1"/>
    <row r="10713" hidden="1"/>
    <row r="10714" hidden="1"/>
    <row r="10715" hidden="1"/>
    <row r="10716" hidden="1"/>
    <row r="10717" hidden="1"/>
    <row r="10718" hidden="1"/>
    <row r="10719" hidden="1"/>
    <row r="10720" hidden="1"/>
    <row r="10721" hidden="1"/>
    <row r="10722" hidden="1"/>
    <row r="10723" hidden="1"/>
    <row r="10724" hidden="1"/>
    <row r="10725" hidden="1"/>
    <row r="10726" hidden="1"/>
    <row r="10727" hidden="1"/>
    <row r="10728" hidden="1"/>
    <row r="10729" hidden="1"/>
    <row r="10730" hidden="1"/>
    <row r="10731" hidden="1"/>
    <row r="10732" hidden="1"/>
    <row r="10733" hidden="1"/>
    <row r="10734" hidden="1"/>
    <row r="10735" hidden="1"/>
    <row r="10736" hidden="1"/>
    <row r="10737" hidden="1"/>
    <row r="10738" hidden="1"/>
    <row r="10739" hidden="1"/>
    <row r="10740" hidden="1"/>
    <row r="10741" hidden="1"/>
    <row r="10742" hidden="1"/>
    <row r="10743" hidden="1"/>
    <row r="10744" hidden="1"/>
    <row r="10745" hidden="1"/>
    <row r="10746" hidden="1"/>
    <row r="10747" hidden="1"/>
    <row r="10748" hidden="1"/>
    <row r="10749" hidden="1"/>
    <row r="10750" hidden="1"/>
    <row r="10751" hidden="1"/>
    <row r="10752" hidden="1"/>
    <row r="10753" hidden="1"/>
    <row r="10754" hidden="1"/>
    <row r="10755" hidden="1"/>
    <row r="10756" hidden="1"/>
    <row r="10757" hidden="1"/>
    <row r="10758" hidden="1"/>
    <row r="10759" hidden="1"/>
    <row r="10760" hidden="1"/>
    <row r="10761" hidden="1"/>
    <row r="10762" hidden="1"/>
    <row r="10763" hidden="1"/>
    <row r="10764" hidden="1"/>
    <row r="10765" hidden="1"/>
    <row r="10766" hidden="1"/>
    <row r="10767" hidden="1"/>
    <row r="10768" hidden="1"/>
    <row r="10769" hidden="1"/>
    <row r="10770" hidden="1"/>
    <row r="10771" hidden="1"/>
    <row r="10772" hidden="1"/>
    <row r="10773" hidden="1"/>
    <row r="10774" hidden="1"/>
    <row r="10775" hidden="1"/>
    <row r="10776" hidden="1"/>
    <row r="10777" hidden="1"/>
    <row r="10778" hidden="1"/>
    <row r="10779" hidden="1"/>
    <row r="10780" hidden="1"/>
    <row r="10781" hidden="1"/>
    <row r="10782" hidden="1"/>
    <row r="10783" hidden="1"/>
    <row r="10784" hidden="1"/>
    <row r="10785" hidden="1"/>
    <row r="10786" hidden="1"/>
    <row r="10787" hidden="1"/>
    <row r="10788" hidden="1"/>
    <row r="10789" hidden="1"/>
    <row r="10790" hidden="1"/>
    <row r="10791" hidden="1"/>
    <row r="10792" hidden="1"/>
    <row r="10793" hidden="1"/>
    <row r="10794" hidden="1"/>
    <row r="10795" hidden="1"/>
    <row r="10796" hidden="1"/>
    <row r="10797" hidden="1"/>
    <row r="10798" hidden="1"/>
    <row r="10799" hidden="1"/>
    <row r="10800" hidden="1"/>
    <row r="10801" hidden="1"/>
    <row r="10802" hidden="1"/>
    <row r="10803" hidden="1"/>
    <row r="10804" hidden="1"/>
    <row r="10805" hidden="1"/>
    <row r="10806" hidden="1"/>
    <row r="10807" hidden="1"/>
    <row r="10808" hidden="1"/>
    <row r="10809" hidden="1"/>
    <row r="10810" hidden="1"/>
    <row r="10811" hidden="1"/>
    <row r="10812" hidden="1"/>
    <row r="10813" hidden="1"/>
    <row r="10814" hidden="1"/>
    <row r="10815" hidden="1"/>
    <row r="10816" hidden="1"/>
    <row r="10817" hidden="1"/>
    <row r="10818" hidden="1"/>
    <row r="10819" hidden="1"/>
    <row r="10820" hidden="1"/>
    <row r="10821" hidden="1"/>
    <row r="10822" hidden="1"/>
    <row r="10823" hidden="1"/>
    <row r="10824" hidden="1"/>
    <row r="10825" hidden="1"/>
    <row r="10826" hidden="1"/>
    <row r="10827" hidden="1"/>
    <row r="10828" hidden="1"/>
    <row r="10829" hidden="1"/>
    <row r="10830" hidden="1"/>
    <row r="10831" hidden="1"/>
    <row r="10832" hidden="1"/>
    <row r="10833" hidden="1"/>
    <row r="10834" hidden="1"/>
    <row r="10835" hidden="1"/>
    <row r="10836" hidden="1"/>
    <row r="10837" hidden="1"/>
    <row r="10838" hidden="1"/>
    <row r="10839" hidden="1"/>
    <row r="10840" hidden="1"/>
    <row r="10841" hidden="1"/>
    <row r="10842" hidden="1"/>
    <row r="10843" hidden="1"/>
    <row r="10844" hidden="1"/>
    <row r="10845" hidden="1"/>
    <row r="10846" hidden="1"/>
    <row r="10847" hidden="1"/>
    <row r="10848" hidden="1"/>
    <row r="10849" hidden="1"/>
    <row r="10850" hidden="1"/>
    <row r="10851" hidden="1"/>
    <row r="10852" hidden="1"/>
    <row r="10853" hidden="1"/>
    <row r="10854" hidden="1"/>
    <row r="10855" hidden="1"/>
    <row r="10856" hidden="1"/>
    <row r="10857" hidden="1"/>
    <row r="10858" hidden="1"/>
    <row r="10859" hidden="1"/>
    <row r="10860" hidden="1"/>
    <row r="10861" hidden="1"/>
    <row r="10862" hidden="1"/>
    <row r="10863" hidden="1"/>
    <row r="10864" hidden="1"/>
    <row r="10865" hidden="1"/>
    <row r="10866" hidden="1"/>
    <row r="10867" hidden="1"/>
    <row r="10868" hidden="1"/>
    <row r="10869" hidden="1"/>
    <row r="10870" hidden="1"/>
    <row r="10871" hidden="1"/>
    <row r="10872" hidden="1"/>
    <row r="10873" hidden="1"/>
    <row r="10874" hidden="1"/>
    <row r="10875" hidden="1"/>
    <row r="10876" hidden="1"/>
    <row r="10877" hidden="1"/>
    <row r="10878" hidden="1"/>
    <row r="10879" hidden="1"/>
    <row r="10880" hidden="1"/>
    <row r="10881" hidden="1"/>
    <row r="10882" hidden="1"/>
    <row r="10883" hidden="1"/>
    <row r="10884" hidden="1"/>
    <row r="10885" hidden="1"/>
    <row r="10886" hidden="1"/>
    <row r="10887" hidden="1"/>
    <row r="10888" hidden="1"/>
    <row r="10889" hidden="1"/>
    <row r="10890" hidden="1"/>
    <row r="10891" hidden="1"/>
    <row r="10892" hidden="1"/>
    <row r="10893" hidden="1"/>
    <row r="10894" hidden="1"/>
    <row r="10895" hidden="1"/>
    <row r="10896" hidden="1"/>
    <row r="10897" hidden="1"/>
    <row r="10898" hidden="1"/>
    <row r="10899" hidden="1"/>
    <row r="10900" hidden="1"/>
    <row r="10901" hidden="1"/>
    <row r="10902" hidden="1"/>
    <row r="10903" hidden="1"/>
    <row r="10904" hidden="1"/>
    <row r="10905" hidden="1"/>
    <row r="10906" hidden="1"/>
    <row r="10907" hidden="1"/>
    <row r="10908" hidden="1"/>
    <row r="10909" hidden="1"/>
    <row r="10910" hidden="1"/>
    <row r="10911" hidden="1"/>
    <row r="10912" hidden="1"/>
    <row r="10913" hidden="1"/>
    <row r="10914" hidden="1"/>
    <row r="10915" hidden="1"/>
    <row r="10916" hidden="1"/>
    <row r="10917" hidden="1"/>
    <row r="10918" hidden="1"/>
    <row r="10919" hidden="1"/>
    <row r="10920" hidden="1"/>
    <row r="10921" hidden="1"/>
    <row r="10922" hidden="1"/>
    <row r="10923" hidden="1"/>
    <row r="10924" hidden="1"/>
    <row r="10925" hidden="1"/>
    <row r="10926" hidden="1"/>
    <row r="10927" hidden="1"/>
    <row r="10928" hidden="1"/>
    <row r="10929" hidden="1"/>
    <row r="10930" hidden="1"/>
    <row r="10931" hidden="1"/>
    <row r="10932" hidden="1"/>
    <row r="10933" hidden="1"/>
    <row r="10934" hidden="1"/>
    <row r="10935" hidden="1"/>
    <row r="10936" hidden="1"/>
    <row r="10937" hidden="1"/>
    <row r="10938" hidden="1"/>
    <row r="10939" hidden="1"/>
    <row r="10940" hidden="1"/>
    <row r="10941" hidden="1"/>
    <row r="10942" hidden="1"/>
    <row r="10943" hidden="1"/>
    <row r="10944" hidden="1"/>
    <row r="10945" hidden="1"/>
    <row r="10946" hidden="1"/>
    <row r="10947" hidden="1"/>
    <row r="10948" hidden="1"/>
    <row r="10949" hidden="1"/>
    <row r="10950" hidden="1"/>
    <row r="10951" hidden="1"/>
    <row r="10952" hidden="1"/>
    <row r="10953" hidden="1"/>
    <row r="10954" hidden="1"/>
    <row r="10955" hidden="1"/>
    <row r="10956" hidden="1"/>
    <row r="10957" hidden="1"/>
    <row r="10958" hidden="1"/>
    <row r="10959" hidden="1"/>
    <row r="10960" hidden="1"/>
    <row r="10961" hidden="1"/>
    <row r="10962" hidden="1"/>
    <row r="10963" hidden="1"/>
    <row r="10964" hidden="1"/>
    <row r="10965" hidden="1"/>
    <row r="10966" hidden="1"/>
    <row r="10967" hidden="1"/>
    <row r="10968" hidden="1"/>
    <row r="10969" hidden="1"/>
    <row r="10970" hidden="1"/>
    <row r="10971" hidden="1"/>
    <row r="10972" hidden="1"/>
    <row r="10973" hidden="1"/>
    <row r="10974" hidden="1"/>
    <row r="10975" hidden="1"/>
    <row r="10976" hidden="1"/>
    <row r="10977" hidden="1"/>
    <row r="10978" hidden="1"/>
    <row r="10979" hidden="1"/>
    <row r="10980" hidden="1"/>
    <row r="10981" hidden="1"/>
    <row r="10982" hidden="1"/>
    <row r="10983" hidden="1"/>
    <row r="10984" hidden="1"/>
    <row r="10985" hidden="1"/>
    <row r="10986" hidden="1"/>
    <row r="10987" hidden="1"/>
    <row r="10988" hidden="1"/>
    <row r="10989" hidden="1"/>
    <row r="10990" hidden="1"/>
    <row r="10991" hidden="1"/>
    <row r="10992" hidden="1"/>
    <row r="10993" hidden="1"/>
    <row r="10994" hidden="1"/>
    <row r="10995" hidden="1"/>
    <row r="10996" hidden="1"/>
    <row r="10997" hidden="1"/>
    <row r="10998" hidden="1"/>
    <row r="10999" hidden="1"/>
    <row r="11000" hidden="1"/>
    <row r="11001" hidden="1"/>
    <row r="11002" hidden="1"/>
    <row r="11003" hidden="1"/>
    <row r="11004" hidden="1"/>
    <row r="11005" hidden="1"/>
    <row r="11006" hidden="1"/>
    <row r="11007" hidden="1"/>
    <row r="11008" hidden="1"/>
    <row r="11009" hidden="1"/>
    <row r="11010" hidden="1"/>
    <row r="11011" hidden="1"/>
    <row r="11012" hidden="1"/>
    <row r="11013" hidden="1"/>
    <row r="11014" hidden="1"/>
    <row r="11015" hidden="1"/>
    <row r="11016" hidden="1"/>
    <row r="11017" hidden="1"/>
    <row r="11018" hidden="1"/>
    <row r="11019" hidden="1"/>
    <row r="11020" hidden="1"/>
    <row r="11021" hidden="1"/>
    <row r="11022" hidden="1"/>
    <row r="11023" hidden="1"/>
    <row r="11024" hidden="1"/>
    <row r="11025" hidden="1"/>
    <row r="11026" hidden="1"/>
    <row r="11027" hidden="1"/>
    <row r="11028" hidden="1"/>
    <row r="11029" hidden="1"/>
    <row r="11030" hidden="1"/>
    <row r="11031" hidden="1"/>
    <row r="11032" hidden="1"/>
    <row r="11033" hidden="1"/>
    <row r="11034" hidden="1"/>
    <row r="11035" hidden="1"/>
    <row r="11036" hidden="1"/>
    <row r="11037" hidden="1"/>
    <row r="11038" hidden="1"/>
    <row r="11039" hidden="1"/>
    <row r="11040" hidden="1"/>
    <row r="11041" hidden="1"/>
    <row r="11042" hidden="1"/>
    <row r="11043" hidden="1"/>
    <row r="11044" hidden="1"/>
    <row r="11045" hidden="1"/>
    <row r="11046" hidden="1"/>
    <row r="11047" hidden="1"/>
    <row r="11048" hidden="1"/>
    <row r="11049" hidden="1"/>
    <row r="11050" hidden="1"/>
    <row r="11051" hidden="1"/>
    <row r="11052" hidden="1"/>
    <row r="11053" hidden="1"/>
    <row r="11054" hidden="1"/>
    <row r="11055" hidden="1"/>
    <row r="11056" hidden="1"/>
    <row r="11057" hidden="1"/>
    <row r="11058" hidden="1"/>
    <row r="11059" hidden="1"/>
    <row r="11060" hidden="1"/>
    <row r="11061" hidden="1"/>
    <row r="11062" hidden="1"/>
    <row r="11063" hidden="1"/>
    <row r="11064" hidden="1"/>
    <row r="11065" hidden="1"/>
    <row r="11066" hidden="1"/>
    <row r="11067" hidden="1"/>
    <row r="11068" hidden="1"/>
    <row r="11069" hidden="1"/>
    <row r="11070" hidden="1"/>
    <row r="11071" hidden="1"/>
    <row r="11072" hidden="1"/>
    <row r="11073" hidden="1"/>
    <row r="11074" hidden="1"/>
    <row r="11075" hidden="1"/>
    <row r="11076" hidden="1"/>
    <row r="11077" hidden="1"/>
    <row r="11078" hidden="1"/>
    <row r="11079" hidden="1"/>
    <row r="11080" hidden="1"/>
    <row r="11081" hidden="1"/>
    <row r="11082" hidden="1"/>
    <row r="11083" hidden="1"/>
    <row r="11084" hidden="1"/>
    <row r="11085" hidden="1"/>
    <row r="11086" hidden="1"/>
    <row r="11087" hidden="1"/>
    <row r="11088" hidden="1"/>
    <row r="11089" hidden="1"/>
    <row r="11090" hidden="1"/>
    <row r="11091" hidden="1"/>
    <row r="11092" hidden="1"/>
    <row r="11093" hidden="1"/>
    <row r="11094" hidden="1"/>
    <row r="11095" hidden="1"/>
    <row r="11096" hidden="1"/>
    <row r="11097" hidden="1"/>
    <row r="11098" hidden="1"/>
    <row r="11099" hidden="1"/>
    <row r="11100" hidden="1"/>
    <row r="11101" hidden="1"/>
    <row r="11102" hidden="1"/>
    <row r="11103" hidden="1"/>
    <row r="11104" hidden="1"/>
    <row r="11105" hidden="1"/>
    <row r="11106" hidden="1"/>
    <row r="11107" hidden="1"/>
    <row r="11108" hidden="1"/>
    <row r="11109" hidden="1"/>
    <row r="11110" hidden="1"/>
    <row r="11111" hidden="1"/>
    <row r="11112" hidden="1"/>
    <row r="11113" hidden="1"/>
    <row r="11114" hidden="1"/>
    <row r="11115" hidden="1"/>
    <row r="11116" hidden="1"/>
    <row r="11117" hidden="1"/>
    <row r="11118" hidden="1"/>
    <row r="11119" hidden="1"/>
    <row r="11120" hidden="1"/>
    <row r="11121" hidden="1"/>
    <row r="11122" hidden="1"/>
    <row r="11123" hidden="1"/>
    <row r="11124" hidden="1"/>
    <row r="11125" hidden="1"/>
    <row r="11126" hidden="1"/>
    <row r="11127" hidden="1"/>
    <row r="11128" hidden="1"/>
    <row r="11129" hidden="1"/>
    <row r="11130" hidden="1"/>
    <row r="11131" hidden="1"/>
    <row r="11132" hidden="1"/>
    <row r="11133" hidden="1"/>
    <row r="11134" hidden="1"/>
    <row r="11135" hidden="1"/>
    <row r="11136" hidden="1"/>
    <row r="11137" hidden="1"/>
    <row r="11138" hidden="1"/>
    <row r="11139" hidden="1"/>
    <row r="11140" hidden="1"/>
    <row r="11141" hidden="1"/>
    <row r="11142" hidden="1"/>
    <row r="11143" hidden="1"/>
    <row r="11144" hidden="1"/>
    <row r="11145" hidden="1"/>
    <row r="11146" hidden="1"/>
    <row r="11147" hidden="1"/>
    <row r="11148" hidden="1"/>
    <row r="11149" hidden="1"/>
    <row r="11150" hidden="1"/>
    <row r="11151" hidden="1"/>
    <row r="11152" hidden="1"/>
    <row r="11153" hidden="1"/>
    <row r="11154" hidden="1"/>
    <row r="11155" hidden="1"/>
    <row r="11156" hidden="1"/>
    <row r="11157" hidden="1"/>
    <row r="11158" hidden="1"/>
    <row r="11159" hidden="1"/>
    <row r="11160" hidden="1"/>
    <row r="11161" hidden="1"/>
    <row r="11162" hidden="1"/>
    <row r="11163" hidden="1"/>
    <row r="11164" hidden="1"/>
    <row r="11165" hidden="1"/>
    <row r="11166" hidden="1"/>
    <row r="11167" hidden="1"/>
    <row r="11168" hidden="1"/>
    <row r="11169" hidden="1"/>
    <row r="11170" hidden="1"/>
    <row r="11171" hidden="1"/>
    <row r="11172" hidden="1"/>
    <row r="11173" hidden="1"/>
    <row r="11174" hidden="1"/>
    <row r="11175" hidden="1"/>
    <row r="11176" hidden="1"/>
    <row r="11177" hidden="1"/>
    <row r="11178" hidden="1"/>
    <row r="11179" hidden="1"/>
    <row r="11180" hidden="1"/>
    <row r="11181" hidden="1"/>
    <row r="11182" hidden="1"/>
    <row r="11183" hidden="1"/>
    <row r="11184" hidden="1"/>
    <row r="11185" hidden="1"/>
    <row r="11186" hidden="1"/>
    <row r="11187" hidden="1"/>
    <row r="11188" hidden="1"/>
    <row r="11189" hidden="1"/>
    <row r="11190" hidden="1"/>
    <row r="11191" hidden="1"/>
    <row r="11192" hidden="1"/>
    <row r="11193" hidden="1"/>
    <row r="11194" hidden="1"/>
    <row r="11195" hidden="1"/>
    <row r="11196" hidden="1"/>
    <row r="11197" hidden="1"/>
    <row r="11198" hidden="1"/>
    <row r="11199" hidden="1"/>
    <row r="11200" hidden="1"/>
    <row r="11201" hidden="1"/>
    <row r="11202" hidden="1"/>
    <row r="11203" hidden="1"/>
    <row r="11204" hidden="1"/>
    <row r="11205" hidden="1"/>
    <row r="11206" hidden="1"/>
    <row r="11207" hidden="1"/>
    <row r="11208" hidden="1"/>
    <row r="11209" hidden="1"/>
    <row r="11210" hidden="1"/>
    <row r="11211" hidden="1"/>
    <row r="11212" hidden="1"/>
    <row r="11213" hidden="1"/>
    <row r="11214" hidden="1"/>
    <row r="11215" hidden="1"/>
    <row r="11216" hidden="1"/>
    <row r="11217" hidden="1"/>
    <row r="11218" hidden="1"/>
    <row r="11219" hidden="1"/>
    <row r="11220" hidden="1"/>
    <row r="11221" hidden="1"/>
    <row r="11222" hidden="1"/>
    <row r="11223" hidden="1"/>
    <row r="11224" hidden="1"/>
    <row r="11225" hidden="1"/>
    <row r="11226" hidden="1"/>
    <row r="11227" hidden="1"/>
    <row r="11228" hidden="1"/>
    <row r="11229" hidden="1"/>
    <row r="11230" hidden="1"/>
    <row r="11231" hidden="1"/>
    <row r="11232" hidden="1"/>
    <row r="11233" hidden="1"/>
    <row r="11234" hidden="1"/>
    <row r="11235" hidden="1"/>
    <row r="11236" hidden="1"/>
    <row r="11237" hidden="1"/>
    <row r="11238" hidden="1"/>
    <row r="11239" hidden="1"/>
    <row r="11240" hidden="1"/>
    <row r="11241" hidden="1"/>
    <row r="11242" hidden="1"/>
    <row r="11243" hidden="1"/>
    <row r="11244" hidden="1"/>
    <row r="11245" hidden="1"/>
    <row r="11246" hidden="1"/>
    <row r="11247" hidden="1"/>
    <row r="11248" hidden="1"/>
    <row r="11249" hidden="1"/>
    <row r="11250" hidden="1"/>
    <row r="11251" hidden="1"/>
    <row r="11252" hidden="1"/>
    <row r="11253" hidden="1"/>
    <row r="11254" hidden="1"/>
    <row r="11255" hidden="1"/>
    <row r="11256" hidden="1"/>
    <row r="11257" hidden="1"/>
    <row r="11258" hidden="1"/>
    <row r="11259" hidden="1"/>
    <row r="11260" hidden="1"/>
    <row r="11261" hidden="1"/>
    <row r="11262" hidden="1"/>
    <row r="11263" hidden="1"/>
    <row r="11264" hidden="1"/>
    <row r="11265" hidden="1"/>
    <row r="11266" hidden="1"/>
    <row r="11267" hidden="1"/>
    <row r="11268" hidden="1"/>
    <row r="11269" hidden="1"/>
    <row r="11270" hidden="1"/>
    <row r="11271" hidden="1"/>
    <row r="11272" hidden="1"/>
    <row r="11273" hidden="1"/>
    <row r="11274" hidden="1"/>
    <row r="11275" hidden="1"/>
    <row r="11276" hidden="1"/>
    <row r="11277" hidden="1"/>
    <row r="11278" hidden="1"/>
    <row r="11279" hidden="1"/>
    <row r="11280" hidden="1"/>
    <row r="11281" hidden="1"/>
    <row r="11282" hidden="1"/>
    <row r="11283" hidden="1"/>
    <row r="11284" hidden="1"/>
    <row r="11285" hidden="1"/>
    <row r="11286" hidden="1"/>
    <row r="11287" hidden="1"/>
    <row r="11288" hidden="1"/>
    <row r="11289" hidden="1"/>
    <row r="11290" hidden="1"/>
    <row r="11291" hidden="1"/>
    <row r="11292" hidden="1"/>
    <row r="11293" hidden="1"/>
    <row r="11294" hidden="1"/>
    <row r="11295" hidden="1"/>
    <row r="11296" hidden="1"/>
    <row r="11297" hidden="1"/>
    <row r="11298" hidden="1"/>
    <row r="11299" hidden="1"/>
    <row r="11300" hidden="1"/>
    <row r="11301" hidden="1"/>
    <row r="11302" hidden="1"/>
    <row r="11303" hidden="1"/>
    <row r="11304" hidden="1"/>
    <row r="11305" hidden="1"/>
    <row r="11306" hidden="1"/>
    <row r="11307" hidden="1"/>
    <row r="11308" hidden="1"/>
    <row r="11309" hidden="1"/>
    <row r="11310" hidden="1"/>
    <row r="11311" hidden="1"/>
    <row r="11312" hidden="1"/>
    <row r="11313" hidden="1"/>
    <row r="11314" hidden="1"/>
    <row r="11315" hidden="1"/>
    <row r="11316" hidden="1"/>
    <row r="11317" hidden="1"/>
    <row r="11318" hidden="1"/>
    <row r="11319" hidden="1"/>
    <row r="11320" hidden="1"/>
    <row r="11321" hidden="1"/>
    <row r="11322" hidden="1"/>
    <row r="11323" hidden="1"/>
    <row r="11324" hidden="1"/>
    <row r="11325" hidden="1"/>
    <row r="11326" hidden="1"/>
    <row r="11327" hidden="1"/>
    <row r="11328" hidden="1"/>
    <row r="11329" hidden="1"/>
    <row r="11330" hidden="1"/>
    <row r="11331" hidden="1"/>
    <row r="11332" hidden="1"/>
    <row r="11333" hidden="1"/>
    <row r="11334" hidden="1"/>
    <row r="11335" hidden="1"/>
    <row r="11336" hidden="1"/>
    <row r="11337" hidden="1"/>
    <row r="11338" hidden="1"/>
    <row r="11339" hidden="1"/>
    <row r="11340" hidden="1"/>
    <row r="11341" hidden="1"/>
    <row r="11342" hidden="1"/>
    <row r="11343" hidden="1"/>
    <row r="11344" hidden="1"/>
    <row r="11345" hidden="1"/>
    <row r="11346" hidden="1"/>
    <row r="11347" hidden="1"/>
    <row r="11348" hidden="1"/>
    <row r="11349" hidden="1"/>
    <row r="11350" hidden="1"/>
    <row r="11351" hidden="1"/>
    <row r="11352" hidden="1"/>
    <row r="11353" hidden="1"/>
    <row r="11354" hidden="1"/>
    <row r="11355" hidden="1"/>
    <row r="11356" hidden="1"/>
    <row r="11357" hidden="1"/>
    <row r="11358" hidden="1"/>
    <row r="11359" hidden="1"/>
    <row r="11360" hidden="1"/>
    <row r="11361" hidden="1"/>
    <row r="11362" hidden="1"/>
    <row r="11363" hidden="1"/>
    <row r="11364" hidden="1"/>
    <row r="11365" hidden="1"/>
    <row r="11366" hidden="1"/>
    <row r="11367" hidden="1"/>
    <row r="11368" hidden="1"/>
    <row r="11369" hidden="1"/>
    <row r="11370" hidden="1"/>
    <row r="11371" hidden="1"/>
    <row r="11372" hidden="1"/>
    <row r="11373" hidden="1"/>
    <row r="11374" hidden="1"/>
    <row r="11375" hidden="1"/>
    <row r="11376" hidden="1"/>
    <row r="11377" hidden="1"/>
    <row r="11378" hidden="1"/>
    <row r="11379" hidden="1"/>
    <row r="11380" hidden="1"/>
    <row r="11381" hidden="1"/>
    <row r="11382" hidden="1"/>
    <row r="11383" hidden="1"/>
    <row r="11384" hidden="1"/>
    <row r="11385" hidden="1"/>
    <row r="11386" hidden="1"/>
    <row r="11387" hidden="1"/>
    <row r="11388" hidden="1"/>
    <row r="11389" hidden="1"/>
    <row r="11390" hidden="1"/>
    <row r="11391" hidden="1"/>
    <row r="11392" hidden="1"/>
    <row r="11393" hidden="1"/>
    <row r="11394" hidden="1"/>
    <row r="11395" hidden="1"/>
    <row r="11396" hidden="1"/>
    <row r="11397" hidden="1"/>
    <row r="11398" hidden="1"/>
    <row r="11399" hidden="1"/>
    <row r="11400" hidden="1"/>
    <row r="11401" hidden="1"/>
    <row r="11402" hidden="1"/>
    <row r="11403" hidden="1"/>
    <row r="11404" hidden="1"/>
    <row r="11405" hidden="1"/>
    <row r="11406" hidden="1"/>
    <row r="11407" hidden="1"/>
    <row r="11408" hidden="1"/>
    <row r="11409" hidden="1"/>
    <row r="11410" hidden="1"/>
    <row r="11411" hidden="1"/>
    <row r="11412" hidden="1"/>
    <row r="11413" hidden="1"/>
    <row r="11414" hidden="1"/>
    <row r="11415" hidden="1"/>
    <row r="11416" hidden="1"/>
    <row r="11417" hidden="1"/>
    <row r="11418" hidden="1"/>
    <row r="11419" hidden="1"/>
    <row r="11420" hidden="1"/>
    <row r="11421" hidden="1"/>
    <row r="11422" hidden="1"/>
    <row r="11423" hidden="1"/>
    <row r="11424" hidden="1"/>
    <row r="11425" hidden="1"/>
    <row r="11426" hidden="1"/>
    <row r="11427" hidden="1"/>
    <row r="11428" hidden="1"/>
    <row r="11429" hidden="1"/>
    <row r="11430" hidden="1"/>
    <row r="11431" hidden="1"/>
    <row r="11432" hidden="1"/>
    <row r="11433" hidden="1"/>
    <row r="11434" hidden="1"/>
    <row r="11435" hidden="1"/>
    <row r="11436" hidden="1"/>
    <row r="11437" hidden="1"/>
    <row r="11438" hidden="1"/>
    <row r="11439" hidden="1"/>
    <row r="11440" hidden="1"/>
    <row r="11441" hidden="1"/>
    <row r="11442" hidden="1"/>
    <row r="11443" hidden="1"/>
    <row r="11444" hidden="1"/>
    <row r="11445" hidden="1"/>
    <row r="11446" hidden="1"/>
    <row r="11447" hidden="1"/>
    <row r="11448" hidden="1"/>
    <row r="11449" hidden="1"/>
    <row r="11450" hidden="1"/>
    <row r="11451" hidden="1"/>
    <row r="11452" hidden="1"/>
    <row r="11453" hidden="1"/>
    <row r="11454" hidden="1"/>
    <row r="11455" hidden="1"/>
    <row r="11456" hidden="1"/>
    <row r="11457" hidden="1"/>
    <row r="11458" hidden="1"/>
    <row r="11459" hidden="1"/>
    <row r="11460" hidden="1"/>
    <row r="11461" hidden="1"/>
    <row r="11462" hidden="1"/>
    <row r="11463" hidden="1"/>
    <row r="11464" hidden="1"/>
    <row r="11465" hidden="1"/>
    <row r="11466" hidden="1"/>
    <row r="11467" hidden="1"/>
    <row r="11468" hidden="1"/>
    <row r="11469" hidden="1"/>
    <row r="11470" hidden="1"/>
    <row r="11471" hidden="1"/>
    <row r="11472" hidden="1"/>
    <row r="11473" hidden="1"/>
    <row r="11474" hidden="1"/>
    <row r="11475" hidden="1"/>
    <row r="11476" hidden="1"/>
    <row r="11477" hidden="1"/>
    <row r="11478" hidden="1"/>
    <row r="11479" hidden="1"/>
    <row r="11480" hidden="1"/>
    <row r="11481" hidden="1"/>
    <row r="11482" hidden="1"/>
    <row r="11483" hidden="1"/>
    <row r="11484" hidden="1"/>
    <row r="11485" hidden="1"/>
    <row r="11486" hidden="1"/>
    <row r="11487" hidden="1"/>
    <row r="11488" hidden="1"/>
    <row r="11489" hidden="1"/>
    <row r="11490" hidden="1"/>
    <row r="11491" hidden="1"/>
    <row r="11492" hidden="1"/>
    <row r="11493" hidden="1"/>
    <row r="11494" hidden="1"/>
    <row r="11495" hidden="1"/>
    <row r="11496" hidden="1"/>
    <row r="11497" hidden="1"/>
    <row r="11498" hidden="1"/>
    <row r="11499" hidden="1"/>
    <row r="11500" hidden="1"/>
    <row r="11501" hidden="1"/>
    <row r="11502" hidden="1"/>
    <row r="11503" hidden="1"/>
    <row r="11504" hidden="1"/>
    <row r="11505" hidden="1"/>
    <row r="11506" hidden="1"/>
    <row r="11507" hidden="1"/>
    <row r="11508" hidden="1"/>
    <row r="11509" hidden="1"/>
    <row r="11510" hidden="1"/>
    <row r="11511" hidden="1"/>
    <row r="11512" hidden="1"/>
    <row r="11513" hidden="1"/>
    <row r="11514" hidden="1"/>
    <row r="11515" hidden="1"/>
    <row r="11516" hidden="1"/>
    <row r="11517" hidden="1"/>
    <row r="11518" hidden="1"/>
    <row r="11519" hidden="1"/>
    <row r="11520" hidden="1"/>
    <row r="11521" hidden="1"/>
    <row r="11522" hidden="1"/>
    <row r="11523" hidden="1"/>
    <row r="11524" hidden="1"/>
    <row r="11525" hidden="1"/>
    <row r="11526" hidden="1"/>
    <row r="11527" hidden="1"/>
    <row r="11528" hidden="1"/>
    <row r="11529" hidden="1"/>
    <row r="11530" hidden="1"/>
    <row r="11531" hidden="1"/>
    <row r="11532" hidden="1"/>
    <row r="11533" hidden="1"/>
    <row r="11534" hidden="1"/>
    <row r="11535" hidden="1"/>
    <row r="11536" hidden="1"/>
    <row r="11537" hidden="1"/>
    <row r="11538" hidden="1"/>
    <row r="11539" hidden="1"/>
    <row r="11540" hidden="1"/>
    <row r="11541" hidden="1"/>
    <row r="11542" hidden="1"/>
    <row r="11543" hidden="1"/>
    <row r="11544" hidden="1"/>
    <row r="11545" hidden="1"/>
    <row r="11546" hidden="1"/>
    <row r="11547" hidden="1"/>
    <row r="11548" hidden="1"/>
    <row r="11549" hidden="1"/>
    <row r="11550" hidden="1"/>
    <row r="11551" hidden="1"/>
    <row r="11552" hidden="1"/>
    <row r="11553" hidden="1"/>
    <row r="11554" hidden="1"/>
    <row r="11555" hidden="1"/>
    <row r="11556" hidden="1"/>
    <row r="11557" hidden="1"/>
    <row r="11558" hidden="1"/>
    <row r="11559" hidden="1"/>
    <row r="11560" hidden="1"/>
    <row r="11561" hidden="1"/>
    <row r="11562" hidden="1"/>
    <row r="11563" hidden="1"/>
    <row r="11564" hidden="1"/>
    <row r="11565" hidden="1"/>
    <row r="11566" hidden="1"/>
    <row r="11567" hidden="1"/>
    <row r="11568" hidden="1"/>
    <row r="11569" hidden="1"/>
    <row r="11570" hidden="1"/>
    <row r="11571" hidden="1"/>
    <row r="11572" hidden="1"/>
    <row r="11573" hidden="1"/>
    <row r="11574" hidden="1"/>
    <row r="11575" hidden="1"/>
    <row r="11576" hidden="1"/>
    <row r="11577" hidden="1"/>
    <row r="11578" hidden="1"/>
    <row r="11579" hidden="1"/>
    <row r="11580" hidden="1"/>
    <row r="11581" hidden="1"/>
    <row r="11582" hidden="1"/>
    <row r="11583" hidden="1"/>
    <row r="11584" hidden="1"/>
    <row r="11585" hidden="1"/>
    <row r="11586" hidden="1"/>
    <row r="11587" hidden="1"/>
    <row r="11588" hidden="1"/>
    <row r="11589" hidden="1"/>
    <row r="11590" hidden="1"/>
    <row r="11591" hidden="1"/>
    <row r="11592" hidden="1"/>
    <row r="11593" hidden="1"/>
    <row r="11594" hidden="1"/>
    <row r="11595" hidden="1"/>
    <row r="11596" hidden="1"/>
    <row r="11597" hidden="1"/>
    <row r="11598" hidden="1"/>
    <row r="11599" hidden="1"/>
    <row r="11600" hidden="1"/>
    <row r="11601" hidden="1"/>
    <row r="11602" hidden="1"/>
    <row r="11603" hidden="1"/>
    <row r="11604" hidden="1"/>
    <row r="11605" hidden="1"/>
    <row r="11606" hidden="1"/>
    <row r="11607" hidden="1"/>
    <row r="11608" hidden="1"/>
    <row r="11609" hidden="1"/>
    <row r="11610" hidden="1"/>
    <row r="11611" hidden="1"/>
    <row r="11612" hidden="1"/>
    <row r="11613" hidden="1"/>
    <row r="11614" hidden="1"/>
    <row r="11615" hidden="1"/>
    <row r="11616" hidden="1"/>
    <row r="11617" hidden="1"/>
    <row r="11618" hidden="1"/>
    <row r="11619" hidden="1"/>
    <row r="11620" hidden="1"/>
    <row r="11621" hidden="1"/>
    <row r="11622" hidden="1"/>
    <row r="11623" hidden="1"/>
    <row r="11624" hidden="1"/>
    <row r="11625" hidden="1"/>
    <row r="11626" hidden="1"/>
    <row r="11627" hidden="1"/>
    <row r="11628" hidden="1"/>
    <row r="11629" hidden="1"/>
    <row r="11630" hidden="1"/>
    <row r="11631" hidden="1"/>
    <row r="11632" hidden="1"/>
    <row r="11633" hidden="1"/>
    <row r="11634" hidden="1"/>
    <row r="11635" hidden="1"/>
    <row r="11636" hidden="1"/>
    <row r="11637" hidden="1"/>
    <row r="11638" hidden="1"/>
    <row r="11639" hidden="1"/>
    <row r="11640" hidden="1"/>
    <row r="11641" hidden="1"/>
    <row r="11642" hidden="1"/>
    <row r="11643" hidden="1"/>
    <row r="11644" hidden="1"/>
    <row r="11645" hidden="1"/>
    <row r="11646" hidden="1"/>
    <row r="11647" hidden="1"/>
    <row r="11648" hidden="1"/>
    <row r="11649" hidden="1"/>
    <row r="11650" hidden="1"/>
    <row r="11651" hidden="1"/>
    <row r="11652" hidden="1"/>
    <row r="11653" hidden="1"/>
    <row r="11654" hidden="1"/>
    <row r="11655" hidden="1"/>
    <row r="11656" hidden="1"/>
    <row r="11657" hidden="1"/>
    <row r="11658" hidden="1"/>
    <row r="11659" hidden="1"/>
    <row r="11660" hidden="1"/>
    <row r="11661" hidden="1"/>
    <row r="11662" hidden="1"/>
    <row r="11663" hidden="1"/>
    <row r="11664" hidden="1"/>
    <row r="11665" hidden="1"/>
    <row r="11666" hidden="1"/>
    <row r="11667" hidden="1"/>
    <row r="11668" hidden="1"/>
    <row r="11669" hidden="1"/>
    <row r="11670" hidden="1"/>
    <row r="11671" hidden="1"/>
    <row r="11672" hidden="1"/>
    <row r="11673" hidden="1"/>
    <row r="11674" hidden="1"/>
    <row r="11675" hidden="1"/>
    <row r="11676" hidden="1"/>
    <row r="11677" hidden="1"/>
    <row r="11678" hidden="1"/>
    <row r="11679" hidden="1"/>
    <row r="11680" hidden="1"/>
    <row r="11681" hidden="1"/>
    <row r="11682" hidden="1"/>
    <row r="11683" hidden="1"/>
    <row r="11684" hidden="1"/>
    <row r="11685" hidden="1"/>
    <row r="11686" hidden="1"/>
    <row r="11687" hidden="1"/>
    <row r="11688" hidden="1"/>
    <row r="11689" hidden="1"/>
    <row r="11690" hidden="1"/>
    <row r="11691" hidden="1"/>
    <row r="11692" hidden="1"/>
    <row r="11693" hidden="1"/>
    <row r="11694" hidden="1"/>
    <row r="11695" hidden="1"/>
    <row r="11696" hidden="1"/>
    <row r="11697" hidden="1"/>
    <row r="11698" hidden="1"/>
    <row r="11699" hidden="1"/>
    <row r="11700" hidden="1"/>
    <row r="11701" hidden="1"/>
    <row r="11702" hidden="1"/>
    <row r="11703" hidden="1"/>
    <row r="11704" hidden="1"/>
    <row r="11705" hidden="1"/>
    <row r="11706" hidden="1"/>
    <row r="11707" hidden="1"/>
    <row r="11708" hidden="1"/>
    <row r="11709" hidden="1"/>
    <row r="11710" hidden="1"/>
    <row r="11711" hidden="1"/>
    <row r="11712" hidden="1"/>
    <row r="11713" hidden="1"/>
    <row r="11714" hidden="1"/>
    <row r="11715" hidden="1"/>
    <row r="11716" hidden="1"/>
    <row r="11717" hidden="1"/>
    <row r="11718" hidden="1"/>
    <row r="11719" hidden="1"/>
    <row r="11720" hidden="1"/>
    <row r="11721" hidden="1"/>
    <row r="11722" hidden="1"/>
    <row r="11723" hidden="1"/>
    <row r="11724" hidden="1"/>
    <row r="11725" hidden="1"/>
    <row r="11726" hidden="1"/>
    <row r="11727" hidden="1"/>
    <row r="11728" hidden="1"/>
    <row r="11729" hidden="1"/>
    <row r="11730" hidden="1"/>
    <row r="11731" hidden="1"/>
    <row r="11732" hidden="1"/>
    <row r="11733" hidden="1"/>
    <row r="11734" hidden="1"/>
    <row r="11735" hidden="1"/>
    <row r="11736" hidden="1"/>
    <row r="11737" hidden="1"/>
    <row r="11738" hidden="1"/>
    <row r="11739" hidden="1"/>
    <row r="11740" hidden="1"/>
    <row r="11741" hidden="1"/>
    <row r="11742" hidden="1"/>
    <row r="11743" hidden="1"/>
    <row r="11744" hidden="1"/>
    <row r="11745" hidden="1"/>
    <row r="11746" hidden="1"/>
    <row r="11747" hidden="1"/>
    <row r="11748" hidden="1"/>
    <row r="11749" hidden="1"/>
    <row r="11750" hidden="1"/>
    <row r="11751" hidden="1"/>
    <row r="11752" hidden="1"/>
    <row r="11753" hidden="1"/>
    <row r="11754" hidden="1"/>
    <row r="11755" hidden="1"/>
    <row r="11756" hidden="1"/>
    <row r="11757" hidden="1"/>
    <row r="11758" hidden="1"/>
    <row r="11759" hidden="1"/>
    <row r="11760" hidden="1"/>
    <row r="11761" hidden="1"/>
    <row r="11762" hidden="1"/>
    <row r="11763" hidden="1"/>
    <row r="11764" hidden="1"/>
    <row r="11765" hidden="1"/>
    <row r="11766" hidden="1"/>
    <row r="11767" hidden="1"/>
    <row r="11768" hidden="1"/>
    <row r="11769" hidden="1"/>
    <row r="11770" hidden="1"/>
    <row r="11771" hidden="1"/>
    <row r="11772" hidden="1"/>
    <row r="11773" hidden="1"/>
    <row r="11774" hidden="1"/>
    <row r="11775" hidden="1"/>
    <row r="11776" hidden="1"/>
    <row r="11777" hidden="1"/>
    <row r="11778" hidden="1"/>
    <row r="11779" hidden="1"/>
    <row r="11780" hidden="1"/>
    <row r="11781" hidden="1"/>
    <row r="11782" hidden="1"/>
    <row r="11783" hidden="1"/>
    <row r="11784" hidden="1"/>
    <row r="11785" hidden="1"/>
    <row r="11786" hidden="1"/>
    <row r="11787" hidden="1"/>
    <row r="11788" hidden="1"/>
    <row r="11789" hidden="1"/>
    <row r="11790" hidden="1"/>
    <row r="11791" hidden="1"/>
    <row r="11792" hidden="1"/>
    <row r="11793" hidden="1"/>
    <row r="11794" hidden="1"/>
    <row r="11795" hidden="1"/>
    <row r="11796" hidden="1"/>
    <row r="11797" hidden="1"/>
    <row r="11798" hidden="1"/>
    <row r="11799" hidden="1"/>
    <row r="11800" hidden="1"/>
    <row r="11801" hidden="1"/>
    <row r="11802" hidden="1"/>
    <row r="11803" hidden="1"/>
    <row r="11804" hidden="1"/>
    <row r="11805" hidden="1"/>
    <row r="11806" hidden="1"/>
    <row r="11807" hidden="1"/>
    <row r="11808" hidden="1"/>
    <row r="11809" hidden="1"/>
    <row r="11810" hidden="1"/>
    <row r="11811" hidden="1"/>
    <row r="11812" hidden="1"/>
    <row r="11813" hidden="1"/>
    <row r="11814" hidden="1"/>
    <row r="11815" hidden="1"/>
    <row r="11816" hidden="1"/>
    <row r="11817" hidden="1"/>
    <row r="11818" hidden="1"/>
    <row r="11819" hidden="1"/>
    <row r="11820" hidden="1"/>
    <row r="11821" hidden="1"/>
    <row r="11822" hidden="1"/>
    <row r="11823" hidden="1"/>
    <row r="11824" hidden="1"/>
    <row r="11825" hidden="1"/>
    <row r="11826" hidden="1"/>
    <row r="11827" hidden="1"/>
    <row r="11828" hidden="1"/>
    <row r="11829" hidden="1"/>
    <row r="11830" hidden="1"/>
    <row r="11831" hidden="1"/>
    <row r="11832" hidden="1"/>
    <row r="11833" hidden="1"/>
    <row r="11834" hidden="1"/>
    <row r="11835" hidden="1"/>
    <row r="11836" hidden="1"/>
    <row r="11837" hidden="1"/>
    <row r="11838" hidden="1"/>
    <row r="11839" hidden="1"/>
    <row r="11840" hidden="1"/>
    <row r="11841" hidden="1"/>
    <row r="11842" hidden="1"/>
    <row r="11843" hidden="1"/>
    <row r="11844" hidden="1"/>
    <row r="11845" hidden="1"/>
    <row r="11846" hidden="1"/>
    <row r="11847" hidden="1"/>
    <row r="11848" hidden="1"/>
    <row r="11849" hidden="1"/>
    <row r="11850" hidden="1"/>
    <row r="11851" hidden="1"/>
    <row r="11852" hidden="1"/>
    <row r="11853" hidden="1"/>
    <row r="11854" hidden="1"/>
    <row r="11855" hidden="1"/>
    <row r="11856" hidden="1"/>
    <row r="11857" hidden="1"/>
    <row r="11858" hidden="1"/>
    <row r="11859" hidden="1"/>
    <row r="11860" hidden="1"/>
    <row r="11861" hidden="1"/>
    <row r="11862" hidden="1"/>
    <row r="11863" hidden="1"/>
    <row r="11864" hidden="1"/>
    <row r="11865" hidden="1"/>
    <row r="11866" hidden="1"/>
    <row r="11867" hidden="1"/>
    <row r="11868" hidden="1"/>
    <row r="11869" hidden="1"/>
    <row r="11870" hidden="1"/>
    <row r="11871" hidden="1"/>
    <row r="11872" hidden="1"/>
    <row r="11873" hidden="1"/>
    <row r="11874" hidden="1"/>
    <row r="11875" hidden="1"/>
    <row r="11876" hidden="1"/>
    <row r="11877" hidden="1"/>
    <row r="11878" hidden="1"/>
    <row r="11879" hidden="1"/>
    <row r="11880" hidden="1"/>
    <row r="11881" hidden="1"/>
    <row r="11882" hidden="1"/>
    <row r="11883" hidden="1"/>
    <row r="11884" hidden="1"/>
    <row r="11885" hidden="1"/>
    <row r="11886" hidden="1"/>
    <row r="11887" hidden="1"/>
    <row r="11888" hidden="1"/>
    <row r="11889" hidden="1"/>
    <row r="11890" hidden="1"/>
    <row r="11891" hidden="1"/>
    <row r="11892" hidden="1"/>
    <row r="11893" hidden="1"/>
    <row r="11894" hidden="1"/>
    <row r="11895" hidden="1"/>
    <row r="11896" hidden="1"/>
    <row r="11897" hidden="1"/>
    <row r="11898" hidden="1"/>
    <row r="11899" hidden="1"/>
    <row r="11900" hidden="1"/>
    <row r="11901" hidden="1"/>
    <row r="11902" hidden="1"/>
    <row r="11903" hidden="1"/>
    <row r="11904" hidden="1"/>
    <row r="11905" hidden="1"/>
    <row r="11906" hidden="1"/>
    <row r="11907" hidden="1"/>
    <row r="11908" hidden="1"/>
    <row r="11909" hidden="1"/>
    <row r="11910" hidden="1"/>
    <row r="11911" hidden="1"/>
    <row r="11912" hidden="1"/>
    <row r="11913" hidden="1"/>
    <row r="11914" hidden="1"/>
    <row r="11915" hidden="1"/>
    <row r="11916" hidden="1"/>
    <row r="11917" hidden="1"/>
    <row r="11918" hidden="1"/>
    <row r="11919" hidden="1"/>
    <row r="11920" hidden="1"/>
    <row r="11921" hidden="1"/>
    <row r="11922" hidden="1"/>
    <row r="11923" hidden="1"/>
    <row r="11924" hidden="1"/>
    <row r="11925" hidden="1"/>
    <row r="11926" hidden="1"/>
    <row r="11927" hidden="1"/>
    <row r="11928" hidden="1"/>
    <row r="11929" hidden="1"/>
    <row r="11930" hidden="1"/>
    <row r="11931" hidden="1"/>
    <row r="11932" hidden="1"/>
    <row r="11933" hidden="1"/>
    <row r="11934" hidden="1"/>
    <row r="11935" hidden="1"/>
    <row r="11936" hidden="1"/>
    <row r="11937" hidden="1"/>
    <row r="11938" hidden="1"/>
    <row r="11939" hidden="1"/>
    <row r="11940" hidden="1"/>
    <row r="11941" hidden="1"/>
    <row r="11942" hidden="1"/>
    <row r="11943" hidden="1"/>
    <row r="11944" hidden="1"/>
    <row r="11945" hidden="1"/>
    <row r="11946" hidden="1"/>
    <row r="11947" hidden="1"/>
    <row r="11948" hidden="1"/>
    <row r="11949" hidden="1"/>
    <row r="11950" hidden="1"/>
    <row r="11951" hidden="1"/>
    <row r="11952" hidden="1"/>
    <row r="11953" hidden="1"/>
    <row r="11954" hidden="1"/>
    <row r="11955" hidden="1"/>
    <row r="11956" hidden="1"/>
    <row r="11957" hidden="1"/>
    <row r="11958" hidden="1"/>
    <row r="11959" hidden="1"/>
    <row r="11960" hidden="1"/>
    <row r="11961" hidden="1"/>
    <row r="11962" hidden="1"/>
    <row r="11963" hidden="1"/>
    <row r="11964" hidden="1"/>
    <row r="11965" hidden="1"/>
    <row r="11966" hidden="1"/>
    <row r="11967" hidden="1"/>
    <row r="11968" hidden="1"/>
    <row r="11969" hidden="1"/>
    <row r="11970" hidden="1"/>
    <row r="11971" hidden="1"/>
    <row r="11972" hidden="1"/>
    <row r="11973" hidden="1"/>
    <row r="11974" hidden="1"/>
    <row r="11975" hidden="1"/>
    <row r="11976" hidden="1"/>
    <row r="11977" hidden="1"/>
    <row r="11978" hidden="1"/>
    <row r="11979" hidden="1"/>
    <row r="11980" hidden="1"/>
    <row r="11981" hidden="1"/>
    <row r="11982" hidden="1"/>
    <row r="11983" hidden="1"/>
    <row r="11984" hidden="1"/>
    <row r="11985" hidden="1"/>
    <row r="11986" hidden="1"/>
    <row r="11987" hidden="1"/>
    <row r="11988" hidden="1"/>
    <row r="11989" hidden="1"/>
    <row r="11990" hidden="1"/>
    <row r="11991" hidden="1"/>
    <row r="11992" hidden="1"/>
    <row r="11993" hidden="1"/>
    <row r="11994" hidden="1"/>
    <row r="11995" hidden="1"/>
    <row r="11996" hidden="1"/>
    <row r="11997" hidden="1"/>
    <row r="11998" hidden="1"/>
    <row r="11999" hidden="1"/>
    <row r="12000" hidden="1"/>
    <row r="12001" hidden="1"/>
    <row r="12002" hidden="1"/>
    <row r="12003" hidden="1"/>
    <row r="12004" hidden="1"/>
    <row r="12005" hidden="1"/>
    <row r="12006" hidden="1"/>
    <row r="12007" hidden="1"/>
    <row r="12008" hidden="1"/>
    <row r="12009" hidden="1"/>
    <row r="12010" hidden="1"/>
    <row r="12011" hidden="1"/>
    <row r="12012" hidden="1"/>
    <row r="12013" hidden="1"/>
    <row r="12014" hidden="1"/>
    <row r="12015" hidden="1"/>
    <row r="12016" hidden="1"/>
    <row r="12017" hidden="1"/>
    <row r="12018" hidden="1"/>
    <row r="12019" hidden="1"/>
    <row r="12020" hidden="1"/>
    <row r="12021" hidden="1"/>
    <row r="12022" hidden="1"/>
    <row r="12023" hidden="1"/>
    <row r="12024" hidden="1"/>
    <row r="12025" hidden="1"/>
    <row r="12026" hidden="1"/>
    <row r="12027" hidden="1"/>
    <row r="12028" hidden="1"/>
    <row r="12029" hidden="1"/>
    <row r="12030" hidden="1"/>
    <row r="12031" hidden="1"/>
    <row r="12032" hidden="1"/>
    <row r="12033" hidden="1"/>
    <row r="12034" hidden="1"/>
    <row r="12035" hidden="1"/>
    <row r="12036" hidden="1"/>
    <row r="12037" hidden="1"/>
    <row r="12038" hidden="1"/>
    <row r="12039" hidden="1"/>
    <row r="12040" hidden="1"/>
    <row r="12041" hidden="1"/>
    <row r="12042" hidden="1"/>
    <row r="12043" hidden="1"/>
    <row r="12044" hidden="1"/>
    <row r="12045" hidden="1"/>
    <row r="12046" hidden="1"/>
    <row r="12047" hidden="1"/>
    <row r="12048" hidden="1"/>
    <row r="12049" hidden="1"/>
    <row r="12050" hidden="1"/>
    <row r="12051" hidden="1"/>
    <row r="12052" hidden="1"/>
    <row r="12053" hidden="1"/>
    <row r="12054" hidden="1"/>
    <row r="12055" hidden="1"/>
    <row r="12056" hidden="1"/>
    <row r="12057" hidden="1"/>
    <row r="12058" hidden="1"/>
    <row r="12059" hidden="1"/>
    <row r="12060" hidden="1"/>
    <row r="12061" hidden="1"/>
    <row r="12062" hidden="1"/>
    <row r="12063" hidden="1"/>
    <row r="12064" hidden="1"/>
    <row r="12065" hidden="1"/>
    <row r="12066" hidden="1"/>
    <row r="12067" hidden="1"/>
    <row r="12068" hidden="1"/>
    <row r="12069" hidden="1"/>
    <row r="12070" hidden="1"/>
    <row r="12071" hidden="1"/>
    <row r="12072" hidden="1"/>
    <row r="12073" hidden="1"/>
    <row r="12074" hidden="1"/>
    <row r="12075" hidden="1"/>
    <row r="12076" hidden="1"/>
    <row r="12077" hidden="1"/>
    <row r="12078" hidden="1"/>
    <row r="12079" hidden="1"/>
    <row r="12080" hidden="1"/>
    <row r="12081" hidden="1"/>
    <row r="12082" hidden="1"/>
    <row r="12083" hidden="1"/>
    <row r="12084" hidden="1"/>
    <row r="12085" hidden="1"/>
    <row r="12086" hidden="1"/>
    <row r="12087" hidden="1"/>
    <row r="12088" hidden="1"/>
    <row r="12089" hidden="1"/>
    <row r="12090" hidden="1"/>
    <row r="12091" hidden="1"/>
    <row r="12092" hidden="1"/>
    <row r="12093" hidden="1"/>
    <row r="12094" hidden="1"/>
    <row r="12095" hidden="1"/>
    <row r="12096" hidden="1"/>
    <row r="12097" hidden="1"/>
    <row r="12098" hidden="1"/>
    <row r="12099" hidden="1"/>
    <row r="12100" hidden="1"/>
    <row r="12101" hidden="1"/>
    <row r="12102" hidden="1"/>
    <row r="12103" hidden="1"/>
    <row r="12104" hidden="1"/>
    <row r="12105" hidden="1"/>
    <row r="12106" hidden="1"/>
    <row r="12107" hidden="1"/>
    <row r="12108" hidden="1"/>
    <row r="12109" hidden="1"/>
    <row r="12110" hidden="1"/>
    <row r="12111" hidden="1"/>
    <row r="12112" hidden="1"/>
    <row r="12113" hidden="1"/>
    <row r="12114" hidden="1"/>
    <row r="12115" hidden="1"/>
    <row r="12116" hidden="1"/>
    <row r="12117" hidden="1"/>
    <row r="12118" hidden="1"/>
    <row r="12119" hidden="1"/>
    <row r="12120" hidden="1"/>
    <row r="12121" hidden="1"/>
    <row r="12122" hidden="1"/>
    <row r="12123" hidden="1"/>
    <row r="12124" hidden="1"/>
    <row r="12125" hidden="1"/>
    <row r="12126" hidden="1"/>
    <row r="12127" hidden="1"/>
    <row r="12128" hidden="1"/>
    <row r="12129" hidden="1"/>
    <row r="12130" hidden="1"/>
    <row r="12131" hidden="1"/>
    <row r="12132" hidden="1"/>
    <row r="12133" hidden="1"/>
    <row r="12134" hidden="1"/>
    <row r="12135" hidden="1"/>
    <row r="12136" hidden="1"/>
    <row r="12137" hidden="1"/>
    <row r="12138" hidden="1"/>
    <row r="12139" hidden="1"/>
    <row r="12140" hidden="1"/>
    <row r="12141" hidden="1"/>
    <row r="12142" hidden="1"/>
    <row r="12143" hidden="1"/>
    <row r="12144" hidden="1"/>
    <row r="12145" hidden="1"/>
    <row r="12146" hidden="1"/>
    <row r="12147" hidden="1"/>
    <row r="12148" hidden="1"/>
    <row r="12149" hidden="1"/>
    <row r="12150" hidden="1"/>
    <row r="12151" hidden="1"/>
    <row r="12152" hidden="1"/>
    <row r="12153" hidden="1"/>
    <row r="12154" hidden="1"/>
    <row r="12155" hidden="1"/>
    <row r="12156" hidden="1"/>
    <row r="12157" hidden="1"/>
    <row r="12158" hidden="1"/>
    <row r="12159" hidden="1"/>
    <row r="12160" hidden="1"/>
    <row r="12161" hidden="1"/>
    <row r="12162" hidden="1"/>
    <row r="12163" hidden="1"/>
    <row r="12164" hidden="1"/>
    <row r="12165" hidden="1"/>
    <row r="12166" hidden="1"/>
    <row r="12167" hidden="1"/>
    <row r="12168" hidden="1"/>
    <row r="12169" hidden="1"/>
    <row r="12170" hidden="1"/>
    <row r="12171" hidden="1"/>
    <row r="12172" hidden="1"/>
    <row r="12173" hidden="1"/>
    <row r="12174" hidden="1"/>
    <row r="12175" hidden="1"/>
    <row r="12176" hidden="1"/>
    <row r="12177" hidden="1"/>
    <row r="12178" hidden="1"/>
    <row r="12179" hidden="1"/>
    <row r="12180" hidden="1"/>
    <row r="12181" hidden="1"/>
    <row r="12182" hidden="1"/>
    <row r="12183" hidden="1"/>
    <row r="12184" hidden="1"/>
    <row r="12185" hidden="1"/>
    <row r="12186" hidden="1"/>
    <row r="12187" hidden="1"/>
    <row r="12188" hidden="1"/>
    <row r="12189" hidden="1"/>
    <row r="12190" hidden="1"/>
    <row r="12191" hidden="1"/>
    <row r="12192" hidden="1"/>
    <row r="12193" hidden="1"/>
    <row r="12194" hidden="1"/>
    <row r="12195" hidden="1"/>
    <row r="12196" hidden="1"/>
    <row r="12197" hidden="1"/>
    <row r="12198" hidden="1"/>
    <row r="12199" hidden="1"/>
    <row r="12200" hidden="1"/>
    <row r="12201" hidden="1"/>
    <row r="12202" hidden="1"/>
    <row r="12203" hidden="1"/>
    <row r="12204" hidden="1"/>
    <row r="12205" hidden="1"/>
    <row r="12206" hidden="1"/>
    <row r="12207" hidden="1"/>
    <row r="12208" hidden="1"/>
    <row r="12209" hidden="1"/>
    <row r="12210" hidden="1"/>
    <row r="12211" hidden="1"/>
    <row r="12212" hidden="1"/>
    <row r="12213" hidden="1"/>
    <row r="12214" hidden="1"/>
    <row r="12215" hidden="1"/>
    <row r="12216" hidden="1"/>
    <row r="12217" hidden="1"/>
    <row r="12218" hidden="1"/>
    <row r="12219" hidden="1"/>
    <row r="12220" hidden="1"/>
    <row r="12221" hidden="1"/>
    <row r="12222" hidden="1"/>
    <row r="12223" hidden="1"/>
    <row r="12224" hidden="1"/>
    <row r="12225" hidden="1"/>
    <row r="12226" hidden="1"/>
    <row r="12227" hidden="1"/>
    <row r="12228" hidden="1"/>
    <row r="12229" hidden="1"/>
    <row r="12230" hidden="1"/>
    <row r="12231" hidden="1"/>
    <row r="12232" hidden="1"/>
    <row r="12233" hidden="1"/>
    <row r="12234" hidden="1"/>
    <row r="12235" hidden="1"/>
    <row r="12236" hidden="1"/>
    <row r="12237" hidden="1"/>
    <row r="12238" hidden="1"/>
    <row r="12239" hidden="1"/>
    <row r="12240" hidden="1"/>
    <row r="12241" hidden="1"/>
    <row r="12242" hidden="1"/>
    <row r="12243" hidden="1"/>
    <row r="12244" hidden="1"/>
    <row r="12245" hidden="1"/>
    <row r="12246" hidden="1"/>
    <row r="12247" hidden="1"/>
    <row r="12248" hidden="1"/>
    <row r="12249" hidden="1"/>
    <row r="12250" hidden="1"/>
    <row r="12251" hidden="1"/>
    <row r="12252" hidden="1"/>
    <row r="12253" hidden="1"/>
    <row r="12254" hidden="1"/>
    <row r="12255" hidden="1"/>
    <row r="12256" hidden="1"/>
    <row r="12257" hidden="1"/>
    <row r="12258" hidden="1"/>
    <row r="12259" hidden="1"/>
    <row r="12260" hidden="1"/>
    <row r="12261" hidden="1"/>
    <row r="12262" hidden="1"/>
    <row r="12263" hidden="1"/>
    <row r="12264" hidden="1"/>
    <row r="12265" hidden="1"/>
    <row r="12266" hidden="1"/>
    <row r="12267" hidden="1"/>
    <row r="12268" hidden="1"/>
    <row r="12269" hidden="1"/>
    <row r="12270" hidden="1"/>
    <row r="12271" hidden="1"/>
    <row r="12272" hidden="1"/>
    <row r="12273" hidden="1"/>
    <row r="12274" hidden="1"/>
    <row r="12275" hidden="1"/>
    <row r="12276" hidden="1"/>
    <row r="12277" hidden="1"/>
    <row r="12278" hidden="1"/>
    <row r="12279" hidden="1"/>
    <row r="12280" hidden="1"/>
    <row r="12281" hidden="1"/>
    <row r="12282" hidden="1"/>
    <row r="12283" hidden="1"/>
    <row r="12284" hidden="1"/>
    <row r="12285" hidden="1"/>
    <row r="12286" hidden="1"/>
    <row r="12287" hidden="1"/>
    <row r="12288" hidden="1"/>
    <row r="12289" hidden="1"/>
    <row r="12290" hidden="1"/>
    <row r="12291" hidden="1"/>
    <row r="12292" hidden="1"/>
    <row r="12293" hidden="1"/>
    <row r="12294" hidden="1"/>
    <row r="12295" hidden="1"/>
    <row r="12296" hidden="1"/>
    <row r="12297" hidden="1"/>
    <row r="12298" hidden="1"/>
    <row r="12299" hidden="1"/>
    <row r="12300" hidden="1"/>
    <row r="12301" hidden="1"/>
    <row r="12302" hidden="1"/>
    <row r="12303" hidden="1"/>
    <row r="12304" hidden="1"/>
    <row r="12305" hidden="1"/>
    <row r="12306" hidden="1"/>
    <row r="12307" hidden="1"/>
    <row r="12308" hidden="1"/>
    <row r="12309" hidden="1"/>
    <row r="12310" hidden="1"/>
    <row r="12311" hidden="1"/>
    <row r="12312" hidden="1"/>
    <row r="12313" hidden="1"/>
    <row r="12314" hidden="1"/>
    <row r="12315" hidden="1"/>
    <row r="12316" hidden="1"/>
    <row r="12317" hidden="1"/>
    <row r="12318" hidden="1"/>
    <row r="12319" hidden="1"/>
    <row r="12320" hidden="1"/>
    <row r="12321" hidden="1"/>
    <row r="12322" hidden="1"/>
    <row r="12323" hidden="1"/>
    <row r="12324" hidden="1"/>
    <row r="12325" hidden="1"/>
    <row r="12326" hidden="1"/>
    <row r="12327" hidden="1"/>
    <row r="12328" hidden="1"/>
    <row r="12329" hidden="1"/>
    <row r="12330" hidden="1"/>
    <row r="12331" hidden="1"/>
    <row r="12332" hidden="1"/>
    <row r="12333" hidden="1"/>
    <row r="12334" hidden="1"/>
    <row r="12335" hidden="1"/>
    <row r="12336" hidden="1"/>
    <row r="12337" hidden="1"/>
    <row r="12338" hidden="1"/>
    <row r="12339" hidden="1"/>
    <row r="12340" hidden="1"/>
    <row r="12341" hidden="1"/>
    <row r="12342" hidden="1"/>
    <row r="12343" hidden="1"/>
    <row r="12344" hidden="1"/>
    <row r="12345" hidden="1"/>
    <row r="12346" hidden="1"/>
    <row r="12347" hidden="1"/>
    <row r="12348" hidden="1"/>
    <row r="12349" hidden="1"/>
    <row r="12350" hidden="1"/>
    <row r="12351" hidden="1"/>
    <row r="12352" hidden="1"/>
    <row r="12353" hidden="1"/>
    <row r="12354" hidden="1"/>
    <row r="12355" hidden="1"/>
    <row r="12356" hidden="1"/>
    <row r="12357" hidden="1"/>
    <row r="12358" hidden="1"/>
    <row r="12359" hidden="1"/>
    <row r="12360" hidden="1"/>
    <row r="12361" hidden="1"/>
    <row r="12362" hidden="1"/>
    <row r="12363" hidden="1"/>
    <row r="12364" hidden="1"/>
    <row r="12365" hidden="1"/>
    <row r="12366" hidden="1"/>
    <row r="12367" hidden="1"/>
    <row r="12368" hidden="1"/>
    <row r="12369" hidden="1"/>
    <row r="12370" hidden="1"/>
    <row r="12371" hidden="1"/>
    <row r="12372" hidden="1"/>
    <row r="12373" hidden="1"/>
    <row r="12374" hidden="1"/>
    <row r="12375" hidden="1"/>
    <row r="12376" hidden="1"/>
    <row r="12377" hidden="1"/>
    <row r="12378" hidden="1"/>
    <row r="12379" hidden="1"/>
    <row r="12380" hidden="1"/>
    <row r="12381" hidden="1"/>
    <row r="12382" hidden="1"/>
    <row r="12383" hidden="1"/>
    <row r="12384" hidden="1"/>
    <row r="12385" hidden="1"/>
    <row r="12386" hidden="1"/>
    <row r="12387" hidden="1"/>
    <row r="12388" hidden="1"/>
    <row r="12389" hidden="1"/>
    <row r="12390" hidden="1"/>
    <row r="12391" hidden="1"/>
    <row r="12392" hidden="1"/>
    <row r="12393" hidden="1"/>
    <row r="12394" hidden="1"/>
    <row r="12395" hidden="1"/>
    <row r="12396" hidden="1"/>
    <row r="12397" hidden="1"/>
    <row r="12398" hidden="1"/>
    <row r="12399" hidden="1"/>
    <row r="12400" hidden="1"/>
    <row r="12401" hidden="1"/>
    <row r="12402" hidden="1"/>
    <row r="12403" hidden="1"/>
    <row r="12404" hidden="1"/>
    <row r="12405" hidden="1"/>
    <row r="12406" hidden="1"/>
    <row r="12407" hidden="1"/>
    <row r="12408" hidden="1"/>
    <row r="12409" hidden="1"/>
    <row r="12410" hidden="1"/>
    <row r="12411" hidden="1"/>
    <row r="12412" hidden="1"/>
    <row r="12413" hidden="1"/>
    <row r="12414" hidden="1"/>
    <row r="12415" hidden="1"/>
    <row r="12416" hidden="1"/>
    <row r="12417" hidden="1"/>
    <row r="12418" hidden="1"/>
    <row r="12419" hidden="1"/>
    <row r="12420" hidden="1"/>
    <row r="12421" hidden="1"/>
    <row r="12422" hidden="1"/>
    <row r="12423" hidden="1"/>
    <row r="12424" hidden="1"/>
    <row r="12425" hidden="1"/>
    <row r="12426" hidden="1"/>
    <row r="12427" hidden="1"/>
    <row r="12428" hidden="1"/>
    <row r="12429" hidden="1"/>
    <row r="12430" hidden="1"/>
    <row r="12431" hidden="1"/>
    <row r="12432" hidden="1"/>
    <row r="12433" hidden="1"/>
    <row r="12434" hidden="1"/>
    <row r="12435" hidden="1"/>
    <row r="12436" hidden="1"/>
    <row r="12437" hidden="1"/>
    <row r="12438" hidden="1"/>
    <row r="12439" hidden="1"/>
    <row r="12440" hidden="1"/>
    <row r="12441" hidden="1"/>
    <row r="12442" hidden="1"/>
    <row r="12443" hidden="1"/>
    <row r="12444" hidden="1"/>
    <row r="12445" hidden="1"/>
    <row r="12446" hidden="1"/>
    <row r="12447" hidden="1"/>
    <row r="12448" hidden="1"/>
    <row r="12449" hidden="1"/>
    <row r="12450" hidden="1"/>
    <row r="12451" hidden="1"/>
    <row r="12452" hidden="1"/>
    <row r="12453" hidden="1"/>
    <row r="12454" hidden="1"/>
    <row r="12455" hidden="1"/>
    <row r="12456" hidden="1"/>
    <row r="12457" hidden="1"/>
    <row r="12458" hidden="1"/>
    <row r="12459" hidden="1"/>
    <row r="12460" hidden="1"/>
    <row r="12461" hidden="1"/>
    <row r="12462" hidden="1"/>
    <row r="12463" hidden="1"/>
    <row r="12464" hidden="1"/>
    <row r="12465" hidden="1"/>
    <row r="12466" hidden="1"/>
    <row r="12467" hidden="1"/>
    <row r="12468" hidden="1"/>
    <row r="12469" hidden="1"/>
    <row r="12470" hidden="1"/>
    <row r="12471" hidden="1"/>
    <row r="12472" hidden="1"/>
    <row r="12473" hidden="1"/>
    <row r="12474" hidden="1"/>
    <row r="12475" hidden="1"/>
    <row r="12476" hidden="1"/>
    <row r="12477" hidden="1"/>
    <row r="12478" hidden="1"/>
    <row r="12479" hidden="1"/>
    <row r="12480" hidden="1"/>
    <row r="12481" hidden="1"/>
    <row r="12482" hidden="1"/>
    <row r="12483" hidden="1"/>
    <row r="12484" hidden="1"/>
    <row r="12485" hidden="1"/>
    <row r="12486" hidden="1"/>
    <row r="12487" hidden="1"/>
    <row r="12488" hidden="1"/>
    <row r="12489" hidden="1"/>
    <row r="12490" hidden="1"/>
    <row r="12491" hidden="1"/>
    <row r="12492" hidden="1"/>
    <row r="12493" hidden="1"/>
    <row r="12494" hidden="1"/>
    <row r="12495" hidden="1"/>
    <row r="12496" hidden="1"/>
    <row r="12497" hidden="1"/>
    <row r="12498" hidden="1"/>
    <row r="12499" hidden="1"/>
    <row r="12500" hidden="1"/>
    <row r="12501" hidden="1"/>
    <row r="12502" hidden="1"/>
    <row r="12503" hidden="1"/>
    <row r="12504" hidden="1"/>
    <row r="12505" hidden="1"/>
    <row r="12506" hidden="1"/>
    <row r="12507" hidden="1"/>
    <row r="12508" hidden="1"/>
    <row r="12509" hidden="1"/>
    <row r="12510" hidden="1"/>
    <row r="12511" hidden="1"/>
    <row r="12512" hidden="1"/>
    <row r="12513" hidden="1"/>
    <row r="12514" hidden="1"/>
    <row r="12515" hidden="1"/>
    <row r="12516" hidden="1"/>
    <row r="12517" hidden="1"/>
    <row r="12518" hidden="1"/>
    <row r="12519" hidden="1"/>
    <row r="12520" hidden="1"/>
    <row r="12521" hidden="1"/>
    <row r="12522" hidden="1"/>
    <row r="12523" hidden="1"/>
    <row r="12524" hidden="1"/>
    <row r="12525" hidden="1"/>
    <row r="12526" hidden="1"/>
    <row r="12527" hidden="1"/>
    <row r="12528" hidden="1"/>
    <row r="12529" hidden="1"/>
    <row r="12530" hidden="1"/>
    <row r="12531" hidden="1"/>
    <row r="12532" hidden="1"/>
    <row r="12533" hidden="1"/>
    <row r="12534" hidden="1"/>
    <row r="12535" hidden="1"/>
    <row r="12536" hidden="1"/>
    <row r="12537" hidden="1"/>
    <row r="12538" hidden="1"/>
    <row r="12539" hidden="1"/>
    <row r="12540" hidden="1"/>
    <row r="12541" hidden="1"/>
    <row r="12542" hidden="1"/>
    <row r="12543" hidden="1"/>
    <row r="12544" hidden="1"/>
    <row r="12545" hidden="1"/>
    <row r="12546" hidden="1"/>
    <row r="12547" hidden="1"/>
    <row r="12548" hidden="1"/>
    <row r="12549" hidden="1"/>
    <row r="12550" hidden="1"/>
    <row r="12551" hidden="1"/>
    <row r="12552" hidden="1"/>
    <row r="12553" hidden="1"/>
    <row r="12554" hidden="1"/>
    <row r="12555" hidden="1"/>
    <row r="12556" hidden="1"/>
    <row r="12557" hidden="1"/>
    <row r="12558" hidden="1"/>
    <row r="12559" hidden="1"/>
    <row r="12560" hidden="1"/>
    <row r="12561" hidden="1"/>
    <row r="12562" hidden="1"/>
    <row r="12563" hidden="1"/>
    <row r="12564" hidden="1"/>
    <row r="12565" hidden="1"/>
    <row r="12566" hidden="1"/>
    <row r="12567" hidden="1"/>
    <row r="12568" hidden="1"/>
    <row r="12569" hidden="1"/>
    <row r="12570" hidden="1"/>
    <row r="12571" hidden="1"/>
    <row r="12572" hidden="1"/>
    <row r="12573" hidden="1"/>
    <row r="12574" hidden="1"/>
    <row r="12575" hidden="1"/>
    <row r="12576" hidden="1"/>
    <row r="12577" hidden="1"/>
    <row r="12578" hidden="1"/>
    <row r="12579" hidden="1"/>
    <row r="12580" hidden="1"/>
    <row r="12581" hidden="1"/>
    <row r="12582" hidden="1"/>
    <row r="12583" hidden="1"/>
    <row r="12584" hidden="1"/>
    <row r="12585" hidden="1"/>
    <row r="12586" hidden="1"/>
    <row r="12587" hidden="1"/>
    <row r="12588" hidden="1"/>
    <row r="12589" hidden="1"/>
    <row r="12590" hidden="1"/>
    <row r="12591" hidden="1"/>
    <row r="12592" hidden="1"/>
    <row r="12593" hidden="1"/>
    <row r="12594" hidden="1"/>
    <row r="12595" hidden="1"/>
    <row r="12596" hidden="1"/>
    <row r="12597" hidden="1"/>
    <row r="12598" hidden="1"/>
    <row r="12599" hidden="1"/>
    <row r="12600" hidden="1"/>
    <row r="12601" hidden="1"/>
    <row r="12602" hidden="1"/>
    <row r="12603" hidden="1"/>
    <row r="12604" hidden="1"/>
    <row r="12605" hidden="1"/>
    <row r="12606" hidden="1"/>
    <row r="12607" hidden="1"/>
    <row r="12608" hidden="1"/>
    <row r="12609" hidden="1"/>
    <row r="12610" hidden="1"/>
    <row r="12611" hidden="1"/>
    <row r="12612" hidden="1"/>
    <row r="12613" hidden="1"/>
    <row r="12614" hidden="1"/>
    <row r="12615" hidden="1"/>
    <row r="12616" hidden="1"/>
    <row r="12617" hidden="1"/>
    <row r="12618" hidden="1"/>
    <row r="12619" hidden="1"/>
    <row r="12620" hidden="1"/>
    <row r="12621" hidden="1"/>
    <row r="12622" hidden="1"/>
    <row r="12623" hidden="1"/>
    <row r="12624" hidden="1"/>
    <row r="12625" hidden="1"/>
    <row r="12626" hidden="1"/>
    <row r="12627" hidden="1"/>
    <row r="12628" hidden="1"/>
    <row r="12629" hidden="1"/>
    <row r="12630" hidden="1"/>
    <row r="12631" hidden="1"/>
    <row r="12632" hidden="1"/>
    <row r="12633" hidden="1"/>
    <row r="12634" hidden="1"/>
    <row r="12635" hidden="1"/>
    <row r="12636" hidden="1"/>
    <row r="12637" hidden="1"/>
    <row r="12638" hidden="1"/>
    <row r="12639" hidden="1"/>
    <row r="12640" hidden="1"/>
    <row r="12641" hidden="1"/>
    <row r="12642" hidden="1"/>
    <row r="12643" hidden="1"/>
    <row r="12644" hidden="1"/>
    <row r="12645" hidden="1"/>
    <row r="12646" hidden="1"/>
    <row r="12647" hidden="1"/>
    <row r="12648" hidden="1"/>
    <row r="12649" hidden="1"/>
    <row r="12650" hidden="1"/>
    <row r="12651" hidden="1"/>
    <row r="12652" hidden="1"/>
    <row r="12653" hidden="1"/>
    <row r="12654" hidden="1"/>
    <row r="12655" hidden="1"/>
    <row r="12656" hidden="1"/>
    <row r="12657" hidden="1"/>
    <row r="12658" hidden="1"/>
    <row r="12659" hidden="1"/>
    <row r="12660" hidden="1"/>
    <row r="12661" hidden="1"/>
    <row r="12662" hidden="1"/>
    <row r="12663" hidden="1"/>
    <row r="12664" hidden="1"/>
    <row r="12665" hidden="1"/>
    <row r="12666" hidden="1"/>
    <row r="12667" hidden="1"/>
    <row r="12668" hidden="1"/>
    <row r="12669" hidden="1"/>
    <row r="12670" hidden="1"/>
    <row r="12671" hidden="1"/>
    <row r="12672" hidden="1"/>
    <row r="12673" hidden="1"/>
    <row r="12674" hidden="1"/>
    <row r="12675" hidden="1"/>
    <row r="12676" hidden="1"/>
    <row r="12677" hidden="1"/>
    <row r="12678" hidden="1"/>
    <row r="12679" hidden="1"/>
    <row r="12680" hidden="1"/>
    <row r="12681" hidden="1"/>
    <row r="12682" hidden="1"/>
    <row r="12683" hidden="1"/>
    <row r="12684" hidden="1"/>
    <row r="12685" hidden="1"/>
    <row r="12686" hidden="1"/>
    <row r="12687" hidden="1"/>
    <row r="12688" hidden="1"/>
    <row r="12689" hidden="1"/>
    <row r="12690" hidden="1"/>
    <row r="12691" hidden="1"/>
    <row r="12692" hidden="1"/>
    <row r="12693" hidden="1"/>
    <row r="12694" hidden="1"/>
    <row r="12695" hidden="1"/>
    <row r="12696" hidden="1"/>
    <row r="12697" hidden="1"/>
    <row r="12698" hidden="1"/>
    <row r="12699" hidden="1"/>
    <row r="12700" hidden="1"/>
    <row r="12701" hidden="1"/>
    <row r="12702" hidden="1"/>
    <row r="12703" hidden="1"/>
    <row r="12704" hidden="1"/>
    <row r="12705" hidden="1"/>
    <row r="12706" hidden="1"/>
    <row r="12707" hidden="1"/>
    <row r="12708" hidden="1"/>
    <row r="12709" hidden="1"/>
    <row r="12710" hidden="1"/>
    <row r="12711" hidden="1"/>
    <row r="12712" hidden="1"/>
    <row r="12713" hidden="1"/>
    <row r="12714" hidden="1"/>
    <row r="12715" hidden="1"/>
    <row r="12716" hidden="1"/>
    <row r="12717" hidden="1"/>
    <row r="12718" hidden="1"/>
    <row r="12719" hidden="1"/>
    <row r="12720" hidden="1"/>
    <row r="12721" hidden="1"/>
    <row r="12722" hidden="1"/>
    <row r="12723" hidden="1"/>
    <row r="12724" hidden="1"/>
    <row r="12725" hidden="1"/>
    <row r="12726" hidden="1"/>
    <row r="12727" hidden="1"/>
    <row r="12728" hidden="1"/>
    <row r="12729" hidden="1"/>
    <row r="12730" hidden="1"/>
    <row r="12731" hidden="1"/>
    <row r="12732" hidden="1"/>
    <row r="12733" hidden="1"/>
    <row r="12734" hidden="1"/>
    <row r="12735" hidden="1"/>
    <row r="12736" hidden="1"/>
    <row r="12737" hidden="1"/>
    <row r="12738" hidden="1"/>
    <row r="12739" hidden="1"/>
    <row r="12740" hidden="1"/>
    <row r="12741" hidden="1"/>
    <row r="12742" hidden="1"/>
    <row r="12743" hidden="1"/>
    <row r="12744" hidden="1"/>
    <row r="12745" hidden="1"/>
    <row r="12746" hidden="1"/>
    <row r="12747" hidden="1"/>
    <row r="12748" hidden="1"/>
    <row r="12749" hidden="1"/>
    <row r="12750" hidden="1"/>
    <row r="12751" hidden="1"/>
    <row r="12752" hidden="1"/>
    <row r="12753" hidden="1"/>
    <row r="12754" hidden="1"/>
    <row r="12755" hidden="1"/>
    <row r="12756" hidden="1"/>
    <row r="12757" hidden="1"/>
    <row r="12758" hidden="1"/>
    <row r="12759" hidden="1"/>
    <row r="12760" hidden="1"/>
    <row r="12761" hidden="1"/>
    <row r="12762" hidden="1"/>
    <row r="12763" hidden="1"/>
    <row r="12764" hidden="1"/>
    <row r="12765" hidden="1"/>
    <row r="12766" hidden="1"/>
    <row r="12767" hidden="1"/>
    <row r="12768" hidden="1"/>
    <row r="12769" hidden="1"/>
    <row r="12770" hidden="1"/>
    <row r="12771" hidden="1"/>
    <row r="12772" hidden="1"/>
    <row r="12773" hidden="1"/>
    <row r="12774" hidden="1"/>
    <row r="12775" hidden="1"/>
    <row r="12776" hidden="1"/>
    <row r="12777" hidden="1"/>
    <row r="12778" hidden="1"/>
    <row r="12779" hidden="1"/>
    <row r="12780" hidden="1"/>
    <row r="12781" hidden="1"/>
    <row r="12782" hidden="1"/>
    <row r="12783" hidden="1"/>
    <row r="12784" hidden="1"/>
    <row r="12785" hidden="1"/>
    <row r="12786" hidden="1"/>
    <row r="12787" hidden="1"/>
    <row r="12788" hidden="1"/>
    <row r="12789" hidden="1"/>
    <row r="12790" hidden="1"/>
    <row r="12791" hidden="1"/>
    <row r="12792" hidden="1"/>
    <row r="12793" hidden="1"/>
    <row r="12794" hidden="1"/>
    <row r="12795" hidden="1"/>
    <row r="12796" hidden="1"/>
    <row r="12797" hidden="1"/>
    <row r="12798" hidden="1"/>
    <row r="12799" hidden="1"/>
    <row r="12800" hidden="1"/>
    <row r="12801" hidden="1"/>
    <row r="12802" hidden="1"/>
    <row r="12803" hidden="1"/>
    <row r="12804" hidden="1"/>
    <row r="12805" hidden="1"/>
    <row r="12806" hidden="1"/>
    <row r="12807" hidden="1"/>
    <row r="12808" hidden="1"/>
    <row r="12809" hidden="1"/>
    <row r="12810" hidden="1"/>
    <row r="12811" hidden="1"/>
    <row r="12812" hidden="1"/>
    <row r="12813" hidden="1"/>
    <row r="12814" hidden="1"/>
    <row r="12815" hidden="1"/>
    <row r="12816" hidden="1"/>
    <row r="12817" hidden="1"/>
    <row r="12818" hidden="1"/>
    <row r="12819" hidden="1"/>
    <row r="12820" hidden="1"/>
    <row r="12821" hidden="1"/>
    <row r="12822" hidden="1"/>
    <row r="12823" hidden="1"/>
    <row r="12824" hidden="1"/>
    <row r="12825" hidden="1"/>
    <row r="12826" hidden="1"/>
    <row r="12827" hidden="1"/>
    <row r="12828" hidden="1"/>
    <row r="12829" hidden="1"/>
    <row r="12830" hidden="1"/>
    <row r="12831" hidden="1"/>
    <row r="12832" hidden="1"/>
    <row r="12833" hidden="1"/>
    <row r="12834" hidden="1"/>
    <row r="12835" hidden="1"/>
    <row r="12836" hidden="1"/>
    <row r="12837" hidden="1"/>
    <row r="12838" hidden="1"/>
    <row r="12839" hidden="1"/>
    <row r="12840" hidden="1"/>
    <row r="12841" hidden="1"/>
    <row r="12842" hidden="1"/>
    <row r="12843" hidden="1"/>
    <row r="12844" hidden="1"/>
    <row r="12845" hidden="1"/>
    <row r="12846" hidden="1"/>
    <row r="12847" hidden="1"/>
    <row r="12848" hidden="1"/>
    <row r="12849" hidden="1"/>
    <row r="12850" hidden="1"/>
    <row r="12851" hidden="1"/>
    <row r="12852" hidden="1"/>
    <row r="12853" hidden="1"/>
    <row r="12854" hidden="1"/>
    <row r="12855" hidden="1"/>
    <row r="12856" hidden="1"/>
    <row r="12857" hidden="1"/>
    <row r="12858" hidden="1"/>
    <row r="12859" hidden="1"/>
    <row r="12860" hidden="1"/>
    <row r="12861" hidden="1"/>
    <row r="12862" hidden="1"/>
    <row r="12863" hidden="1"/>
    <row r="12864" hidden="1"/>
    <row r="12865" hidden="1"/>
    <row r="12866" hidden="1"/>
    <row r="12867" hidden="1"/>
    <row r="12868" hidden="1"/>
    <row r="12869" hidden="1"/>
    <row r="12870" hidden="1"/>
    <row r="12871" hidden="1"/>
    <row r="12872" hidden="1"/>
    <row r="12873" hidden="1"/>
    <row r="12874" hidden="1"/>
    <row r="12875" hidden="1"/>
    <row r="12876" hidden="1"/>
    <row r="12877" hidden="1"/>
    <row r="12878" hidden="1"/>
    <row r="12879" hidden="1"/>
    <row r="12880" hidden="1"/>
    <row r="12881" hidden="1"/>
    <row r="12882" hidden="1"/>
    <row r="12883" hidden="1"/>
    <row r="12884" hidden="1"/>
    <row r="12885" hidden="1"/>
    <row r="12886" hidden="1"/>
    <row r="12887" hidden="1"/>
    <row r="12888" hidden="1"/>
    <row r="12889" hidden="1"/>
    <row r="12890" hidden="1"/>
    <row r="12891" hidden="1"/>
    <row r="12892" hidden="1"/>
    <row r="12893" hidden="1"/>
    <row r="12894" hidden="1"/>
    <row r="12895" hidden="1"/>
    <row r="12896" hidden="1"/>
    <row r="12897" hidden="1"/>
    <row r="12898" hidden="1"/>
    <row r="12899" hidden="1"/>
    <row r="12900" hidden="1"/>
    <row r="12901" hidden="1"/>
    <row r="12902" hidden="1"/>
    <row r="12903" hidden="1"/>
    <row r="12904" hidden="1"/>
    <row r="12905" hidden="1"/>
    <row r="12906" hidden="1"/>
    <row r="12907" hidden="1"/>
    <row r="12908" hidden="1"/>
    <row r="12909" hidden="1"/>
    <row r="12910" hidden="1"/>
    <row r="12911" hidden="1"/>
    <row r="12912" hidden="1"/>
    <row r="12913" hidden="1"/>
    <row r="12914" hidden="1"/>
    <row r="12915" hidden="1"/>
    <row r="12916" hidden="1"/>
    <row r="12917" hidden="1"/>
    <row r="12918" hidden="1"/>
    <row r="12919" hidden="1"/>
    <row r="12920" hidden="1"/>
    <row r="12921" hidden="1"/>
    <row r="12922" hidden="1"/>
    <row r="12923" hidden="1"/>
    <row r="12924" hidden="1"/>
    <row r="12925" hidden="1"/>
    <row r="12926" hidden="1"/>
    <row r="12927" hidden="1"/>
    <row r="12928" hidden="1"/>
    <row r="12929" hidden="1"/>
    <row r="12930" hidden="1"/>
    <row r="12931" hidden="1"/>
    <row r="12932" hidden="1"/>
    <row r="12933" hidden="1"/>
    <row r="12934" hidden="1"/>
    <row r="12935" hidden="1"/>
    <row r="12936" hidden="1"/>
    <row r="12937" hidden="1"/>
    <row r="12938" hidden="1"/>
    <row r="12939" hidden="1"/>
    <row r="12940" hidden="1"/>
    <row r="12941" hidden="1"/>
    <row r="12942" hidden="1"/>
    <row r="12943" hidden="1"/>
    <row r="12944" hidden="1"/>
    <row r="12945" hidden="1"/>
    <row r="12946" hidden="1"/>
    <row r="12947" hidden="1"/>
    <row r="12948" hidden="1"/>
    <row r="12949" hidden="1"/>
    <row r="12950" hidden="1"/>
    <row r="12951" hidden="1"/>
    <row r="12952" hidden="1"/>
    <row r="12953" hidden="1"/>
    <row r="12954" hidden="1"/>
    <row r="12955" hidden="1"/>
    <row r="12956" hidden="1"/>
    <row r="12957" hidden="1"/>
    <row r="12958" hidden="1"/>
    <row r="12959" hidden="1"/>
    <row r="12960" hidden="1"/>
    <row r="12961" hidden="1"/>
    <row r="12962" hidden="1"/>
    <row r="12963" hidden="1"/>
    <row r="12964" hidden="1"/>
    <row r="12965" hidden="1"/>
    <row r="12966" hidden="1"/>
    <row r="12967" hidden="1"/>
    <row r="12968" hidden="1"/>
    <row r="12969" hidden="1"/>
    <row r="12970" hidden="1"/>
    <row r="12971" hidden="1"/>
    <row r="12972" hidden="1"/>
    <row r="12973" hidden="1"/>
    <row r="12974" hidden="1"/>
    <row r="12975" hidden="1"/>
    <row r="12976" hidden="1"/>
    <row r="12977" hidden="1"/>
    <row r="12978" hidden="1"/>
    <row r="12979" hidden="1"/>
    <row r="12980" hidden="1"/>
    <row r="12981" hidden="1"/>
    <row r="12982" hidden="1"/>
    <row r="12983" hidden="1"/>
    <row r="12984" hidden="1"/>
    <row r="12985" hidden="1"/>
    <row r="12986" hidden="1"/>
    <row r="12987" hidden="1"/>
    <row r="12988" hidden="1"/>
    <row r="12989" hidden="1"/>
    <row r="12990" hidden="1"/>
    <row r="12991" hidden="1"/>
    <row r="12992" hidden="1"/>
    <row r="12993" hidden="1"/>
    <row r="12994" hidden="1"/>
    <row r="12995" hidden="1"/>
    <row r="12996" hidden="1"/>
    <row r="12997" hidden="1"/>
    <row r="12998" hidden="1"/>
    <row r="12999" hidden="1"/>
    <row r="13000" hidden="1"/>
    <row r="13001" hidden="1"/>
    <row r="13002" hidden="1"/>
    <row r="13003" hidden="1"/>
    <row r="13004" hidden="1"/>
    <row r="13005" hidden="1"/>
    <row r="13006" hidden="1"/>
    <row r="13007" hidden="1"/>
    <row r="13008" hidden="1"/>
    <row r="13009" hidden="1"/>
    <row r="13010" hidden="1"/>
    <row r="13011" hidden="1"/>
    <row r="13012" hidden="1"/>
    <row r="13013" hidden="1"/>
    <row r="13014" hidden="1"/>
    <row r="13015" hidden="1"/>
    <row r="13016" hidden="1"/>
    <row r="13017" hidden="1"/>
    <row r="13018" hidden="1"/>
    <row r="13019" hidden="1"/>
    <row r="13020" hidden="1"/>
    <row r="13021" hidden="1"/>
    <row r="13022" hidden="1"/>
    <row r="13023" hidden="1"/>
    <row r="13024" hidden="1"/>
    <row r="13025" hidden="1"/>
    <row r="13026" hidden="1"/>
    <row r="13027" hidden="1"/>
    <row r="13028" hidden="1"/>
    <row r="13029" hidden="1"/>
    <row r="13030" hidden="1"/>
    <row r="13031" hidden="1"/>
    <row r="13032" hidden="1"/>
    <row r="13033" hidden="1"/>
    <row r="13034" hidden="1"/>
    <row r="13035" hidden="1"/>
    <row r="13036" hidden="1"/>
    <row r="13037" hidden="1"/>
    <row r="13038" hidden="1"/>
    <row r="13039" hidden="1"/>
    <row r="13040" hidden="1"/>
    <row r="13041" hidden="1"/>
    <row r="13042" hidden="1"/>
    <row r="13043" hidden="1"/>
    <row r="13044" hidden="1"/>
    <row r="13045" hidden="1"/>
    <row r="13046" hidden="1"/>
    <row r="13047" hidden="1"/>
    <row r="13048" hidden="1"/>
    <row r="13049" hidden="1"/>
    <row r="13050" hidden="1"/>
    <row r="13051" hidden="1"/>
    <row r="13052" hidden="1"/>
    <row r="13053" hidden="1"/>
    <row r="13054" hidden="1"/>
    <row r="13055" hidden="1"/>
    <row r="13056" hidden="1"/>
    <row r="13057" hidden="1"/>
    <row r="13058" hidden="1"/>
    <row r="13059" hidden="1"/>
    <row r="13060" hidden="1"/>
    <row r="13061" hidden="1"/>
    <row r="13062" hidden="1"/>
    <row r="13063" hidden="1"/>
    <row r="13064" hidden="1"/>
    <row r="13065" hidden="1"/>
    <row r="13066" hidden="1"/>
    <row r="13067" hidden="1"/>
    <row r="13068" hidden="1"/>
    <row r="13069" hidden="1"/>
    <row r="13070" hidden="1"/>
    <row r="13071" hidden="1"/>
    <row r="13072" hidden="1"/>
    <row r="13073" hidden="1"/>
    <row r="13074" hidden="1"/>
    <row r="13075" hidden="1"/>
    <row r="13076" hidden="1"/>
    <row r="13077" hidden="1"/>
    <row r="13078" hidden="1"/>
    <row r="13079" hidden="1"/>
    <row r="13080" hidden="1"/>
    <row r="13081" hidden="1"/>
    <row r="13082" hidden="1"/>
    <row r="13083" hidden="1"/>
    <row r="13084" hidden="1"/>
    <row r="13085" hidden="1"/>
    <row r="13086" hidden="1"/>
    <row r="13087" hidden="1"/>
    <row r="13088" hidden="1"/>
    <row r="13089" hidden="1"/>
    <row r="13090" hidden="1"/>
    <row r="13091" hidden="1"/>
    <row r="13092" hidden="1"/>
    <row r="13093" hidden="1"/>
    <row r="13094" hidden="1"/>
    <row r="13095" hidden="1"/>
    <row r="13096" hidden="1"/>
    <row r="13097" hidden="1"/>
    <row r="13098" hidden="1"/>
    <row r="13099" hidden="1"/>
    <row r="13100" hidden="1"/>
    <row r="13101" hidden="1"/>
    <row r="13102" hidden="1"/>
    <row r="13103" hidden="1"/>
    <row r="13104" hidden="1"/>
    <row r="13105" hidden="1"/>
    <row r="13106" hidden="1"/>
    <row r="13107" hidden="1"/>
    <row r="13108" hidden="1"/>
    <row r="13109" hidden="1"/>
    <row r="13110" hidden="1"/>
    <row r="13111" hidden="1"/>
    <row r="13112" hidden="1"/>
    <row r="13113" hidden="1"/>
    <row r="13114" hidden="1"/>
    <row r="13115" hidden="1"/>
    <row r="13116" hidden="1"/>
    <row r="13117" hidden="1"/>
    <row r="13118" hidden="1"/>
    <row r="13119" hidden="1"/>
    <row r="13120" hidden="1"/>
    <row r="13121" hidden="1"/>
    <row r="13122" hidden="1"/>
    <row r="13123" hidden="1"/>
    <row r="13124" hidden="1"/>
    <row r="13125" hidden="1"/>
    <row r="13126" hidden="1"/>
    <row r="13127" hidden="1"/>
    <row r="13128" hidden="1"/>
    <row r="13129" hidden="1"/>
    <row r="13130" hidden="1"/>
    <row r="13131" hidden="1"/>
    <row r="13132" hidden="1"/>
    <row r="13133" hidden="1"/>
    <row r="13134" hidden="1"/>
    <row r="13135" hidden="1"/>
    <row r="13136" hidden="1"/>
    <row r="13137" hidden="1"/>
    <row r="13138" hidden="1"/>
    <row r="13139" hidden="1"/>
    <row r="13140" hidden="1"/>
    <row r="13141" hidden="1"/>
    <row r="13142" hidden="1"/>
    <row r="13143" hidden="1"/>
    <row r="13144" hidden="1"/>
    <row r="13145" hidden="1"/>
    <row r="13146" hidden="1"/>
    <row r="13147" hidden="1"/>
    <row r="13148" hidden="1"/>
    <row r="13149" hidden="1"/>
    <row r="13150" hidden="1"/>
    <row r="13151" hidden="1"/>
    <row r="13152" hidden="1"/>
    <row r="13153" hidden="1"/>
    <row r="13154" hidden="1"/>
    <row r="13155" hidden="1"/>
    <row r="13156" hidden="1"/>
    <row r="13157" hidden="1"/>
    <row r="13158" hidden="1"/>
    <row r="13159" hidden="1"/>
    <row r="13160" hidden="1"/>
    <row r="13161" hidden="1"/>
    <row r="13162" hidden="1"/>
    <row r="13163" hidden="1"/>
    <row r="13164" hidden="1"/>
    <row r="13165" hidden="1"/>
    <row r="13166" hidden="1"/>
    <row r="13167" hidden="1"/>
    <row r="13168" hidden="1"/>
    <row r="13169" hidden="1"/>
    <row r="13170" hidden="1"/>
    <row r="13171" hidden="1"/>
    <row r="13172" hidden="1"/>
    <row r="13173" hidden="1"/>
    <row r="13174" hidden="1"/>
    <row r="13175" hidden="1"/>
    <row r="13176" hidden="1"/>
    <row r="13177" hidden="1"/>
    <row r="13178" hidden="1"/>
    <row r="13179" hidden="1"/>
    <row r="13180" hidden="1"/>
    <row r="13181" hidden="1"/>
    <row r="13182" hidden="1"/>
    <row r="13183" hidden="1"/>
    <row r="13184" hidden="1"/>
    <row r="13185" hidden="1"/>
    <row r="13186" hidden="1"/>
    <row r="13187" hidden="1"/>
    <row r="13188" hidden="1"/>
    <row r="13189" hidden="1"/>
    <row r="13190" hidden="1"/>
    <row r="13191" hidden="1"/>
    <row r="13192" hidden="1"/>
    <row r="13193" hidden="1"/>
    <row r="13194" hidden="1"/>
    <row r="13195" hidden="1"/>
    <row r="13196" hidden="1"/>
    <row r="13197" hidden="1"/>
    <row r="13198" hidden="1"/>
    <row r="13199" hidden="1"/>
    <row r="13200" hidden="1"/>
    <row r="13201" hidden="1"/>
    <row r="13202" hidden="1"/>
    <row r="13203" hidden="1"/>
    <row r="13204" hidden="1"/>
    <row r="13205" hidden="1"/>
    <row r="13206" hidden="1"/>
    <row r="13207" hidden="1"/>
    <row r="13208" hidden="1"/>
    <row r="13209" hidden="1"/>
    <row r="13210" hidden="1"/>
    <row r="13211" hidden="1"/>
    <row r="13212" hidden="1"/>
    <row r="13213" hidden="1"/>
    <row r="13214" hidden="1"/>
    <row r="13215" hidden="1"/>
    <row r="13216" hidden="1"/>
    <row r="13217" hidden="1"/>
    <row r="13218" hidden="1"/>
    <row r="13219" hidden="1"/>
    <row r="13220" hidden="1"/>
    <row r="13221" hidden="1"/>
    <row r="13222" hidden="1"/>
    <row r="13223" hidden="1"/>
    <row r="13224" hidden="1"/>
    <row r="13225" hidden="1"/>
    <row r="13226" hidden="1"/>
    <row r="13227" hidden="1"/>
    <row r="13228" hidden="1"/>
    <row r="13229" hidden="1"/>
    <row r="13230" hidden="1"/>
    <row r="13231" hidden="1"/>
    <row r="13232" hidden="1"/>
    <row r="13233" hidden="1"/>
    <row r="13234" hidden="1"/>
    <row r="13235" hidden="1"/>
    <row r="13236" hidden="1"/>
    <row r="13237" hidden="1"/>
    <row r="13238" hidden="1"/>
    <row r="13239" hidden="1"/>
    <row r="13240" hidden="1"/>
    <row r="13241" hidden="1"/>
    <row r="13242" hidden="1"/>
    <row r="13243" hidden="1"/>
    <row r="13244" hidden="1"/>
    <row r="13245" hidden="1"/>
    <row r="13246" hidden="1"/>
    <row r="13247" hidden="1"/>
    <row r="13248" hidden="1"/>
    <row r="13249" hidden="1"/>
    <row r="13250" hidden="1"/>
    <row r="13251" hidden="1"/>
    <row r="13252" hidden="1"/>
    <row r="13253" hidden="1"/>
    <row r="13254" hidden="1"/>
    <row r="13255" hidden="1"/>
    <row r="13256" hidden="1"/>
    <row r="13257" hidden="1"/>
    <row r="13258" hidden="1"/>
    <row r="13259" hidden="1"/>
    <row r="13260" hidden="1"/>
    <row r="13261" hidden="1"/>
    <row r="13262" hidden="1"/>
    <row r="13263" hidden="1"/>
    <row r="13264" hidden="1"/>
    <row r="13265" hidden="1"/>
    <row r="13266" hidden="1"/>
    <row r="13267" hidden="1"/>
    <row r="13268" hidden="1"/>
    <row r="13269" hidden="1"/>
    <row r="13270" hidden="1"/>
    <row r="13271" hidden="1"/>
    <row r="13272" hidden="1"/>
    <row r="13273" hidden="1"/>
    <row r="13274" hidden="1"/>
    <row r="13275" hidden="1"/>
    <row r="13276" hidden="1"/>
    <row r="13277" hidden="1"/>
    <row r="13278" hidden="1"/>
    <row r="13279" hidden="1"/>
    <row r="13280" hidden="1"/>
    <row r="13281" hidden="1"/>
    <row r="13282" hidden="1"/>
    <row r="13283" hidden="1"/>
    <row r="13284" hidden="1"/>
    <row r="13285" hidden="1"/>
    <row r="13286" hidden="1"/>
    <row r="13287" hidden="1"/>
    <row r="13288" hidden="1"/>
    <row r="13289" hidden="1"/>
    <row r="13290" hidden="1"/>
    <row r="13291" hidden="1"/>
    <row r="13292" hidden="1"/>
    <row r="13293" hidden="1"/>
    <row r="13294" hidden="1"/>
    <row r="13295" hidden="1"/>
    <row r="13296" hidden="1"/>
    <row r="13297" hidden="1"/>
    <row r="13298" hidden="1"/>
    <row r="13299" hidden="1"/>
    <row r="13300" hidden="1"/>
    <row r="13301" hidden="1"/>
    <row r="13302" hidden="1"/>
    <row r="13303" hidden="1"/>
    <row r="13304" hidden="1"/>
    <row r="13305" hidden="1"/>
    <row r="13306" hidden="1"/>
    <row r="13307" hidden="1"/>
    <row r="13308" hidden="1"/>
    <row r="13309" hidden="1"/>
    <row r="13310" hidden="1"/>
    <row r="13311" hidden="1"/>
    <row r="13312" hidden="1"/>
    <row r="13313" hidden="1"/>
    <row r="13314" hidden="1"/>
    <row r="13315" hidden="1"/>
    <row r="13316" hidden="1"/>
    <row r="13317" hidden="1"/>
    <row r="13318" hidden="1"/>
    <row r="13319" hidden="1"/>
    <row r="13320" hidden="1"/>
    <row r="13321" hidden="1"/>
    <row r="13322" hidden="1"/>
    <row r="13323" hidden="1"/>
    <row r="13324" hidden="1"/>
    <row r="13325" hidden="1"/>
    <row r="13326" hidden="1"/>
    <row r="13327" hidden="1"/>
    <row r="13328" hidden="1"/>
    <row r="13329" hidden="1"/>
    <row r="13330" hidden="1"/>
    <row r="13331" hidden="1"/>
    <row r="13332" hidden="1"/>
    <row r="13333" hidden="1"/>
    <row r="13334" hidden="1"/>
    <row r="13335" hidden="1"/>
    <row r="13336" hidden="1"/>
    <row r="13337" hidden="1"/>
    <row r="13338" hidden="1"/>
    <row r="13339" hidden="1"/>
    <row r="13340" hidden="1"/>
    <row r="13341" hidden="1"/>
    <row r="13342" hidden="1"/>
    <row r="13343" hidden="1"/>
    <row r="13344" hidden="1"/>
    <row r="13345" hidden="1"/>
    <row r="13346" hidden="1"/>
    <row r="13347" hidden="1"/>
    <row r="13348" hidden="1"/>
    <row r="13349" hidden="1"/>
    <row r="13350" hidden="1"/>
    <row r="13351" hidden="1"/>
    <row r="13352" hidden="1"/>
    <row r="13353" hidden="1"/>
    <row r="13354" hidden="1"/>
    <row r="13355" hidden="1"/>
    <row r="13356" hidden="1"/>
    <row r="13357" hidden="1"/>
    <row r="13358" hidden="1"/>
    <row r="13359" hidden="1"/>
    <row r="13360" hidden="1"/>
    <row r="13361" hidden="1"/>
    <row r="13362" hidden="1"/>
    <row r="13363" hidden="1"/>
    <row r="13364" hidden="1"/>
    <row r="13365" hidden="1"/>
    <row r="13366" hidden="1"/>
    <row r="13367" hidden="1"/>
    <row r="13368" hidden="1"/>
    <row r="13369" hidden="1"/>
    <row r="13370" hidden="1"/>
    <row r="13371" hidden="1"/>
    <row r="13372" hidden="1"/>
    <row r="13373" hidden="1"/>
    <row r="13374" hidden="1"/>
    <row r="13375" hidden="1"/>
    <row r="13376" hidden="1"/>
    <row r="13377" hidden="1"/>
    <row r="13378" hidden="1"/>
    <row r="13379" hidden="1"/>
    <row r="13380" hidden="1"/>
    <row r="13381" hidden="1"/>
    <row r="13382" hidden="1"/>
    <row r="13383" hidden="1"/>
    <row r="13384" hidden="1"/>
    <row r="13385" hidden="1"/>
    <row r="13386" hidden="1"/>
    <row r="13387" hidden="1"/>
    <row r="13388" hidden="1"/>
    <row r="13389" hidden="1"/>
    <row r="13390" hidden="1"/>
    <row r="13391" hidden="1"/>
    <row r="13392" hidden="1"/>
    <row r="13393" hidden="1"/>
    <row r="13394" hidden="1"/>
    <row r="13395" hidden="1"/>
    <row r="13396" hidden="1"/>
    <row r="13397" hidden="1"/>
    <row r="13398" hidden="1"/>
    <row r="13399" hidden="1"/>
    <row r="13400" hidden="1"/>
    <row r="13401" hidden="1"/>
    <row r="13402" hidden="1"/>
    <row r="13403" hidden="1"/>
    <row r="13404" hidden="1"/>
    <row r="13405" hidden="1"/>
    <row r="13406" hidden="1"/>
    <row r="13407" hidden="1"/>
    <row r="13408" hidden="1"/>
    <row r="13409" hidden="1"/>
    <row r="13410" hidden="1"/>
    <row r="13411" hidden="1"/>
    <row r="13412" hidden="1"/>
    <row r="13413" hidden="1"/>
    <row r="13414" hidden="1"/>
    <row r="13415" hidden="1"/>
    <row r="13416" hidden="1"/>
    <row r="13417" hidden="1"/>
    <row r="13418" hidden="1"/>
    <row r="13419" hidden="1"/>
    <row r="13420" hidden="1"/>
    <row r="13421" hidden="1"/>
    <row r="13422" hidden="1"/>
    <row r="13423" hidden="1"/>
    <row r="13424" hidden="1"/>
    <row r="13425" hidden="1"/>
    <row r="13426" hidden="1"/>
    <row r="13427" hidden="1"/>
    <row r="13428" hidden="1"/>
    <row r="13429" hidden="1"/>
    <row r="13430" hidden="1"/>
    <row r="13431" hidden="1"/>
    <row r="13432" hidden="1"/>
    <row r="13433" hidden="1"/>
    <row r="13434" hidden="1"/>
    <row r="13435" hidden="1"/>
    <row r="13436" hidden="1"/>
    <row r="13437" hidden="1"/>
    <row r="13438" hidden="1"/>
    <row r="13439" hidden="1"/>
    <row r="13440" hidden="1"/>
    <row r="13441" hidden="1"/>
    <row r="13442" hidden="1"/>
    <row r="13443" hidden="1"/>
    <row r="13444" hidden="1"/>
    <row r="13445" hidden="1"/>
    <row r="13446" hidden="1"/>
    <row r="13447" hidden="1"/>
    <row r="13448" hidden="1"/>
    <row r="13449" hidden="1"/>
    <row r="13450" hidden="1"/>
    <row r="13451" hidden="1"/>
    <row r="13452" hidden="1"/>
    <row r="13453" hidden="1"/>
    <row r="13454" hidden="1"/>
    <row r="13455" hidden="1"/>
    <row r="13456" hidden="1"/>
    <row r="13457" hidden="1"/>
    <row r="13458" hidden="1"/>
    <row r="13459" hidden="1"/>
    <row r="13460" hidden="1"/>
    <row r="13461" hidden="1"/>
    <row r="13462" hidden="1"/>
    <row r="13463" hidden="1"/>
    <row r="13464" hidden="1"/>
    <row r="13465" hidden="1"/>
    <row r="13466" hidden="1"/>
    <row r="13467" hidden="1"/>
    <row r="13468" hidden="1"/>
    <row r="13469" hidden="1"/>
    <row r="13470" hidden="1"/>
    <row r="13471" hidden="1"/>
    <row r="13472" hidden="1"/>
    <row r="13473" hidden="1"/>
    <row r="13474" hidden="1"/>
    <row r="13475" hidden="1"/>
    <row r="13476" hidden="1"/>
    <row r="13477" hidden="1"/>
    <row r="13478" hidden="1"/>
    <row r="13479" hidden="1"/>
    <row r="13480" hidden="1"/>
    <row r="13481" hidden="1"/>
    <row r="13482" hidden="1"/>
    <row r="13483" hidden="1"/>
    <row r="13484" hidden="1"/>
    <row r="13485" hidden="1"/>
    <row r="13486" hidden="1"/>
    <row r="13487" hidden="1"/>
    <row r="13488" hidden="1"/>
    <row r="13489" hidden="1"/>
    <row r="13490" hidden="1"/>
    <row r="13491" hidden="1"/>
    <row r="13492" hidden="1"/>
    <row r="13493" hidden="1"/>
    <row r="13494" hidden="1"/>
    <row r="13495" hidden="1"/>
    <row r="13496" hidden="1"/>
    <row r="13497" hidden="1"/>
    <row r="13498" hidden="1"/>
    <row r="13499" hidden="1"/>
    <row r="13500" hidden="1"/>
    <row r="13501" hidden="1"/>
    <row r="13502" hidden="1"/>
    <row r="13503" hidden="1"/>
    <row r="13504" hidden="1"/>
    <row r="13505" hidden="1"/>
    <row r="13506" hidden="1"/>
    <row r="13507" hidden="1"/>
    <row r="13508" hidden="1"/>
    <row r="13509" hidden="1"/>
    <row r="13510" hidden="1"/>
    <row r="13511" hidden="1"/>
    <row r="13512" hidden="1"/>
    <row r="13513" hidden="1"/>
    <row r="13514" hidden="1"/>
    <row r="13515" hidden="1"/>
    <row r="13516" hidden="1"/>
    <row r="13517" hidden="1"/>
    <row r="13518" hidden="1"/>
    <row r="13519" hidden="1"/>
    <row r="13520" hidden="1"/>
    <row r="13521" hidden="1"/>
    <row r="13522" hidden="1"/>
    <row r="13523" hidden="1"/>
    <row r="13524" hidden="1"/>
    <row r="13525" hidden="1"/>
    <row r="13526" hidden="1"/>
    <row r="13527" hidden="1"/>
    <row r="13528" hidden="1"/>
    <row r="13529" hidden="1"/>
    <row r="13530" hidden="1"/>
    <row r="13531" hidden="1"/>
    <row r="13532" hidden="1"/>
    <row r="13533" hidden="1"/>
    <row r="13534" hidden="1"/>
    <row r="13535" hidden="1"/>
    <row r="13536" hidden="1"/>
    <row r="13537" hidden="1"/>
    <row r="13538" hidden="1"/>
    <row r="13539" hidden="1"/>
    <row r="13540" hidden="1"/>
    <row r="13541" hidden="1"/>
    <row r="13542" hidden="1"/>
    <row r="13543" hidden="1"/>
    <row r="13544" hidden="1"/>
    <row r="13545" hidden="1"/>
    <row r="13546" hidden="1"/>
    <row r="13547" hidden="1"/>
    <row r="13548" hidden="1"/>
    <row r="13549" hidden="1"/>
    <row r="13550" hidden="1"/>
    <row r="13551" hidden="1"/>
    <row r="13552" hidden="1"/>
    <row r="13553" hidden="1"/>
    <row r="13554" hidden="1"/>
    <row r="13555" hidden="1"/>
    <row r="13556" hidden="1"/>
    <row r="13557" hidden="1"/>
    <row r="13558" hidden="1"/>
    <row r="13559" hidden="1"/>
    <row r="13560" hidden="1"/>
    <row r="13561" hidden="1"/>
    <row r="13562" hidden="1"/>
    <row r="13563" hidden="1"/>
    <row r="13564" hidden="1"/>
    <row r="13565" hidden="1"/>
    <row r="13566" hidden="1"/>
    <row r="13567" hidden="1"/>
    <row r="13568" hidden="1"/>
    <row r="13569" hidden="1"/>
    <row r="13570" hidden="1"/>
    <row r="13571" hidden="1"/>
    <row r="13572" hidden="1"/>
    <row r="13573" hidden="1"/>
    <row r="13574" hidden="1"/>
    <row r="13575" hidden="1"/>
    <row r="13576" hidden="1"/>
    <row r="13577" hidden="1"/>
    <row r="13578" hidden="1"/>
    <row r="13579" hidden="1"/>
    <row r="13580" hidden="1"/>
    <row r="13581" hidden="1"/>
    <row r="13582" hidden="1"/>
    <row r="13583" hidden="1"/>
    <row r="13584" hidden="1"/>
    <row r="13585" hidden="1"/>
    <row r="13586" hidden="1"/>
    <row r="13587" hidden="1"/>
    <row r="13588" hidden="1"/>
    <row r="13589" hidden="1"/>
    <row r="13590" hidden="1"/>
    <row r="13591" hidden="1"/>
    <row r="13592" hidden="1"/>
    <row r="13593" hidden="1"/>
    <row r="13594" hidden="1"/>
    <row r="13595" hidden="1"/>
    <row r="13596" hidden="1"/>
    <row r="13597" hidden="1"/>
    <row r="13598" hidden="1"/>
    <row r="13599" hidden="1"/>
    <row r="13600" hidden="1"/>
    <row r="13601" hidden="1"/>
    <row r="13602" hidden="1"/>
    <row r="13603" hidden="1"/>
    <row r="13604" hidden="1"/>
    <row r="13605" hidden="1"/>
    <row r="13606" hidden="1"/>
    <row r="13607" hidden="1"/>
    <row r="13608" hidden="1"/>
    <row r="13609" hidden="1"/>
    <row r="13610" hidden="1"/>
    <row r="13611" hidden="1"/>
    <row r="13612" hidden="1"/>
    <row r="13613" hidden="1"/>
    <row r="13614" hidden="1"/>
    <row r="13615" hidden="1"/>
    <row r="13616" hidden="1"/>
    <row r="13617" hidden="1"/>
    <row r="13618" hidden="1"/>
    <row r="13619" hidden="1"/>
    <row r="13620" hidden="1"/>
    <row r="13621" hidden="1"/>
    <row r="13622" hidden="1"/>
    <row r="13623" hidden="1"/>
    <row r="13624" hidden="1"/>
    <row r="13625" hidden="1"/>
    <row r="13626" hidden="1"/>
    <row r="13627" hidden="1"/>
    <row r="13628" hidden="1"/>
    <row r="13629" hidden="1"/>
    <row r="13630" hidden="1"/>
    <row r="13631" hidden="1"/>
    <row r="13632" hidden="1"/>
    <row r="13633" hidden="1"/>
    <row r="13634" hidden="1"/>
    <row r="13635" hidden="1"/>
    <row r="13636" hidden="1"/>
    <row r="13637" hidden="1"/>
    <row r="13638" hidden="1"/>
    <row r="13639" hidden="1"/>
    <row r="13640" hidden="1"/>
    <row r="13641" hidden="1"/>
    <row r="13642" hidden="1"/>
    <row r="13643" hidden="1"/>
    <row r="13644" hidden="1"/>
    <row r="13645" hidden="1"/>
    <row r="13646" hidden="1"/>
    <row r="13647" hidden="1"/>
    <row r="13648" hidden="1"/>
    <row r="13649" hidden="1"/>
    <row r="13650" hidden="1"/>
    <row r="13651" hidden="1"/>
    <row r="13652" hidden="1"/>
    <row r="13653" hidden="1"/>
    <row r="13654" hidden="1"/>
    <row r="13655" hidden="1"/>
    <row r="13656" hidden="1"/>
    <row r="13657" hidden="1"/>
    <row r="13658" hidden="1"/>
    <row r="13659" hidden="1"/>
    <row r="13660" hidden="1"/>
    <row r="13661" hidden="1"/>
    <row r="13662" hidden="1"/>
    <row r="13663" hidden="1"/>
    <row r="13664" hidden="1"/>
    <row r="13665" hidden="1"/>
    <row r="13666" hidden="1"/>
    <row r="13667" hidden="1"/>
    <row r="13668" hidden="1"/>
    <row r="13669" hidden="1"/>
    <row r="13670" hidden="1"/>
    <row r="13671" hidden="1"/>
    <row r="13672" hidden="1"/>
    <row r="13673" hidden="1"/>
    <row r="13674" hidden="1"/>
    <row r="13675" hidden="1"/>
    <row r="13676" hidden="1"/>
    <row r="13677" hidden="1"/>
    <row r="13678" hidden="1"/>
    <row r="13679" hidden="1"/>
    <row r="13680" hidden="1"/>
    <row r="13681" hidden="1"/>
    <row r="13682" hidden="1"/>
    <row r="13683" hidden="1"/>
    <row r="13684" hidden="1"/>
    <row r="13685" hidden="1"/>
    <row r="13686" hidden="1"/>
    <row r="13687" hidden="1"/>
    <row r="13688" hidden="1"/>
    <row r="13689" hidden="1"/>
    <row r="13690" hidden="1"/>
    <row r="13691" hidden="1"/>
    <row r="13692" hidden="1"/>
    <row r="13693" hidden="1"/>
    <row r="13694" hidden="1"/>
    <row r="13695" hidden="1"/>
    <row r="13696" hidden="1"/>
    <row r="13697" hidden="1"/>
    <row r="13698" hidden="1"/>
    <row r="13699" hidden="1"/>
    <row r="13700" hidden="1"/>
    <row r="13701" hidden="1"/>
    <row r="13702" hidden="1"/>
    <row r="13703" hidden="1"/>
    <row r="13704" hidden="1"/>
    <row r="13705" hidden="1"/>
    <row r="13706" hidden="1"/>
    <row r="13707" hidden="1"/>
    <row r="13708" hidden="1"/>
    <row r="13709" hidden="1"/>
    <row r="13710" hidden="1"/>
    <row r="13711" hidden="1"/>
    <row r="13712" hidden="1"/>
    <row r="13713" hidden="1"/>
    <row r="13714" hidden="1"/>
    <row r="13715" hidden="1"/>
    <row r="13716" hidden="1"/>
    <row r="13717" hidden="1"/>
    <row r="13718" hidden="1"/>
    <row r="13719" hidden="1"/>
    <row r="13720" hidden="1"/>
    <row r="13721" hidden="1"/>
    <row r="13722" hidden="1"/>
    <row r="13723" hidden="1"/>
    <row r="13724" hidden="1"/>
    <row r="13725" hidden="1"/>
    <row r="13726" hidden="1"/>
    <row r="13727" hidden="1"/>
    <row r="13728" hidden="1"/>
    <row r="13729" hidden="1"/>
    <row r="13730" hidden="1"/>
    <row r="13731" hidden="1"/>
    <row r="13732" hidden="1"/>
    <row r="13733" hidden="1"/>
    <row r="13734" hidden="1"/>
    <row r="13735" hidden="1"/>
    <row r="13736" hidden="1"/>
    <row r="13737" hidden="1"/>
    <row r="13738" hidden="1"/>
    <row r="13739" hidden="1"/>
    <row r="13740" hidden="1"/>
    <row r="13741" hidden="1"/>
    <row r="13742" hidden="1"/>
    <row r="13743" hidden="1"/>
    <row r="13744" hidden="1"/>
    <row r="13745" hidden="1"/>
    <row r="13746" hidden="1"/>
    <row r="13747" hidden="1"/>
    <row r="13748" hidden="1"/>
    <row r="13749" hidden="1"/>
    <row r="13750" hidden="1"/>
    <row r="13751" hidden="1"/>
    <row r="13752" hidden="1"/>
    <row r="13753" hidden="1"/>
    <row r="13754" hidden="1"/>
    <row r="13755" hidden="1"/>
    <row r="13756" hidden="1"/>
    <row r="13757" hidden="1"/>
    <row r="13758" hidden="1"/>
    <row r="13759" hidden="1"/>
    <row r="13760" hidden="1"/>
    <row r="13761" hidden="1"/>
    <row r="13762" hidden="1"/>
    <row r="13763" hidden="1"/>
    <row r="13764" hidden="1"/>
    <row r="13765" hidden="1"/>
    <row r="13766" hidden="1"/>
    <row r="13767" hidden="1"/>
    <row r="13768" hidden="1"/>
    <row r="13769" hidden="1"/>
    <row r="13770" hidden="1"/>
    <row r="13771" hidden="1"/>
    <row r="13772" hidden="1"/>
    <row r="13773" hidden="1"/>
    <row r="13774" hidden="1"/>
    <row r="13775" hidden="1"/>
    <row r="13776" hidden="1"/>
    <row r="13777" hidden="1"/>
    <row r="13778" hidden="1"/>
    <row r="13779" hidden="1"/>
    <row r="13780" hidden="1"/>
    <row r="13781" hidden="1"/>
    <row r="13782" hidden="1"/>
    <row r="13783" hidden="1"/>
    <row r="13784" hidden="1"/>
    <row r="13785" hidden="1"/>
    <row r="13786" hidden="1"/>
    <row r="13787" hidden="1"/>
    <row r="13788" hidden="1"/>
    <row r="13789" hidden="1"/>
    <row r="13790" hidden="1"/>
    <row r="13791" hidden="1"/>
    <row r="13792" hidden="1"/>
    <row r="13793" hidden="1"/>
    <row r="13794" hidden="1"/>
    <row r="13795" hidden="1"/>
    <row r="13796" hidden="1"/>
    <row r="13797" hidden="1"/>
    <row r="13798" hidden="1"/>
    <row r="13799" hidden="1"/>
    <row r="13800" hidden="1"/>
    <row r="13801" hidden="1"/>
    <row r="13802" hidden="1"/>
    <row r="13803" hidden="1"/>
    <row r="13804" hidden="1"/>
    <row r="13805" hidden="1"/>
    <row r="13806" hidden="1"/>
    <row r="13807" hidden="1"/>
    <row r="13808" hidden="1"/>
    <row r="13809" hidden="1"/>
    <row r="13810" hidden="1"/>
    <row r="13811" hidden="1"/>
    <row r="13812" hidden="1"/>
    <row r="13813" hidden="1"/>
    <row r="13814" hidden="1"/>
    <row r="13815" hidden="1"/>
    <row r="13816" hidden="1"/>
    <row r="13817" hidden="1"/>
    <row r="13818" hidden="1"/>
    <row r="13819" hidden="1"/>
    <row r="13820" hidden="1"/>
    <row r="13821" hidden="1"/>
    <row r="13822" hidden="1"/>
    <row r="13823" hidden="1"/>
    <row r="13824" hidden="1"/>
    <row r="13825" hidden="1"/>
    <row r="13826" hidden="1"/>
    <row r="13827" hidden="1"/>
    <row r="13828" hidden="1"/>
    <row r="13829" hidden="1"/>
    <row r="13830" hidden="1"/>
    <row r="13831" hidden="1"/>
    <row r="13832" hidden="1"/>
    <row r="13833" hidden="1"/>
    <row r="13834" hidden="1"/>
    <row r="13835" hidden="1"/>
    <row r="13836" hidden="1"/>
    <row r="13837" hidden="1"/>
    <row r="13838" hidden="1"/>
    <row r="13839" hidden="1"/>
    <row r="13840" hidden="1"/>
    <row r="13841" hidden="1"/>
    <row r="13842" hidden="1"/>
    <row r="13843" hidden="1"/>
    <row r="13844" hidden="1"/>
    <row r="13845" hidden="1"/>
    <row r="13846" hidden="1"/>
    <row r="13847" hidden="1"/>
    <row r="13848" hidden="1"/>
    <row r="13849" hidden="1"/>
    <row r="13850" hidden="1"/>
    <row r="13851" hidden="1"/>
    <row r="13852" hidden="1"/>
    <row r="13853" hidden="1"/>
    <row r="13854" hidden="1"/>
    <row r="13855" hidden="1"/>
    <row r="13856" hidden="1"/>
    <row r="13857" hidden="1"/>
    <row r="13858" hidden="1"/>
    <row r="13859" hidden="1"/>
    <row r="13860" hidden="1"/>
    <row r="13861" hidden="1"/>
    <row r="13862" hidden="1"/>
    <row r="13863" hidden="1"/>
    <row r="13864" hidden="1"/>
    <row r="13865" hidden="1"/>
    <row r="13866" hidden="1"/>
    <row r="13867" hidden="1"/>
    <row r="13868" hidden="1"/>
    <row r="13869" hidden="1"/>
    <row r="13870" hidden="1"/>
    <row r="13871" hidden="1"/>
    <row r="13872" hidden="1"/>
    <row r="13873" hidden="1"/>
    <row r="13874" hidden="1"/>
    <row r="13875" hidden="1"/>
    <row r="13876" hidden="1"/>
    <row r="13877" hidden="1"/>
    <row r="13878" hidden="1"/>
    <row r="13879" hidden="1"/>
    <row r="13880" hidden="1"/>
    <row r="13881" hidden="1"/>
    <row r="13882" hidden="1"/>
    <row r="13883" hidden="1"/>
    <row r="13884" hidden="1"/>
    <row r="13885" hidden="1"/>
    <row r="13886" hidden="1"/>
    <row r="13887" hidden="1"/>
    <row r="13888" hidden="1"/>
    <row r="13889" hidden="1"/>
    <row r="13890" hidden="1"/>
    <row r="13891" hidden="1"/>
    <row r="13892" hidden="1"/>
    <row r="13893" hidden="1"/>
    <row r="13894" hidden="1"/>
    <row r="13895" hidden="1"/>
    <row r="13896" hidden="1"/>
    <row r="13897" hidden="1"/>
    <row r="13898" hidden="1"/>
    <row r="13899" hidden="1"/>
    <row r="13900" hidden="1"/>
    <row r="13901" hidden="1"/>
    <row r="13902" hidden="1"/>
    <row r="13903" hidden="1"/>
    <row r="13904" hidden="1"/>
    <row r="13905" hidden="1"/>
    <row r="13906" hidden="1"/>
    <row r="13907" hidden="1"/>
    <row r="13908" hidden="1"/>
    <row r="13909" hidden="1"/>
    <row r="13910" hidden="1"/>
    <row r="13911" hidden="1"/>
    <row r="13912" hidden="1"/>
    <row r="13913" hidden="1"/>
    <row r="13914" hidden="1"/>
    <row r="13915" hidden="1"/>
    <row r="13916" hidden="1"/>
    <row r="13917" hidden="1"/>
    <row r="13918" hidden="1"/>
    <row r="13919" hidden="1"/>
    <row r="13920" hidden="1"/>
    <row r="13921" hidden="1"/>
    <row r="13922" hidden="1"/>
    <row r="13923" hidden="1"/>
    <row r="13924" hidden="1"/>
    <row r="13925" hidden="1"/>
    <row r="13926" hidden="1"/>
    <row r="13927" hidden="1"/>
    <row r="13928" hidden="1"/>
    <row r="13929" hidden="1"/>
    <row r="13930" hidden="1"/>
    <row r="13931" hidden="1"/>
    <row r="13932" hidden="1"/>
    <row r="13933" hidden="1"/>
    <row r="13934" hidden="1"/>
    <row r="13935" hidden="1"/>
    <row r="13936" hidden="1"/>
    <row r="13937" hidden="1"/>
    <row r="13938" hidden="1"/>
    <row r="13939" hidden="1"/>
    <row r="13940" hidden="1"/>
    <row r="13941" hidden="1"/>
    <row r="13942" hidden="1"/>
    <row r="13943" hidden="1"/>
    <row r="13944" hidden="1"/>
    <row r="13945" hidden="1"/>
    <row r="13946" hidden="1"/>
    <row r="13947" hidden="1"/>
    <row r="13948" hidden="1"/>
    <row r="13949" hidden="1"/>
    <row r="13950" hidden="1"/>
    <row r="13951" hidden="1"/>
    <row r="13952" hidden="1"/>
    <row r="13953" hidden="1"/>
    <row r="13954" hidden="1"/>
    <row r="13955" hidden="1"/>
    <row r="13956" hidden="1"/>
    <row r="13957" hidden="1"/>
    <row r="13958" hidden="1"/>
    <row r="13959" hidden="1"/>
    <row r="13960" hidden="1"/>
    <row r="13961" hidden="1"/>
    <row r="13962" hidden="1"/>
    <row r="13963" hidden="1"/>
    <row r="13964" hidden="1"/>
    <row r="13965" hidden="1"/>
    <row r="13966" hidden="1"/>
    <row r="13967" hidden="1"/>
    <row r="13968" hidden="1"/>
    <row r="13969" hidden="1"/>
    <row r="13970" hidden="1"/>
    <row r="13971" hidden="1"/>
    <row r="13972" hidden="1"/>
    <row r="13973" hidden="1"/>
    <row r="13974" hidden="1"/>
    <row r="13975" hidden="1"/>
    <row r="13976" hidden="1"/>
    <row r="13977" hidden="1"/>
    <row r="13978" hidden="1"/>
    <row r="13979" hidden="1"/>
    <row r="13980" hidden="1"/>
    <row r="13981" hidden="1"/>
    <row r="13982" hidden="1"/>
    <row r="13983" hidden="1"/>
    <row r="13984" hidden="1"/>
    <row r="13985" hidden="1"/>
    <row r="13986" hidden="1"/>
    <row r="13987" hidden="1"/>
    <row r="13988" hidden="1"/>
    <row r="13989" hidden="1"/>
    <row r="13990" hidden="1"/>
    <row r="13991" hidden="1"/>
    <row r="13992" hidden="1"/>
    <row r="13993" hidden="1"/>
    <row r="13994" hidden="1"/>
    <row r="13995" hidden="1"/>
    <row r="13996" hidden="1"/>
    <row r="13997" hidden="1"/>
    <row r="13998" hidden="1"/>
    <row r="13999" hidden="1"/>
    <row r="14000" hidden="1"/>
    <row r="14001" hidden="1"/>
    <row r="14002" hidden="1"/>
    <row r="14003" hidden="1"/>
    <row r="14004" hidden="1"/>
    <row r="14005" hidden="1"/>
    <row r="14006" hidden="1"/>
    <row r="14007" hidden="1"/>
    <row r="14008" hidden="1"/>
    <row r="14009" hidden="1"/>
    <row r="14010" hidden="1"/>
    <row r="14011" hidden="1"/>
    <row r="14012" hidden="1"/>
    <row r="14013" hidden="1"/>
    <row r="14014" hidden="1"/>
    <row r="14015" hidden="1"/>
    <row r="14016" hidden="1"/>
    <row r="14017" hidden="1"/>
    <row r="14018" hidden="1"/>
    <row r="14019" hidden="1"/>
    <row r="14020" hidden="1"/>
    <row r="14021" hidden="1"/>
    <row r="14022" hidden="1"/>
    <row r="14023" hidden="1"/>
    <row r="14024" hidden="1"/>
    <row r="14025" hidden="1"/>
    <row r="14026" hidden="1"/>
    <row r="14027" hidden="1"/>
    <row r="14028" hidden="1"/>
    <row r="14029" hidden="1"/>
    <row r="14030" hidden="1"/>
    <row r="14031" hidden="1"/>
    <row r="14032" hidden="1"/>
    <row r="14033" hidden="1"/>
    <row r="14034" hidden="1"/>
    <row r="14035" hidden="1"/>
    <row r="14036" hidden="1"/>
    <row r="14037" hidden="1"/>
    <row r="14038" hidden="1"/>
    <row r="14039" hidden="1"/>
    <row r="14040" hidden="1"/>
    <row r="14041" hidden="1"/>
    <row r="14042" hidden="1"/>
    <row r="14043" hidden="1"/>
    <row r="14044" hidden="1"/>
    <row r="14045" hidden="1"/>
    <row r="14046" hidden="1"/>
    <row r="14047" hidden="1"/>
    <row r="14048" hidden="1"/>
    <row r="14049" hidden="1"/>
    <row r="14050" hidden="1"/>
    <row r="14051" hidden="1"/>
    <row r="14052" hidden="1"/>
    <row r="14053" hidden="1"/>
    <row r="14054" hidden="1"/>
    <row r="14055" hidden="1"/>
    <row r="14056" hidden="1"/>
    <row r="14057" hidden="1"/>
    <row r="14058" hidden="1"/>
    <row r="14059" hidden="1"/>
    <row r="14060" hidden="1"/>
    <row r="14061" hidden="1"/>
    <row r="14062" hidden="1"/>
    <row r="14063" hidden="1"/>
    <row r="14064" hidden="1"/>
    <row r="14065" hidden="1"/>
    <row r="14066" hidden="1"/>
    <row r="14067" hidden="1"/>
    <row r="14068" hidden="1"/>
    <row r="14069" hidden="1"/>
    <row r="14070" hidden="1"/>
    <row r="14071" hidden="1"/>
    <row r="14072" hidden="1"/>
    <row r="14073" hidden="1"/>
    <row r="14074" hidden="1"/>
    <row r="14075" hidden="1"/>
    <row r="14076" hidden="1"/>
    <row r="14077" hidden="1"/>
    <row r="14078" hidden="1"/>
    <row r="14079" hidden="1"/>
    <row r="14080" hidden="1"/>
    <row r="14081" hidden="1"/>
    <row r="14082" hidden="1"/>
    <row r="14083" hidden="1"/>
    <row r="14084" hidden="1"/>
    <row r="14085" hidden="1"/>
    <row r="14086" hidden="1"/>
    <row r="14087" hidden="1"/>
    <row r="14088" hidden="1"/>
    <row r="14089" hidden="1"/>
    <row r="14090" hidden="1"/>
    <row r="14091" hidden="1"/>
    <row r="14092" hidden="1"/>
    <row r="14093" hidden="1"/>
    <row r="14094" hidden="1"/>
    <row r="14095" hidden="1"/>
    <row r="14096" hidden="1"/>
    <row r="14097" hidden="1"/>
    <row r="14098" hidden="1"/>
    <row r="14099" hidden="1"/>
    <row r="14100" hidden="1"/>
    <row r="14101" hidden="1"/>
    <row r="14102" hidden="1"/>
    <row r="14103" hidden="1"/>
    <row r="14104" hidden="1"/>
    <row r="14105" hidden="1"/>
    <row r="14106" hidden="1"/>
    <row r="14107" hidden="1"/>
    <row r="14108" hidden="1"/>
    <row r="14109" hidden="1"/>
    <row r="14110" hidden="1"/>
    <row r="14111" hidden="1"/>
    <row r="14112" hidden="1"/>
    <row r="14113" hidden="1"/>
    <row r="14114" hidden="1"/>
    <row r="14115" hidden="1"/>
    <row r="14116" hidden="1"/>
    <row r="14117" hidden="1"/>
    <row r="14118" hidden="1"/>
    <row r="14119" hidden="1"/>
    <row r="14120" hidden="1"/>
    <row r="14121" hidden="1"/>
    <row r="14122" hidden="1"/>
    <row r="14123" hidden="1"/>
    <row r="14124" hidden="1"/>
    <row r="14125" hidden="1"/>
    <row r="14126" hidden="1"/>
    <row r="14127" hidden="1"/>
    <row r="14128" hidden="1"/>
    <row r="14129" hidden="1"/>
    <row r="14130" hidden="1"/>
    <row r="14131" hidden="1"/>
    <row r="14132" hidden="1"/>
    <row r="14133" hidden="1"/>
    <row r="14134" hidden="1"/>
    <row r="14135" hidden="1"/>
    <row r="14136" hidden="1"/>
    <row r="14137" hidden="1"/>
    <row r="14138" hidden="1"/>
    <row r="14139" hidden="1"/>
    <row r="14140" hidden="1"/>
    <row r="14141" hidden="1"/>
    <row r="14142" hidden="1"/>
    <row r="14143" hidden="1"/>
    <row r="14144" hidden="1"/>
    <row r="14145" hidden="1"/>
    <row r="14146" hidden="1"/>
    <row r="14147" hidden="1"/>
    <row r="14148" hidden="1"/>
    <row r="14149" hidden="1"/>
    <row r="14150" hidden="1"/>
    <row r="14151" hidden="1"/>
    <row r="14152" hidden="1"/>
    <row r="14153" hidden="1"/>
    <row r="14154" hidden="1"/>
    <row r="14155" hidden="1"/>
    <row r="14156" hidden="1"/>
    <row r="14157" hidden="1"/>
    <row r="14158" hidden="1"/>
    <row r="14159" hidden="1"/>
    <row r="14160" hidden="1"/>
    <row r="14161" hidden="1"/>
    <row r="14162" hidden="1"/>
    <row r="14163" hidden="1"/>
    <row r="14164" hidden="1"/>
    <row r="14165" hidden="1"/>
    <row r="14166" hidden="1"/>
    <row r="14167" hidden="1"/>
    <row r="14168" hidden="1"/>
    <row r="14169" hidden="1"/>
    <row r="14170" hidden="1"/>
    <row r="14171" hidden="1"/>
    <row r="14172" hidden="1"/>
    <row r="14173" hidden="1"/>
    <row r="14174" hidden="1"/>
    <row r="14175" hidden="1"/>
    <row r="14176" hidden="1"/>
    <row r="14177" hidden="1"/>
    <row r="14178" hidden="1"/>
    <row r="14179" hidden="1"/>
    <row r="14180" hidden="1"/>
    <row r="14181" hidden="1"/>
    <row r="14182" hidden="1"/>
    <row r="14183" hidden="1"/>
    <row r="14184" hidden="1"/>
    <row r="14185" hidden="1"/>
    <row r="14186" hidden="1"/>
    <row r="14187" hidden="1"/>
    <row r="14188" hidden="1"/>
    <row r="14189" hidden="1"/>
    <row r="14190" hidden="1"/>
    <row r="14191" hidden="1"/>
    <row r="14192" hidden="1"/>
    <row r="14193" hidden="1"/>
    <row r="14194" hidden="1"/>
    <row r="14195" hidden="1"/>
    <row r="14196" hidden="1"/>
    <row r="14197" hidden="1"/>
    <row r="14198" hidden="1"/>
    <row r="14199" hidden="1"/>
    <row r="14200" hidden="1"/>
    <row r="14201" hidden="1"/>
    <row r="14202" hidden="1"/>
    <row r="14203" hidden="1"/>
    <row r="14204" hidden="1"/>
    <row r="14205" hidden="1"/>
    <row r="14206" hidden="1"/>
    <row r="14207" hidden="1"/>
    <row r="14208" hidden="1"/>
    <row r="14209" hidden="1"/>
    <row r="14210" hidden="1"/>
    <row r="14211" hidden="1"/>
    <row r="14212" hidden="1"/>
    <row r="14213" hidden="1"/>
    <row r="14214" hidden="1"/>
    <row r="14215" hidden="1"/>
    <row r="14216" hidden="1"/>
    <row r="14217" hidden="1"/>
    <row r="14218" hidden="1"/>
    <row r="14219" hidden="1"/>
    <row r="14220" hidden="1"/>
    <row r="14221" hidden="1"/>
    <row r="14222" hidden="1"/>
    <row r="14223" hidden="1"/>
    <row r="14224" hidden="1"/>
    <row r="14225" hidden="1"/>
    <row r="14226" hidden="1"/>
    <row r="14227" hidden="1"/>
    <row r="14228" hidden="1"/>
    <row r="14229" hidden="1"/>
    <row r="14230" hidden="1"/>
    <row r="14231" hidden="1"/>
    <row r="14232" hidden="1"/>
    <row r="14233" hidden="1"/>
    <row r="14234" hidden="1"/>
    <row r="14235" hidden="1"/>
    <row r="14236" hidden="1"/>
    <row r="14237" hidden="1"/>
    <row r="14238" hidden="1"/>
    <row r="14239" hidden="1"/>
    <row r="14240" hidden="1"/>
    <row r="14241" hidden="1"/>
    <row r="14242" hidden="1"/>
    <row r="14243" hidden="1"/>
    <row r="14244" hidden="1"/>
    <row r="14245" hidden="1"/>
    <row r="14246" hidden="1"/>
    <row r="14247" hidden="1"/>
    <row r="14248" hidden="1"/>
    <row r="14249" hidden="1"/>
    <row r="14250" hidden="1"/>
    <row r="14251" hidden="1"/>
    <row r="14252" hidden="1"/>
    <row r="14253" hidden="1"/>
    <row r="14254" hidden="1"/>
    <row r="14255" hidden="1"/>
    <row r="14256" hidden="1"/>
    <row r="14257" hidden="1"/>
    <row r="14258" hidden="1"/>
    <row r="14259" hidden="1"/>
    <row r="14260" hidden="1"/>
    <row r="14261" hidden="1"/>
    <row r="14262" hidden="1"/>
    <row r="14263" hidden="1"/>
    <row r="14264" hidden="1"/>
    <row r="14265" hidden="1"/>
    <row r="14266" hidden="1"/>
    <row r="14267" hidden="1"/>
    <row r="14268" hidden="1"/>
    <row r="14269" hidden="1"/>
    <row r="14270" hidden="1"/>
    <row r="14271" hidden="1"/>
    <row r="14272" hidden="1"/>
    <row r="14273" hidden="1"/>
    <row r="14274" hidden="1"/>
    <row r="14275" hidden="1"/>
    <row r="14276" hidden="1"/>
    <row r="14277" hidden="1"/>
    <row r="14278" hidden="1"/>
    <row r="14279" hidden="1"/>
    <row r="14280" hidden="1"/>
    <row r="14281" hidden="1"/>
    <row r="14282" hidden="1"/>
    <row r="14283" hidden="1"/>
    <row r="14284" hidden="1"/>
    <row r="14285" hidden="1"/>
    <row r="14286" hidden="1"/>
    <row r="14287" hidden="1"/>
    <row r="14288" hidden="1"/>
    <row r="14289" hidden="1"/>
    <row r="14290" hidden="1"/>
    <row r="14291" hidden="1"/>
    <row r="14292" hidden="1"/>
    <row r="14293" hidden="1"/>
    <row r="14294" hidden="1"/>
    <row r="14295" hidden="1"/>
    <row r="14296" hidden="1"/>
    <row r="14297" hidden="1"/>
    <row r="14298" hidden="1"/>
    <row r="14299" hidden="1"/>
    <row r="14300" hidden="1"/>
    <row r="14301" hidden="1"/>
    <row r="14302" hidden="1"/>
    <row r="14303" hidden="1"/>
    <row r="14304" hidden="1"/>
    <row r="14305" hidden="1"/>
    <row r="14306" hidden="1"/>
    <row r="14307" hidden="1"/>
    <row r="14308" hidden="1"/>
    <row r="14309" hidden="1"/>
    <row r="14310" hidden="1"/>
    <row r="14311" hidden="1"/>
    <row r="14312" hidden="1"/>
    <row r="14313" hidden="1"/>
    <row r="14314" hidden="1"/>
    <row r="14315" hidden="1"/>
    <row r="14316" hidden="1"/>
    <row r="14317" hidden="1"/>
    <row r="14318" hidden="1"/>
    <row r="14319" hidden="1"/>
    <row r="14320" hidden="1"/>
    <row r="14321" hidden="1"/>
    <row r="14322" hidden="1"/>
    <row r="14323" hidden="1"/>
    <row r="14324" hidden="1"/>
    <row r="14325" hidden="1"/>
    <row r="14326" hidden="1"/>
    <row r="14327" hidden="1"/>
    <row r="14328" hidden="1"/>
    <row r="14329" hidden="1"/>
    <row r="14330" hidden="1"/>
    <row r="14331" hidden="1"/>
    <row r="14332" hidden="1"/>
    <row r="14333" hidden="1"/>
    <row r="14334" hidden="1"/>
    <row r="14335" hidden="1"/>
    <row r="14336" hidden="1"/>
    <row r="14337" hidden="1"/>
    <row r="14338" hidden="1"/>
    <row r="14339" hidden="1"/>
    <row r="14340" hidden="1"/>
    <row r="14341" hidden="1"/>
    <row r="14342" hidden="1"/>
    <row r="14343" hidden="1"/>
    <row r="14344" hidden="1"/>
    <row r="14345" hidden="1"/>
    <row r="14346" hidden="1"/>
    <row r="14347" hidden="1"/>
    <row r="14348" hidden="1"/>
    <row r="14349" hidden="1"/>
    <row r="14350" hidden="1"/>
    <row r="14351" hidden="1"/>
    <row r="14352" hidden="1"/>
    <row r="14353" hidden="1"/>
    <row r="14354" hidden="1"/>
    <row r="14355" hidden="1"/>
    <row r="14356" hidden="1"/>
    <row r="14357" hidden="1"/>
    <row r="14358" hidden="1"/>
    <row r="14359" hidden="1"/>
    <row r="14360" hidden="1"/>
    <row r="14361" hidden="1"/>
    <row r="14362" hidden="1"/>
    <row r="14363" hidden="1"/>
    <row r="14364" hidden="1"/>
    <row r="14365" hidden="1"/>
    <row r="14366" hidden="1"/>
    <row r="14367" hidden="1"/>
    <row r="14368" hidden="1"/>
    <row r="14369" hidden="1"/>
    <row r="14370" hidden="1"/>
    <row r="14371" hidden="1"/>
    <row r="14372" hidden="1"/>
    <row r="14373" hidden="1"/>
    <row r="14374" hidden="1"/>
    <row r="14375" hidden="1"/>
    <row r="14376" hidden="1"/>
    <row r="14377" hidden="1"/>
    <row r="14378" hidden="1"/>
    <row r="14379" hidden="1"/>
    <row r="14380" hidden="1"/>
    <row r="14381" hidden="1"/>
    <row r="14382" hidden="1"/>
    <row r="14383" hidden="1"/>
    <row r="14384" hidden="1"/>
    <row r="14385" hidden="1"/>
    <row r="14386" hidden="1"/>
    <row r="14387" hidden="1"/>
    <row r="14388" hidden="1"/>
    <row r="14389" hidden="1"/>
    <row r="14390" hidden="1"/>
    <row r="14391" hidden="1"/>
    <row r="14392" hidden="1"/>
    <row r="14393" hidden="1"/>
    <row r="14394" hidden="1"/>
    <row r="14395" hidden="1"/>
    <row r="14396" hidden="1"/>
    <row r="14397" hidden="1"/>
    <row r="14398" hidden="1"/>
    <row r="14399" hidden="1"/>
    <row r="14400" hidden="1"/>
    <row r="14401" hidden="1"/>
    <row r="14402" hidden="1"/>
    <row r="14403" hidden="1"/>
    <row r="14404" hidden="1"/>
    <row r="14405" hidden="1"/>
    <row r="14406" hidden="1"/>
    <row r="14407" hidden="1"/>
    <row r="14408" hidden="1"/>
    <row r="14409" hidden="1"/>
    <row r="14410" hidden="1"/>
    <row r="14411" hidden="1"/>
    <row r="14412" hidden="1"/>
    <row r="14413" hidden="1"/>
    <row r="14414" hidden="1"/>
    <row r="14415" hidden="1"/>
    <row r="14416" hidden="1"/>
    <row r="14417" hidden="1"/>
    <row r="14418" hidden="1"/>
    <row r="14419" hidden="1"/>
    <row r="14420" hidden="1"/>
    <row r="14421" hidden="1"/>
    <row r="14422" hidden="1"/>
    <row r="14423" hidden="1"/>
    <row r="14424" hidden="1"/>
    <row r="14425" hidden="1"/>
    <row r="14426" hidden="1"/>
    <row r="14427" hidden="1"/>
    <row r="14428" hidden="1"/>
    <row r="14429" hidden="1"/>
    <row r="14430" hidden="1"/>
    <row r="14431" hidden="1"/>
    <row r="14432" hidden="1"/>
    <row r="14433" hidden="1"/>
    <row r="14434" hidden="1"/>
    <row r="14435" hidden="1"/>
    <row r="14436" hidden="1"/>
    <row r="14437" hidden="1"/>
    <row r="14438" hidden="1"/>
    <row r="14439" hidden="1"/>
    <row r="14440" hidden="1"/>
    <row r="14441" hidden="1"/>
    <row r="14442" hidden="1"/>
    <row r="14443" hidden="1"/>
    <row r="14444" hidden="1"/>
    <row r="14445" hidden="1"/>
    <row r="14446" hidden="1"/>
    <row r="14447" hidden="1"/>
    <row r="14448" hidden="1"/>
    <row r="14449" hidden="1"/>
    <row r="14450" hidden="1"/>
    <row r="14451" hidden="1"/>
    <row r="14452" hidden="1"/>
    <row r="14453" hidden="1"/>
    <row r="14454" hidden="1"/>
    <row r="14455" hidden="1"/>
    <row r="14456" hidden="1"/>
    <row r="14457" hidden="1"/>
    <row r="14458" hidden="1"/>
    <row r="14459" hidden="1"/>
    <row r="14460" hidden="1"/>
    <row r="14461" hidden="1"/>
    <row r="14462" hidden="1"/>
    <row r="14463" hidden="1"/>
    <row r="14464" hidden="1"/>
    <row r="14465" hidden="1"/>
    <row r="14466" hidden="1"/>
    <row r="14467" hidden="1"/>
    <row r="14468" hidden="1"/>
    <row r="14469" hidden="1"/>
    <row r="14470" hidden="1"/>
    <row r="14471" hidden="1"/>
    <row r="14472" hidden="1"/>
    <row r="14473" hidden="1"/>
    <row r="14474" hidden="1"/>
    <row r="14475" hidden="1"/>
    <row r="14476" hidden="1"/>
    <row r="14477" hidden="1"/>
    <row r="14478" hidden="1"/>
    <row r="14479" hidden="1"/>
    <row r="14480" hidden="1"/>
    <row r="14481" hidden="1"/>
    <row r="14482" hidden="1"/>
    <row r="14483" hidden="1"/>
    <row r="14484" hidden="1"/>
    <row r="14485" hidden="1"/>
    <row r="14486" hidden="1"/>
    <row r="14487" hidden="1"/>
    <row r="14488" hidden="1"/>
    <row r="14489" hidden="1"/>
    <row r="14490" hidden="1"/>
    <row r="14491" hidden="1"/>
    <row r="14492" hidden="1"/>
    <row r="14493" hidden="1"/>
    <row r="14494" hidden="1"/>
    <row r="14495" hidden="1"/>
    <row r="14496" hidden="1"/>
    <row r="14497" hidden="1"/>
    <row r="14498" hidden="1"/>
    <row r="14499" hidden="1"/>
    <row r="14500" hidden="1"/>
    <row r="14501" hidden="1"/>
    <row r="14502" hidden="1"/>
    <row r="14503" hidden="1"/>
    <row r="14504" hidden="1"/>
    <row r="14505" hidden="1"/>
    <row r="14506" hidden="1"/>
    <row r="14507" hidden="1"/>
    <row r="14508" hidden="1"/>
    <row r="14509" hidden="1"/>
    <row r="14510" hidden="1"/>
    <row r="14511" hidden="1"/>
    <row r="14512" hidden="1"/>
    <row r="14513" hidden="1"/>
    <row r="14514" hidden="1"/>
    <row r="14515" hidden="1"/>
    <row r="14516" hidden="1"/>
    <row r="14517" hidden="1"/>
    <row r="14518" hidden="1"/>
    <row r="14519" hidden="1"/>
    <row r="14520" hidden="1"/>
    <row r="14521" hidden="1"/>
    <row r="14522" hidden="1"/>
    <row r="14523" hidden="1"/>
    <row r="14524" hidden="1"/>
    <row r="14525" hidden="1"/>
    <row r="14526" hidden="1"/>
    <row r="14527" hidden="1"/>
    <row r="14528" hidden="1"/>
    <row r="14529" hidden="1"/>
    <row r="14530" hidden="1"/>
    <row r="14531" hidden="1"/>
    <row r="14532" hidden="1"/>
    <row r="14533" hidden="1"/>
    <row r="14534" hidden="1"/>
    <row r="14535" hidden="1"/>
    <row r="14536" hidden="1"/>
    <row r="14537" hidden="1"/>
    <row r="14538" hidden="1"/>
    <row r="14539" hidden="1"/>
    <row r="14540" hidden="1"/>
    <row r="14541" hidden="1"/>
    <row r="14542" hidden="1"/>
    <row r="14543" hidden="1"/>
    <row r="14544" hidden="1"/>
    <row r="14545" hidden="1"/>
    <row r="14546" hidden="1"/>
    <row r="14547" hidden="1"/>
    <row r="14548" hidden="1"/>
    <row r="14549" hidden="1"/>
    <row r="14550" hidden="1"/>
    <row r="14551" hidden="1"/>
    <row r="14552" hidden="1"/>
    <row r="14553" hidden="1"/>
    <row r="14554" hidden="1"/>
    <row r="14555" hidden="1"/>
    <row r="14556" hidden="1"/>
    <row r="14557" hidden="1"/>
    <row r="14558" hidden="1"/>
    <row r="14559" hidden="1"/>
    <row r="14560" hidden="1"/>
    <row r="14561" hidden="1"/>
    <row r="14562" hidden="1"/>
    <row r="14563" hidden="1"/>
    <row r="14564" hidden="1"/>
    <row r="14565" hidden="1"/>
    <row r="14566" hidden="1"/>
    <row r="14567" hidden="1"/>
    <row r="14568" hidden="1"/>
    <row r="14569" hidden="1"/>
    <row r="14570" hidden="1"/>
    <row r="14571" hidden="1"/>
    <row r="14572" hidden="1"/>
    <row r="14573" hidden="1"/>
    <row r="14574" hidden="1"/>
    <row r="14575" hidden="1"/>
    <row r="14576" hidden="1"/>
    <row r="14577" hidden="1"/>
    <row r="14578" hidden="1"/>
    <row r="14579" hidden="1"/>
    <row r="14580" hidden="1"/>
    <row r="14581" hidden="1"/>
    <row r="14582" hidden="1"/>
    <row r="14583" hidden="1"/>
    <row r="14584" hidden="1"/>
    <row r="14585" hidden="1"/>
    <row r="14586" hidden="1"/>
    <row r="14587" hidden="1"/>
    <row r="14588" hidden="1"/>
    <row r="14589" hidden="1"/>
    <row r="14590" hidden="1"/>
    <row r="14591" hidden="1"/>
    <row r="14592" hidden="1"/>
    <row r="14593" hidden="1"/>
    <row r="14594" hidden="1"/>
    <row r="14595" hidden="1"/>
    <row r="14596" hidden="1"/>
    <row r="14597" hidden="1"/>
    <row r="14598" hidden="1"/>
    <row r="14599" hidden="1"/>
    <row r="14600" hidden="1"/>
    <row r="14601" hidden="1"/>
    <row r="14602" hidden="1"/>
    <row r="14603" hidden="1"/>
    <row r="14604" hidden="1"/>
    <row r="14605" hidden="1"/>
    <row r="14606" hidden="1"/>
    <row r="14607" hidden="1"/>
    <row r="14608" hidden="1"/>
    <row r="14609" hidden="1"/>
    <row r="14610" hidden="1"/>
    <row r="14611" hidden="1"/>
    <row r="14612" hidden="1"/>
    <row r="14613" hidden="1"/>
    <row r="14614" hidden="1"/>
    <row r="14615" hidden="1"/>
    <row r="14616" hidden="1"/>
    <row r="14617" hidden="1"/>
    <row r="14618" hidden="1"/>
    <row r="14619" hidden="1"/>
    <row r="14620" hidden="1"/>
    <row r="14621" hidden="1"/>
    <row r="14622" hidden="1"/>
    <row r="14623" hidden="1"/>
    <row r="14624" hidden="1"/>
    <row r="14625" hidden="1"/>
    <row r="14626" hidden="1"/>
    <row r="14627" hidden="1"/>
    <row r="14628" hidden="1"/>
    <row r="14629" hidden="1"/>
    <row r="14630" hidden="1"/>
    <row r="14631" hidden="1"/>
    <row r="14632" hidden="1"/>
    <row r="14633" hidden="1"/>
    <row r="14634" hidden="1"/>
    <row r="14635" hidden="1"/>
    <row r="14636" hidden="1"/>
    <row r="14637" hidden="1"/>
    <row r="14638" hidden="1"/>
    <row r="14639" hidden="1"/>
    <row r="14640" hidden="1"/>
    <row r="14641" hidden="1"/>
    <row r="14642" hidden="1"/>
    <row r="14643" hidden="1"/>
    <row r="14644" hidden="1"/>
    <row r="14645" hidden="1"/>
    <row r="14646" hidden="1"/>
    <row r="14647" hidden="1"/>
    <row r="14648" hidden="1"/>
    <row r="14649" hidden="1"/>
    <row r="14650" hidden="1"/>
    <row r="14651" hidden="1"/>
    <row r="14652" hidden="1"/>
    <row r="14653" hidden="1"/>
    <row r="14654" hidden="1"/>
    <row r="14655" hidden="1"/>
    <row r="14656" hidden="1"/>
    <row r="14657" hidden="1"/>
    <row r="14658" hidden="1"/>
    <row r="14659" hidden="1"/>
    <row r="14660" hidden="1"/>
    <row r="14661" hidden="1"/>
    <row r="14662" hidden="1"/>
    <row r="14663" hidden="1"/>
    <row r="14664" hidden="1"/>
    <row r="14665" hidden="1"/>
    <row r="14666" hidden="1"/>
    <row r="14667" hidden="1"/>
    <row r="14668" hidden="1"/>
    <row r="14669" hidden="1"/>
    <row r="14670" hidden="1"/>
    <row r="14671" hidden="1"/>
    <row r="14672" hidden="1"/>
    <row r="14673" hidden="1"/>
    <row r="14674" hidden="1"/>
    <row r="14675" hidden="1"/>
    <row r="14676" hidden="1"/>
    <row r="14677" hidden="1"/>
    <row r="14678" hidden="1"/>
    <row r="14679" hidden="1"/>
    <row r="14680" hidden="1"/>
    <row r="14681" hidden="1"/>
    <row r="14682" hidden="1"/>
    <row r="14683" hidden="1"/>
    <row r="14684" hidden="1"/>
    <row r="14685" hidden="1"/>
    <row r="14686" hidden="1"/>
    <row r="14687" hidden="1"/>
    <row r="14688" hidden="1"/>
    <row r="14689" hidden="1"/>
    <row r="14690" hidden="1"/>
    <row r="14691" hidden="1"/>
    <row r="14692" hidden="1"/>
    <row r="14693" hidden="1"/>
    <row r="14694" hidden="1"/>
    <row r="14695" hidden="1"/>
    <row r="14696" hidden="1"/>
    <row r="14697" hidden="1"/>
    <row r="14698" hidden="1"/>
    <row r="14699" hidden="1"/>
    <row r="14700" hidden="1"/>
    <row r="14701" hidden="1"/>
    <row r="14702" hidden="1"/>
    <row r="14703" hidden="1"/>
    <row r="14704" hidden="1"/>
    <row r="14705" hidden="1"/>
    <row r="14706" hidden="1"/>
    <row r="14707" hidden="1"/>
    <row r="14708" hidden="1"/>
    <row r="14709" hidden="1"/>
    <row r="14710" hidden="1"/>
    <row r="14711" hidden="1"/>
    <row r="14712" hidden="1"/>
    <row r="14713" hidden="1"/>
    <row r="14714" hidden="1"/>
    <row r="14715" hidden="1"/>
    <row r="14716" hidden="1"/>
    <row r="14717" hidden="1"/>
    <row r="14718" hidden="1"/>
    <row r="14719" hidden="1"/>
    <row r="14720" hidden="1"/>
    <row r="14721" hidden="1"/>
    <row r="14722" hidden="1"/>
    <row r="14723" hidden="1"/>
    <row r="14724" hidden="1"/>
    <row r="14725" hidden="1"/>
    <row r="14726" hidden="1"/>
    <row r="14727" hidden="1"/>
    <row r="14728" hidden="1"/>
    <row r="14729" hidden="1"/>
    <row r="14730" hidden="1"/>
    <row r="14731" hidden="1"/>
    <row r="14732" hidden="1"/>
    <row r="14733" hidden="1"/>
    <row r="14734" hidden="1"/>
    <row r="14735" hidden="1"/>
    <row r="14736" hidden="1"/>
    <row r="14737" hidden="1"/>
    <row r="14738" hidden="1"/>
    <row r="14739" hidden="1"/>
    <row r="14740" hidden="1"/>
    <row r="14741" hidden="1"/>
    <row r="14742" hidden="1"/>
    <row r="14743" hidden="1"/>
    <row r="14744" hidden="1"/>
    <row r="14745" hidden="1"/>
    <row r="14746" hidden="1"/>
    <row r="14747" hidden="1"/>
    <row r="14748" hidden="1"/>
    <row r="14749" hidden="1"/>
    <row r="14750" hidden="1"/>
    <row r="14751" hidden="1"/>
    <row r="14752" hidden="1"/>
    <row r="14753" hidden="1"/>
    <row r="14754" hidden="1"/>
    <row r="14755" hidden="1"/>
    <row r="14756" hidden="1"/>
    <row r="14757" hidden="1"/>
    <row r="14758" hidden="1"/>
    <row r="14759" hidden="1"/>
    <row r="14760" hidden="1"/>
    <row r="14761" hidden="1"/>
    <row r="14762" hidden="1"/>
    <row r="14763" hidden="1"/>
    <row r="14764" hidden="1"/>
    <row r="14765" hidden="1"/>
    <row r="14766" hidden="1"/>
    <row r="14767" hidden="1"/>
    <row r="14768" hidden="1"/>
    <row r="14769" hidden="1"/>
    <row r="14770" hidden="1"/>
    <row r="14771" hidden="1"/>
    <row r="14772" hidden="1"/>
    <row r="14773" hidden="1"/>
    <row r="14774" hidden="1"/>
    <row r="14775" hidden="1"/>
    <row r="14776" hidden="1"/>
    <row r="14777" hidden="1"/>
    <row r="14778" hidden="1"/>
    <row r="14779" hidden="1"/>
    <row r="14780" hidden="1"/>
    <row r="14781" hidden="1"/>
    <row r="14782" hidden="1"/>
    <row r="14783" hidden="1"/>
    <row r="14784" hidden="1"/>
    <row r="14785" hidden="1"/>
    <row r="14786" hidden="1"/>
    <row r="14787" hidden="1"/>
    <row r="14788" hidden="1"/>
    <row r="14789" hidden="1"/>
    <row r="14790" hidden="1"/>
    <row r="14791" hidden="1"/>
    <row r="14792" hidden="1"/>
    <row r="14793" hidden="1"/>
    <row r="14794" hidden="1"/>
    <row r="14795" hidden="1"/>
    <row r="14796" hidden="1"/>
    <row r="14797" hidden="1"/>
    <row r="14798" hidden="1"/>
    <row r="14799" hidden="1"/>
    <row r="14800" hidden="1"/>
    <row r="14801" hidden="1"/>
    <row r="14802" hidden="1"/>
    <row r="14803" hidden="1"/>
    <row r="14804" hidden="1"/>
    <row r="14805" hidden="1"/>
    <row r="14806" hidden="1"/>
    <row r="14807" hidden="1"/>
    <row r="14808" hidden="1"/>
    <row r="14809" hidden="1"/>
    <row r="14810" hidden="1"/>
    <row r="14811" hidden="1"/>
    <row r="14812" hidden="1"/>
    <row r="14813" hidden="1"/>
    <row r="14814" hidden="1"/>
    <row r="14815" hidden="1"/>
    <row r="14816" hidden="1"/>
    <row r="14817" hidden="1"/>
    <row r="14818" hidden="1"/>
    <row r="14819" hidden="1"/>
    <row r="14820" hidden="1"/>
    <row r="14821" hidden="1"/>
    <row r="14822" hidden="1"/>
    <row r="14823" hidden="1"/>
    <row r="14824" hidden="1"/>
    <row r="14825" hidden="1"/>
    <row r="14826" hidden="1"/>
    <row r="14827" hidden="1"/>
    <row r="14828" hidden="1"/>
    <row r="14829" hidden="1"/>
    <row r="14830" hidden="1"/>
    <row r="14831" hidden="1"/>
    <row r="14832" hidden="1"/>
    <row r="14833" hidden="1"/>
    <row r="14834" hidden="1"/>
    <row r="14835" hidden="1"/>
    <row r="14836" hidden="1"/>
    <row r="14837" hidden="1"/>
    <row r="14838" hidden="1"/>
    <row r="14839" hidden="1"/>
    <row r="14840" hidden="1"/>
    <row r="14841" hidden="1"/>
    <row r="14842" hidden="1"/>
    <row r="14843" hidden="1"/>
    <row r="14844" hidden="1"/>
    <row r="14845" hidden="1"/>
    <row r="14846" hidden="1"/>
    <row r="14847" hidden="1"/>
    <row r="14848" hidden="1"/>
    <row r="14849" hidden="1"/>
    <row r="14850" hidden="1"/>
    <row r="14851" hidden="1"/>
    <row r="14852" hidden="1"/>
    <row r="14853" hidden="1"/>
    <row r="14854" hidden="1"/>
    <row r="14855" hidden="1"/>
    <row r="14856" hidden="1"/>
    <row r="14857" hidden="1"/>
    <row r="14858" hidden="1"/>
    <row r="14859" hidden="1"/>
    <row r="14860" hidden="1"/>
    <row r="14861" hidden="1"/>
    <row r="14862" hidden="1"/>
    <row r="14863" hidden="1"/>
    <row r="14864" hidden="1"/>
    <row r="14865" hidden="1"/>
    <row r="14866" hidden="1"/>
    <row r="14867" hidden="1"/>
    <row r="14868" hidden="1"/>
    <row r="14869" hidden="1"/>
    <row r="14870" hidden="1"/>
    <row r="14871" hidden="1"/>
    <row r="14872" hidden="1"/>
    <row r="14873" hidden="1"/>
    <row r="14874" hidden="1"/>
    <row r="14875" hidden="1"/>
    <row r="14876" hidden="1"/>
    <row r="14877" hidden="1"/>
    <row r="14878" hidden="1"/>
    <row r="14879" hidden="1"/>
    <row r="14880" hidden="1"/>
    <row r="14881" hidden="1"/>
    <row r="14882" hidden="1"/>
    <row r="14883" hidden="1"/>
    <row r="14884" hidden="1"/>
    <row r="14885" hidden="1"/>
    <row r="14886" hidden="1"/>
    <row r="14887" hidden="1"/>
    <row r="14888" hidden="1"/>
    <row r="14889" hidden="1"/>
    <row r="14890" hidden="1"/>
    <row r="14891" hidden="1"/>
    <row r="14892" hidden="1"/>
    <row r="14893" hidden="1"/>
    <row r="14894" hidden="1"/>
    <row r="14895" hidden="1"/>
    <row r="14896" hidden="1"/>
    <row r="14897" hidden="1"/>
    <row r="14898" hidden="1"/>
    <row r="14899" hidden="1"/>
    <row r="14900" hidden="1"/>
    <row r="14901" hidden="1"/>
    <row r="14902" hidden="1"/>
    <row r="14903" hidden="1"/>
    <row r="14904" hidden="1"/>
    <row r="14905" hidden="1"/>
    <row r="14906" hidden="1"/>
    <row r="14907" hidden="1"/>
    <row r="14908" hidden="1"/>
    <row r="14909" hidden="1"/>
    <row r="14910" hidden="1"/>
    <row r="14911" hidden="1"/>
    <row r="14912" hidden="1"/>
    <row r="14913" hidden="1"/>
    <row r="14914" hidden="1"/>
    <row r="14915" hidden="1"/>
    <row r="14916" hidden="1"/>
    <row r="14917" hidden="1"/>
    <row r="14918" hidden="1"/>
    <row r="14919" hidden="1"/>
    <row r="14920" hidden="1"/>
    <row r="14921" hidden="1"/>
    <row r="14922" hidden="1"/>
    <row r="14923" hidden="1"/>
    <row r="14924" hidden="1"/>
    <row r="14925" hidden="1"/>
    <row r="14926" hidden="1"/>
    <row r="14927" hidden="1"/>
    <row r="14928" hidden="1"/>
    <row r="14929" hidden="1"/>
    <row r="14930" hidden="1"/>
    <row r="14931" hidden="1"/>
    <row r="14932" hidden="1"/>
    <row r="14933" hidden="1"/>
    <row r="14934" hidden="1"/>
    <row r="14935" hidden="1"/>
    <row r="14936" hidden="1"/>
    <row r="14937" hidden="1"/>
    <row r="14938" hidden="1"/>
    <row r="14939" hidden="1"/>
    <row r="14940" hidden="1"/>
    <row r="14941" hidden="1"/>
    <row r="14942" hidden="1"/>
    <row r="14943" hidden="1"/>
    <row r="14944" hidden="1"/>
    <row r="14945" hidden="1"/>
    <row r="14946" hidden="1"/>
    <row r="14947" hidden="1"/>
    <row r="14948" hidden="1"/>
    <row r="14949" hidden="1"/>
    <row r="14950" hidden="1"/>
    <row r="14951" hidden="1"/>
    <row r="14952" hidden="1"/>
    <row r="14953" hidden="1"/>
    <row r="14954" hidden="1"/>
    <row r="14955" hidden="1"/>
    <row r="14956" hidden="1"/>
    <row r="14957" hidden="1"/>
    <row r="14958" hidden="1"/>
    <row r="14959" hidden="1"/>
    <row r="14960" hidden="1"/>
    <row r="14961" hidden="1"/>
    <row r="14962" hidden="1"/>
    <row r="14963" hidden="1"/>
    <row r="14964" hidden="1"/>
    <row r="14965" hidden="1"/>
    <row r="14966" hidden="1"/>
    <row r="14967" hidden="1"/>
    <row r="14968" hidden="1"/>
    <row r="14969" hidden="1"/>
    <row r="14970" hidden="1"/>
    <row r="14971" hidden="1"/>
    <row r="14972" hidden="1"/>
    <row r="14973" hidden="1"/>
    <row r="14974" hidden="1"/>
    <row r="14975" hidden="1"/>
    <row r="14976" hidden="1"/>
    <row r="14977" hidden="1"/>
    <row r="14978" hidden="1"/>
    <row r="14979" hidden="1"/>
    <row r="14980" hidden="1"/>
    <row r="14981" hidden="1"/>
    <row r="14982" hidden="1"/>
    <row r="14983" hidden="1"/>
    <row r="14984" hidden="1"/>
    <row r="14985" hidden="1"/>
    <row r="14986" hidden="1"/>
    <row r="14987" hidden="1"/>
    <row r="14988" hidden="1"/>
    <row r="14989" hidden="1"/>
    <row r="14990" hidden="1"/>
    <row r="14991" hidden="1"/>
    <row r="14992" hidden="1"/>
    <row r="14993" hidden="1"/>
    <row r="14994" hidden="1"/>
    <row r="14995" hidden="1"/>
    <row r="14996" hidden="1"/>
    <row r="14997" hidden="1"/>
    <row r="14998" hidden="1"/>
    <row r="14999" hidden="1"/>
    <row r="15000" hidden="1"/>
    <row r="15001" hidden="1"/>
    <row r="15002" hidden="1"/>
    <row r="15003" hidden="1"/>
    <row r="15004" hidden="1"/>
    <row r="15005" hidden="1"/>
    <row r="15006" hidden="1"/>
    <row r="15007" hidden="1"/>
    <row r="15008" hidden="1"/>
    <row r="15009" hidden="1"/>
    <row r="15010" hidden="1"/>
    <row r="15011" hidden="1"/>
    <row r="15012" hidden="1"/>
    <row r="15013" hidden="1"/>
    <row r="15014" hidden="1"/>
    <row r="15015" hidden="1"/>
    <row r="15016" hidden="1"/>
    <row r="15017" hidden="1"/>
    <row r="15018" hidden="1"/>
    <row r="15019" hidden="1"/>
    <row r="15020" hidden="1"/>
    <row r="15021" hidden="1"/>
    <row r="15022" hidden="1"/>
    <row r="15023" hidden="1"/>
    <row r="15024" hidden="1"/>
    <row r="15025" hidden="1"/>
    <row r="15026" hidden="1"/>
    <row r="15027" hidden="1"/>
    <row r="15028" hidden="1"/>
    <row r="15029" hidden="1"/>
    <row r="15030" hidden="1"/>
    <row r="15031" hidden="1"/>
    <row r="15032" hidden="1"/>
    <row r="15033" hidden="1"/>
    <row r="15034" hidden="1"/>
    <row r="15035" hidden="1"/>
    <row r="15036" hidden="1"/>
    <row r="15037" hidden="1"/>
    <row r="15038" hidden="1"/>
    <row r="15039" hidden="1"/>
    <row r="15040" hidden="1"/>
    <row r="15041" hidden="1"/>
    <row r="15042" hidden="1"/>
    <row r="15043" hidden="1"/>
    <row r="15044" hidden="1"/>
    <row r="15045" hidden="1"/>
    <row r="15046" hidden="1"/>
    <row r="15047" hidden="1"/>
    <row r="15048" hidden="1"/>
    <row r="15049" hidden="1"/>
    <row r="15050" hidden="1"/>
    <row r="15051" hidden="1"/>
    <row r="15052" hidden="1"/>
    <row r="15053" hidden="1"/>
    <row r="15054" hidden="1"/>
    <row r="15055" hidden="1"/>
    <row r="15056" hidden="1"/>
    <row r="15057" hidden="1"/>
    <row r="15058" hidden="1"/>
    <row r="15059" hidden="1"/>
    <row r="15060" hidden="1"/>
    <row r="15061" hidden="1"/>
    <row r="15062" hidden="1"/>
    <row r="15063" hidden="1"/>
    <row r="15064" hidden="1"/>
    <row r="15065" hidden="1"/>
    <row r="15066" hidden="1"/>
    <row r="15067" hidden="1"/>
    <row r="15068" hidden="1"/>
    <row r="15069" hidden="1"/>
    <row r="15070" hidden="1"/>
    <row r="15071" hidden="1"/>
    <row r="15072" hidden="1"/>
    <row r="15073" hidden="1"/>
    <row r="15074" hidden="1"/>
    <row r="15075" hidden="1"/>
    <row r="15076" hidden="1"/>
    <row r="15077" hidden="1"/>
    <row r="15078" hidden="1"/>
    <row r="15079" hidden="1"/>
    <row r="15080" hidden="1"/>
    <row r="15081" hidden="1"/>
    <row r="15082" hidden="1"/>
    <row r="15083" hidden="1"/>
    <row r="15084" hidden="1"/>
    <row r="15085" hidden="1"/>
    <row r="15086" hidden="1"/>
    <row r="15087" hidden="1"/>
    <row r="15088" hidden="1"/>
    <row r="15089" hidden="1"/>
    <row r="15090" hidden="1"/>
    <row r="15091" hidden="1"/>
    <row r="15092" hidden="1"/>
    <row r="15093" hidden="1"/>
    <row r="15094" hidden="1"/>
    <row r="15095" hidden="1"/>
    <row r="15096" hidden="1"/>
    <row r="15097" hidden="1"/>
    <row r="15098" hidden="1"/>
    <row r="15099" hidden="1"/>
    <row r="15100" hidden="1"/>
    <row r="15101" hidden="1"/>
    <row r="15102" hidden="1"/>
    <row r="15103" hidden="1"/>
    <row r="15104" hidden="1"/>
    <row r="15105" hidden="1"/>
    <row r="15106" hidden="1"/>
    <row r="15107" hidden="1"/>
    <row r="15108" hidden="1"/>
    <row r="15109" hidden="1"/>
    <row r="15110" hidden="1"/>
    <row r="15111" hidden="1"/>
    <row r="15112" hidden="1"/>
    <row r="15113" hidden="1"/>
    <row r="15114" hidden="1"/>
    <row r="15115" hidden="1"/>
    <row r="15116" hidden="1"/>
    <row r="15117" hidden="1"/>
    <row r="15118" hidden="1"/>
    <row r="15119" hidden="1"/>
    <row r="15120" hidden="1"/>
    <row r="15121" hidden="1"/>
    <row r="15122" hidden="1"/>
    <row r="15123" hidden="1"/>
    <row r="15124" hidden="1"/>
    <row r="15125" hidden="1"/>
    <row r="15126" hidden="1"/>
    <row r="15127" hidden="1"/>
    <row r="15128" hidden="1"/>
    <row r="15129" hidden="1"/>
    <row r="15130" hidden="1"/>
    <row r="15131" hidden="1"/>
    <row r="15132" hidden="1"/>
    <row r="15133" hidden="1"/>
    <row r="15134" hidden="1"/>
    <row r="15135" hidden="1"/>
    <row r="15136" hidden="1"/>
    <row r="15137" hidden="1"/>
    <row r="15138" hidden="1"/>
    <row r="15139" hidden="1"/>
    <row r="15140" hidden="1"/>
    <row r="15141" hidden="1"/>
    <row r="15142" hidden="1"/>
    <row r="15143" hidden="1"/>
    <row r="15144" hidden="1"/>
    <row r="15145" hidden="1"/>
    <row r="15146" hidden="1"/>
    <row r="15147" hidden="1"/>
    <row r="15148" hidden="1"/>
    <row r="15149" hidden="1"/>
    <row r="15150" hidden="1"/>
    <row r="15151" hidden="1"/>
    <row r="15152" hidden="1"/>
    <row r="15153" hidden="1"/>
    <row r="15154" hidden="1"/>
    <row r="15155" hidden="1"/>
    <row r="15156" hidden="1"/>
    <row r="15157" hidden="1"/>
    <row r="15158" hidden="1"/>
    <row r="15159" hidden="1"/>
    <row r="15160" hidden="1"/>
    <row r="15161" hidden="1"/>
    <row r="15162" hidden="1"/>
    <row r="15163" hidden="1"/>
    <row r="15164" hidden="1"/>
    <row r="15165" hidden="1"/>
    <row r="15166" hidden="1"/>
    <row r="15167" hidden="1"/>
    <row r="15168" hidden="1"/>
    <row r="15169" hidden="1"/>
    <row r="15170" hidden="1"/>
    <row r="15171" hidden="1"/>
    <row r="15172" hidden="1"/>
    <row r="15173" hidden="1"/>
    <row r="15174" hidden="1"/>
    <row r="15175" hidden="1"/>
    <row r="15176" hidden="1"/>
    <row r="15177" hidden="1"/>
    <row r="15178" hidden="1"/>
    <row r="15179" hidden="1"/>
    <row r="15180" hidden="1"/>
    <row r="15181" hidden="1"/>
    <row r="15182" hidden="1"/>
    <row r="15183" hidden="1"/>
    <row r="15184" hidden="1"/>
    <row r="15185" hidden="1"/>
    <row r="15186" hidden="1"/>
    <row r="15187" hidden="1"/>
    <row r="15188" hidden="1"/>
    <row r="15189" hidden="1"/>
    <row r="15190" hidden="1"/>
    <row r="15191" hidden="1"/>
    <row r="15192" hidden="1"/>
    <row r="15193" hidden="1"/>
    <row r="15194" hidden="1"/>
    <row r="15195" hidden="1"/>
    <row r="15196" hidden="1"/>
    <row r="15197" hidden="1"/>
    <row r="15198" hidden="1"/>
    <row r="15199" hidden="1"/>
    <row r="15200" hidden="1"/>
    <row r="15201" hidden="1"/>
    <row r="15202" hidden="1"/>
    <row r="15203" hidden="1"/>
    <row r="15204" hidden="1"/>
    <row r="15205" hidden="1"/>
    <row r="15206" hidden="1"/>
    <row r="15207" hidden="1"/>
    <row r="15208" hidden="1"/>
    <row r="15209" hidden="1"/>
    <row r="15210" hidden="1"/>
    <row r="15211" hidden="1"/>
    <row r="15212" hidden="1"/>
    <row r="15213" hidden="1"/>
    <row r="15214" hidden="1"/>
    <row r="15215" hidden="1"/>
    <row r="15216" hidden="1"/>
    <row r="15217" hidden="1"/>
    <row r="15218" hidden="1"/>
    <row r="15219" hidden="1"/>
    <row r="15220" hidden="1"/>
    <row r="15221" hidden="1"/>
    <row r="15222" hidden="1"/>
    <row r="15223" hidden="1"/>
    <row r="15224" hidden="1"/>
    <row r="15225" hidden="1"/>
    <row r="15226" hidden="1"/>
    <row r="15227" hidden="1"/>
    <row r="15228" hidden="1"/>
    <row r="15229" hidden="1"/>
    <row r="15230" hidden="1"/>
    <row r="15231" hidden="1"/>
    <row r="15232" hidden="1"/>
    <row r="15233" hidden="1"/>
    <row r="15234" hidden="1"/>
    <row r="15235" hidden="1"/>
    <row r="15236" hidden="1"/>
    <row r="15237" hidden="1"/>
    <row r="15238" hidden="1"/>
    <row r="15239" hidden="1"/>
    <row r="15240" hidden="1"/>
    <row r="15241" hidden="1"/>
    <row r="15242" hidden="1"/>
    <row r="15243" hidden="1"/>
    <row r="15244" hidden="1"/>
    <row r="15245" hidden="1"/>
    <row r="15246" hidden="1"/>
    <row r="15247" hidden="1"/>
    <row r="15248" hidden="1"/>
    <row r="15249" hidden="1"/>
    <row r="15250" hidden="1"/>
    <row r="15251" hidden="1"/>
    <row r="15252" hidden="1"/>
    <row r="15253" hidden="1"/>
    <row r="15254" hidden="1"/>
    <row r="15255" hidden="1"/>
    <row r="15256" hidden="1"/>
    <row r="15257" hidden="1"/>
    <row r="15258" hidden="1"/>
    <row r="15259" hidden="1"/>
    <row r="15260" hidden="1"/>
    <row r="15261" hidden="1"/>
    <row r="15262" hidden="1"/>
    <row r="15263" hidden="1"/>
    <row r="15264" hidden="1"/>
    <row r="15265" hidden="1"/>
    <row r="15266" hidden="1"/>
    <row r="15267" hidden="1"/>
    <row r="15268" hidden="1"/>
    <row r="15269" hidden="1"/>
    <row r="15270" hidden="1"/>
    <row r="15271" hidden="1"/>
    <row r="15272" hidden="1"/>
    <row r="15273" hidden="1"/>
    <row r="15274" hidden="1"/>
    <row r="15275" hidden="1"/>
    <row r="15276" hidden="1"/>
    <row r="15277" hidden="1"/>
    <row r="15278" hidden="1"/>
    <row r="15279" hidden="1"/>
    <row r="15280" hidden="1"/>
    <row r="15281" hidden="1"/>
    <row r="15282" hidden="1"/>
    <row r="15283" hidden="1"/>
    <row r="15284" hidden="1"/>
    <row r="15285" hidden="1"/>
    <row r="15286" hidden="1"/>
    <row r="15287" hidden="1"/>
    <row r="15288" hidden="1"/>
    <row r="15289" hidden="1"/>
    <row r="15290" hidden="1"/>
    <row r="15291" hidden="1"/>
    <row r="15292" hidden="1"/>
    <row r="15293" hidden="1"/>
    <row r="15294" hidden="1"/>
    <row r="15295" hidden="1"/>
    <row r="15296" hidden="1"/>
    <row r="15297" hidden="1"/>
    <row r="15298" hidden="1"/>
    <row r="15299" hidden="1"/>
    <row r="15300" hidden="1"/>
    <row r="15301" hidden="1"/>
    <row r="15302" hidden="1"/>
    <row r="15303" hidden="1"/>
    <row r="15304" hidden="1"/>
    <row r="15305" hidden="1"/>
    <row r="15306" hidden="1"/>
    <row r="15307" hidden="1"/>
    <row r="15308" hidden="1"/>
    <row r="15309" hidden="1"/>
    <row r="15310" hidden="1"/>
    <row r="15311" hidden="1"/>
    <row r="15312" hidden="1"/>
    <row r="15313" hidden="1"/>
    <row r="15314" hidden="1"/>
    <row r="15315" hidden="1"/>
    <row r="15316" hidden="1"/>
    <row r="15317" hidden="1"/>
    <row r="15318" hidden="1"/>
    <row r="15319" hidden="1"/>
    <row r="15320" hidden="1"/>
    <row r="15321" hidden="1"/>
    <row r="15322" hidden="1"/>
    <row r="15323" hidden="1"/>
    <row r="15324" hidden="1"/>
    <row r="15325" hidden="1"/>
    <row r="15326" hidden="1"/>
    <row r="15327" hidden="1"/>
    <row r="15328" hidden="1"/>
    <row r="15329" hidden="1"/>
    <row r="15330" hidden="1"/>
    <row r="15331" hidden="1"/>
    <row r="15332" hidden="1"/>
    <row r="15333" hidden="1"/>
    <row r="15334" hidden="1"/>
    <row r="15335" hidden="1"/>
    <row r="15336" hidden="1"/>
    <row r="15337" hidden="1"/>
    <row r="15338" hidden="1"/>
    <row r="15339" hidden="1"/>
    <row r="15340" hidden="1"/>
    <row r="15341" hidden="1"/>
    <row r="15342" hidden="1"/>
    <row r="15343" hidden="1"/>
    <row r="15344" hidden="1"/>
    <row r="15345" hidden="1"/>
    <row r="15346" hidden="1"/>
    <row r="15347" hidden="1"/>
    <row r="15348" hidden="1"/>
    <row r="15349" hidden="1"/>
    <row r="15350" hidden="1"/>
    <row r="15351" hidden="1"/>
    <row r="15352" hidden="1"/>
    <row r="15353" hidden="1"/>
    <row r="15354" hidden="1"/>
    <row r="15355" hidden="1"/>
    <row r="15356" hidden="1"/>
    <row r="15357" hidden="1"/>
    <row r="15358" hidden="1"/>
    <row r="15359" hidden="1"/>
    <row r="15360" hidden="1"/>
    <row r="15361" hidden="1"/>
    <row r="15362" hidden="1"/>
    <row r="15363" hidden="1"/>
    <row r="15364" hidden="1"/>
    <row r="15365" hidden="1"/>
    <row r="15366" hidden="1"/>
    <row r="15367" hidden="1"/>
    <row r="15368" hidden="1"/>
    <row r="15369" hidden="1"/>
    <row r="15370" hidden="1"/>
    <row r="15371" hidden="1"/>
    <row r="15372" hidden="1"/>
    <row r="15373" hidden="1"/>
    <row r="15374" hidden="1"/>
    <row r="15375" hidden="1"/>
    <row r="15376" hidden="1"/>
    <row r="15377" hidden="1"/>
    <row r="15378" hidden="1"/>
    <row r="15379" hidden="1"/>
    <row r="15380" hidden="1"/>
    <row r="15381" hidden="1"/>
    <row r="15382" hidden="1"/>
    <row r="15383" hidden="1"/>
    <row r="15384" hidden="1"/>
    <row r="15385" hidden="1"/>
    <row r="15386" hidden="1"/>
    <row r="15387" hidden="1"/>
    <row r="15388" hidden="1"/>
    <row r="15389" hidden="1"/>
    <row r="15390" hidden="1"/>
    <row r="15391" hidden="1"/>
    <row r="15392" hidden="1"/>
    <row r="15393" hidden="1"/>
    <row r="15394" hidden="1"/>
    <row r="15395" hidden="1"/>
    <row r="15396" hidden="1"/>
    <row r="15397" hidden="1"/>
    <row r="15398" hidden="1"/>
    <row r="15399" hidden="1"/>
    <row r="15400" hidden="1"/>
    <row r="15401" hidden="1"/>
    <row r="15402" hidden="1"/>
    <row r="15403" hidden="1"/>
    <row r="15404" hidden="1"/>
    <row r="15405" hidden="1"/>
    <row r="15406" hidden="1"/>
    <row r="15407" hidden="1"/>
    <row r="15408" hidden="1"/>
    <row r="15409" hidden="1"/>
    <row r="15410" hidden="1"/>
    <row r="15411" hidden="1"/>
    <row r="15412" hidden="1"/>
    <row r="15413" hidden="1"/>
    <row r="15414" hidden="1"/>
    <row r="15415" hidden="1"/>
    <row r="15416" hidden="1"/>
    <row r="15417" hidden="1"/>
    <row r="15418" hidden="1"/>
    <row r="15419" hidden="1"/>
    <row r="15420" hidden="1"/>
    <row r="15421" hidden="1"/>
    <row r="15422" hidden="1"/>
    <row r="15423" hidden="1"/>
    <row r="15424" hidden="1"/>
    <row r="15425" hidden="1"/>
    <row r="15426" hidden="1"/>
    <row r="15427" hidden="1"/>
    <row r="15428" hidden="1"/>
    <row r="15429" hidden="1"/>
    <row r="15430" hidden="1"/>
    <row r="15431" hidden="1"/>
    <row r="15432" hidden="1"/>
    <row r="15433" hidden="1"/>
    <row r="15434" hidden="1"/>
    <row r="15435" hidden="1"/>
    <row r="15436" hidden="1"/>
    <row r="15437" hidden="1"/>
    <row r="15438" hidden="1"/>
    <row r="15439" hidden="1"/>
    <row r="15440" hidden="1"/>
    <row r="15441" hidden="1"/>
    <row r="15442" hidden="1"/>
    <row r="15443" hidden="1"/>
    <row r="15444" hidden="1"/>
    <row r="15445" hidden="1"/>
    <row r="15446" hidden="1"/>
    <row r="15447" hidden="1"/>
    <row r="15448" hidden="1"/>
    <row r="15449" hidden="1"/>
    <row r="15450" hidden="1"/>
    <row r="15451" hidden="1"/>
    <row r="15452" hidden="1"/>
    <row r="15453" hidden="1"/>
    <row r="15454" hidden="1"/>
    <row r="15455" hidden="1"/>
    <row r="15456" hidden="1"/>
    <row r="15457" hidden="1"/>
    <row r="15458" hidden="1"/>
    <row r="15459" hidden="1"/>
    <row r="15460" hidden="1"/>
    <row r="15461" hidden="1"/>
    <row r="15462" hidden="1"/>
    <row r="15463" hidden="1"/>
    <row r="15464" hidden="1"/>
    <row r="15465" hidden="1"/>
    <row r="15466" hidden="1"/>
    <row r="15467" hidden="1"/>
    <row r="15468" hidden="1"/>
    <row r="15469" hidden="1"/>
    <row r="15470" hidden="1"/>
    <row r="15471" hidden="1"/>
    <row r="15472" hidden="1"/>
    <row r="15473" hidden="1"/>
    <row r="15474" hidden="1"/>
    <row r="15475" hidden="1"/>
    <row r="15476" hidden="1"/>
    <row r="15477" hidden="1"/>
    <row r="15478" hidden="1"/>
    <row r="15479" hidden="1"/>
    <row r="15480" hidden="1"/>
    <row r="15481" hidden="1"/>
    <row r="15482" hidden="1"/>
    <row r="15483" hidden="1"/>
    <row r="15484" hidden="1"/>
    <row r="15485" hidden="1"/>
    <row r="15486" hidden="1"/>
    <row r="15487" hidden="1"/>
    <row r="15488" hidden="1"/>
    <row r="15489" hidden="1"/>
    <row r="15490" hidden="1"/>
    <row r="15491" hidden="1"/>
    <row r="15492" hidden="1"/>
    <row r="15493" hidden="1"/>
    <row r="15494" hidden="1"/>
    <row r="15495" hidden="1"/>
    <row r="15496" hidden="1"/>
    <row r="15497" hidden="1"/>
    <row r="15498" hidden="1"/>
    <row r="15499" hidden="1"/>
    <row r="15500" hidden="1"/>
    <row r="15501" hidden="1"/>
    <row r="15502" hidden="1"/>
    <row r="15503" hidden="1"/>
    <row r="15504" hidden="1"/>
    <row r="15505" hidden="1"/>
    <row r="15506" hidden="1"/>
    <row r="15507" hidden="1"/>
    <row r="15508" hidden="1"/>
    <row r="15509" hidden="1"/>
    <row r="15510" hidden="1"/>
    <row r="15511" hidden="1"/>
    <row r="15512" hidden="1"/>
    <row r="15513" hidden="1"/>
    <row r="15514" hidden="1"/>
    <row r="15515" hidden="1"/>
    <row r="15516" hidden="1"/>
    <row r="15517" hidden="1"/>
    <row r="15518" hidden="1"/>
    <row r="15519" hidden="1"/>
    <row r="15520" hidden="1"/>
    <row r="15521" hidden="1"/>
    <row r="15522" hidden="1"/>
    <row r="15523" hidden="1"/>
    <row r="15524" hidden="1"/>
    <row r="15525" hidden="1"/>
    <row r="15526" hidden="1"/>
    <row r="15527" hidden="1"/>
    <row r="15528" hidden="1"/>
    <row r="15529" hidden="1"/>
    <row r="15530" hidden="1"/>
    <row r="15531" hidden="1"/>
    <row r="15532" hidden="1"/>
    <row r="15533" hidden="1"/>
    <row r="15534" hidden="1"/>
    <row r="15535" hidden="1"/>
    <row r="15536" hidden="1"/>
    <row r="15537" hidden="1"/>
    <row r="15538" hidden="1"/>
    <row r="15539" hidden="1"/>
    <row r="15540" hidden="1"/>
    <row r="15541" hidden="1"/>
    <row r="15542" hidden="1"/>
    <row r="15543" hidden="1"/>
    <row r="15544" hidden="1"/>
    <row r="15545" hidden="1"/>
    <row r="15546" hidden="1"/>
    <row r="15547" hidden="1"/>
    <row r="15548" hidden="1"/>
    <row r="15549" hidden="1"/>
    <row r="15550" hidden="1"/>
    <row r="15551" hidden="1"/>
    <row r="15552" hidden="1"/>
    <row r="15553" hidden="1"/>
    <row r="15554" hidden="1"/>
    <row r="15555" hidden="1"/>
    <row r="15556" hidden="1"/>
    <row r="15557" hidden="1"/>
    <row r="15558" hidden="1"/>
    <row r="15559" hidden="1"/>
    <row r="15560" hidden="1"/>
    <row r="15561" hidden="1"/>
    <row r="15562" hidden="1"/>
    <row r="15563" hidden="1"/>
    <row r="15564" hidden="1"/>
    <row r="15565" hidden="1"/>
    <row r="15566" hidden="1"/>
    <row r="15567" hidden="1"/>
    <row r="15568" hidden="1"/>
    <row r="15569" hidden="1"/>
    <row r="15570" hidden="1"/>
    <row r="15571" hidden="1"/>
    <row r="15572" hidden="1"/>
    <row r="15573" hidden="1"/>
    <row r="15574" hidden="1"/>
    <row r="15575" hidden="1"/>
    <row r="15576" hidden="1"/>
    <row r="15577" hidden="1"/>
    <row r="15578" hidden="1"/>
    <row r="15579" hidden="1"/>
    <row r="15580" hidden="1"/>
    <row r="15581" hidden="1"/>
    <row r="15582" hidden="1"/>
    <row r="15583" hidden="1"/>
    <row r="15584" hidden="1"/>
    <row r="15585" hidden="1"/>
    <row r="15586" hidden="1"/>
    <row r="15587" hidden="1"/>
    <row r="15588" hidden="1"/>
    <row r="15589" hidden="1"/>
    <row r="15590" hidden="1"/>
    <row r="15591" hidden="1"/>
    <row r="15592" hidden="1"/>
    <row r="15593" hidden="1"/>
    <row r="15594" hidden="1"/>
    <row r="15595" hidden="1"/>
    <row r="15596" hidden="1"/>
    <row r="15597" hidden="1"/>
    <row r="15598" hidden="1"/>
    <row r="15599" hidden="1"/>
    <row r="15600" hidden="1"/>
    <row r="15601" hidden="1"/>
    <row r="15602" hidden="1"/>
    <row r="15603" hidden="1"/>
    <row r="15604" hidden="1"/>
    <row r="15605" hidden="1"/>
    <row r="15606" hidden="1"/>
    <row r="15607" hidden="1"/>
    <row r="15608" hidden="1"/>
    <row r="15609" hidden="1"/>
    <row r="15610" hidden="1"/>
    <row r="15611" hidden="1"/>
    <row r="15612" hidden="1"/>
    <row r="15613" hidden="1"/>
    <row r="15614" hidden="1"/>
    <row r="15615" hidden="1"/>
    <row r="15616" hidden="1"/>
    <row r="15617" hidden="1"/>
    <row r="15618" hidden="1"/>
    <row r="15619" hidden="1"/>
    <row r="15620" hidden="1"/>
    <row r="15621" hidden="1"/>
    <row r="15622" hidden="1"/>
    <row r="15623" hidden="1"/>
    <row r="15624" hidden="1"/>
    <row r="15625" hidden="1"/>
    <row r="15626" hidden="1"/>
    <row r="15627" hidden="1"/>
    <row r="15628" hidden="1"/>
    <row r="15629" hidden="1"/>
    <row r="15630" hidden="1"/>
    <row r="15631" hidden="1"/>
    <row r="15632" hidden="1"/>
    <row r="15633" hidden="1"/>
    <row r="15634" hidden="1"/>
    <row r="15635" hidden="1"/>
    <row r="15636" hidden="1"/>
    <row r="15637" hidden="1"/>
    <row r="15638" hidden="1"/>
    <row r="15639" hidden="1"/>
    <row r="15640" hidden="1"/>
    <row r="15641" hidden="1"/>
    <row r="15642" hidden="1"/>
    <row r="15643" hidden="1"/>
    <row r="15644" hidden="1"/>
    <row r="15645" hidden="1"/>
    <row r="15646" hidden="1"/>
    <row r="15647" hidden="1"/>
    <row r="15648" hidden="1"/>
    <row r="15649" hidden="1"/>
    <row r="15650" hidden="1"/>
    <row r="15651" hidden="1"/>
    <row r="15652" hidden="1"/>
    <row r="15653" hidden="1"/>
    <row r="15654" hidden="1"/>
    <row r="15655" hidden="1"/>
    <row r="15656" hidden="1"/>
    <row r="15657" hidden="1"/>
    <row r="15658" hidden="1"/>
    <row r="15659" hidden="1"/>
    <row r="15660" hidden="1"/>
    <row r="15661" hidden="1"/>
    <row r="15662" hidden="1"/>
    <row r="15663" hidden="1"/>
    <row r="15664" hidden="1"/>
    <row r="15665" hidden="1"/>
    <row r="15666" hidden="1"/>
    <row r="15667" hidden="1"/>
    <row r="15668" hidden="1"/>
    <row r="15669" hidden="1"/>
    <row r="15670" hidden="1"/>
    <row r="15671" hidden="1"/>
    <row r="15672" hidden="1"/>
    <row r="15673" hidden="1"/>
    <row r="15674" hidden="1"/>
    <row r="15675" hidden="1"/>
    <row r="15676" hidden="1"/>
    <row r="15677" hidden="1"/>
    <row r="15678" hidden="1"/>
    <row r="15679" hidden="1"/>
    <row r="15680" hidden="1"/>
    <row r="15681" hidden="1"/>
    <row r="15682" hidden="1"/>
    <row r="15683" hidden="1"/>
    <row r="15684" hidden="1"/>
    <row r="15685" hidden="1"/>
    <row r="15686" hidden="1"/>
    <row r="15687" hidden="1"/>
    <row r="15688" hidden="1"/>
    <row r="15689" hidden="1"/>
    <row r="15690" hidden="1"/>
    <row r="15691" hidden="1"/>
    <row r="15692" hidden="1"/>
    <row r="15693" hidden="1"/>
    <row r="15694" hidden="1"/>
    <row r="15695" hidden="1"/>
    <row r="15696" hidden="1"/>
    <row r="15697" hidden="1"/>
    <row r="15698" hidden="1"/>
    <row r="15699" hidden="1"/>
    <row r="15700" hidden="1"/>
    <row r="15701" hidden="1"/>
    <row r="15702" hidden="1"/>
    <row r="15703" hidden="1"/>
    <row r="15704" hidden="1"/>
    <row r="15705" hidden="1"/>
    <row r="15706" hidden="1"/>
    <row r="15707" hidden="1"/>
    <row r="15708" hidden="1"/>
    <row r="15709" hidden="1"/>
    <row r="15710" hidden="1"/>
    <row r="15711" hidden="1"/>
    <row r="15712" hidden="1"/>
    <row r="15713" hidden="1"/>
    <row r="15714" hidden="1"/>
    <row r="15715" hidden="1"/>
    <row r="15716" hidden="1"/>
    <row r="15717" hidden="1"/>
    <row r="15718" hidden="1"/>
    <row r="15719" hidden="1"/>
    <row r="15720" hidden="1"/>
    <row r="15721" hidden="1"/>
    <row r="15722" hidden="1"/>
    <row r="15723" hidden="1"/>
    <row r="15724" hidden="1"/>
    <row r="15725" hidden="1"/>
    <row r="15726" hidden="1"/>
    <row r="15727" hidden="1"/>
    <row r="15728" hidden="1"/>
    <row r="15729" hidden="1"/>
    <row r="15730" hidden="1"/>
    <row r="15731" hidden="1"/>
    <row r="15732" hidden="1"/>
    <row r="15733" hidden="1"/>
    <row r="15734" hidden="1"/>
    <row r="15735" hidden="1"/>
    <row r="15736" hidden="1"/>
    <row r="15737" hidden="1"/>
    <row r="15738" hidden="1"/>
    <row r="15739" hidden="1"/>
    <row r="15740" hidden="1"/>
    <row r="15741" hidden="1"/>
    <row r="15742" hidden="1"/>
    <row r="15743" hidden="1"/>
    <row r="15744" hidden="1"/>
    <row r="15745" hidden="1"/>
    <row r="15746" hidden="1"/>
    <row r="15747" hidden="1"/>
    <row r="15748" hidden="1"/>
    <row r="15749" hidden="1"/>
    <row r="15750" hidden="1"/>
    <row r="15751" hidden="1"/>
    <row r="15752" hidden="1"/>
    <row r="15753" hidden="1"/>
    <row r="15754" hidden="1"/>
    <row r="15755" hidden="1"/>
    <row r="15756" hidden="1"/>
    <row r="15757" hidden="1"/>
    <row r="15758" hidden="1"/>
    <row r="15759" hidden="1"/>
    <row r="15760" hidden="1"/>
    <row r="15761" hidden="1"/>
    <row r="15762" hidden="1"/>
    <row r="15763" hidden="1"/>
    <row r="15764" hidden="1"/>
    <row r="15765" hidden="1"/>
    <row r="15766" hidden="1"/>
    <row r="15767" hidden="1"/>
    <row r="15768" hidden="1"/>
    <row r="15769" hidden="1"/>
    <row r="15770" hidden="1"/>
    <row r="15771" hidden="1"/>
    <row r="15772" hidden="1"/>
    <row r="15773" hidden="1"/>
    <row r="15774" hidden="1"/>
    <row r="15775" hidden="1"/>
    <row r="15776" hidden="1"/>
    <row r="15777" hidden="1"/>
    <row r="15778" hidden="1"/>
    <row r="15779" hidden="1"/>
    <row r="15780" hidden="1"/>
    <row r="15781" hidden="1"/>
    <row r="15782" hidden="1"/>
    <row r="15783" hidden="1"/>
    <row r="15784" hidden="1"/>
    <row r="15785" hidden="1"/>
    <row r="15786" hidden="1"/>
    <row r="15787" hidden="1"/>
    <row r="15788" hidden="1"/>
    <row r="15789" hidden="1"/>
    <row r="15790" hidden="1"/>
    <row r="15791" hidden="1"/>
    <row r="15792" hidden="1"/>
    <row r="15793" hidden="1"/>
    <row r="15794" hidden="1"/>
    <row r="15795" hidden="1"/>
    <row r="15796" hidden="1"/>
    <row r="15797" hidden="1"/>
    <row r="15798" hidden="1"/>
    <row r="15799" hidden="1"/>
    <row r="15800" hidden="1"/>
    <row r="15801" hidden="1"/>
    <row r="15802" hidden="1"/>
    <row r="15803" hidden="1"/>
    <row r="15804" hidden="1"/>
    <row r="15805" hidden="1"/>
    <row r="15806" hidden="1"/>
    <row r="15807" hidden="1"/>
    <row r="15808" hidden="1"/>
    <row r="15809" hidden="1"/>
    <row r="15810" hidden="1"/>
    <row r="15811" hidden="1"/>
    <row r="15812" hidden="1"/>
    <row r="15813" hidden="1"/>
    <row r="15814" hidden="1"/>
    <row r="15815" hidden="1"/>
    <row r="15816" hidden="1"/>
    <row r="15817" hidden="1"/>
    <row r="15818" hidden="1"/>
    <row r="15819" hidden="1"/>
    <row r="15820" hidden="1"/>
    <row r="15821" hidden="1"/>
    <row r="15822" hidden="1"/>
    <row r="15823" hidden="1"/>
    <row r="15824" hidden="1"/>
    <row r="15825" hidden="1"/>
    <row r="15826" hidden="1"/>
    <row r="15827" hidden="1"/>
    <row r="15828" hidden="1"/>
    <row r="15829" hidden="1"/>
    <row r="15830" hidden="1"/>
    <row r="15831" hidden="1"/>
    <row r="15832" hidden="1"/>
    <row r="15833" hidden="1"/>
    <row r="15834" hidden="1"/>
    <row r="15835" hidden="1"/>
    <row r="15836" hidden="1"/>
    <row r="15837" hidden="1"/>
    <row r="15838" hidden="1"/>
    <row r="15839" hidden="1"/>
    <row r="15840" hidden="1"/>
    <row r="15841" hidden="1"/>
    <row r="15842" hidden="1"/>
    <row r="15843" hidden="1"/>
    <row r="15844" hidden="1"/>
    <row r="15845" hidden="1"/>
    <row r="15846" hidden="1"/>
    <row r="15847" hidden="1"/>
    <row r="15848" hidden="1"/>
    <row r="15849" hidden="1"/>
    <row r="15850" hidden="1"/>
    <row r="15851" hidden="1"/>
    <row r="15852" hidden="1"/>
    <row r="15853" hidden="1"/>
    <row r="15854" hidden="1"/>
    <row r="15855" hidden="1"/>
    <row r="15856" hidden="1"/>
    <row r="15857" hidden="1"/>
    <row r="15858" hidden="1"/>
    <row r="15859" hidden="1"/>
    <row r="15860" hidden="1"/>
    <row r="15861" hidden="1"/>
    <row r="15862" hidden="1"/>
    <row r="15863" hidden="1"/>
    <row r="15864" hidden="1"/>
    <row r="15865" hidden="1"/>
    <row r="15866" hidden="1"/>
    <row r="15867" hidden="1"/>
    <row r="15868" hidden="1"/>
    <row r="15869" hidden="1"/>
    <row r="15870" hidden="1"/>
    <row r="15871" hidden="1"/>
    <row r="15872" hidden="1"/>
    <row r="15873" hidden="1"/>
    <row r="15874" hidden="1"/>
    <row r="15875" hidden="1"/>
    <row r="15876" hidden="1"/>
    <row r="15877" hidden="1"/>
    <row r="15878" hidden="1"/>
    <row r="15879" hidden="1"/>
    <row r="15880" hidden="1"/>
    <row r="15881" hidden="1"/>
    <row r="15882" hidden="1"/>
    <row r="15883" hidden="1"/>
    <row r="15884" hidden="1"/>
    <row r="15885" hidden="1"/>
    <row r="15886" hidden="1"/>
    <row r="15887" hidden="1"/>
    <row r="15888" hidden="1"/>
    <row r="15889" hidden="1"/>
    <row r="15890" hidden="1"/>
    <row r="15891" hidden="1"/>
    <row r="15892" hidden="1"/>
    <row r="15893" hidden="1"/>
    <row r="15894" hidden="1"/>
    <row r="15895" hidden="1"/>
    <row r="15896" hidden="1"/>
    <row r="15897" hidden="1"/>
    <row r="15898" hidden="1"/>
    <row r="15899" hidden="1"/>
    <row r="15900" hidden="1"/>
    <row r="15901" hidden="1"/>
    <row r="15902" hidden="1"/>
    <row r="15903" hidden="1"/>
    <row r="15904" hidden="1"/>
    <row r="15905" hidden="1"/>
    <row r="15906" hidden="1"/>
    <row r="15907" hidden="1"/>
    <row r="15908" hidden="1"/>
    <row r="15909" hidden="1"/>
    <row r="15910" hidden="1"/>
    <row r="15911" hidden="1"/>
    <row r="15912" hidden="1"/>
    <row r="15913" hidden="1"/>
    <row r="15914" hidden="1"/>
    <row r="15915" hidden="1"/>
    <row r="15916" hidden="1"/>
    <row r="15917" hidden="1"/>
    <row r="15918" hidden="1"/>
    <row r="15919" hidden="1"/>
    <row r="15920" hidden="1"/>
    <row r="15921" hidden="1"/>
    <row r="15922" hidden="1"/>
    <row r="15923" hidden="1"/>
    <row r="15924" hidden="1"/>
    <row r="15925" hidden="1"/>
    <row r="15926" hidden="1"/>
    <row r="15927" hidden="1"/>
    <row r="15928" hidden="1"/>
    <row r="15929" hidden="1"/>
    <row r="15930" hidden="1"/>
    <row r="15931" hidden="1"/>
    <row r="15932" hidden="1"/>
    <row r="15933" hidden="1"/>
    <row r="15934" hidden="1"/>
    <row r="15935" hidden="1"/>
    <row r="15936" hidden="1"/>
    <row r="15937" hidden="1"/>
    <row r="15938" hidden="1"/>
    <row r="15939" hidden="1"/>
    <row r="15940" hidden="1"/>
    <row r="15941" hidden="1"/>
    <row r="15942" hidden="1"/>
    <row r="15943" hidden="1"/>
    <row r="15944" hidden="1"/>
    <row r="15945" hidden="1"/>
    <row r="15946" hidden="1"/>
    <row r="15947" hidden="1"/>
    <row r="15948" hidden="1"/>
    <row r="15949" hidden="1"/>
    <row r="15950" hidden="1"/>
    <row r="15951" hidden="1"/>
    <row r="15952" hidden="1"/>
    <row r="15953" hidden="1"/>
    <row r="15954" hidden="1"/>
    <row r="15955" hidden="1"/>
    <row r="15956" hidden="1"/>
    <row r="15957" hidden="1"/>
    <row r="15958" hidden="1"/>
    <row r="15959" hidden="1"/>
    <row r="15960" hidden="1"/>
    <row r="15961" hidden="1"/>
    <row r="15962" hidden="1"/>
    <row r="15963" hidden="1"/>
    <row r="15964" hidden="1"/>
    <row r="15965" hidden="1"/>
    <row r="15966" hidden="1"/>
    <row r="15967" hidden="1"/>
    <row r="15968" hidden="1"/>
    <row r="15969" hidden="1"/>
    <row r="15970" hidden="1"/>
    <row r="15971" hidden="1"/>
    <row r="15972" hidden="1"/>
    <row r="15973" hidden="1"/>
    <row r="15974" hidden="1"/>
    <row r="15975" hidden="1"/>
    <row r="15976" hidden="1"/>
    <row r="15977" hidden="1"/>
    <row r="15978" hidden="1"/>
    <row r="15979" hidden="1"/>
    <row r="15980" hidden="1"/>
    <row r="15981" hidden="1"/>
    <row r="15982" hidden="1"/>
    <row r="15983" hidden="1"/>
    <row r="15984" hidden="1"/>
    <row r="15985" hidden="1"/>
    <row r="15986" hidden="1"/>
    <row r="15987" hidden="1"/>
    <row r="15988" hidden="1"/>
    <row r="15989" hidden="1"/>
    <row r="15990" hidden="1"/>
    <row r="15991" hidden="1"/>
    <row r="15992" hidden="1"/>
    <row r="15993" hidden="1"/>
    <row r="15994" hidden="1"/>
    <row r="15995" hidden="1"/>
    <row r="15996" hidden="1"/>
    <row r="15997" hidden="1"/>
    <row r="15998" hidden="1"/>
    <row r="15999" hidden="1"/>
    <row r="16000" hidden="1"/>
    <row r="16001" hidden="1"/>
    <row r="16002" hidden="1"/>
    <row r="16003" hidden="1"/>
    <row r="16004" hidden="1"/>
    <row r="16005" hidden="1"/>
    <row r="16006" hidden="1"/>
    <row r="16007" hidden="1"/>
    <row r="16008" hidden="1"/>
    <row r="16009" hidden="1"/>
    <row r="16010" hidden="1"/>
    <row r="16011" hidden="1"/>
    <row r="16012" hidden="1"/>
    <row r="16013" hidden="1"/>
    <row r="16014" hidden="1"/>
    <row r="16015" hidden="1"/>
    <row r="16016" hidden="1"/>
    <row r="16017" hidden="1"/>
    <row r="16018" hidden="1"/>
    <row r="16019" hidden="1"/>
    <row r="16020" hidden="1"/>
    <row r="16021" hidden="1"/>
    <row r="16022" hidden="1"/>
    <row r="16023" hidden="1"/>
    <row r="16024" hidden="1"/>
    <row r="16025" hidden="1"/>
    <row r="16026" hidden="1"/>
    <row r="16027" hidden="1"/>
    <row r="16028" hidden="1"/>
    <row r="16029" hidden="1"/>
    <row r="16030" hidden="1"/>
    <row r="16031" hidden="1"/>
    <row r="16032" hidden="1"/>
    <row r="16033" hidden="1"/>
    <row r="16034" hidden="1"/>
    <row r="16035" hidden="1"/>
    <row r="16036" hidden="1"/>
    <row r="16037" hidden="1"/>
    <row r="16038" hidden="1"/>
    <row r="16039" hidden="1"/>
    <row r="16040" hidden="1"/>
    <row r="16041" hidden="1"/>
    <row r="16042" hidden="1"/>
    <row r="16043" hidden="1"/>
    <row r="16044" hidden="1"/>
    <row r="16045" hidden="1"/>
    <row r="16046" hidden="1"/>
    <row r="16047" hidden="1"/>
    <row r="16048" hidden="1"/>
    <row r="16049" hidden="1"/>
    <row r="16050" hidden="1"/>
    <row r="16051" hidden="1"/>
    <row r="16052" hidden="1"/>
    <row r="16053" hidden="1"/>
    <row r="16054" hidden="1"/>
    <row r="16055" hidden="1"/>
    <row r="16056" hidden="1"/>
    <row r="16057" hidden="1"/>
    <row r="16058" hidden="1"/>
    <row r="16059" hidden="1"/>
    <row r="16060" hidden="1"/>
    <row r="16061" hidden="1"/>
    <row r="16062" hidden="1"/>
    <row r="16063" hidden="1"/>
    <row r="16064" hidden="1"/>
    <row r="16065" hidden="1"/>
    <row r="16066" hidden="1"/>
    <row r="16067" hidden="1"/>
    <row r="16068" hidden="1"/>
    <row r="16069" hidden="1"/>
    <row r="16070" hidden="1"/>
    <row r="16071" hidden="1"/>
    <row r="16072" hidden="1"/>
    <row r="16073" hidden="1"/>
    <row r="16074" hidden="1"/>
    <row r="16075" hidden="1"/>
    <row r="16076" hidden="1"/>
    <row r="16077" hidden="1"/>
    <row r="16078" hidden="1"/>
    <row r="16079" hidden="1"/>
    <row r="16080" hidden="1"/>
    <row r="16081" hidden="1"/>
    <row r="16082" hidden="1"/>
    <row r="16083" hidden="1"/>
    <row r="16084" hidden="1"/>
    <row r="16085" hidden="1"/>
    <row r="16086" hidden="1"/>
    <row r="16087" hidden="1"/>
    <row r="16088" hidden="1"/>
    <row r="16089" hidden="1"/>
    <row r="16090" hidden="1"/>
    <row r="16091" hidden="1"/>
    <row r="16092" hidden="1"/>
    <row r="16093" hidden="1"/>
    <row r="16094" hidden="1"/>
    <row r="16095" hidden="1"/>
    <row r="16096" hidden="1"/>
    <row r="16097" hidden="1"/>
    <row r="16098" hidden="1"/>
    <row r="16099" hidden="1"/>
    <row r="16100" hidden="1"/>
    <row r="16101" hidden="1"/>
    <row r="16102" hidden="1"/>
    <row r="16103" hidden="1"/>
    <row r="16104" hidden="1"/>
    <row r="16105" hidden="1"/>
    <row r="16106" hidden="1"/>
    <row r="16107" hidden="1"/>
    <row r="16108" hidden="1"/>
    <row r="16109" hidden="1"/>
    <row r="16110" hidden="1"/>
    <row r="16111" hidden="1"/>
    <row r="16112" hidden="1"/>
    <row r="16113" hidden="1"/>
    <row r="16114" hidden="1"/>
    <row r="16115" hidden="1"/>
    <row r="16116" hidden="1"/>
    <row r="16117" hidden="1"/>
    <row r="16118" hidden="1"/>
    <row r="16119" hidden="1"/>
    <row r="16120" hidden="1"/>
    <row r="16121" hidden="1"/>
    <row r="16122" hidden="1"/>
    <row r="16123" hidden="1"/>
    <row r="16124" hidden="1"/>
    <row r="16125" hidden="1"/>
    <row r="16126" hidden="1"/>
    <row r="16127" hidden="1"/>
    <row r="16128" hidden="1"/>
    <row r="16129" hidden="1"/>
    <row r="16130" hidden="1"/>
    <row r="16131" hidden="1"/>
    <row r="16132" hidden="1"/>
    <row r="16133" hidden="1"/>
    <row r="16134" hidden="1"/>
    <row r="16135" hidden="1"/>
    <row r="16136" hidden="1"/>
    <row r="16137" hidden="1"/>
    <row r="16138" hidden="1"/>
    <row r="16139" hidden="1"/>
    <row r="16140" hidden="1"/>
    <row r="16141" hidden="1"/>
    <row r="16142" hidden="1"/>
    <row r="16143" hidden="1"/>
    <row r="16144" hidden="1"/>
    <row r="16145" hidden="1"/>
    <row r="16146" hidden="1"/>
    <row r="16147" hidden="1"/>
    <row r="16148" hidden="1"/>
    <row r="16149" hidden="1"/>
    <row r="16150" hidden="1"/>
    <row r="16151" hidden="1"/>
    <row r="16152" hidden="1"/>
    <row r="16153" hidden="1"/>
    <row r="16154" hidden="1"/>
    <row r="16155" hidden="1"/>
    <row r="16156" hidden="1"/>
    <row r="16157" hidden="1"/>
    <row r="16158" hidden="1"/>
    <row r="16159" hidden="1"/>
    <row r="16160" hidden="1"/>
    <row r="16161" hidden="1"/>
    <row r="16162" hidden="1"/>
    <row r="16163" hidden="1"/>
    <row r="16164" hidden="1"/>
    <row r="16165" hidden="1"/>
    <row r="16166" hidden="1"/>
    <row r="16167" hidden="1"/>
    <row r="16168" hidden="1"/>
    <row r="16169" hidden="1"/>
    <row r="16170" hidden="1"/>
    <row r="16171" hidden="1"/>
    <row r="16172" hidden="1"/>
    <row r="16173" hidden="1"/>
    <row r="16174" hidden="1"/>
    <row r="16175" hidden="1"/>
    <row r="16176" hidden="1"/>
    <row r="16177" hidden="1"/>
    <row r="16178" hidden="1"/>
    <row r="16179" hidden="1"/>
    <row r="16180" hidden="1"/>
    <row r="16181" hidden="1"/>
    <row r="16182" hidden="1"/>
    <row r="16183" hidden="1"/>
    <row r="16184" hidden="1"/>
    <row r="16185" hidden="1"/>
    <row r="16186" hidden="1"/>
    <row r="16187" hidden="1"/>
    <row r="16188" hidden="1"/>
    <row r="16189" hidden="1"/>
    <row r="16190" hidden="1"/>
    <row r="16191" hidden="1"/>
    <row r="16192" hidden="1"/>
    <row r="16193" hidden="1"/>
    <row r="16194" hidden="1"/>
    <row r="16195" hidden="1"/>
    <row r="16196" hidden="1"/>
    <row r="16197" hidden="1"/>
    <row r="16198" hidden="1"/>
    <row r="16199" hidden="1"/>
    <row r="16200" hidden="1"/>
    <row r="16201" hidden="1"/>
    <row r="16202" hidden="1"/>
    <row r="16203" hidden="1"/>
    <row r="16204" hidden="1"/>
    <row r="16205" hidden="1"/>
    <row r="16206" hidden="1"/>
    <row r="16207" hidden="1"/>
    <row r="16208" hidden="1"/>
    <row r="16209" hidden="1"/>
    <row r="16210" hidden="1"/>
    <row r="16211" hidden="1"/>
    <row r="16212" hidden="1"/>
    <row r="16213" hidden="1"/>
    <row r="16214" hidden="1"/>
    <row r="16215" hidden="1"/>
    <row r="16216" hidden="1"/>
    <row r="16217" hidden="1"/>
    <row r="16218" hidden="1"/>
    <row r="16219" hidden="1"/>
    <row r="16220" hidden="1"/>
    <row r="16221" hidden="1"/>
    <row r="16222" hidden="1"/>
    <row r="16223" hidden="1"/>
    <row r="16224" hidden="1"/>
    <row r="16225" hidden="1"/>
    <row r="16226" hidden="1"/>
    <row r="16227" hidden="1"/>
    <row r="16228" hidden="1"/>
    <row r="16229" hidden="1"/>
    <row r="16230" hidden="1"/>
    <row r="16231" hidden="1"/>
    <row r="16232" hidden="1"/>
    <row r="16233" hidden="1"/>
    <row r="16234" hidden="1"/>
    <row r="16235" hidden="1"/>
    <row r="16236" hidden="1"/>
    <row r="16237" hidden="1"/>
    <row r="16238" hidden="1"/>
    <row r="16239" hidden="1"/>
    <row r="16240" hidden="1"/>
    <row r="16241" hidden="1"/>
    <row r="16242" hidden="1"/>
    <row r="16243" hidden="1"/>
    <row r="16244" hidden="1"/>
    <row r="16245" hidden="1"/>
    <row r="16246" hidden="1"/>
    <row r="16247" hidden="1"/>
    <row r="16248" hidden="1"/>
    <row r="16249" hidden="1"/>
    <row r="16250" hidden="1"/>
    <row r="16251" hidden="1"/>
    <row r="16252" hidden="1"/>
    <row r="16253" hidden="1"/>
    <row r="16254" hidden="1"/>
    <row r="16255" hidden="1"/>
    <row r="16256" hidden="1"/>
    <row r="16257" hidden="1"/>
    <row r="16258" hidden="1"/>
    <row r="16259" hidden="1"/>
    <row r="16260" hidden="1"/>
    <row r="16261" hidden="1"/>
    <row r="16262" hidden="1"/>
    <row r="16263" hidden="1"/>
    <row r="16264" hidden="1"/>
    <row r="16265" hidden="1"/>
    <row r="16266" hidden="1"/>
    <row r="16267" hidden="1"/>
    <row r="16268" hidden="1"/>
    <row r="16269" hidden="1"/>
    <row r="16270" hidden="1"/>
    <row r="16271" hidden="1"/>
    <row r="16272" hidden="1"/>
    <row r="16273" hidden="1"/>
    <row r="16274" hidden="1"/>
    <row r="16275" hidden="1"/>
    <row r="16276" hidden="1"/>
    <row r="16277" hidden="1"/>
    <row r="16278" hidden="1"/>
    <row r="16279" hidden="1"/>
    <row r="16280" hidden="1"/>
    <row r="16281" hidden="1"/>
    <row r="16282" hidden="1"/>
    <row r="16283" hidden="1"/>
    <row r="16284" hidden="1"/>
    <row r="16285" hidden="1"/>
    <row r="16286" hidden="1"/>
    <row r="16287" hidden="1"/>
    <row r="16288" hidden="1"/>
    <row r="16289" hidden="1"/>
    <row r="16290" hidden="1"/>
    <row r="16291" hidden="1"/>
    <row r="16292" hidden="1"/>
    <row r="16293" hidden="1"/>
    <row r="16294" hidden="1"/>
    <row r="16295" hidden="1"/>
    <row r="16296" hidden="1"/>
    <row r="16297" hidden="1"/>
    <row r="16298" hidden="1"/>
    <row r="16299" hidden="1"/>
    <row r="16300" hidden="1"/>
    <row r="16301" hidden="1"/>
    <row r="16302" hidden="1"/>
    <row r="16303" hidden="1"/>
    <row r="16304" hidden="1"/>
    <row r="16305" hidden="1"/>
    <row r="16306" hidden="1"/>
    <row r="16307" hidden="1"/>
    <row r="16308" hidden="1"/>
    <row r="16309" hidden="1"/>
    <row r="16310" hidden="1"/>
    <row r="16311" hidden="1"/>
    <row r="16312" hidden="1"/>
    <row r="16313" hidden="1"/>
    <row r="16314" hidden="1"/>
    <row r="16315" hidden="1"/>
    <row r="16316" hidden="1"/>
    <row r="16317" hidden="1"/>
    <row r="16318" hidden="1"/>
    <row r="16319" hidden="1"/>
    <row r="16320" hidden="1"/>
    <row r="16321" hidden="1"/>
    <row r="16322" hidden="1"/>
    <row r="16323" hidden="1"/>
    <row r="16324" hidden="1"/>
    <row r="16325" hidden="1"/>
    <row r="16326" hidden="1"/>
    <row r="16327" hidden="1"/>
    <row r="16328" hidden="1"/>
    <row r="16329" hidden="1"/>
    <row r="16330" hidden="1"/>
    <row r="16331" hidden="1"/>
    <row r="16332" hidden="1"/>
    <row r="16333" hidden="1"/>
    <row r="16334" hidden="1"/>
    <row r="16335" hidden="1"/>
    <row r="16336" hidden="1"/>
    <row r="16337" hidden="1"/>
    <row r="16338" hidden="1"/>
    <row r="16339" hidden="1"/>
    <row r="16340" hidden="1"/>
    <row r="16341" hidden="1"/>
    <row r="16342" hidden="1"/>
    <row r="16343" hidden="1"/>
    <row r="16344" hidden="1"/>
    <row r="16345" hidden="1"/>
    <row r="16346" hidden="1"/>
    <row r="16347" hidden="1"/>
    <row r="16348" hidden="1"/>
    <row r="16349" hidden="1"/>
    <row r="16350" hidden="1"/>
    <row r="16351" hidden="1"/>
    <row r="16352" hidden="1"/>
    <row r="16353" hidden="1"/>
    <row r="16354" hidden="1"/>
    <row r="16355" hidden="1"/>
    <row r="16356" hidden="1"/>
    <row r="16357" hidden="1"/>
    <row r="16358" hidden="1"/>
    <row r="16359" hidden="1"/>
    <row r="16360" hidden="1"/>
    <row r="16361" hidden="1"/>
    <row r="16362" hidden="1"/>
    <row r="16363" hidden="1"/>
    <row r="16364" hidden="1"/>
    <row r="16365" hidden="1"/>
    <row r="16366" hidden="1"/>
    <row r="16367" hidden="1"/>
    <row r="16368" hidden="1"/>
    <row r="16369" hidden="1"/>
    <row r="16370" hidden="1"/>
    <row r="16371" hidden="1"/>
    <row r="16372" hidden="1"/>
    <row r="16373" hidden="1"/>
    <row r="16374" hidden="1"/>
    <row r="16375" hidden="1"/>
    <row r="16376" hidden="1"/>
    <row r="16377" hidden="1"/>
    <row r="16378" hidden="1"/>
    <row r="16379" hidden="1"/>
    <row r="16380" hidden="1"/>
    <row r="16381" hidden="1"/>
    <row r="16382" hidden="1"/>
    <row r="16383" hidden="1"/>
    <row r="16384" hidden="1"/>
    <row r="16385" hidden="1"/>
    <row r="16386" hidden="1"/>
    <row r="16387" hidden="1"/>
    <row r="16388" hidden="1"/>
    <row r="16389" hidden="1"/>
    <row r="16390" hidden="1"/>
    <row r="16391" hidden="1"/>
    <row r="16392" hidden="1"/>
    <row r="16393" hidden="1"/>
    <row r="16394" hidden="1"/>
    <row r="16395" hidden="1"/>
    <row r="16396" hidden="1"/>
    <row r="16397" hidden="1"/>
    <row r="16398" hidden="1"/>
    <row r="16399" hidden="1"/>
    <row r="16400" hidden="1"/>
    <row r="16401" hidden="1"/>
    <row r="16402" hidden="1"/>
    <row r="16403" hidden="1"/>
    <row r="16404" hidden="1"/>
    <row r="16405" hidden="1"/>
    <row r="16406" hidden="1"/>
    <row r="16407" hidden="1"/>
    <row r="16408" hidden="1"/>
    <row r="16409" hidden="1"/>
    <row r="16410" hidden="1"/>
    <row r="16411" hidden="1"/>
    <row r="16412" hidden="1"/>
    <row r="16413" hidden="1"/>
    <row r="16414" hidden="1"/>
    <row r="16415" hidden="1"/>
    <row r="16416" hidden="1"/>
    <row r="16417" hidden="1"/>
    <row r="16418" hidden="1"/>
    <row r="16419" hidden="1"/>
    <row r="16420" hidden="1"/>
    <row r="16421" hidden="1"/>
    <row r="16422" hidden="1"/>
    <row r="16423" hidden="1"/>
    <row r="16424" hidden="1"/>
    <row r="16425" hidden="1"/>
    <row r="16426" hidden="1"/>
    <row r="16427" hidden="1"/>
    <row r="16428" hidden="1"/>
    <row r="16429" hidden="1"/>
    <row r="16430" hidden="1"/>
    <row r="16431" hidden="1"/>
    <row r="16432" hidden="1"/>
    <row r="16433" hidden="1"/>
    <row r="16434" hidden="1"/>
    <row r="16435" hidden="1"/>
    <row r="16436" hidden="1"/>
    <row r="16437" hidden="1"/>
    <row r="16438" hidden="1"/>
    <row r="16439" hidden="1"/>
    <row r="16440" hidden="1"/>
    <row r="16441" hidden="1"/>
    <row r="16442" hidden="1"/>
    <row r="16443" hidden="1"/>
    <row r="16444" hidden="1"/>
    <row r="16445" hidden="1"/>
    <row r="16446" hidden="1"/>
    <row r="16447" hidden="1"/>
    <row r="16448" hidden="1"/>
    <row r="16449" hidden="1"/>
    <row r="16450" hidden="1"/>
    <row r="16451" hidden="1"/>
    <row r="16452" hidden="1"/>
    <row r="16453" hidden="1"/>
    <row r="16454" hidden="1"/>
    <row r="16455" hidden="1"/>
    <row r="16456" hidden="1"/>
    <row r="16457" hidden="1"/>
    <row r="16458" hidden="1"/>
    <row r="16459" hidden="1"/>
    <row r="16460" hidden="1"/>
    <row r="16461" hidden="1"/>
    <row r="16462" hidden="1"/>
    <row r="16463" hidden="1"/>
    <row r="16464" hidden="1"/>
    <row r="16465" hidden="1"/>
    <row r="16466" hidden="1"/>
    <row r="16467" hidden="1"/>
    <row r="16468" hidden="1"/>
    <row r="16469" hidden="1"/>
    <row r="16470" hidden="1"/>
    <row r="16471" hidden="1"/>
    <row r="16472" hidden="1"/>
    <row r="16473" hidden="1"/>
    <row r="16474" hidden="1"/>
    <row r="16475" hidden="1"/>
    <row r="16476" hidden="1"/>
    <row r="16477" hidden="1"/>
    <row r="16478" hidden="1"/>
    <row r="16479" hidden="1"/>
    <row r="16480" hidden="1"/>
    <row r="16481" hidden="1"/>
    <row r="16482" hidden="1"/>
    <row r="16483" hidden="1"/>
    <row r="16484" hidden="1"/>
    <row r="16485" hidden="1"/>
    <row r="16486" hidden="1"/>
    <row r="16487" hidden="1"/>
    <row r="16488" hidden="1"/>
    <row r="16489" hidden="1"/>
    <row r="16490" hidden="1"/>
    <row r="16491" hidden="1"/>
    <row r="16492" hidden="1"/>
    <row r="16493" hidden="1"/>
    <row r="16494" hidden="1"/>
    <row r="16495" hidden="1"/>
    <row r="16496" hidden="1"/>
    <row r="16497" hidden="1"/>
    <row r="16498" hidden="1"/>
    <row r="16499" hidden="1"/>
    <row r="16500" hidden="1"/>
    <row r="16501" hidden="1"/>
    <row r="16502" hidden="1"/>
    <row r="16503" hidden="1"/>
    <row r="16504" hidden="1"/>
    <row r="16505" hidden="1"/>
    <row r="16506" hidden="1"/>
    <row r="16507" hidden="1"/>
    <row r="16508" hidden="1"/>
    <row r="16509" hidden="1"/>
    <row r="16510" hidden="1"/>
    <row r="16511" hidden="1"/>
    <row r="16512" hidden="1"/>
    <row r="16513" hidden="1"/>
    <row r="16514" hidden="1"/>
    <row r="16515" hidden="1"/>
    <row r="16516" hidden="1"/>
    <row r="16517" hidden="1"/>
    <row r="16518" hidden="1"/>
    <row r="16519" hidden="1"/>
    <row r="16520" hidden="1"/>
    <row r="16521" hidden="1"/>
    <row r="16522" hidden="1"/>
    <row r="16523" hidden="1"/>
    <row r="16524" hidden="1"/>
    <row r="16525" hidden="1"/>
    <row r="16526" hidden="1"/>
    <row r="16527" hidden="1"/>
    <row r="16528" hidden="1"/>
    <row r="16529" hidden="1"/>
    <row r="16530" hidden="1"/>
    <row r="16531" hidden="1"/>
    <row r="16532" hidden="1"/>
    <row r="16533" hidden="1"/>
    <row r="16534" hidden="1"/>
    <row r="16535" hidden="1"/>
    <row r="16536" hidden="1"/>
    <row r="16537" hidden="1"/>
    <row r="16538" hidden="1"/>
    <row r="16539" hidden="1"/>
    <row r="16540" hidden="1"/>
    <row r="16541" hidden="1"/>
    <row r="16542" hidden="1"/>
    <row r="16543" hidden="1"/>
    <row r="16544" hidden="1"/>
    <row r="16545" hidden="1"/>
    <row r="16546" hidden="1"/>
    <row r="16547" hidden="1"/>
    <row r="16548" hidden="1"/>
    <row r="16549" hidden="1"/>
    <row r="16550" hidden="1"/>
    <row r="16551" hidden="1"/>
    <row r="16552" hidden="1"/>
    <row r="16553" hidden="1"/>
    <row r="16554" hidden="1"/>
    <row r="16555" hidden="1"/>
    <row r="16556" hidden="1"/>
    <row r="16557" hidden="1"/>
    <row r="16558" hidden="1"/>
    <row r="16559" hidden="1"/>
    <row r="16560" hidden="1"/>
    <row r="16561" hidden="1"/>
    <row r="16562" hidden="1"/>
    <row r="16563" hidden="1"/>
    <row r="16564" hidden="1"/>
    <row r="16565" hidden="1"/>
    <row r="16566" hidden="1"/>
    <row r="16567" hidden="1"/>
    <row r="16568" hidden="1"/>
    <row r="16569" hidden="1"/>
    <row r="16570" hidden="1"/>
    <row r="16571" hidden="1"/>
    <row r="16572" hidden="1"/>
    <row r="16573" hidden="1"/>
    <row r="16574" hidden="1"/>
    <row r="16575" hidden="1"/>
    <row r="16576" hidden="1"/>
    <row r="16577" hidden="1"/>
    <row r="16578" hidden="1"/>
    <row r="16579" hidden="1"/>
    <row r="16580" hidden="1"/>
    <row r="16581" hidden="1"/>
    <row r="16582" hidden="1"/>
    <row r="16583" hidden="1"/>
    <row r="16584" hidden="1"/>
    <row r="16585" hidden="1"/>
    <row r="16586" hidden="1"/>
    <row r="16587" hidden="1"/>
    <row r="16588" hidden="1"/>
    <row r="16589" hidden="1"/>
    <row r="16590" hidden="1"/>
    <row r="16591" hidden="1"/>
    <row r="16592" hidden="1"/>
    <row r="16593" hidden="1"/>
    <row r="16594" hidden="1"/>
    <row r="16595" hidden="1"/>
    <row r="16596" hidden="1"/>
    <row r="16597" hidden="1"/>
    <row r="16598" hidden="1"/>
    <row r="16599" hidden="1"/>
    <row r="16600" hidden="1"/>
    <row r="16601" hidden="1"/>
    <row r="16602" hidden="1"/>
    <row r="16603" hidden="1"/>
    <row r="16604" hidden="1"/>
    <row r="16605" hidden="1"/>
    <row r="16606" hidden="1"/>
    <row r="16607" hidden="1"/>
    <row r="16608" hidden="1"/>
    <row r="16609" hidden="1"/>
    <row r="16610" hidden="1"/>
    <row r="16611" hidden="1"/>
    <row r="16612" hidden="1"/>
    <row r="16613" hidden="1"/>
    <row r="16614" hidden="1"/>
    <row r="16615" hidden="1"/>
    <row r="16616" hidden="1"/>
    <row r="16617" hidden="1"/>
    <row r="16618" hidden="1"/>
    <row r="16619" hidden="1"/>
    <row r="16620" hidden="1"/>
    <row r="16621" hidden="1"/>
    <row r="16622" hidden="1"/>
    <row r="16623" hidden="1"/>
    <row r="16624" hidden="1"/>
    <row r="16625" hidden="1"/>
    <row r="16626" hidden="1"/>
    <row r="16627" hidden="1"/>
    <row r="16628" hidden="1"/>
    <row r="16629" hidden="1"/>
    <row r="16630" hidden="1"/>
    <row r="16631" hidden="1"/>
    <row r="16632" hidden="1"/>
    <row r="16633" hidden="1"/>
    <row r="16634" hidden="1"/>
    <row r="16635" hidden="1"/>
    <row r="16636" hidden="1"/>
    <row r="16637" hidden="1"/>
    <row r="16638" hidden="1"/>
    <row r="16639" hidden="1"/>
    <row r="16640" hidden="1"/>
    <row r="16641" hidden="1"/>
    <row r="16642" hidden="1"/>
    <row r="16643" hidden="1"/>
    <row r="16644" hidden="1"/>
    <row r="16645" hidden="1"/>
    <row r="16646" hidden="1"/>
    <row r="16647" hidden="1"/>
    <row r="16648" hidden="1"/>
    <row r="16649" hidden="1"/>
    <row r="16650" hidden="1"/>
    <row r="16651" hidden="1"/>
    <row r="16652" hidden="1"/>
    <row r="16653" hidden="1"/>
    <row r="16654" hidden="1"/>
    <row r="16655" hidden="1"/>
    <row r="16656" hidden="1"/>
    <row r="16657" hidden="1"/>
    <row r="16658" hidden="1"/>
    <row r="16659" hidden="1"/>
    <row r="16660" hidden="1"/>
    <row r="16661" hidden="1"/>
    <row r="16662" hidden="1"/>
    <row r="16663" hidden="1"/>
    <row r="16664" hidden="1"/>
    <row r="16665" hidden="1"/>
    <row r="16666" hidden="1"/>
    <row r="16667" hidden="1"/>
    <row r="16668" hidden="1"/>
    <row r="16669" hidden="1"/>
    <row r="16670" hidden="1"/>
    <row r="16671" hidden="1"/>
    <row r="16672" hidden="1"/>
    <row r="16673" hidden="1"/>
    <row r="16674" hidden="1"/>
    <row r="16675" hidden="1"/>
    <row r="16676" hidden="1"/>
    <row r="16677" hidden="1"/>
    <row r="16678" hidden="1"/>
    <row r="16679" hidden="1"/>
    <row r="16680" hidden="1"/>
    <row r="16681" hidden="1"/>
    <row r="16682" hidden="1"/>
    <row r="16683" hidden="1"/>
    <row r="16684" hidden="1"/>
    <row r="16685" hidden="1"/>
    <row r="16686" hidden="1"/>
    <row r="16687" hidden="1"/>
    <row r="16688" hidden="1"/>
    <row r="16689" hidden="1"/>
    <row r="16690" hidden="1"/>
    <row r="16691" hidden="1"/>
    <row r="16692" hidden="1"/>
    <row r="16693" hidden="1"/>
    <row r="16694" hidden="1"/>
    <row r="16695" hidden="1"/>
    <row r="16696" hidden="1"/>
    <row r="16697" hidden="1"/>
    <row r="16698" hidden="1"/>
    <row r="16699" hidden="1"/>
    <row r="16700" hidden="1"/>
    <row r="16701" hidden="1"/>
    <row r="16702" hidden="1"/>
    <row r="16703" hidden="1"/>
    <row r="16704" hidden="1"/>
    <row r="16705" hidden="1"/>
    <row r="16706" hidden="1"/>
    <row r="16707" hidden="1"/>
    <row r="16708" hidden="1"/>
    <row r="16709" hidden="1"/>
    <row r="16710" hidden="1"/>
    <row r="16711" hidden="1"/>
    <row r="16712" hidden="1"/>
    <row r="16713" hidden="1"/>
    <row r="16714" hidden="1"/>
    <row r="16715" hidden="1"/>
    <row r="16716" hidden="1"/>
    <row r="16717" hidden="1"/>
    <row r="16718" hidden="1"/>
    <row r="16719" hidden="1"/>
    <row r="16720" hidden="1"/>
    <row r="16721" hidden="1"/>
    <row r="16722" hidden="1"/>
    <row r="16723" hidden="1"/>
    <row r="16724" hidden="1"/>
    <row r="16725" hidden="1"/>
    <row r="16726" hidden="1"/>
    <row r="16727" hidden="1"/>
    <row r="16728" hidden="1"/>
    <row r="16729" hidden="1"/>
    <row r="16730" hidden="1"/>
    <row r="16731" hidden="1"/>
    <row r="16732" hidden="1"/>
    <row r="16733" hidden="1"/>
    <row r="16734" hidden="1"/>
    <row r="16735" hidden="1"/>
    <row r="16736" hidden="1"/>
    <row r="16737" hidden="1"/>
    <row r="16738" hidden="1"/>
    <row r="16739" hidden="1"/>
    <row r="16740" hidden="1"/>
    <row r="16741" hidden="1"/>
    <row r="16742" hidden="1"/>
    <row r="16743" hidden="1"/>
    <row r="16744" hidden="1"/>
    <row r="16745" hidden="1"/>
    <row r="16746" hidden="1"/>
    <row r="16747" hidden="1"/>
    <row r="16748" hidden="1"/>
    <row r="16749" hidden="1"/>
    <row r="16750" hidden="1"/>
    <row r="16751" hidden="1"/>
    <row r="16752" hidden="1"/>
    <row r="16753" hidden="1"/>
    <row r="16754" hidden="1"/>
    <row r="16755" hidden="1"/>
    <row r="16756" hidden="1"/>
    <row r="16757" hidden="1"/>
    <row r="16758" hidden="1"/>
    <row r="16759" hidden="1"/>
    <row r="16760" hidden="1"/>
    <row r="16761" hidden="1"/>
    <row r="16762" hidden="1"/>
    <row r="16763" hidden="1"/>
    <row r="16764" hidden="1"/>
    <row r="16765" hidden="1"/>
    <row r="16766" hidden="1"/>
    <row r="16767" hidden="1"/>
    <row r="16768" hidden="1"/>
    <row r="16769" hidden="1"/>
    <row r="16770" hidden="1"/>
    <row r="16771" hidden="1"/>
    <row r="16772" hidden="1"/>
    <row r="16773" hidden="1"/>
    <row r="16774" hidden="1"/>
    <row r="16775" hidden="1"/>
    <row r="16776" hidden="1"/>
    <row r="16777" hidden="1"/>
    <row r="16778" hidden="1"/>
    <row r="16779" hidden="1"/>
    <row r="16780" hidden="1"/>
    <row r="16781" hidden="1"/>
    <row r="16782" hidden="1"/>
    <row r="16783" hidden="1"/>
    <row r="16784" hidden="1"/>
    <row r="16785" hidden="1"/>
    <row r="16786" hidden="1"/>
    <row r="16787" hidden="1"/>
    <row r="16788" hidden="1"/>
    <row r="16789" hidden="1"/>
    <row r="16790" hidden="1"/>
    <row r="16791" hidden="1"/>
    <row r="16792" hidden="1"/>
    <row r="16793" hidden="1"/>
    <row r="16794" hidden="1"/>
    <row r="16795" hidden="1"/>
    <row r="16796" hidden="1"/>
    <row r="16797" hidden="1"/>
    <row r="16798" hidden="1"/>
    <row r="16799" hidden="1"/>
    <row r="16800" hidden="1"/>
    <row r="16801" hidden="1"/>
    <row r="16802" hidden="1"/>
    <row r="16803" hidden="1"/>
    <row r="16804" hidden="1"/>
    <row r="16805" hidden="1"/>
    <row r="16806" hidden="1"/>
    <row r="16807" hidden="1"/>
    <row r="16808" hidden="1"/>
    <row r="16809" hidden="1"/>
    <row r="16810" hidden="1"/>
    <row r="16811" hidden="1"/>
    <row r="16812" hidden="1"/>
    <row r="16813" hidden="1"/>
    <row r="16814" hidden="1"/>
    <row r="16815" hidden="1"/>
    <row r="16816" hidden="1"/>
    <row r="16817" hidden="1"/>
    <row r="16818" hidden="1"/>
    <row r="16819" hidden="1"/>
    <row r="16820" hidden="1"/>
    <row r="16821" hidden="1"/>
    <row r="16822" hidden="1"/>
    <row r="16823" hidden="1"/>
    <row r="16824" hidden="1"/>
    <row r="16825" hidden="1"/>
    <row r="16826" hidden="1"/>
    <row r="16827" hidden="1"/>
    <row r="16828" hidden="1"/>
    <row r="16829" hidden="1"/>
    <row r="16830" hidden="1"/>
    <row r="16831" hidden="1"/>
    <row r="16832" hidden="1"/>
    <row r="16833" hidden="1"/>
    <row r="16834" hidden="1"/>
    <row r="16835" hidden="1"/>
    <row r="16836" hidden="1"/>
    <row r="16837" hidden="1"/>
    <row r="16838" hidden="1"/>
    <row r="16839" hidden="1"/>
    <row r="16840" hidden="1"/>
    <row r="16841" hidden="1"/>
    <row r="16842" hidden="1"/>
    <row r="16843" hidden="1"/>
    <row r="16844" hidden="1"/>
    <row r="16845" hidden="1"/>
    <row r="16846" hidden="1"/>
    <row r="16847" hidden="1"/>
    <row r="16848" hidden="1"/>
    <row r="16849" hidden="1"/>
    <row r="16850" hidden="1"/>
    <row r="16851" hidden="1"/>
    <row r="16852" hidden="1"/>
    <row r="16853" hidden="1"/>
    <row r="16854" hidden="1"/>
    <row r="16855" hidden="1"/>
    <row r="16856" hidden="1"/>
    <row r="16857" hidden="1"/>
    <row r="16858" hidden="1"/>
    <row r="16859" hidden="1"/>
    <row r="16860" hidden="1"/>
    <row r="16861" hidden="1"/>
    <row r="16862" hidden="1"/>
    <row r="16863" hidden="1"/>
    <row r="16864" hidden="1"/>
    <row r="16865" hidden="1"/>
    <row r="16866" hidden="1"/>
    <row r="16867" hidden="1"/>
    <row r="16868" hidden="1"/>
    <row r="16869" hidden="1"/>
    <row r="16870" hidden="1"/>
    <row r="16871" hidden="1"/>
    <row r="16872" hidden="1"/>
    <row r="16873" hidden="1"/>
    <row r="16874" hidden="1"/>
    <row r="16875" hidden="1"/>
    <row r="16876" hidden="1"/>
    <row r="16877" hidden="1"/>
    <row r="16878" hidden="1"/>
    <row r="16879" hidden="1"/>
    <row r="16880" hidden="1"/>
    <row r="16881" hidden="1"/>
    <row r="16882" hidden="1"/>
    <row r="16883" hidden="1"/>
    <row r="16884" hidden="1"/>
    <row r="16885" hidden="1"/>
    <row r="16886" hidden="1"/>
    <row r="16887" hidden="1"/>
    <row r="16888" hidden="1"/>
    <row r="16889" hidden="1"/>
    <row r="16890" hidden="1"/>
    <row r="16891" hidden="1"/>
    <row r="16892" hidden="1"/>
    <row r="16893" hidden="1"/>
    <row r="16894" hidden="1"/>
    <row r="16895" hidden="1"/>
    <row r="16896" hidden="1"/>
    <row r="16897" hidden="1"/>
    <row r="16898" hidden="1"/>
    <row r="16899" hidden="1"/>
    <row r="16900" hidden="1"/>
    <row r="16901" hidden="1"/>
    <row r="16902" hidden="1"/>
    <row r="16903" hidden="1"/>
    <row r="16904" hidden="1"/>
    <row r="16905" hidden="1"/>
    <row r="16906" hidden="1"/>
    <row r="16907" hidden="1"/>
    <row r="16908" hidden="1"/>
    <row r="16909" hidden="1"/>
    <row r="16910" hidden="1"/>
    <row r="16911" hidden="1"/>
    <row r="16912" hidden="1"/>
    <row r="16913" hidden="1"/>
    <row r="16914" hidden="1"/>
    <row r="16915" hidden="1"/>
    <row r="16916" hidden="1"/>
    <row r="16917" hidden="1"/>
    <row r="16918" hidden="1"/>
    <row r="16919" hidden="1"/>
    <row r="16920" hidden="1"/>
    <row r="16921" hidden="1"/>
    <row r="16922" hidden="1"/>
    <row r="16923" hidden="1"/>
    <row r="16924" hidden="1"/>
    <row r="16925" hidden="1"/>
    <row r="16926" hidden="1"/>
    <row r="16927" hidden="1"/>
    <row r="16928" hidden="1"/>
    <row r="16929" hidden="1"/>
    <row r="16930" hidden="1"/>
    <row r="16931" hidden="1"/>
    <row r="16932" hidden="1"/>
    <row r="16933" hidden="1"/>
    <row r="16934" hidden="1"/>
    <row r="16935" hidden="1"/>
    <row r="16936" hidden="1"/>
    <row r="16937" hidden="1"/>
    <row r="16938" hidden="1"/>
    <row r="16939" hidden="1"/>
    <row r="16940" hidden="1"/>
    <row r="16941" hidden="1"/>
    <row r="16942" hidden="1"/>
    <row r="16943" hidden="1"/>
    <row r="16944" hidden="1"/>
    <row r="16945" hidden="1"/>
    <row r="16946" hidden="1"/>
    <row r="16947" hidden="1"/>
    <row r="16948" hidden="1"/>
    <row r="16949" hidden="1"/>
    <row r="16950" hidden="1"/>
    <row r="16951" hidden="1"/>
    <row r="16952" hidden="1"/>
    <row r="16953" hidden="1"/>
    <row r="16954" hidden="1"/>
    <row r="16955" hidden="1"/>
    <row r="16956" hidden="1"/>
    <row r="16957" hidden="1"/>
    <row r="16958" hidden="1"/>
    <row r="16959" hidden="1"/>
    <row r="16960" hidden="1"/>
    <row r="16961" hidden="1"/>
    <row r="16962" hidden="1"/>
    <row r="16963" hidden="1"/>
    <row r="16964" hidden="1"/>
    <row r="16965" hidden="1"/>
    <row r="16966" hidden="1"/>
    <row r="16967" hidden="1"/>
    <row r="16968" hidden="1"/>
    <row r="16969" hidden="1"/>
    <row r="16970" hidden="1"/>
    <row r="16971" hidden="1"/>
    <row r="16972" hidden="1"/>
    <row r="16973" hidden="1"/>
    <row r="16974" hidden="1"/>
    <row r="16975" hidden="1"/>
    <row r="16976" hidden="1"/>
    <row r="16977" hidden="1"/>
    <row r="16978" hidden="1"/>
    <row r="16979" hidden="1"/>
    <row r="16980" hidden="1"/>
    <row r="16981" hidden="1"/>
    <row r="16982" hidden="1"/>
    <row r="16983" hidden="1"/>
    <row r="16984" hidden="1"/>
    <row r="16985" hidden="1"/>
    <row r="16986" hidden="1"/>
    <row r="16987" hidden="1"/>
    <row r="16988" hidden="1"/>
    <row r="16989" hidden="1"/>
    <row r="16990" hidden="1"/>
    <row r="16991" hidden="1"/>
    <row r="16992" hidden="1"/>
    <row r="16993" hidden="1"/>
    <row r="16994" hidden="1"/>
    <row r="16995" hidden="1"/>
    <row r="16996" hidden="1"/>
    <row r="16997" hidden="1"/>
    <row r="16998" hidden="1"/>
    <row r="16999" hidden="1"/>
    <row r="17000" hidden="1"/>
    <row r="17001" hidden="1"/>
    <row r="17002" hidden="1"/>
    <row r="17003" hidden="1"/>
    <row r="17004" hidden="1"/>
    <row r="17005" hidden="1"/>
    <row r="17006" hidden="1"/>
    <row r="17007" hidden="1"/>
    <row r="17008" hidden="1"/>
    <row r="17009" hidden="1"/>
    <row r="17010" hidden="1"/>
    <row r="17011" hidden="1"/>
    <row r="17012" hidden="1"/>
    <row r="17013" hidden="1"/>
    <row r="17014" hidden="1"/>
    <row r="17015" hidden="1"/>
    <row r="17016" hidden="1"/>
    <row r="17017" hidden="1"/>
    <row r="17018" hidden="1"/>
    <row r="17019" hidden="1"/>
    <row r="17020" hidden="1"/>
    <row r="17021" hidden="1"/>
    <row r="17022" hidden="1"/>
    <row r="17023" hidden="1"/>
    <row r="17024" hidden="1"/>
    <row r="17025" hidden="1"/>
    <row r="17026" hidden="1"/>
    <row r="17027" hidden="1"/>
    <row r="17028" hidden="1"/>
    <row r="17029" hidden="1"/>
    <row r="17030" hidden="1"/>
    <row r="17031" hidden="1"/>
    <row r="17032" hidden="1"/>
    <row r="17033" hidden="1"/>
    <row r="17034" hidden="1"/>
    <row r="17035" hidden="1"/>
    <row r="17036" hidden="1"/>
    <row r="17037" hidden="1"/>
    <row r="17038" hidden="1"/>
    <row r="17039" hidden="1"/>
    <row r="17040" hidden="1"/>
    <row r="17041" hidden="1"/>
    <row r="17042" hidden="1"/>
    <row r="17043" hidden="1"/>
    <row r="17044" hidden="1"/>
    <row r="17045" hidden="1"/>
    <row r="17046" hidden="1"/>
    <row r="17047" hidden="1"/>
    <row r="17048" hidden="1"/>
    <row r="17049" hidden="1"/>
    <row r="17050" hidden="1"/>
    <row r="17051" hidden="1"/>
    <row r="17052" hidden="1"/>
    <row r="17053" hidden="1"/>
    <row r="17054" hidden="1"/>
    <row r="17055" hidden="1"/>
    <row r="17056" hidden="1"/>
    <row r="17057" hidden="1"/>
    <row r="17058" hidden="1"/>
    <row r="17059" hidden="1"/>
    <row r="17060" hidden="1"/>
    <row r="17061" hidden="1"/>
    <row r="17062" hidden="1"/>
    <row r="17063" hidden="1"/>
    <row r="17064" hidden="1"/>
    <row r="17065" hidden="1"/>
    <row r="17066" hidden="1"/>
    <row r="17067" hidden="1"/>
    <row r="17068" hidden="1"/>
    <row r="17069" hidden="1"/>
    <row r="17070" hidden="1"/>
    <row r="17071" hidden="1"/>
    <row r="17072" hidden="1"/>
    <row r="17073" hidden="1"/>
    <row r="17074" hidden="1"/>
    <row r="17075" hidden="1"/>
    <row r="17076" hidden="1"/>
    <row r="17077" hidden="1"/>
    <row r="17078" hidden="1"/>
    <row r="17079" hidden="1"/>
    <row r="17080" hidden="1"/>
    <row r="17081" hidden="1"/>
    <row r="17082" hidden="1"/>
    <row r="17083" hidden="1"/>
    <row r="17084" hidden="1"/>
    <row r="17085" hidden="1"/>
    <row r="17086" hidden="1"/>
    <row r="17087" hidden="1"/>
    <row r="17088" hidden="1"/>
    <row r="17089" hidden="1"/>
    <row r="17090" hidden="1"/>
    <row r="17091" hidden="1"/>
    <row r="17092" hidden="1"/>
    <row r="17093" hidden="1"/>
    <row r="17094" hidden="1"/>
    <row r="17095" hidden="1"/>
    <row r="17096" hidden="1"/>
    <row r="17097" hidden="1"/>
    <row r="17098" hidden="1"/>
    <row r="17099" hidden="1"/>
    <row r="17100" hidden="1"/>
    <row r="17101" hidden="1"/>
    <row r="17102" hidden="1"/>
    <row r="17103" hidden="1"/>
    <row r="17104" hidden="1"/>
    <row r="17105" hidden="1"/>
    <row r="17106" hidden="1"/>
    <row r="17107" hidden="1"/>
    <row r="17108" hidden="1"/>
    <row r="17109" hidden="1"/>
    <row r="17110" hidden="1"/>
    <row r="17111" hidden="1"/>
    <row r="17112" hidden="1"/>
    <row r="17113" hidden="1"/>
    <row r="17114" hidden="1"/>
    <row r="17115" hidden="1"/>
    <row r="17116" hidden="1"/>
    <row r="17117" hidden="1"/>
    <row r="17118" hidden="1"/>
    <row r="17119" hidden="1"/>
    <row r="17120" hidden="1"/>
    <row r="17121" hidden="1"/>
    <row r="17122" hidden="1"/>
    <row r="17123" hidden="1"/>
    <row r="17124" hidden="1"/>
    <row r="17125" hidden="1"/>
    <row r="17126" hidden="1"/>
    <row r="17127" hidden="1"/>
    <row r="17128" hidden="1"/>
    <row r="17129" hidden="1"/>
    <row r="17130" hidden="1"/>
    <row r="17131" hidden="1"/>
    <row r="17132" hidden="1"/>
    <row r="17133" hidden="1"/>
    <row r="17134" hidden="1"/>
    <row r="17135" hidden="1"/>
    <row r="17136" hidden="1"/>
    <row r="17137" hidden="1"/>
    <row r="17138" hidden="1"/>
    <row r="17139" hidden="1"/>
    <row r="17140" hidden="1"/>
    <row r="17141" hidden="1"/>
    <row r="17142" hidden="1"/>
    <row r="17143" hidden="1"/>
    <row r="17144" hidden="1"/>
    <row r="17145" hidden="1"/>
    <row r="17146" hidden="1"/>
    <row r="17147" hidden="1"/>
    <row r="17148" hidden="1"/>
    <row r="17149" hidden="1"/>
    <row r="17150" hidden="1"/>
    <row r="17151" hidden="1"/>
    <row r="17152" hidden="1"/>
    <row r="17153" hidden="1"/>
    <row r="17154" hidden="1"/>
    <row r="17155" hidden="1"/>
    <row r="17156" hidden="1"/>
    <row r="17157" hidden="1"/>
    <row r="17158" hidden="1"/>
    <row r="17159" hidden="1"/>
    <row r="17160" hidden="1"/>
    <row r="17161" hidden="1"/>
    <row r="17162" hidden="1"/>
    <row r="17163" hidden="1"/>
    <row r="17164" hidden="1"/>
    <row r="17165" hidden="1"/>
    <row r="17166" hidden="1"/>
    <row r="17167" hidden="1"/>
    <row r="17168" hidden="1"/>
    <row r="17169" hidden="1"/>
    <row r="17170" hidden="1"/>
    <row r="17171" hidden="1"/>
    <row r="17172" hidden="1"/>
    <row r="17173" hidden="1"/>
    <row r="17174" hidden="1"/>
    <row r="17175" hidden="1"/>
    <row r="17176" hidden="1"/>
    <row r="17177" hidden="1"/>
    <row r="17178" hidden="1"/>
    <row r="17179" hidden="1"/>
    <row r="17180" hidden="1"/>
    <row r="17181" hidden="1"/>
    <row r="17182" hidden="1"/>
    <row r="17183" hidden="1"/>
    <row r="17184" hidden="1"/>
    <row r="17185" hidden="1"/>
    <row r="17186" hidden="1"/>
    <row r="17187" hidden="1"/>
    <row r="17188" hidden="1"/>
    <row r="17189" hidden="1"/>
    <row r="17190" hidden="1"/>
    <row r="17191" hidden="1"/>
    <row r="17192" hidden="1"/>
    <row r="17193" hidden="1"/>
    <row r="17194" hidden="1"/>
    <row r="17195" hidden="1"/>
    <row r="17196" hidden="1"/>
    <row r="17197" hidden="1"/>
    <row r="17198" hidden="1"/>
    <row r="17199" hidden="1"/>
    <row r="17200" hidden="1"/>
    <row r="17201" hidden="1"/>
    <row r="17202" hidden="1"/>
    <row r="17203" hidden="1"/>
    <row r="17204" hidden="1"/>
    <row r="17205" hidden="1"/>
    <row r="17206" hidden="1"/>
    <row r="17207" hidden="1"/>
    <row r="17208" hidden="1"/>
    <row r="17209" hidden="1"/>
    <row r="17210" hidden="1"/>
    <row r="17211" hidden="1"/>
    <row r="17212" hidden="1"/>
    <row r="17213" hidden="1"/>
    <row r="17214" hidden="1"/>
    <row r="17215" hidden="1"/>
    <row r="17216" hidden="1"/>
    <row r="17217" hidden="1"/>
    <row r="17218" hidden="1"/>
    <row r="17219" hidden="1"/>
    <row r="17220" hidden="1"/>
    <row r="17221" hidden="1"/>
    <row r="17222" hidden="1"/>
    <row r="17223" hidden="1"/>
    <row r="17224" hidden="1"/>
    <row r="17225" hidden="1"/>
    <row r="17226" hidden="1"/>
    <row r="17227" hidden="1"/>
    <row r="17228" hidden="1"/>
    <row r="17229" hidden="1"/>
    <row r="17230" hidden="1"/>
    <row r="17231" hidden="1"/>
    <row r="17232" hidden="1"/>
    <row r="17233" hidden="1"/>
    <row r="17234" hidden="1"/>
    <row r="17235" hidden="1"/>
    <row r="17236" hidden="1"/>
    <row r="17237" hidden="1"/>
    <row r="17238" hidden="1"/>
    <row r="17239" hidden="1"/>
    <row r="17240" hidden="1"/>
    <row r="17241" hidden="1"/>
    <row r="17242" hidden="1"/>
    <row r="17243" hidden="1"/>
    <row r="17244" hidden="1"/>
    <row r="17245" hidden="1"/>
    <row r="17246" hidden="1"/>
    <row r="17247" hidden="1"/>
    <row r="17248" hidden="1"/>
    <row r="17249" hidden="1"/>
    <row r="17250" hidden="1"/>
    <row r="17251" hidden="1"/>
    <row r="17252" hidden="1"/>
    <row r="17253" hidden="1"/>
    <row r="17254" hidden="1"/>
    <row r="17255" hidden="1"/>
    <row r="17256" hidden="1"/>
    <row r="17257" hidden="1"/>
    <row r="17258" hidden="1"/>
    <row r="17259" hidden="1"/>
    <row r="17260" hidden="1"/>
    <row r="17261" hidden="1"/>
    <row r="17262" hidden="1"/>
    <row r="17263" hidden="1"/>
    <row r="17264" hidden="1"/>
    <row r="17265" hidden="1"/>
    <row r="17266" hidden="1"/>
    <row r="17267" hidden="1"/>
    <row r="17268" hidden="1"/>
    <row r="17269" hidden="1"/>
    <row r="17270" hidden="1"/>
    <row r="17271" hidden="1"/>
    <row r="17272" hidden="1"/>
    <row r="17273" hidden="1"/>
    <row r="17274" hidden="1"/>
    <row r="17275" hidden="1"/>
    <row r="17276" hidden="1"/>
    <row r="17277" hidden="1"/>
    <row r="17278" hidden="1"/>
    <row r="17279" hidden="1"/>
    <row r="17280" hidden="1"/>
    <row r="17281" hidden="1"/>
    <row r="17282" hidden="1"/>
    <row r="17283" hidden="1"/>
    <row r="17284" hidden="1"/>
    <row r="17285" hidden="1"/>
    <row r="17286" hidden="1"/>
    <row r="17287" hidden="1"/>
    <row r="17288" hidden="1"/>
    <row r="17289" hidden="1"/>
    <row r="17290" hidden="1"/>
    <row r="17291" hidden="1"/>
    <row r="17292" hidden="1"/>
    <row r="17293" hidden="1"/>
    <row r="17294" hidden="1"/>
    <row r="17295" hidden="1"/>
    <row r="17296" hidden="1"/>
    <row r="17297" hidden="1"/>
    <row r="17298" hidden="1"/>
    <row r="17299" hidden="1"/>
    <row r="17300" hidden="1"/>
    <row r="17301" hidden="1"/>
    <row r="17302" hidden="1"/>
    <row r="17303" hidden="1"/>
    <row r="17304" hidden="1"/>
    <row r="17305" hidden="1"/>
    <row r="17306" hidden="1"/>
    <row r="17307" hidden="1"/>
    <row r="17308" hidden="1"/>
    <row r="17309" hidden="1"/>
    <row r="17310" hidden="1"/>
    <row r="17311" hidden="1"/>
    <row r="17312" hidden="1"/>
    <row r="17313" hidden="1"/>
    <row r="17314" hidden="1"/>
    <row r="17315" hidden="1"/>
    <row r="17316" hidden="1"/>
    <row r="17317" hidden="1"/>
    <row r="17318" hidden="1"/>
    <row r="17319" hidden="1"/>
    <row r="17320" hidden="1"/>
    <row r="17321" hidden="1"/>
    <row r="17322" hidden="1"/>
    <row r="17323" hidden="1"/>
    <row r="17324" hidden="1"/>
    <row r="17325" hidden="1"/>
    <row r="17326" hidden="1"/>
    <row r="17327" hidden="1"/>
    <row r="17328" hidden="1"/>
    <row r="17329" hidden="1"/>
    <row r="17330" hidden="1"/>
    <row r="17331" hidden="1"/>
    <row r="17332" hidden="1"/>
    <row r="17333" hidden="1"/>
    <row r="17334" hidden="1"/>
    <row r="17335" hidden="1"/>
    <row r="17336" hidden="1"/>
    <row r="17337" hidden="1"/>
    <row r="17338" hidden="1"/>
    <row r="17339" hidden="1"/>
    <row r="17340" hidden="1"/>
    <row r="17341" hidden="1"/>
    <row r="17342" hidden="1"/>
    <row r="17343" hidden="1"/>
    <row r="17344" hidden="1"/>
    <row r="17345" hidden="1"/>
    <row r="17346" hidden="1"/>
    <row r="17347" hidden="1"/>
    <row r="17348" hidden="1"/>
    <row r="17349" hidden="1"/>
    <row r="17350" hidden="1"/>
    <row r="17351" hidden="1"/>
    <row r="17352" hidden="1"/>
    <row r="17353" hidden="1"/>
    <row r="17354" hidden="1"/>
    <row r="17355" hidden="1"/>
    <row r="17356" hidden="1"/>
    <row r="17357" hidden="1"/>
    <row r="17358" hidden="1"/>
    <row r="17359" hidden="1"/>
    <row r="17360" hidden="1"/>
    <row r="17361" hidden="1"/>
    <row r="17362" hidden="1"/>
    <row r="17363" hidden="1"/>
    <row r="17364" hidden="1"/>
    <row r="17365" hidden="1"/>
    <row r="17366" hidden="1"/>
    <row r="17367" hidden="1"/>
    <row r="17368" hidden="1"/>
    <row r="17369" hidden="1"/>
    <row r="17370" hidden="1"/>
    <row r="17371" hidden="1"/>
    <row r="17372" hidden="1"/>
    <row r="17373" hidden="1"/>
    <row r="17374" hidden="1"/>
    <row r="17375" hidden="1"/>
    <row r="17376" hidden="1"/>
    <row r="17377" hidden="1"/>
    <row r="17378" hidden="1"/>
    <row r="17379" hidden="1"/>
    <row r="17380" hidden="1"/>
    <row r="17381" hidden="1"/>
    <row r="17382" hidden="1"/>
    <row r="17383" hidden="1"/>
    <row r="17384" hidden="1"/>
    <row r="17385" hidden="1"/>
    <row r="17386" hidden="1"/>
    <row r="17387" hidden="1"/>
    <row r="17388" hidden="1"/>
    <row r="17389" hidden="1"/>
    <row r="17390" hidden="1"/>
    <row r="17391" hidden="1"/>
    <row r="17392" hidden="1"/>
    <row r="17393" hidden="1"/>
    <row r="17394" hidden="1"/>
    <row r="17395" hidden="1"/>
    <row r="17396" hidden="1"/>
    <row r="17397" hidden="1"/>
    <row r="17398" hidden="1"/>
    <row r="17399" hidden="1"/>
    <row r="17400" hidden="1"/>
    <row r="17401" hidden="1"/>
    <row r="17402" hidden="1"/>
    <row r="17403" hidden="1"/>
    <row r="17404" hidden="1"/>
    <row r="17405" hidden="1"/>
    <row r="17406" hidden="1"/>
    <row r="17407" hidden="1"/>
    <row r="17408" hidden="1"/>
    <row r="17409" hidden="1"/>
    <row r="17410" hidden="1"/>
    <row r="17411" hidden="1"/>
    <row r="17412" hidden="1"/>
    <row r="17413" hidden="1"/>
    <row r="17414" hidden="1"/>
    <row r="17415" hidden="1"/>
    <row r="17416" hidden="1"/>
    <row r="17417" hidden="1"/>
    <row r="17418" hidden="1"/>
    <row r="17419" hidden="1"/>
    <row r="17420" hidden="1"/>
    <row r="17421" hidden="1"/>
    <row r="17422" hidden="1"/>
    <row r="17423" hidden="1"/>
    <row r="17424" hidden="1"/>
    <row r="17425" hidden="1"/>
    <row r="17426" hidden="1"/>
    <row r="17427" hidden="1"/>
    <row r="17428" hidden="1"/>
    <row r="17429" hidden="1"/>
    <row r="17430" hidden="1"/>
    <row r="17431" hidden="1"/>
    <row r="17432" hidden="1"/>
    <row r="17433" hidden="1"/>
    <row r="17434" hidden="1"/>
    <row r="17435" hidden="1"/>
    <row r="17436" hidden="1"/>
    <row r="17437" hidden="1"/>
    <row r="17438" hidden="1"/>
    <row r="17439" hidden="1"/>
    <row r="17440" hidden="1"/>
    <row r="17441" hidden="1"/>
    <row r="17442" hidden="1"/>
    <row r="17443" hidden="1"/>
    <row r="17444" hidden="1"/>
    <row r="17445" hidden="1"/>
    <row r="17446" hidden="1"/>
    <row r="17447" hidden="1"/>
    <row r="17448" hidden="1"/>
    <row r="17449" hidden="1"/>
    <row r="17450" hidden="1"/>
    <row r="17451" hidden="1"/>
    <row r="17452" hidden="1"/>
    <row r="17453" hidden="1"/>
    <row r="17454" hidden="1"/>
    <row r="17455" hidden="1"/>
    <row r="17456" hidden="1"/>
    <row r="17457" hidden="1"/>
    <row r="17458" hidden="1"/>
    <row r="17459" hidden="1"/>
    <row r="17460" hidden="1"/>
    <row r="17461" hidden="1"/>
    <row r="17462" hidden="1"/>
    <row r="17463" hidden="1"/>
    <row r="17464" hidden="1"/>
    <row r="17465" hidden="1"/>
    <row r="17466" hidden="1"/>
    <row r="17467" hidden="1"/>
    <row r="17468" hidden="1"/>
    <row r="17469" hidden="1"/>
    <row r="17470" hidden="1"/>
    <row r="17471" hidden="1"/>
    <row r="17472" hidden="1"/>
    <row r="17473" hidden="1"/>
    <row r="17474" hidden="1"/>
    <row r="17475" hidden="1"/>
    <row r="17476" hidden="1"/>
    <row r="17477" hidden="1"/>
    <row r="17478" hidden="1"/>
    <row r="17479" hidden="1"/>
    <row r="17480" hidden="1"/>
    <row r="17481" hidden="1"/>
    <row r="17482" hidden="1"/>
    <row r="17483" hidden="1"/>
    <row r="17484" hidden="1"/>
    <row r="17485" hidden="1"/>
    <row r="17486" hidden="1"/>
    <row r="17487" hidden="1"/>
    <row r="17488" hidden="1"/>
    <row r="17489" hidden="1"/>
    <row r="17490" hidden="1"/>
    <row r="17491" hidden="1"/>
    <row r="17492" hidden="1"/>
    <row r="17493" hidden="1"/>
    <row r="17494" hidden="1"/>
    <row r="17495" hidden="1"/>
    <row r="17496" hidden="1"/>
    <row r="17497" hidden="1"/>
    <row r="17498" hidden="1"/>
    <row r="17499" hidden="1"/>
    <row r="17500" hidden="1"/>
    <row r="17501" hidden="1"/>
    <row r="17502" hidden="1"/>
    <row r="17503" hidden="1"/>
    <row r="17504" hidden="1"/>
    <row r="17505" hidden="1"/>
    <row r="17506" hidden="1"/>
    <row r="17507" hidden="1"/>
    <row r="17508" hidden="1"/>
    <row r="17509" hidden="1"/>
    <row r="17510" hidden="1"/>
    <row r="17511" hidden="1"/>
    <row r="17512" hidden="1"/>
    <row r="17513" hidden="1"/>
    <row r="17514" hidden="1"/>
    <row r="17515" hidden="1"/>
    <row r="17516" hidden="1"/>
    <row r="17517" hidden="1"/>
    <row r="17518" hidden="1"/>
    <row r="17519" hidden="1"/>
    <row r="17520" hidden="1"/>
    <row r="17521" hidden="1"/>
    <row r="17522" hidden="1"/>
    <row r="17523" hidden="1"/>
    <row r="17524" hidden="1"/>
    <row r="17525" hidden="1"/>
    <row r="17526" hidden="1"/>
    <row r="17527" hidden="1"/>
    <row r="17528" hidden="1"/>
    <row r="17529" hidden="1"/>
    <row r="17530" hidden="1"/>
    <row r="17531" hidden="1"/>
    <row r="17532" hidden="1"/>
    <row r="17533" hidden="1"/>
    <row r="17534" hidden="1"/>
    <row r="17535" hidden="1"/>
    <row r="17536" hidden="1"/>
    <row r="17537" hidden="1"/>
    <row r="17538" hidden="1"/>
    <row r="17539" hidden="1"/>
    <row r="17540" hidden="1"/>
    <row r="17541" hidden="1"/>
    <row r="17542" hidden="1"/>
    <row r="17543" hidden="1"/>
    <row r="17544" hidden="1"/>
    <row r="17545" hidden="1"/>
    <row r="17546" hidden="1"/>
    <row r="17547" hidden="1"/>
    <row r="17548" hidden="1"/>
    <row r="17549" hidden="1"/>
    <row r="17550" hidden="1"/>
    <row r="17551" hidden="1"/>
    <row r="17552" hidden="1"/>
    <row r="17553" hidden="1"/>
    <row r="17554" hidden="1"/>
    <row r="17555" hidden="1"/>
    <row r="17556" hidden="1"/>
    <row r="17557" hidden="1"/>
    <row r="17558" hidden="1"/>
    <row r="17559" hidden="1"/>
    <row r="17560" hidden="1"/>
    <row r="17561" hidden="1"/>
    <row r="17562" hidden="1"/>
    <row r="17563" hidden="1"/>
    <row r="17564" hidden="1"/>
    <row r="17565" hidden="1"/>
    <row r="17566" hidden="1"/>
    <row r="17567" hidden="1"/>
    <row r="17568" hidden="1"/>
    <row r="17569" hidden="1"/>
    <row r="17570" hidden="1"/>
    <row r="17571" hidden="1"/>
    <row r="17572" hidden="1"/>
    <row r="17573" hidden="1"/>
    <row r="17574" hidden="1"/>
    <row r="17575" hidden="1"/>
    <row r="17576" hidden="1"/>
    <row r="17577" hidden="1"/>
    <row r="17578" hidden="1"/>
    <row r="17579" hidden="1"/>
    <row r="17580" hidden="1"/>
    <row r="17581" hidden="1"/>
    <row r="17582" hidden="1"/>
    <row r="17583" hidden="1"/>
    <row r="17584" hidden="1"/>
    <row r="17585" hidden="1"/>
    <row r="17586" hidden="1"/>
    <row r="17587" hidden="1"/>
    <row r="17588" hidden="1"/>
    <row r="17589" hidden="1"/>
    <row r="17590" hidden="1"/>
    <row r="17591" hidden="1"/>
    <row r="17592" hidden="1"/>
    <row r="17593" hidden="1"/>
    <row r="17594" hidden="1"/>
    <row r="17595" hidden="1"/>
    <row r="17596" hidden="1"/>
    <row r="17597" hidden="1"/>
    <row r="17598" hidden="1"/>
    <row r="17599" hidden="1"/>
    <row r="17600" hidden="1"/>
    <row r="17601" hidden="1"/>
    <row r="17602" hidden="1"/>
    <row r="17603" hidden="1"/>
    <row r="17604" hidden="1"/>
    <row r="17605" hidden="1"/>
    <row r="17606" hidden="1"/>
    <row r="17607" hidden="1"/>
    <row r="17608" hidden="1"/>
    <row r="17609" hidden="1"/>
    <row r="17610" hidden="1"/>
    <row r="17611" hidden="1"/>
    <row r="17612" hidden="1"/>
    <row r="17613" hidden="1"/>
    <row r="17614" hidden="1"/>
    <row r="17615" hidden="1"/>
    <row r="17616" hidden="1"/>
    <row r="17617" hidden="1"/>
    <row r="17618" hidden="1"/>
    <row r="17619" hidden="1"/>
    <row r="17620" hidden="1"/>
    <row r="17621" hidden="1"/>
    <row r="17622" hidden="1"/>
    <row r="17623" hidden="1"/>
    <row r="17624" hidden="1"/>
    <row r="17625" hidden="1"/>
    <row r="17626" hidden="1"/>
    <row r="17627" hidden="1"/>
    <row r="17628" hidden="1"/>
    <row r="17629" hidden="1"/>
    <row r="17630" hidden="1"/>
    <row r="17631" hidden="1"/>
    <row r="17632" hidden="1"/>
    <row r="17633" hidden="1"/>
    <row r="17634" hidden="1"/>
    <row r="17635" hidden="1"/>
    <row r="17636" hidden="1"/>
    <row r="17637" hidden="1"/>
    <row r="17638" hidden="1"/>
    <row r="17639" hidden="1"/>
    <row r="17640" hidden="1"/>
    <row r="17641" hidden="1"/>
    <row r="17642" hidden="1"/>
    <row r="17643" hidden="1"/>
    <row r="17644" hidden="1"/>
    <row r="17645" hidden="1"/>
    <row r="17646" hidden="1"/>
    <row r="17647" hidden="1"/>
    <row r="17648" hidden="1"/>
    <row r="17649" hidden="1"/>
    <row r="17650" hidden="1"/>
    <row r="17651" hidden="1"/>
    <row r="17652" hidden="1"/>
    <row r="17653" hidden="1"/>
    <row r="17654" hidden="1"/>
    <row r="17655" hidden="1"/>
    <row r="17656" hidden="1"/>
    <row r="17657" hidden="1"/>
    <row r="17658" hidden="1"/>
    <row r="17659" hidden="1"/>
    <row r="17660" hidden="1"/>
    <row r="17661" hidden="1"/>
    <row r="17662" hidden="1"/>
    <row r="17663" hidden="1"/>
    <row r="17664" hidden="1"/>
    <row r="17665" hidden="1"/>
    <row r="17666" hidden="1"/>
    <row r="17667" hidden="1"/>
    <row r="17668" hidden="1"/>
    <row r="17669" hidden="1"/>
    <row r="17670" hidden="1"/>
    <row r="17671" hidden="1"/>
    <row r="17672" hidden="1"/>
    <row r="17673" hidden="1"/>
    <row r="17674" hidden="1"/>
    <row r="17675" hidden="1"/>
    <row r="17676" hidden="1"/>
    <row r="17677" hidden="1"/>
    <row r="17678" hidden="1"/>
    <row r="17679" hidden="1"/>
    <row r="17680" hidden="1"/>
    <row r="17681" hidden="1"/>
    <row r="17682" hidden="1"/>
    <row r="17683" hidden="1"/>
    <row r="17684" hidden="1"/>
    <row r="17685" hidden="1"/>
    <row r="17686" hidden="1"/>
    <row r="17687" hidden="1"/>
    <row r="17688" hidden="1"/>
    <row r="17689" hidden="1"/>
    <row r="17690" hidden="1"/>
    <row r="17691" hidden="1"/>
    <row r="17692" hidden="1"/>
    <row r="17693" hidden="1"/>
    <row r="17694" hidden="1"/>
    <row r="17695" hidden="1"/>
    <row r="17696" hidden="1"/>
    <row r="17697" hidden="1"/>
    <row r="17698" hidden="1"/>
    <row r="17699" hidden="1"/>
    <row r="17700" hidden="1"/>
    <row r="17701" hidden="1"/>
    <row r="17702" hidden="1"/>
    <row r="17703" hidden="1"/>
    <row r="17704" hidden="1"/>
    <row r="17705" hidden="1"/>
    <row r="17706" hidden="1"/>
    <row r="17707" hidden="1"/>
    <row r="17708" hidden="1"/>
    <row r="17709" hidden="1"/>
    <row r="17710" hidden="1"/>
    <row r="17711" hidden="1"/>
    <row r="17712" hidden="1"/>
    <row r="17713" hidden="1"/>
    <row r="17714" hidden="1"/>
    <row r="17715" hidden="1"/>
    <row r="17716" hidden="1"/>
    <row r="17717" hidden="1"/>
    <row r="17718" hidden="1"/>
    <row r="17719" hidden="1"/>
    <row r="17720" hidden="1"/>
    <row r="17721" hidden="1"/>
    <row r="17722" hidden="1"/>
    <row r="17723" hidden="1"/>
    <row r="17724" hidden="1"/>
    <row r="17725" hidden="1"/>
    <row r="17726" hidden="1"/>
    <row r="17727" hidden="1"/>
    <row r="17728" hidden="1"/>
    <row r="17729" hidden="1"/>
    <row r="17730" hidden="1"/>
    <row r="17731" hidden="1"/>
    <row r="17732" hidden="1"/>
    <row r="17733" hidden="1"/>
    <row r="17734" hidden="1"/>
    <row r="17735" hidden="1"/>
    <row r="17736" hidden="1"/>
    <row r="17737" hidden="1"/>
    <row r="17738" hidden="1"/>
    <row r="17739" hidden="1"/>
    <row r="17740" hidden="1"/>
    <row r="17741" hidden="1"/>
    <row r="17742" hidden="1"/>
    <row r="17743" hidden="1"/>
    <row r="17744" hidden="1"/>
    <row r="17745" hidden="1"/>
    <row r="17746" hidden="1"/>
    <row r="17747" hidden="1"/>
    <row r="17748" hidden="1"/>
    <row r="17749" hidden="1"/>
    <row r="17750" hidden="1"/>
    <row r="17751" hidden="1"/>
    <row r="17752" hidden="1"/>
    <row r="17753" hidden="1"/>
    <row r="17754" hidden="1"/>
    <row r="17755" hidden="1"/>
    <row r="17756" hidden="1"/>
    <row r="17757" hidden="1"/>
    <row r="17758" hidden="1"/>
    <row r="17759" hidden="1"/>
    <row r="17760" hidden="1"/>
    <row r="17761" hidden="1"/>
    <row r="17762" hidden="1"/>
    <row r="17763" hidden="1"/>
    <row r="17764" hidden="1"/>
    <row r="17765" hidden="1"/>
    <row r="17766" hidden="1"/>
    <row r="17767" hidden="1"/>
    <row r="17768" hidden="1"/>
    <row r="17769" hidden="1"/>
    <row r="17770" hidden="1"/>
    <row r="17771" hidden="1"/>
    <row r="17772" hidden="1"/>
    <row r="17773" hidden="1"/>
    <row r="17774" hidden="1"/>
    <row r="17775" hidden="1"/>
    <row r="17776" hidden="1"/>
    <row r="17777" hidden="1"/>
    <row r="17778" hidden="1"/>
    <row r="17779" hidden="1"/>
    <row r="17780" hidden="1"/>
    <row r="17781" hidden="1"/>
    <row r="17782" hidden="1"/>
    <row r="17783" hidden="1"/>
    <row r="17784" hidden="1"/>
    <row r="17785" hidden="1"/>
    <row r="17786" hidden="1"/>
    <row r="17787" hidden="1"/>
    <row r="17788" hidden="1"/>
    <row r="17789" hidden="1"/>
    <row r="17790" hidden="1"/>
    <row r="17791" hidden="1"/>
    <row r="17792" hidden="1"/>
    <row r="17793" hidden="1"/>
    <row r="17794" hidden="1"/>
    <row r="17795" hidden="1"/>
    <row r="17796" hidden="1"/>
    <row r="17797" hidden="1"/>
    <row r="17798" hidden="1"/>
    <row r="17799" hidden="1"/>
    <row r="17800" hidden="1"/>
    <row r="17801" hidden="1"/>
    <row r="17802" hidden="1"/>
    <row r="17803" hidden="1"/>
    <row r="17804" hidden="1"/>
    <row r="17805" hidden="1"/>
    <row r="17806" hidden="1"/>
    <row r="17807" hidden="1"/>
    <row r="17808" hidden="1"/>
    <row r="17809" hidden="1"/>
    <row r="17810" hidden="1"/>
    <row r="17811" hidden="1"/>
    <row r="17812" hidden="1"/>
    <row r="17813" hidden="1"/>
    <row r="17814" hidden="1"/>
    <row r="17815" hidden="1"/>
    <row r="17816" hidden="1"/>
    <row r="17817" hidden="1"/>
    <row r="17818" hidden="1"/>
    <row r="17819" hidden="1"/>
    <row r="17820" hidden="1"/>
    <row r="17821" hidden="1"/>
    <row r="17822" hidden="1"/>
    <row r="17823" hidden="1"/>
    <row r="17824" hidden="1"/>
    <row r="17825" hidden="1"/>
    <row r="17826" hidden="1"/>
    <row r="17827" hidden="1"/>
    <row r="17828" hidden="1"/>
    <row r="17829" hidden="1"/>
    <row r="17830" hidden="1"/>
    <row r="17831" hidden="1"/>
    <row r="17832" hidden="1"/>
    <row r="17833" hidden="1"/>
    <row r="17834" hidden="1"/>
    <row r="17835" hidden="1"/>
    <row r="17836" hidden="1"/>
    <row r="17837" hidden="1"/>
    <row r="17838" hidden="1"/>
    <row r="17839" hidden="1"/>
    <row r="17840" hidden="1"/>
    <row r="17841" hidden="1"/>
    <row r="17842" hidden="1"/>
    <row r="17843" hidden="1"/>
    <row r="17844" hidden="1"/>
    <row r="17845" hidden="1"/>
    <row r="17846" hidden="1"/>
    <row r="17847" hidden="1"/>
    <row r="17848" hidden="1"/>
    <row r="17849" hidden="1"/>
    <row r="17850" hidden="1"/>
    <row r="17851" hidden="1"/>
    <row r="17852" hidden="1"/>
    <row r="17853" hidden="1"/>
    <row r="17854" hidden="1"/>
    <row r="17855" hidden="1"/>
    <row r="17856" hidden="1"/>
    <row r="17857" hidden="1"/>
    <row r="17858" hidden="1"/>
    <row r="17859" hidden="1"/>
    <row r="17860" hidden="1"/>
    <row r="17861" hidden="1"/>
    <row r="17862" hidden="1"/>
    <row r="17863" hidden="1"/>
    <row r="17864" hidden="1"/>
    <row r="17865" hidden="1"/>
    <row r="17866" hidden="1"/>
    <row r="17867" hidden="1"/>
    <row r="17868" hidden="1"/>
    <row r="17869" hidden="1"/>
    <row r="17870" hidden="1"/>
    <row r="17871" hidden="1"/>
    <row r="17872" hidden="1"/>
    <row r="17873" hidden="1"/>
    <row r="17874" hidden="1"/>
    <row r="17875" hidden="1"/>
    <row r="17876" hidden="1"/>
    <row r="17877" hidden="1"/>
    <row r="17878" hidden="1"/>
    <row r="17879" hidden="1"/>
    <row r="17880" hidden="1"/>
    <row r="17881" hidden="1"/>
    <row r="17882" hidden="1"/>
    <row r="17883" hidden="1"/>
    <row r="17884" hidden="1"/>
    <row r="17885" hidden="1"/>
    <row r="17886" hidden="1"/>
    <row r="17887" hidden="1"/>
    <row r="17888" hidden="1"/>
    <row r="17889" hidden="1"/>
    <row r="17890" hidden="1"/>
    <row r="17891" hidden="1"/>
    <row r="17892" hidden="1"/>
    <row r="17893" hidden="1"/>
    <row r="17894" hidden="1"/>
    <row r="17895" hidden="1"/>
    <row r="17896" hidden="1"/>
    <row r="17897" hidden="1"/>
    <row r="17898" hidden="1"/>
    <row r="17899" hidden="1"/>
    <row r="17900" hidden="1"/>
    <row r="17901" hidden="1"/>
    <row r="17902" hidden="1"/>
    <row r="17903" hidden="1"/>
    <row r="17904" hidden="1"/>
    <row r="17905" hidden="1"/>
    <row r="17906" hidden="1"/>
    <row r="17907" hidden="1"/>
    <row r="17908" hidden="1"/>
    <row r="17909" hidden="1"/>
    <row r="17910" hidden="1"/>
    <row r="17911" hidden="1"/>
    <row r="17912" hidden="1"/>
    <row r="17913" hidden="1"/>
    <row r="17914" hidden="1"/>
    <row r="17915" hidden="1"/>
    <row r="17916" hidden="1"/>
    <row r="17917" hidden="1"/>
    <row r="17918" hidden="1"/>
    <row r="17919" hidden="1"/>
    <row r="17920" hidden="1"/>
    <row r="17921" hidden="1"/>
    <row r="17922" hidden="1"/>
    <row r="17923" hidden="1"/>
    <row r="17924" hidden="1"/>
    <row r="17925" hidden="1"/>
    <row r="17926" hidden="1"/>
    <row r="17927" hidden="1"/>
    <row r="17928" hidden="1"/>
    <row r="17929" hidden="1"/>
    <row r="17930" hidden="1"/>
    <row r="17931" hidden="1"/>
    <row r="17932" hidden="1"/>
    <row r="17933" hidden="1"/>
    <row r="17934" hidden="1"/>
    <row r="17935" hidden="1"/>
    <row r="17936" hidden="1"/>
    <row r="17937" hidden="1"/>
    <row r="17938" hidden="1"/>
    <row r="17939" hidden="1"/>
    <row r="17940" hidden="1"/>
    <row r="17941" hidden="1"/>
    <row r="17942" hidden="1"/>
    <row r="17943" hidden="1"/>
    <row r="17944" hidden="1"/>
    <row r="17945" hidden="1"/>
    <row r="17946" hidden="1"/>
    <row r="17947" hidden="1"/>
    <row r="17948" hidden="1"/>
    <row r="17949" hidden="1"/>
    <row r="17950" hidden="1"/>
    <row r="17951" hidden="1"/>
    <row r="17952" hidden="1"/>
    <row r="17953" hidden="1"/>
    <row r="17954" hidden="1"/>
    <row r="17955" hidden="1"/>
    <row r="17956" hidden="1"/>
    <row r="17957" hidden="1"/>
    <row r="17958" hidden="1"/>
    <row r="17959" hidden="1"/>
    <row r="17960" hidden="1"/>
    <row r="17961" hidden="1"/>
    <row r="17962" hidden="1"/>
    <row r="17963" hidden="1"/>
    <row r="17964" hidden="1"/>
    <row r="17965" hidden="1"/>
    <row r="17966" hidden="1"/>
    <row r="17967" hidden="1"/>
    <row r="17968" hidden="1"/>
    <row r="17969" hidden="1"/>
    <row r="17970" hidden="1"/>
    <row r="17971" hidden="1"/>
    <row r="17972" hidden="1"/>
    <row r="17973" hidden="1"/>
    <row r="17974" hidden="1"/>
    <row r="17975" hidden="1"/>
    <row r="17976" hidden="1"/>
    <row r="17977" hidden="1"/>
    <row r="17978" hidden="1"/>
    <row r="17979" hidden="1"/>
    <row r="17980" hidden="1"/>
    <row r="17981" hidden="1"/>
    <row r="17982" hidden="1"/>
    <row r="17983" hidden="1"/>
    <row r="17984" hidden="1"/>
    <row r="17985" hidden="1"/>
    <row r="17986" hidden="1"/>
    <row r="17987" hidden="1"/>
    <row r="17988" hidden="1"/>
    <row r="17989" hidden="1"/>
    <row r="17990" hidden="1"/>
    <row r="17991" hidden="1"/>
    <row r="17992" hidden="1"/>
    <row r="17993" hidden="1"/>
    <row r="17994" hidden="1"/>
    <row r="17995" hidden="1"/>
    <row r="17996" hidden="1"/>
    <row r="17997" hidden="1"/>
    <row r="17998" hidden="1"/>
    <row r="17999" hidden="1"/>
    <row r="18000" hidden="1"/>
    <row r="18001" hidden="1"/>
    <row r="18002" hidden="1"/>
    <row r="18003" hidden="1"/>
    <row r="18004" hidden="1"/>
    <row r="18005" hidden="1"/>
    <row r="18006" hidden="1"/>
    <row r="18007" hidden="1"/>
    <row r="18008" hidden="1"/>
    <row r="18009" hidden="1"/>
    <row r="18010" hidden="1"/>
    <row r="18011" hidden="1"/>
    <row r="18012" hidden="1"/>
    <row r="18013" hidden="1"/>
    <row r="18014" hidden="1"/>
    <row r="18015" hidden="1"/>
    <row r="18016" hidden="1"/>
    <row r="18017" hidden="1"/>
    <row r="18018" hidden="1"/>
    <row r="18019" hidden="1"/>
    <row r="18020" hidden="1"/>
    <row r="18021" hidden="1"/>
    <row r="18022" hidden="1"/>
    <row r="18023" hidden="1"/>
    <row r="18024" hidden="1"/>
    <row r="18025" hidden="1"/>
    <row r="18026" hidden="1"/>
    <row r="18027" hidden="1"/>
    <row r="18028" hidden="1"/>
    <row r="18029" hidden="1"/>
    <row r="18030" hidden="1"/>
    <row r="18031" hidden="1"/>
    <row r="18032" hidden="1"/>
    <row r="18033" hidden="1"/>
    <row r="18034" hidden="1"/>
    <row r="18035" hidden="1"/>
    <row r="18036" hidden="1"/>
    <row r="18037" hidden="1"/>
    <row r="18038" hidden="1"/>
    <row r="18039" hidden="1"/>
    <row r="18040" hidden="1"/>
    <row r="18041" hidden="1"/>
    <row r="18042" hidden="1"/>
    <row r="18043" hidden="1"/>
    <row r="18044" hidden="1"/>
    <row r="18045" hidden="1"/>
    <row r="18046" hidden="1"/>
    <row r="18047" hidden="1"/>
    <row r="18048" hidden="1"/>
    <row r="18049" hidden="1"/>
    <row r="18050" hidden="1"/>
    <row r="18051" hidden="1"/>
    <row r="18052" hidden="1"/>
    <row r="18053" hidden="1"/>
    <row r="18054" hidden="1"/>
    <row r="18055" hidden="1"/>
    <row r="18056" hidden="1"/>
    <row r="18057" hidden="1"/>
    <row r="18058" hidden="1"/>
    <row r="18059" hidden="1"/>
    <row r="18060" hidden="1"/>
    <row r="18061" hidden="1"/>
    <row r="18062" hidden="1"/>
    <row r="18063" hidden="1"/>
    <row r="18064" hidden="1"/>
    <row r="18065" hidden="1"/>
    <row r="18066" hidden="1"/>
    <row r="18067" hidden="1"/>
    <row r="18068" hidden="1"/>
    <row r="18069" hidden="1"/>
    <row r="18070" hidden="1"/>
    <row r="18071" hidden="1"/>
    <row r="18072" hidden="1"/>
    <row r="18073" hidden="1"/>
    <row r="18074" hidden="1"/>
    <row r="18075" hidden="1"/>
    <row r="18076" hidden="1"/>
    <row r="18077" hidden="1"/>
    <row r="18078" hidden="1"/>
    <row r="18079" hidden="1"/>
    <row r="18080" hidden="1"/>
    <row r="18081" hidden="1"/>
    <row r="18082" hidden="1"/>
    <row r="18083" hidden="1"/>
    <row r="18084" hidden="1"/>
    <row r="18085" hidden="1"/>
    <row r="18086" hidden="1"/>
    <row r="18087" hidden="1"/>
    <row r="18088" hidden="1"/>
    <row r="18089" hidden="1"/>
    <row r="18090" hidden="1"/>
    <row r="18091" hidden="1"/>
    <row r="18092" hidden="1"/>
    <row r="18093" hidden="1"/>
    <row r="18094" hidden="1"/>
    <row r="18095" hidden="1"/>
    <row r="18096" hidden="1"/>
    <row r="18097" hidden="1"/>
    <row r="18098" hidden="1"/>
    <row r="18099" hidden="1"/>
    <row r="18100" hidden="1"/>
    <row r="18101" hidden="1"/>
    <row r="18102" hidden="1"/>
    <row r="18103" hidden="1"/>
    <row r="18104" hidden="1"/>
    <row r="18105" hidden="1"/>
    <row r="18106" hidden="1"/>
    <row r="18107" hidden="1"/>
    <row r="18108" hidden="1"/>
    <row r="18109" hidden="1"/>
    <row r="18110" hidden="1"/>
    <row r="18111" hidden="1"/>
    <row r="18112" hidden="1"/>
    <row r="18113" hidden="1"/>
    <row r="18114" hidden="1"/>
    <row r="18115" hidden="1"/>
    <row r="18116" hidden="1"/>
    <row r="18117" hidden="1"/>
    <row r="18118" hidden="1"/>
    <row r="18119" hidden="1"/>
    <row r="18120" hidden="1"/>
    <row r="18121" hidden="1"/>
    <row r="18122" hidden="1"/>
    <row r="18123" hidden="1"/>
    <row r="18124" hidden="1"/>
    <row r="18125" hidden="1"/>
    <row r="18126" hidden="1"/>
    <row r="18127" hidden="1"/>
    <row r="18128" hidden="1"/>
    <row r="18129" hidden="1"/>
    <row r="18130" hidden="1"/>
    <row r="18131" hidden="1"/>
    <row r="18132" hidden="1"/>
    <row r="18133" hidden="1"/>
    <row r="18134" hidden="1"/>
    <row r="18135" hidden="1"/>
    <row r="18136" hidden="1"/>
    <row r="18137" hidden="1"/>
    <row r="18138" hidden="1"/>
    <row r="18139" hidden="1"/>
    <row r="18140" hidden="1"/>
    <row r="18141" hidden="1"/>
    <row r="18142" hidden="1"/>
    <row r="18143" hidden="1"/>
    <row r="18144" hidden="1"/>
    <row r="18145" hidden="1"/>
    <row r="18146" hidden="1"/>
    <row r="18147" hidden="1"/>
    <row r="18148" hidden="1"/>
    <row r="18149" hidden="1"/>
    <row r="18150" hidden="1"/>
    <row r="18151" hidden="1"/>
    <row r="18152" hidden="1"/>
    <row r="18153" hidden="1"/>
    <row r="18154" hidden="1"/>
    <row r="18155" hidden="1"/>
    <row r="18156" hidden="1"/>
    <row r="18157" hidden="1"/>
    <row r="18158" hidden="1"/>
    <row r="18159" hidden="1"/>
    <row r="18160" hidden="1"/>
    <row r="18161" hidden="1"/>
    <row r="18162" hidden="1"/>
    <row r="18163" hidden="1"/>
    <row r="18164" hidden="1"/>
    <row r="18165" hidden="1"/>
    <row r="18166" hidden="1"/>
    <row r="18167" hidden="1"/>
    <row r="18168" hidden="1"/>
    <row r="18169" hidden="1"/>
    <row r="18170" hidden="1"/>
    <row r="18171" hidden="1"/>
    <row r="18172" hidden="1"/>
    <row r="18173" hidden="1"/>
    <row r="18174" hidden="1"/>
    <row r="18175" hidden="1"/>
    <row r="18176" hidden="1"/>
    <row r="18177" hidden="1"/>
    <row r="18178" hidden="1"/>
    <row r="18179" hidden="1"/>
    <row r="18180" hidden="1"/>
    <row r="18181" hidden="1"/>
    <row r="18182" hidden="1"/>
    <row r="18183" hidden="1"/>
    <row r="18184" hidden="1"/>
    <row r="18185" hidden="1"/>
    <row r="18186" hidden="1"/>
    <row r="18187" hidden="1"/>
    <row r="18188" hidden="1"/>
    <row r="18189" hidden="1"/>
    <row r="18190" hidden="1"/>
    <row r="18191" hidden="1"/>
    <row r="18192" hidden="1"/>
    <row r="18193" hidden="1"/>
    <row r="18194" hidden="1"/>
    <row r="18195" hidden="1"/>
    <row r="18196" hidden="1"/>
    <row r="18197" hidden="1"/>
    <row r="18198" hidden="1"/>
    <row r="18199" hidden="1"/>
    <row r="18200" hidden="1"/>
    <row r="18201" hidden="1"/>
    <row r="18202" hidden="1"/>
    <row r="18203" hidden="1"/>
    <row r="18204" hidden="1"/>
    <row r="18205" hidden="1"/>
    <row r="18206" hidden="1"/>
    <row r="18207" hidden="1"/>
    <row r="18208" hidden="1"/>
    <row r="18209" hidden="1"/>
    <row r="18210" hidden="1"/>
    <row r="18211" hidden="1"/>
    <row r="18212" hidden="1"/>
    <row r="18213" hidden="1"/>
    <row r="18214" hidden="1"/>
    <row r="18215" hidden="1"/>
    <row r="18216" hidden="1"/>
    <row r="18217" hidden="1"/>
    <row r="18218" hidden="1"/>
    <row r="18219" hidden="1"/>
    <row r="18220" hidden="1"/>
    <row r="18221" hidden="1"/>
    <row r="18222" hidden="1"/>
    <row r="18223" hidden="1"/>
    <row r="18224" hidden="1"/>
    <row r="18225" hidden="1"/>
    <row r="18226" hidden="1"/>
    <row r="18227" hidden="1"/>
    <row r="18228" hidden="1"/>
    <row r="18229" hidden="1"/>
    <row r="18230" hidden="1"/>
    <row r="18231" hidden="1"/>
    <row r="18232" hidden="1"/>
    <row r="18233" hidden="1"/>
    <row r="18234" hidden="1"/>
    <row r="18235" hidden="1"/>
    <row r="18236" hidden="1"/>
    <row r="18237" hidden="1"/>
    <row r="18238" hidden="1"/>
    <row r="18239" hidden="1"/>
    <row r="18240" hidden="1"/>
    <row r="18241" hidden="1"/>
    <row r="18242" hidden="1"/>
    <row r="18243" hidden="1"/>
    <row r="18244" hidden="1"/>
    <row r="18245" hidden="1"/>
    <row r="18246" hidden="1"/>
    <row r="18247" hidden="1"/>
    <row r="18248" hidden="1"/>
    <row r="18249" hidden="1"/>
    <row r="18250" hidden="1"/>
    <row r="18251" hidden="1"/>
    <row r="18252" hidden="1"/>
    <row r="18253" hidden="1"/>
    <row r="18254" hidden="1"/>
    <row r="18255" hidden="1"/>
    <row r="18256" hidden="1"/>
    <row r="18257" hidden="1"/>
    <row r="18258" hidden="1"/>
    <row r="18259" hidden="1"/>
    <row r="18260" hidden="1"/>
    <row r="18261" hidden="1"/>
    <row r="18262" hidden="1"/>
    <row r="18263" hidden="1"/>
    <row r="18264" hidden="1"/>
    <row r="18265" hidden="1"/>
    <row r="18266" hidden="1"/>
    <row r="18267" hidden="1"/>
    <row r="18268" hidden="1"/>
    <row r="18269" hidden="1"/>
    <row r="18270" hidden="1"/>
    <row r="18271" hidden="1"/>
    <row r="18272" hidden="1"/>
    <row r="18273" hidden="1"/>
    <row r="18274" hidden="1"/>
    <row r="18275" hidden="1"/>
    <row r="18276" hidden="1"/>
    <row r="18277" hidden="1"/>
    <row r="18278" hidden="1"/>
    <row r="18279" hidden="1"/>
    <row r="18280" hidden="1"/>
    <row r="18281" hidden="1"/>
    <row r="18282" hidden="1"/>
    <row r="18283" hidden="1"/>
    <row r="18284" hidden="1"/>
    <row r="18285" hidden="1"/>
    <row r="18286" hidden="1"/>
    <row r="18287" hidden="1"/>
    <row r="18288" hidden="1"/>
    <row r="18289" hidden="1"/>
    <row r="18290" hidden="1"/>
    <row r="18291" hidden="1"/>
    <row r="18292" hidden="1"/>
    <row r="18293" hidden="1"/>
    <row r="18294" hidden="1"/>
    <row r="18295" hidden="1"/>
    <row r="18296" hidden="1"/>
    <row r="18297" hidden="1"/>
    <row r="18298" hidden="1"/>
    <row r="18299" hidden="1"/>
    <row r="18300" hidden="1"/>
    <row r="18301" hidden="1"/>
    <row r="18302" hidden="1"/>
    <row r="18303" hidden="1"/>
    <row r="18304" hidden="1"/>
    <row r="18305" hidden="1"/>
    <row r="18306" hidden="1"/>
    <row r="18307" hidden="1"/>
    <row r="18308" hidden="1"/>
    <row r="18309" hidden="1"/>
    <row r="18310" hidden="1"/>
    <row r="18311" hidden="1"/>
    <row r="18312" hidden="1"/>
    <row r="18313" hidden="1"/>
    <row r="18314" hidden="1"/>
    <row r="18315" hidden="1"/>
    <row r="18316" hidden="1"/>
    <row r="18317" hidden="1"/>
    <row r="18318" hidden="1"/>
    <row r="18319" hidden="1"/>
    <row r="18320" hidden="1"/>
    <row r="18321" hidden="1"/>
    <row r="18322" hidden="1"/>
    <row r="18323" hidden="1"/>
    <row r="18324" hidden="1"/>
    <row r="18325" hidden="1"/>
    <row r="18326" hidden="1"/>
    <row r="18327" hidden="1"/>
    <row r="18328" hidden="1"/>
    <row r="18329" hidden="1"/>
    <row r="18330" hidden="1"/>
    <row r="18331" hidden="1"/>
    <row r="18332" hidden="1"/>
    <row r="18333" hidden="1"/>
    <row r="18334" hidden="1"/>
    <row r="18335" hidden="1"/>
    <row r="18336" hidden="1"/>
    <row r="18337" hidden="1"/>
    <row r="18338" hidden="1"/>
    <row r="18339" hidden="1"/>
    <row r="18340" hidden="1"/>
    <row r="18341" hidden="1"/>
    <row r="18342" hidden="1"/>
    <row r="18343" hidden="1"/>
    <row r="18344" hidden="1"/>
    <row r="18345" hidden="1"/>
    <row r="18346" hidden="1"/>
    <row r="18347" hidden="1"/>
    <row r="18348" hidden="1"/>
    <row r="18349" hidden="1"/>
    <row r="18350" hidden="1"/>
    <row r="18351" hidden="1"/>
    <row r="18352" hidden="1"/>
    <row r="18353" hidden="1"/>
    <row r="18354" hidden="1"/>
    <row r="18355" hidden="1"/>
    <row r="18356" hidden="1"/>
    <row r="18357" hidden="1"/>
    <row r="18358" hidden="1"/>
    <row r="18359" hidden="1"/>
    <row r="18360" hidden="1"/>
    <row r="18361" hidden="1"/>
    <row r="18362" hidden="1"/>
    <row r="18363" hidden="1"/>
    <row r="18364" hidden="1"/>
    <row r="18365" hidden="1"/>
    <row r="18366" hidden="1"/>
    <row r="18367" hidden="1"/>
    <row r="18368" hidden="1"/>
    <row r="18369" hidden="1"/>
    <row r="18370" hidden="1"/>
    <row r="18371" hidden="1"/>
    <row r="18372" hidden="1"/>
    <row r="18373" hidden="1"/>
    <row r="18374" hidden="1"/>
    <row r="18375" hidden="1"/>
    <row r="18376" hidden="1"/>
    <row r="18377" hidden="1"/>
    <row r="18378" hidden="1"/>
    <row r="18379" hidden="1"/>
    <row r="18380" hidden="1"/>
    <row r="18381" hidden="1"/>
    <row r="18382" hidden="1"/>
    <row r="18383" hidden="1"/>
    <row r="18384" hidden="1"/>
    <row r="18385" hidden="1"/>
    <row r="18386" hidden="1"/>
    <row r="18387" hidden="1"/>
    <row r="18388" hidden="1"/>
    <row r="18389" hidden="1"/>
    <row r="18390" hidden="1"/>
    <row r="18391" hidden="1"/>
    <row r="18392" hidden="1"/>
    <row r="18393" hidden="1"/>
    <row r="18394" hidden="1"/>
    <row r="18395" hidden="1"/>
    <row r="18396" hidden="1"/>
    <row r="18397" hidden="1"/>
    <row r="18398" hidden="1"/>
    <row r="18399" hidden="1"/>
    <row r="18400" hidden="1"/>
    <row r="18401" hidden="1"/>
    <row r="18402" hidden="1"/>
    <row r="18403" hidden="1"/>
    <row r="18404" hidden="1"/>
    <row r="18405" hidden="1"/>
    <row r="18406" hidden="1"/>
    <row r="18407" hidden="1"/>
    <row r="18408" hidden="1"/>
    <row r="18409" hidden="1"/>
    <row r="18410" hidden="1"/>
    <row r="18411" hidden="1"/>
    <row r="18412" hidden="1"/>
    <row r="18413" hidden="1"/>
    <row r="18414" hidden="1"/>
    <row r="18415" hidden="1"/>
    <row r="18416" hidden="1"/>
    <row r="18417" hidden="1"/>
    <row r="18418" hidden="1"/>
    <row r="18419" hidden="1"/>
    <row r="18420" hidden="1"/>
    <row r="18421" hidden="1"/>
    <row r="18422" hidden="1"/>
    <row r="18423" hidden="1"/>
    <row r="18424" hidden="1"/>
    <row r="18425" hidden="1"/>
    <row r="18426" hidden="1"/>
    <row r="18427" hidden="1"/>
    <row r="18428" hidden="1"/>
    <row r="18429" hidden="1"/>
    <row r="18430" hidden="1"/>
    <row r="18431" hidden="1"/>
    <row r="18432" hidden="1"/>
    <row r="18433" hidden="1"/>
    <row r="18434" hidden="1"/>
    <row r="18435" hidden="1"/>
    <row r="18436" hidden="1"/>
    <row r="18437" hidden="1"/>
    <row r="18438" hidden="1"/>
    <row r="18439" hidden="1"/>
    <row r="18440" hidden="1"/>
    <row r="18441" hidden="1"/>
    <row r="18442" hidden="1"/>
    <row r="18443" hidden="1"/>
    <row r="18444" hidden="1"/>
    <row r="18445" hidden="1"/>
    <row r="18446" hidden="1"/>
    <row r="18447" hidden="1"/>
    <row r="18448" hidden="1"/>
    <row r="18449" hidden="1"/>
    <row r="18450" hidden="1"/>
    <row r="18451" hidden="1"/>
    <row r="18452" hidden="1"/>
    <row r="18453" hidden="1"/>
    <row r="18454" hidden="1"/>
    <row r="18455" hidden="1"/>
    <row r="18456" hidden="1"/>
    <row r="18457" hidden="1"/>
    <row r="18458" hidden="1"/>
  </sheetData>
  <autoFilter ref="A10:O10"/>
  <mergeCells count="141">
    <mergeCell ref="Q91:Q94"/>
    <mergeCell ref="Q74:Q78"/>
    <mergeCell ref="Q79:Q80"/>
    <mergeCell ref="Q81:Q85"/>
    <mergeCell ref="Q86:Q88"/>
    <mergeCell ref="Q89:Q90"/>
    <mergeCell ref="Q48:Q51"/>
    <mergeCell ref="Q52:Q57"/>
    <mergeCell ref="Q59:Q63"/>
    <mergeCell ref="Q64:Q66"/>
    <mergeCell ref="Q67:Q73"/>
    <mergeCell ref="Q29:Q34"/>
    <mergeCell ref="Q37:Q39"/>
    <mergeCell ref="Q40:Q42"/>
    <mergeCell ref="Q43:Q45"/>
    <mergeCell ref="Q46:Q47"/>
    <mergeCell ref="Q11:Q15"/>
    <mergeCell ref="Q16:Q19"/>
    <mergeCell ref="Q21:Q22"/>
    <mergeCell ref="Q23:Q25"/>
    <mergeCell ref="Q26:Q28"/>
    <mergeCell ref="P79:P80"/>
    <mergeCell ref="P81:P85"/>
    <mergeCell ref="P86:P88"/>
    <mergeCell ref="P89:P90"/>
    <mergeCell ref="P91:P94"/>
    <mergeCell ref="P52:P57"/>
    <mergeCell ref="P59:P63"/>
    <mergeCell ref="P64:P66"/>
    <mergeCell ref="P67:P73"/>
    <mergeCell ref="P74:P78"/>
    <mergeCell ref="P37:P39"/>
    <mergeCell ref="P40:P42"/>
    <mergeCell ref="P43:P45"/>
    <mergeCell ref="P46:P47"/>
    <mergeCell ref="P48:P51"/>
    <mergeCell ref="P16:P19"/>
    <mergeCell ref="P21:P22"/>
    <mergeCell ref="P23:P25"/>
    <mergeCell ref="P26:P28"/>
    <mergeCell ref="P29:P34"/>
    <mergeCell ref="B1:F1"/>
    <mergeCell ref="H1:I1"/>
    <mergeCell ref="B2:F2"/>
    <mergeCell ref="H2:I2"/>
    <mergeCell ref="B3:F3"/>
    <mergeCell ref="H3:I3"/>
    <mergeCell ref="B4:F4"/>
    <mergeCell ref="H4:I4"/>
    <mergeCell ref="B5:F5"/>
    <mergeCell ref="H5:I5"/>
    <mergeCell ref="B6:F6"/>
    <mergeCell ref="H6:I6"/>
    <mergeCell ref="B7:F7"/>
    <mergeCell ref="H7:I7"/>
    <mergeCell ref="B8:F8"/>
    <mergeCell ref="H8:I8"/>
    <mergeCell ref="B11:B15"/>
    <mergeCell ref="D11:D15"/>
    <mergeCell ref="E11:E15"/>
    <mergeCell ref="M11:M15"/>
    <mergeCell ref="B16:B19"/>
    <mergeCell ref="D16:D19"/>
    <mergeCell ref="E16:E19"/>
    <mergeCell ref="M16:M19"/>
    <mergeCell ref="B21:B22"/>
    <mergeCell ref="D21:D22"/>
    <mergeCell ref="E21:E22"/>
    <mergeCell ref="M21:M22"/>
    <mergeCell ref="B23:B25"/>
    <mergeCell ref="D23:D25"/>
    <mergeCell ref="E23:E25"/>
    <mergeCell ref="M23:M25"/>
    <mergeCell ref="B26:B28"/>
    <mergeCell ref="D26:D28"/>
    <mergeCell ref="E26:E28"/>
    <mergeCell ref="M26:M28"/>
    <mergeCell ref="B29:B34"/>
    <mergeCell ref="D29:D34"/>
    <mergeCell ref="E29:E34"/>
    <mergeCell ref="M29:M34"/>
    <mergeCell ref="B37:B39"/>
    <mergeCell ref="D37:D39"/>
    <mergeCell ref="E37:E39"/>
    <mergeCell ref="M37:M39"/>
    <mergeCell ref="B40:B42"/>
    <mergeCell ref="D40:D42"/>
    <mergeCell ref="E40:E42"/>
    <mergeCell ref="M40:M42"/>
    <mergeCell ref="B43:B45"/>
    <mergeCell ref="D43:D45"/>
    <mergeCell ref="E43:E45"/>
    <mergeCell ref="M43:M45"/>
    <mergeCell ref="B46:B47"/>
    <mergeCell ref="D46:D47"/>
    <mergeCell ref="E46:E47"/>
    <mergeCell ref="M46:M47"/>
    <mergeCell ref="B48:B51"/>
    <mergeCell ref="D48:D51"/>
    <mergeCell ref="E48:E51"/>
    <mergeCell ref="M48:M51"/>
    <mergeCell ref="B52:B57"/>
    <mergeCell ref="D52:D57"/>
    <mergeCell ref="E52:E57"/>
    <mergeCell ref="M52:M57"/>
    <mergeCell ref="B59:B63"/>
    <mergeCell ref="D59:D63"/>
    <mergeCell ref="E59:E63"/>
    <mergeCell ref="M59:M63"/>
    <mergeCell ref="B64:B66"/>
    <mergeCell ref="D64:D66"/>
    <mergeCell ref="E64:E66"/>
    <mergeCell ref="M64:M66"/>
    <mergeCell ref="B67:B73"/>
    <mergeCell ref="D67:D73"/>
    <mergeCell ref="E67:E73"/>
    <mergeCell ref="M67:M73"/>
    <mergeCell ref="B74:B78"/>
    <mergeCell ref="D74:D78"/>
    <mergeCell ref="E74:E78"/>
    <mergeCell ref="M74:M78"/>
    <mergeCell ref="B79:B80"/>
    <mergeCell ref="D79:D80"/>
    <mergeCell ref="E79:E80"/>
    <mergeCell ref="M79:M80"/>
    <mergeCell ref="B81:B85"/>
    <mergeCell ref="D81:D85"/>
    <mergeCell ref="E81:E85"/>
    <mergeCell ref="M81:M85"/>
    <mergeCell ref="B91:B94"/>
    <mergeCell ref="D91:D94"/>
    <mergeCell ref="E91:E94"/>
    <mergeCell ref="M91:M94"/>
    <mergeCell ref="B86:B88"/>
    <mergeCell ref="D86:D88"/>
    <mergeCell ref="E86:E88"/>
    <mergeCell ref="M86:M88"/>
    <mergeCell ref="B89:B90"/>
    <mergeCell ref="D89:D90"/>
    <mergeCell ref="E89:E90"/>
    <mergeCell ref="M89:M90"/>
  </mergeCells>
  <pageMargins left="0.25" right="0.25" top="0.75" bottom="0.75" header="0.51180555555555496" footer="0.51180555555555496"/>
  <pageSetup paperSize="9" scale="94" firstPageNumber="0" fitToHeight="0" orientation="landscape" verticalDpi="300" r:id="rId1"/>
  <drawing r:id="rId2"/>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4" baseType="variant">
      <vt:variant>
        <vt:lpstr>Planilhas</vt:lpstr>
      </vt:variant>
      <vt:variant>
        <vt:i4>10</vt:i4>
      </vt:variant>
      <vt:variant>
        <vt:lpstr>Intervalos nomeados</vt:lpstr>
      </vt:variant>
      <vt:variant>
        <vt:i4>10</vt:i4>
      </vt:variant>
    </vt:vector>
  </HeadingPairs>
  <TitlesOfParts>
    <vt:vector size="20" baseType="lpstr">
      <vt:lpstr>Instruções</vt:lpstr>
      <vt:lpstr>Cargo1-Leve22h</vt:lpstr>
      <vt:lpstr>Cargo2-Exec22h</vt:lpstr>
      <vt:lpstr>Cargo3-Exec24h</vt:lpstr>
      <vt:lpstr>Cargo4-Pesado22h</vt:lpstr>
      <vt:lpstr>Cargo5-Pesado24h</vt:lpstr>
      <vt:lpstr>Insumos</vt:lpstr>
      <vt:lpstr>Diárias</vt:lpstr>
      <vt:lpstr>Geral</vt:lpstr>
      <vt:lpstr>Proposta</vt:lpstr>
      <vt:lpstr>'Cargo1-Leve22h'!Area_de_impressao</vt:lpstr>
      <vt:lpstr>'Cargo2-Exec22h'!Area_de_impressao</vt:lpstr>
      <vt:lpstr>'Cargo3-Exec24h'!Area_de_impressao</vt:lpstr>
      <vt:lpstr>'Cargo4-Pesado22h'!Area_de_impressao</vt:lpstr>
      <vt:lpstr>'Cargo5-Pesado24h'!Area_de_impressao</vt:lpstr>
      <vt:lpstr>Diárias!Area_de_impressao</vt:lpstr>
      <vt:lpstr>Geral!Area_de_impressao</vt:lpstr>
      <vt:lpstr>Insumos!Area_de_impressao</vt:lpstr>
      <vt:lpstr>Proposta!Area_de_impressao</vt:lpstr>
      <vt:lpstr>Proposta!Titulos_de_impressao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REMOTO</dc:creator>
  <dc:description/>
  <cp:lastModifiedBy>USUARIO</cp:lastModifiedBy>
  <cp:revision>2</cp:revision>
  <cp:lastPrinted>2021-10-21T16:19:20Z</cp:lastPrinted>
  <dcterms:created xsi:type="dcterms:W3CDTF">2021-05-05T15:16:04Z</dcterms:created>
  <dcterms:modified xsi:type="dcterms:W3CDTF">2021-10-21T16:19:54Z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