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ugovbr.sharepoint.com/sites/op-proetica2019/Documentos Compartilhados/MATERIAS DE TRABALHO PARA AVALIAÇÃO/"/>
    </mc:Choice>
  </mc:AlternateContent>
  <xr:revisionPtr revIDLastSave="9" documentId="8_{3ADA450E-F4BD-415E-948E-D241B71DC3A8}" xr6:coauthVersionLast="36" xr6:coauthVersionMax="36" xr10:uidLastSave="{43F6D4FE-4FBA-416D-A01C-3C71FF68D44F}"/>
  <bookViews>
    <workbookView xWindow="-120" yWindow="-120" windowWidth="20730" windowHeight="11160" activeTab="1" xr2:uid="{50420EBE-7429-4350-B017-FA5BE1CC8365}"/>
  </bookViews>
  <sheets>
    <sheet name="Perfil" sheetId="1" r:id="rId1"/>
    <sheet name="Área I" sheetId="4" r:id="rId2"/>
    <sheet name="Área II" sheetId="5" r:id="rId3"/>
    <sheet name="Área III" sheetId="6" r:id="rId4"/>
    <sheet name="Área IV" sheetId="7" r:id="rId5"/>
    <sheet name="Área V" sheetId="8" r:id="rId6"/>
    <sheet name="Área VI" sheetId="9" r:id="rId7"/>
    <sheet name="Resultado" sheetId="10" r:id="rId8"/>
  </sheets>
  <definedNames>
    <definedName name="_xlnm.Print_Area" localSheetId="1">'Área I'!$A$1:$G$27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9" l="1"/>
  <c r="G8" i="9" s="1"/>
  <c r="C4" i="9"/>
  <c r="C6" i="9" l="1"/>
  <c r="C5" i="9"/>
  <c r="C3" i="9"/>
  <c r="G8" i="6" l="1"/>
  <c r="C24" i="7"/>
  <c r="C23" i="7"/>
  <c r="C22" i="7"/>
  <c r="C25" i="7"/>
  <c r="C26" i="7"/>
  <c r="C7" i="9" l="1"/>
  <c r="G25" i="5" l="1"/>
  <c r="G24" i="5"/>
  <c r="G23" i="5"/>
  <c r="G22" i="5"/>
  <c r="G21" i="5"/>
  <c r="C39" i="5" l="1"/>
  <c r="C40" i="5"/>
  <c r="G37" i="5"/>
  <c r="C16" i="5"/>
  <c r="C17" i="5"/>
  <c r="C18" i="5"/>
  <c r="C13" i="4" l="1"/>
  <c r="C14" i="4" s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8" i="4"/>
  <c r="G19" i="4"/>
  <c r="G20" i="4"/>
  <c r="G21" i="4"/>
  <c r="G22" i="4"/>
  <c r="G23" i="4"/>
  <c r="G24" i="4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9" i="5"/>
  <c r="G20" i="5"/>
  <c r="G18" i="5"/>
  <c r="G27" i="5"/>
  <c r="G28" i="5"/>
  <c r="G29" i="5"/>
  <c r="G30" i="5"/>
  <c r="G32" i="5"/>
  <c r="G33" i="5"/>
  <c r="G31" i="5"/>
  <c r="G34" i="5"/>
  <c r="G35" i="5"/>
  <c r="G36" i="5"/>
  <c r="G38" i="5"/>
  <c r="G39" i="5"/>
  <c r="G40" i="5"/>
  <c r="G42" i="5"/>
  <c r="G43" i="5"/>
  <c r="G44" i="5"/>
  <c r="G45" i="5"/>
  <c r="G46" i="5"/>
  <c r="G47" i="5"/>
  <c r="G4" i="6"/>
  <c r="G5" i="6"/>
  <c r="G6" i="6"/>
  <c r="G7" i="6"/>
  <c r="G9" i="6"/>
  <c r="G10" i="6"/>
  <c r="G12" i="6"/>
  <c r="G13" i="6"/>
  <c r="G14" i="6"/>
  <c r="G15" i="6"/>
  <c r="G16" i="6"/>
  <c r="G17" i="6"/>
  <c r="G18" i="6"/>
  <c r="G19" i="6"/>
  <c r="G20" i="6"/>
  <c r="G21" i="6"/>
  <c r="G22" i="6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9" i="7"/>
  <c r="G20" i="7"/>
  <c r="G21" i="7"/>
  <c r="G22" i="7"/>
  <c r="G23" i="7"/>
  <c r="G24" i="7"/>
  <c r="G25" i="7"/>
  <c r="G26" i="7"/>
  <c r="G4" i="8"/>
  <c r="G5" i="8"/>
  <c r="G6" i="8"/>
  <c r="G7" i="8"/>
  <c r="G8" i="8"/>
  <c r="G9" i="8"/>
  <c r="G11" i="8"/>
  <c r="G12" i="8"/>
  <c r="G13" i="8"/>
  <c r="G14" i="8"/>
  <c r="G15" i="8"/>
  <c r="G16" i="8"/>
  <c r="G3" i="9"/>
  <c r="G4" i="9"/>
  <c r="G5" i="9"/>
  <c r="G6" i="9"/>
  <c r="G7" i="9"/>
  <c r="G4" i="10"/>
  <c r="G7" i="10"/>
  <c r="G11" i="10"/>
  <c r="G14" i="10"/>
  <c r="G17" i="10"/>
  <c r="G20" i="10"/>
  <c r="E13" i="10" l="1"/>
  <c r="E16" i="10"/>
  <c r="E21" i="10"/>
  <c r="F20" i="10" s="1"/>
  <c r="G9" i="9"/>
  <c r="E18" i="10"/>
  <c r="G27" i="7"/>
  <c r="E15" i="10"/>
  <c r="G23" i="6"/>
  <c r="E12" i="10"/>
  <c r="E6" i="10"/>
  <c r="E5" i="10"/>
  <c r="G25" i="4"/>
  <c r="E9" i="10"/>
  <c r="E10" i="10"/>
  <c r="G48" i="5"/>
  <c r="E8" i="10"/>
  <c r="E19" i="10"/>
  <c r="G17" i="8"/>
  <c r="F11" i="10" l="1"/>
  <c r="F14" i="10"/>
  <c r="F17" i="10"/>
  <c r="F4" i="10"/>
  <c r="F7" i="10"/>
  <c r="F25" i="10" l="1"/>
  <c r="F24" i="10"/>
  <c r="G24" i="10" s="1"/>
</calcChain>
</file>

<file path=xl/sharedStrings.xml><?xml version="1.0" encoding="utf-8"?>
<sst xmlns="http://schemas.openxmlformats.org/spreadsheetml/2006/main" count="285" uniqueCount="235">
  <si>
    <t>Empresa:</t>
  </si>
  <si>
    <t>CNPJ:</t>
  </si>
  <si>
    <t>Porte da Empresa:</t>
  </si>
  <si>
    <t>Representante:</t>
  </si>
  <si>
    <t>e-mail:</t>
  </si>
  <si>
    <t>telefone:</t>
  </si>
  <si>
    <t>Participação em edições anteriores do Pró-Ética:</t>
  </si>
  <si>
    <t>ANÁLISE DE PERFIL</t>
  </si>
  <si>
    <t>Setores do mercado em que atua:</t>
  </si>
  <si>
    <t>Locais de atuação no Brasil:</t>
  </si>
  <si>
    <t>Atua no Exterior:</t>
  </si>
  <si>
    <t xml:space="preserve">Integra algum grupo econômico: </t>
  </si>
  <si>
    <t>Indicar a posição da empresa no grupo e o nome das principais empresas que o integram:</t>
  </si>
  <si>
    <t>O programa de integridade é aplicado a todas as empresas do grupo.</t>
  </si>
  <si>
    <t xml:space="preserve">Número de funcionários: </t>
  </si>
  <si>
    <t>xxxx funcionários, sendo xxx CLT; xxx Temporários; xxxx Terceirizados; xxxxOutros.</t>
  </si>
  <si>
    <t>Perfil dos funcionários:</t>
  </si>
  <si>
    <t>xxxAdministrativos; xxxx Produção; xxx Gerencial. Não há (ou há xxx) funcionários sem acesso à internet</t>
  </si>
  <si>
    <t>Faturamento anual:</t>
  </si>
  <si>
    <t>Percentual faturamento proveniente de contratos/convênios celebrados com a Adm. Pública:</t>
  </si>
  <si>
    <t>Sobre a necessita de licenças, autorizações e permissões governamentais para exercício de suas atividades:</t>
  </si>
  <si>
    <t xml:space="preserve">Indicar as principais licenças: </t>
  </si>
  <si>
    <t>Submete-se à regulação de agência/órgão governamental:</t>
  </si>
  <si>
    <t>Subcontrata ou já subcontratou funções relacionadas à execução de contratos administrativos?</t>
  </si>
  <si>
    <t>Efetua ou efetuou doações para candidatos e partidos políticos nos últimos 10 (dez) anos:</t>
  </si>
  <si>
    <t>Utiliza ou utilizou leis de incentivo fiscal para realização de patrocínios esportivos e culturais nos últimos 10 (dez anos)</t>
  </si>
  <si>
    <t xml:space="preserve">Efetua ou efetuou doações filantrópicas nos últimos 10 (dez anos)? </t>
  </si>
  <si>
    <t>Está sendo investigada, é parte em processo de responsabilização, está negociando a celebração de acordo de leniência, ou já foi condenada, nos últimos três anos, pela prática de atos de corrupção e/ou fraudes em licitação?</t>
  </si>
  <si>
    <t>AVALIAÇÃO ÁREA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COMPROMETIMENTO DA ALTA DIREÇÃO E COMPROMISSO COM A ÉTICA</t>
  </si>
  <si>
    <t>MEDIDAS DE INTEGRIDADE CONSIDERADAS NA AVALIAÇÃO</t>
  </si>
  <si>
    <t>A EMPRESA DEMONSTROU A IMPLEMENTAÇÃO DAS MEDIDAS?</t>
  </si>
  <si>
    <t>EVIDÊNCIAS</t>
  </si>
  <si>
    <t>OBSERVAÇÕES / RECOMENDAÇÕES                                                                                                                          (se necessário)</t>
  </si>
  <si>
    <t>PONTUAÇÃO OBTIDA</t>
  </si>
  <si>
    <t>1. Envolvimento da Alta Direção com o Programa de Integridade</t>
  </si>
  <si>
    <t xml:space="preserve">1.1. Manifestações de apoio ao programa de integridade feitas: </t>
  </si>
  <si>
    <t>a) de forma institucional, isto é, diretamente pela empresa em seu site e/ou documentos oficiais.</t>
  </si>
  <si>
    <t xml:space="preserve">1.2. Participação dos membros da alta direção na implementação e supervisão do programa de integridade das seguintes formas: </t>
  </si>
  <si>
    <t xml:space="preserve">a) inclusão de temas relacionados ao programa de integridade em reuniões da alta direção. </t>
  </si>
  <si>
    <t xml:space="preserve">b) aprovação de medidas importantes para o programa de integridade, como sua instituição formal, designação da instância responsável, estabelecimento  de políticas ou publicação de relatórios de atividades do programa. </t>
  </si>
  <si>
    <t>c)  recebimento de relatórios periódicos de acompanhamento das atividades relacionadas ao programa de integridade, inclusive das empresas controladas/subsidiárias, quando for o caso.</t>
  </si>
  <si>
    <t>1.3. Existência de critérios formalizados para escolha de membros da alta direção que considerem aspectos de integridade, aplicáveis inclusive nas empresas controladas/subsidiárias, quando for o caso.</t>
  </si>
  <si>
    <t>1.4. Participação da empresa em ações coletivas relacionadas ao tema integridade e prevenção da corrupção, além do Pacto Empresarial pela Integridade e Contra a Corrupção do Instituto Ethos.</t>
  </si>
  <si>
    <t>2. Área Responsável pelo Programa de Integridade</t>
  </si>
  <si>
    <t>2.1. A área responsável pelo Programa de Integridade:</t>
  </si>
  <si>
    <t>a) conta com equipe/pessoa com dedicação exclusiva no Brasil.</t>
  </si>
  <si>
    <t>b) possui quantitativo de funcionários proporcional ao porte/riscos da empresa e às atribuições conferidas à área, incluindo representantes  nas diferentes localidades em que a empresa atua (quando for o caso).</t>
  </si>
  <si>
    <t>c) realiza o monitoramento da aplicação do programa de integridade.</t>
  </si>
  <si>
    <t>d) atua diretamente ou como instância supervisora na investigação e apuração de situações que configurem violações éticas ou legais.</t>
  </si>
  <si>
    <t>e) possui posição hierárquica ou estrutura de reporte formalmente definida que  possibilita acesso do seu líder ao mais alto nível hierárquico da empresa (no Brasil e no exterior, quando for o caso).</t>
  </si>
  <si>
    <t>Pontuação da Área I:</t>
  </si>
  <si>
    <t>AVALIAÇÃO ÁREA 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POLÍTICAS E PROCEDIMENTOS</t>
  </si>
  <si>
    <t>OBSERVAÇÕES / RECOMEDAÇÕES                                                                                                                                     (se necessário)</t>
  </si>
  <si>
    <t>3 - Padrões de Conduta</t>
  </si>
  <si>
    <t>3.1. Existência de Código de Ética ou de Conduta que apresente:</t>
  </si>
  <si>
    <t>a)  alinhamento com as especificidades da empresa, como áreas de atuação e grau de interação com a administração pública.</t>
  </si>
  <si>
    <t>b) valores de ética e integridade bem definidos.</t>
  </si>
  <si>
    <t>c) proibição clara à prática de atos de corrupção e fraude.</t>
  </si>
  <si>
    <t>d) menção à Lei n. 12.846/2013 (Lei Anticorrupção).</t>
  </si>
  <si>
    <t>e) previsão das condutas permitidas e proibidas.</t>
  </si>
  <si>
    <t>f) menção  à possibilidade de aplicação de medidas disciplinares.</t>
  </si>
  <si>
    <t>g) menção à existência dos canais de denúncia.</t>
  </si>
  <si>
    <t>h) as garantias oferecidas aos denunciantes.</t>
  </si>
  <si>
    <t>j) versão nos idiomas dos países em que a empresa atua.</t>
  </si>
  <si>
    <t>3.2. Existência de políticas e procedimentos de integridade que:</t>
  </si>
  <si>
    <t>3.3. As políticas e procedimentos de integridade apresentados:</t>
  </si>
  <si>
    <t>a) são proporcionais ao perfil da empresa e aos riscos a que está submetida.</t>
  </si>
  <si>
    <t>4. Relacionamento com Parceiros de Negócio</t>
  </si>
  <si>
    <t xml:space="preserve">4.1.  Existência de políticas e procedimentos voltados à realização de diligências prévias para contratação e supervisão de parceiros de negócio que: </t>
  </si>
  <si>
    <t>a) determinam a verificação da integridade do parceiro de negócio, incluindo possível envolvimento em casos de corrupção e práticas de fraude contra a administração pública.</t>
  </si>
  <si>
    <t>b) estabelecem a segregação de função entre aqueles que realizam as diligências e os responsáveis por solicitar e autorizar a contratação.</t>
  </si>
  <si>
    <t>c) preveem a participação da área reponsável pelo programa de integridade na realização/supervisão das diligências.</t>
  </si>
  <si>
    <t>d) preveem a classificação dos contratos e/ou dos contratados por categoria de risco.</t>
  </si>
  <si>
    <t xml:space="preserve">4.2. Apresentação de caso(s) real(is) vivenciado(s) pela empresa que comprovam a aplicação das regras e procedimentos referentes às diligências prévias à contratação de parceiros de negócio. </t>
  </si>
  <si>
    <t xml:space="preserve">4.3. Inserção nos contratos celebrados de cláusulas contratuais, "cláusulas anticorrupção", que: </t>
  </si>
  <si>
    <t>a) estabelecem a obrigatoriedade do cumprimento de normas éticas e a vedação de práticas de fraude e corrupção.</t>
  </si>
  <si>
    <t>b) estão adaptadas à Lei n. 12.846/2013.</t>
  </si>
  <si>
    <t>5. Controles Internos e Externos</t>
  </si>
  <si>
    <t>5.1. Existência de mecanismos e controles para assegurar a precisão e clareza dos registros contábeis e a confiabilidade dos relatórios e demonstrações financeiras, tais como:</t>
  </si>
  <si>
    <t>b) regras que estabelecem a segregação de funções e a definição de níveis de aprovação de despesas.</t>
  </si>
  <si>
    <t>c) medidas formalizadas que visem identificar e tratar “red flags”, tais como receitas e despesas fora do padrão.</t>
  </si>
  <si>
    <t>d) área responsável pela auditoria interna formalmente instituída.</t>
  </si>
  <si>
    <t>e) realização periódica de auditoria contábil externa independente.</t>
  </si>
  <si>
    <t>5.2. O programa de integridade foi submetido a processo independente de avaliação externa.</t>
  </si>
  <si>
    <t>Pontuação da Área II:</t>
  </si>
  <si>
    <t>AVALIAÇÃO ÁREA III                                                                                                                                                                                                                                                                                                                                                                                                                                                                                                                                                                                                                                                                                        COMUNICAÇÃO E TREINAMENTO</t>
  </si>
  <si>
    <t>6. Comunicação</t>
  </si>
  <si>
    <t>6.1. Existência de Plano/Política de Comunicação relacionado ao programa de integridade que contemple:</t>
  </si>
  <si>
    <t>a) os diversos tipos de comunicações a serem trabalhados pela empresa.</t>
  </si>
  <si>
    <t>b) o setor responsável pela implementação e supervisão do plano.</t>
  </si>
  <si>
    <t>c) o público-alvo das ações de comunicação.</t>
  </si>
  <si>
    <t>d) a periodicidade das ações de comunicação.</t>
  </si>
  <si>
    <t xml:space="preserve">6.2. As ações de comunicação apresentadas: </t>
  </si>
  <si>
    <t>a) buscam promover a divulgação dos principais temas do programa de integridade da empresa, considerando seu perfil e os riscos a que está submetida.</t>
  </si>
  <si>
    <t>b) foram realizadas de forma periódica no período avaliado.</t>
  </si>
  <si>
    <t>c) destinavam-se aos diversos públicos da empresa.</t>
  </si>
  <si>
    <t>7. Treinamento</t>
  </si>
  <si>
    <t>7.1. Existência de Plano/Política de Treinamento relacionado ao programa de integridade que contemple:</t>
  </si>
  <si>
    <t>a) os diversos tipos de treinamentos a serem aplicados pela empresa.</t>
  </si>
  <si>
    <t>b) o setor responsável pelo planejamento e supervisão do plano.</t>
  </si>
  <si>
    <t>c) o público-alvo dos treinamentos.</t>
  </si>
  <si>
    <t>d) a periodicidade de realização dos treinamentos.</t>
  </si>
  <si>
    <t>e) a metodologia a ser utilizada.</t>
  </si>
  <si>
    <t>7.2. Apresentação de documentos que comprovem:</t>
  </si>
  <si>
    <t>a) a realização de treinamentos de conteúdo de interesse geral.</t>
  </si>
  <si>
    <t>d) que os treinamentos foram realizados de forma periódica no período avaliado.</t>
  </si>
  <si>
    <t>e) que foram utilizados mecanismos para verificar a retenção e compreensão das informações por parte dos funcionários treinados.</t>
  </si>
  <si>
    <t>f) que foram oferecidos treinamentos aos principais parceiros de negócio.</t>
  </si>
  <si>
    <t>Pontuação da Área III:</t>
  </si>
  <si>
    <t>AVALIAÇÃO ÁREA IV                                                                                                                                                                                                                                                                                                                                                                                                                                                                                                                                                                                                                                                                                        CANAIS DE DENÚNCIA E REMEDIAÇÃO</t>
  </si>
  <si>
    <t>8. Canais de Denúncia</t>
  </si>
  <si>
    <t>8.1. Existência de canal de denúncia:</t>
  </si>
  <si>
    <t>a) disponível para o público interno.</t>
  </si>
  <si>
    <t>b) disponível para o público externo.</t>
  </si>
  <si>
    <t>c) que seja de fácil acesso.</t>
  </si>
  <si>
    <t>f) que permita o acompanhamento da apuração da denúncia pelo denunciante.</t>
  </si>
  <si>
    <t>8.2. Existência de política ou documento formal equivalente que:</t>
  </si>
  <si>
    <t>a) estabeleça o fluxo de recebimento, tratamento e apuração das denúncias.</t>
  </si>
  <si>
    <t>b) estabeleça fluxo específico para denúncias envolvendo membros da alta direção.</t>
  </si>
  <si>
    <t>c) indique claramente os responsáveis por cada processo.</t>
  </si>
  <si>
    <t>d) confira aos responsáveis pela apuração acesso a documentos, sistemas e pessoas para a coleta de informações necessárias à apuração.</t>
  </si>
  <si>
    <t>e) estabeleça prazo para conclusão da apuração.</t>
  </si>
  <si>
    <t>8.3. O canal disponível no site da empresa (ou outro canal disponível) funcionou quando testado pelo avaliador.</t>
  </si>
  <si>
    <t>8.4. Apresentação de dados e estatísticas sobre denúncias recebidas e apuradas e/ou outras informações que indicam que os canais de denúncia são monitorados?</t>
  </si>
  <si>
    <t>8.4.1. a partir da estatísticas apresentadas é possível verificar uma proporcionalidade entre o número de denúncias recebidas e o número de denúncias apuradas?</t>
  </si>
  <si>
    <t>9. Remediação</t>
  </si>
  <si>
    <t>9.1. Existência de política ou documento formal equivalente que:</t>
  </si>
  <si>
    <t>a) estabeleça mecanismos voltados à pronta interrupção de irregularidades.</t>
  </si>
  <si>
    <t>b) estabeleça a possibilidade de afastamento cautelar de membros da alta direção suspeitos de envolvimento em atos de corrupção e fraude contra a administração pública.</t>
  </si>
  <si>
    <t>c) defina as medidas disciplinares aplicáveis.</t>
  </si>
  <si>
    <t>d) correlacione as medidas disciplinares ao tipo de infração cometida.</t>
  </si>
  <si>
    <t>e) indique os responsáveis pela aplicação das medidas disciplinares.</t>
  </si>
  <si>
    <t>f) defina os procedimentos necessários para encaminhamento de denúncias às autoridades competentes.</t>
  </si>
  <si>
    <t>g) indique os critérios determinantes para que a denúncia seja encaminhada à autoridade competente.</t>
  </si>
  <si>
    <t>Pontuação da Área IV:</t>
  </si>
  <si>
    <t>AVALIAÇÃO ÁREA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ANÁLISE DE RISCOS E MONITORAMENTO</t>
  </si>
  <si>
    <t>10. Análise de Riscos</t>
  </si>
  <si>
    <t>10.1. Apresentação de análise de riscos que contemple:</t>
  </si>
  <si>
    <t>a) riscos relacionados a atos de corrupção e fraude.</t>
  </si>
  <si>
    <t>c) as medidas de controles para cada um dos riscos identificados.</t>
  </si>
  <si>
    <t>10.2. Existência de política ou documento equivalente que:</t>
  </si>
  <si>
    <t>a) indique a área responsável pela análise de riscos.</t>
  </si>
  <si>
    <t>b) a periodicidade para realização da análise de riscos.</t>
  </si>
  <si>
    <t>10.3. A análise de riscos contempla os principais riscos identificados pelo avaliador a partir da análise do perfil da empresa, incluindo riscos relacionados às atividade de empresas controladas/subsidiárias.</t>
  </si>
  <si>
    <t>11. Monitoramento</t>
  </si>
  <si>
    <t>11.1. Apresentação de evidências que comprovam o monitoramento do programa de integridade, como:</t>
  </si>
  <si>
    <t>a)  relatórios periódicos com dados e estatísticas sobre aplicação das medidas de integridade.</t>
  </si>
  <si>
    <t>b) utilização de indicadores sobre o programa de integridade - KPIs (Key Performance Indicators).</t>
  </si>
  <si>
    <t>c) registro das metas e do desempenho alcançado em cada período, em relação aos indicadores do programa.</t>
  </si>
  <si>
    <t>11.2. Existência de política ou documento equivalente que:</t>
  </si>
  <si>
    <t>a) indique a área responsável pela realização do monitoramento.</t>
  </si>
  <si>
    <t>b) a periodicidade para realização do monitoramento.</t>
  </si>
  <si>
    <t>Pontuação da Área V:</t>
  </si>
  <si>
    <t>AVALIAÇÃO ÁREA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TRANSPARÊNCIA E RESPONSABILIDADE SOCIAL</t>
  </si>
  <si>
    <t>12. Disponibilização na internet  das seguintes informações sobre a empresa:</t>
  </si>
  <si>
    <t>a) principais atividades exercidas.</t>
  </si>
  <si>
    <t>b) identificação de seus proprietários ou principais acionistas.</t>
  </si>
  <si>
    <t>c) identificação e função de seus executivos e dirigentes.</t>
  </si>
  <si>
    <t>d) demonstrações financeiras.</t>
  </si>
  <si>
    <t>e) informações sobre contratos firmados com a Administração Pública.</t>
  </si>
  <si>
    <t>f) informações sobre patrocínios e doações realizados.</t>
  </si>
  <si>
    <t>Pontuação da Área VI:</t>
  </si>
  <si>
    <t>ÁREA</t>
  </si>
  <si>
    <t>Pontuação Máxima</t>
  </si>
  <si>
    <t>I</t>
  </si>
  <si>
    <t>COMPROMETIMENTO DA ALTA DIREÇÃO E COMPROMISSO COM A ÉTICA</t>
  </si>
  <si>
    <t>II</t>
  </si>
  <si>
    <t>POLÍTICAS E PROCEDIMENTOS</t>
  </si>
  <si>
    <t>III</t>
  </si>
  <si>
    <t>COMUNICAÇÃO E TREINAMENTO</t>
  </si>
  <si>
    <t>IV</t>
  </si>
  <si>
    <t>CANAIS DE DENÚNCIA E REMEDIAÇÃO</t>
  </si>
  <si>
    <t>V</t>
  </si>
  <si>
    <t>ANÁLISE DE RISCOS E MONITORAMENTO</t>
  </si>
  <si>
    <t>VI</t>
  </si>
  <si>
    <t>TRANSPARÊNCIA E RESPONSABILIDADE SOCIAL</t>
  </si>
  <si>
    <t>12.Transparência</t>
  </si>
  <si>
    <t>BOAS PRÁTICAS:</t>
  </si>
  <si>
    <t>Indicar neste campo exemplos de boas práticas adotadas pela empresa nesta área, caso existam.</t>
  </si>
  <si>
    <t>c) estão disponíveis em português e podem ser facilmente acessados pelos funcionários.</t>
  </si>
  <si>
    <t>d) indicam os responsáveis por sua aplicação e controle.</t>
  </si>
  <si>
    <t>RELATÓRIO DE AVALIAÇÃO</t>
  </si>
  <si>
    <r>
      <t xml:space="preserve">         </t>
    </r>
    <r>
      <rPr>
        <b/>
        <sz val="14"/>
        <color theme="0"/>
        <rFont val="Calibri"/>
        <family val="2"/>
        <scheme val="minor"/>
      </rPr>
      <t>RESULTAD0</t>
    </r>
  </si>
  <si>
    <t>Se sim, indicar neste campo quais. Caso a resposta seja negativa, excluir essa mensagem.</t>
  </si>
  <si>
    <t>Se sim, indicar neste campo a frequência e como ocorre a subcontratação. Caso a resposta seja negativa, excluir essa mensagem.</t>
  </si>
  <si>
    <t>Se sim, indicar neste campo as informações sobre o caso em que a empresa está envolvida. Caso a resposta seja negativa, excluir essa mensagem.</t>
  </si>
  <si>
    <t>c)  por meio de diferentes emissores, isto é, o apoio foi manifestado por, pelo menos, dois membros da alta direção (que atuam diretamente na empresa avaliada).</t>
  </si>
  <si>
    <t>d) de forma periódica, com comprovação de, ao menos, quatro manifestações no período avaliado.</t>
  </si>
  <si>
    <t>d) participação em órgão colegiado responsável por tratar de temas relacionados ao programa.</t>
  </si>
  <si>
    <t>e) participação em treinamento específico sobre temas relacionados ao programa de integridade no período avaliado.</t>
  </si>
  <si>
    <t>RESULTADO FINAL</t>
  </si>
  <si>
    <t>Pontuação Mínima (40%)</t>
  </si>
  <si>
    <t>Pontuação da Empresa</t>
  </si>
  <si>
    <t>Pontação Total:</t>
  </si>
  <si>
    <t>Atingiu a pontuação mínima (40%) em todas as áreas:</t>
  </si>
  <si>
    <t xml:space="preserve">b) de forma pessoalizada, como mensagens assinadas diretamente pelos membros da alta direção, vídeos e discursos sobre temas relacionados ao programa de integridade. </t>
  </si>
  <si>
    <t>a) vedam expressamente a concessão de vantagens indevidas, econômicas ou não, a agentes públicos.</t>
  </si>
  <si>
    <t>b) tratam do oferecimento de presentes, brindes e hospitalidades (refeições, entretenimento, viagem e hospedagem) a agentes públicos.</t>
  </si>
  <si>
    <t>c) tratam da prevenção de conflito de interesses nas relações com a Administração Pública, incluindo contratações de agentes públicos e seus familiares.</t>
  </si>
  <si>
    <t>d) estabelecem orientações e controles sobre temas como realização de reuniões, encontros e outros tipos de interações entre administradores e empregados da PJ com agentes públicos.</t>
  </si>
  <si>
    <t>e) estabelecem orientações específicas sobre participação em licitações e celebração de contratos com o Poder Público.</t>
  </si>
  <si>
    <t>g) tratam da realização de doação filantrópica e patrocínio; ou informam claramente que a empresa não realiza essas atividades.</t>
  </si>
  <si>
    <t>f) estabelecem orientações  para que seus administradores, funcionários ou terceiros agindo em seu nome  cooperem com eventuais investigações e fiscalizações realizadas por órgãos, entidades ou agentes públicos.</t>
  </si>
  <si>
    <t>c) recomendam expressamente a adoção de programa de integridade para os parceiros de negócio.</t>
  </si>
  <si>
    <t>d)  preveem a possibilidade de aplicação de sanções  e/ou rescisão do contrato nos casos de não observância da integridade na execução do contrato ou de práticas de atos de fraude e corrupção por parte do contratado.</t>
  </si>
  <si>
    <t>4.4. Apresentação de cópias de contratos firmados que  comprovam a aplicação da "cláusula anticorrupção" no período avaliado.</t>
  </si>
  <si>
    <t>3.4.  Apresentação de documentos que comprovam a aplicação das políticas e procedimentos apresentados no período avaliado.</t>
  </si>
  <si>
    <t>4.5.  Existência de regras e procedimentos formalizados sobre a realização de fusões, aquisições ou outras operações societárias que estabeleçam a obrigatoriedade de verificar o histórico de prática de atos lesivos previstos na Lei n. 12.846/2013  e outros ilícitos relacionados a corrupção e fraude antes da conclusão da operação.</t>
  </si>
  <si>
    <t>e) indicam como as informações obtidas nas diligências sobre prévio envolvimento com corrupção/risco de corrupção deverão impactar na contratação ou não do parceiro de negócio.</t>
  </si>
  <si>
    <t>f) fazem referência à obrigatoriedade de realização de consultas a bancos de dados governamentais, como o CEIS, o CNEP e o CEPIM.</t>
  </si>
  <si>
    <t xml:space="preserve">g) favorecem a contratação de terceiros que apresentam programas de integridade implementado? </t>
  </si>
  <si>
    <t>b) a  realização de treinamentos de interesse específico, alinhados aos riscos a que a empresa está submetida.</t>
  </si>
  <si>
    <t>c) que os treinamentos atingiram percentual relevante do público-alvo no período avaliado.</t>
  </si>
  <si>
    <t>d) em que haja informação, no próprio canal,  sobre a possibilidade de ele ser utilizado para realização de denúncias relacionadas à corrupção e demais irregularidades previstas na Lei n. 12.846/2013.</t>
  </si>
  <si>
    <t>e) que indique expressamente, no próprio canal, as garantias de proteção oferecidas aos denunciantes.</t>
  </si>
  <si>
    <t>3. Padrões de Conduta</t>
  </si>
  <si>
    <t>i) linguagem clara e compreensível.</t>
  </si>
  <si>
    <t>f)  possui garantias formalmente definidas de acesso a informações e documentos de outras áreas necessários para exercício de suas atribuições.</t>
  </si>
  <si>
    <t>b) de maneira geral, são operacionais e contam com mecanismos que garantam sua aplicação, isto é, não são apenas documentos principiológicos.</t>
  </si>
  <si>
    <t>a) políticas e fluxos de trabalho para elaboração dos lançamentos contábeis, com definição das àreas responsáveis pela elaboração e revisão dos registros.</t>
  </si>
  <si>
    <t>b) classificações dos riscos (probalidade e impacto).</t>
  </si>
  <si>
    <t>11.3. A aplicação das principais políticas e procedimentos da empresa foi monitorada no período avaliado.</t>
  </si>
  <si>
    <t>PONTUAÇÃO DO ITEM</t>
  </si>
  <si>
    <t xml:space="preserve">e) para alcançar o público interno da empresa, em toda sua diversidade. </t>
  </si>
  <si>
    <t>f) para alcançar o público externo em geral, como mensagens no site, ofícios, comunicados externos e presença em eventos externos sobre o tema.</t>
  </si>
  <si>
    <t>g) conta com um líder que possui mandato fixo ou outros tipos de proteção, estabelecidos formalmente, contra punições arbitrárias.</t>
  </si>
  <si>
    <t xml:space="preserve">Observação </t>
  </si>
  <si>
    <r>
      <rPr>
        <sz val="11"/>
        <rFont val="Calibri"/>
        <family val="2"/>
        <scheme val="minor"/>
      </rPr>
      <t>De acordo com o artigo 13, §1º, do Regulamento do Pró-Ética:</t>
    </r>
    <r>
      <rPr>
        <sz val="14"/>
        <rFont val="Calibri"/>
        <family val="2"/>
        <scheme val="minor"/>
      </rPr>
      <t xml:space="preserve">  </t>
    </r>
    <r>
      <rPr>
        <i/>
        <sz val="11"/>
        <rFont val="Calibri"/>
        <family val="2"/>
        <scheme val="minor"/>
      </rPr>
      <t>Serão consideradas aprovadas para figurar na lista de Empresas Pró-Ética as empresas que obtiverem pontuação igual ou superior a 70 (setenta) pontos e que tenham obtido, no mínimo, 40 por cento da pontuação em cada área do questionário.</t>
    </r>
  </si>
  <si>
    <t xml:space="preserve">Se sim, indicar neste campo quais edições. Caso a resposta seja negativa, excluir essa mensagem. </t>
  </si>
  <si>
    <t xml:space="preserve">Se sim, indicar neste campo os principais países em que atua. Caso a resposta seja negativa, excluir essa mensagem. </t>
  </si>
  <si>
    <t>Se não integra grupo econômico, informar "Não se aplica".</t>
  </si>
  <si>
    <t>Principais características de sua estrutura:</t>
  </si>
  <si>
    <t>Frequência em que celebra contratos com a Administração Pública:</t>
  </si>
  <si>
    <t>Frequência em que participa de licitações públicas:</t>
  </si>
  <si>
    <t>9.2. Apresentação de documento que comprove a aplicação no caso concreto de uma medida de remediação estabelecida pela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</si>
</sst>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EC74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AEC7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AEC74B"/>
      </bottom>
      <diagonal/>
    </border>
    <border>
      <left/>
      <right style="thin">
        <color indexed="64"/>
      </right>
      <top/>
      <bottom style="medium">
        <color rgb="FFAEC74B"/>
      </bottom>
      <diagonal/>
    </border>
    <border>
      <left/>
      <right/>
      <top/>
      <bottom style="medium">
        <color rgb="FFAEC74B"/>
      </bottom>
      <diagonal/>
    </border>
    <border>
      <left/>
      <right/>
      <top style="medium">
        <color rgb="FFAEC74B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AEC74B"/>
      </bottom>
      <diagonal/>
    </border>
    <border>
      <left/>
      <right style="thin">
        <color indexed="64"/>
      </right>
      <top style="medium">
        <color rgb="FFAEC74B"/>
      </top>
      <bottom/>
      <diagonal/>
    </border>
    <border>
      <left/>
      <right/>
      <top style="medium">
        <color rgb="FFAEC74B"/>
      </top>
      <bottom/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medium">
        <color rgb="FFAEC74B"/>
      </bottom>
      <diagonal/>
    </border>
    <border>
      <left/>
      <right/>
      <top style="dotted">
        <color theme="0" tint="-0.34998626667073579"/>
      </top>
      <bottom style="medium">
        <color rgb="FFAEC74B"/>
      </bottom>
      <diagonal/>
    </border>
    <border>
      <left/>
      <right/>
      <top style="thin">
        <color rgb="FF92D050"/>
      </top>
      <bottom/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AEC74B"/>
      </top>
      <bottom/>
      <diagonal/>
    </border>
    <border>
      <left/>
      <right/>
      <top/>
      <bottom style="thin">
        <color rgb="FFAEC74B"/>
      </bottom>
      <diagonal/>
    </border>
    <border>
      <left style="thin">
        <color indexed="64"/>
      </left>
      <right style="thin">
        <color indexed="64"/>
      </right>
      <top style="medium">
        <color rgb="FFAEC74B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AEC74B"/>
      </top>
      <bottom/>
      <diagonal/>
    </border>
    <border>
      <left/>
      <right/>
      <top style="thin">
        <color rgb="FFAEC74B"/>
      </top>
      <bottom style="thin">
        <color rgb="FFAEC74B"/>
      </bottom>
      <diagonal/>
    </border>
    <border>
      <left style="thin">
        <color rgb="FFAEC74B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5" fillId="5" borderId="0" xfId="0" applyFont="1" applyFill="1"/>
    <xf numFmtId="0" fontId="5" fillId="0" borderId="0" xfId="0" applyFont="1"/>
    <xf numFmtId="0" fontId="5" fillId="4" borderId="0" xfId="0" applyFont="1" applyFill="1"/>
    <xf numFmtId="0" fontId="0" fillId="0" borderId="10" xfId="0" applyBorder="1"/>
    <xf numFmtId="0" fontId="0" fillId="0" borderId="14" xfId="0" applyBorder="1"/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8" xfId="0" applyBorder="1"/>
    <xf numFmtId="0" fontId="0" fillId="0" borderId="17" xfId="0" applyBorder="1"/>
    <xf numFmtId="0" fontId="0" fillId="0" borderId="14" xfId="0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19" xfId="0" applyBorder="1"/>
    <xf numFmtId="0" fontId="0" fillId="0" borderId="13" xfId="0" applyBorder="1"/>
    <xf numFmtId="0" fontId="0" fillId="0" borderId="22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5" fillId="4" borderId="0" xfId="0" applyFont="1" applyFill="1" applyAlignment="1">
      <alignment horizontal="left" vertical="center"/>
    </xf>
    <xf numFmtId="0" fontId="2" fillId="0" borderId="26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1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33" xfId="0" applyBorder="1"/>
    <xf numFmtId="0" fontId="0" fillId="0" borderId="29" xfId="0" applyBorder="1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8" fillId="4" borderId="0" xfId="0" applyFont="1" applyFill="1" applyAlignment="1">
      <alignment horizontal="left" vertical="center" wrapText="1" indent="30"/>
    </xf>
    <xf numFmtId="0" fontId="8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 indent="30"/>
    </xf>
    <xf numFmtId="0" fontId="2" fillId="0" borderId="27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42">
    <dxf>
      <fill>
        <patternFill>
          <fgColor theme="1"/>
          <bgColor theme="9" tint="0.39994506668294322"/>
        </patternFill>
      </fill>
    </dxf>
    <dxf>
      <fill>
        <patternFill>
          <fgColor theme="1"/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theme="1"/>
          <bgColor theme="5" tint="0.79998168889431442"/>
        </patternFill>
      </fill>
    </dxf>
    <dxf>
      <fill>
        <patternFill>
          <fgColor theme="1"/>
          <bgColor theme="9" tint="0.39994506668294322"/>
        </patternFill>
      </fill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AEC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2244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45D785B-C345-4024-910B-617A4616F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611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1</xdr:row>
      <xdr:rowOff>2244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8BE0B3-459D-42EF-BFFC-2962802CF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611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1</xdr:row>
      <xdr:rowOff>11769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C93F152-DFD5-463B-A648-525FEE8FF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611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1</xdr:row>
      <xdr:rowOff>2244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BBF070-2FB6-43F0-A524-514A2A188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6118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1323975</xdr:colOff>
      <xdr:row>1</xdr:row>
      <xdr:rowOff>2244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C069D-EF26-442D-9737-549DEAA2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695575" cy="611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1323975</xdr:colOff>
      <xdr:row>1</xdr:row>
      <xdr:rowOff>11769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89A0DC-1B42-4467-ADFA-D97C0AF77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695575" cy="611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1</xdr:row>
      <xdr:rowOff>21294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3C4CB3-CB13-4836-B2DB-DF70AA95D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611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504825</xdr:colOff>
      <xdr:row>1</xdr:row>
      <xdr:rowOff>11769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C32063-8951-49CF-B926-F1864E1E1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2695575" cy="61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652C-CA5D-44B3-A61A-F2973A6318E9}">
  <sheetPr>
    <tabColor theme="0"/>
  </sheetPr>
  <dimension ref="A1:G19"/>
  <sheetViews>
    <sheetView topLeftCell="A19" zoomScaleNormal="100" zoomScaleSheetLayoutView="110" workbookViewId="0">
      <selection activeCell="H4" sqref="H4"/>
    </sheetView>
  </sheetViews>
  <sheetFormatPr defaultRowHeight="24.95" customHeight="1" x14ac:dyDescent="0.25"/>
  <cols>
    <col min="1" max="1" width="30.85546875" style="7" customWidth="1"/>
    <col min="2" max="2" width="45.85546875" style="7" customWidth="1"/>
    <col min="3" max="3" width="12.42578125" style="7" customWidth="1"/>
    <col min="4" max="4" width="16.28515625" style="7" customWidth="1"/>
    <col min="5" max="5" width="36.140625" style="7" customWidth="1"/>
    <col min="6" max="6" width="23.140625" style="7" customWidth="1"/>
    <col min="7" max="7" width="33.85546875" style="7" customWidth="1"/>
    <col min="8" max="16384" width="9.140625" style="7"/>
  </cols>
  <sheetData>
    <row r="1" spans="1:7" ht="48" customHeight="1" x14ac:dyDescent="0.25">
      <c r="A1" s="90" t="s">
        <v>181</v>
      </c>
      <c r="B1" s="90"/>
      <c r="C1" s="90"/>
      <c r="D1" s="90"/>
      <c r="E1" s="90"/>
      <c r="F1" s="90"/>
      <c r="G1" s="90"/>
    </row>
    <row r="2" spans="1:7" ht="50.1" customHeight="1" x14ac:dyDescent="0.25">
      <c r="A2" s="13" t="s">
        <v>0</v>
      </c>
      <c r="B2" s="86"/>
      <c r="C2" s="86"/>
      <c r="D2" s="13" t="s">
        <v>1</v>
      </c>
      <c r="E2" s="77"/>
      <c r="F2" s="13" t="s">
        <v>2</v>
      </c>
      <c r="G2" s="77"/>
    </row>
    <row r="3" spans="1:7" ht="50.1" customHeight="1" x14ac:dyDescent="0.25">
      <c r="A3" s="13" t="s">
        <v>3</v>
      </c>
      <c r="B3" s="89"/>
      <c r="C3" s="89"/>
      <c r="D3" s="13" t="s">
        <v>4</v>
      </c>
      <c r="E3" s="77"/>
      <c r="F3" s="13" t="s">
        <v>5</v>
      </c>
      <c r="G3" s="77"/>
    </row>
    <row r="4" spans="1:7" ht="50.1" customHeight="1" x14ac:dyDescent="0.25">
      <c r="A4" s="12" t="s">
        <v>6</v>
      </c>
      <c r="B4" s="77"/>
      <c r="C4" s="89" t="s">
        <v>228</v>
      </c>
      <c r="D4" s="89"/>
      <c r="E4" s="89"/>
      <c r="F4" s="89"/>
      <c r="G4" s="89"/>
    </row>
    <row r="5" spans="1:7" ht="48" customHeight="1" x14ac:dyDescent="0.25">
      <c r="A5" s="91" t="s">
        <v>7</v>
      </c>
      <c r="B5" s="91"/>
      <c r="C5" s="91"/>
      <c r="D5" s="91"/>
      <c r="E5" s="91"/>
      <c r="F5" s="91"/>
      <c r="G5" s="91"/>
    </row>
    <row r="6" spans="1:7" ht="50.1" customHeight="1" x14ac:dyDescent="0.25">
      <c r="A6" s="12" t="s">
        <v>8</v>
      </c>
      <c r="B6" s="86"/>
      <c r="C6" s="86"/>
      <c r="D6" s="86"/>
      <c r="E6" s="86"/>
      <c r="F6" s="86"/>
      <c r="G6" s="86"/>
    </row>
    <row r="7" spans="1:7" ht="50.1" customHeight="1" x14ac:dyDescent="0.25">
      <c r="A7" s="12" t="s">
        <v>9</v>
      </c>
      <c r="B7" s="89"/>
      <c r="C7" s="89"/>
      <c r="D7" s="12" t="s">
        <v>10</v>
      </c>
      <c r="E7" s="81"/>
      <c r="F7" s="86" t="s">
        <v>229</v>
      </c>
      <c r="G7" s="86"/>
    </row>
    <row r="8" spans="1:7" ht="99.95" customHeight="1" x14ac:dyDescent="0.25">
      <c r="A8" s="12" t="s">
        <v>11</v>
      </c>
      <c r="B8" s="73"/>
      <c r="C8" s="87" t="s">
        <v>12</v>
      </c>
      <c r="D8" s="87"/>
      <c r="E8" s="78" t="s">
        <v>230</v>
      </c>
      <c r="F8" s="12" t="s">
        <v>13</v>
      </c>
      <c r="G8" s="78" t="s">
        <v>230</v>
      </c>
    </row>
    <row r="9" spans="1:7" ht="99.95" customHeight="1" x14ac:dyDescent="0.25">
      <c r="A9" s="12" t="s">
        <v>231</v>
      </c>
      <c r="B9" s="89"/>
      <c r="C9" s="89"/>
      <c r="D9" s="89"/>
      <c r="E9" s="89"/>
      <c r="F9" s="89"/>
      <c r="G9" s="89"/>
    </row>
    <row r="10" spans="1:7" ht="99.95" customHeight="1" x14ac:dyDescent="0.25">
      <c r="A10" s="12" t="s">
        <v>14</v>
      </c>
      <c r="B10" s="86" t="s">
        <v>15</v>
      </c>
      <c r="C10" s="86"/>
      <c r="D10" s="3" t="s">
        <v>16</v>
      </c>
      <c r="E10" s="86" t="s">
        <v>17</v>
      </c>
      <c r="F10" s="86"/>
      <c r="G10" s="86"/>
    </row>
    <row r="11" spans="1:7" ht="20.100000000000001" customHeight="1" x14ac:dyDescent="0.25">
      <c r="A11" s="88"/>
      <c r="B11" s="88"/>
      <c r="C11" s="88"/>
      <c r="D11" s="88"/>
      <c r="E11" s="88"/>
      <c r="F11" s="88"/>
      <c r="G11" s="88"/>
    </row>
    <row r="12" spans="1:7" ht="99.95" customHeight="1" x14ac:dyDescent="0.25">
      <c r="A12" s="13" t="s">
        <v>18</v>
      </c>
      <c r="B12" s="81"/>
      <c r="C12" s="87" t="s">
        <v>19</v>
      </c>
      <c r="D12" s="87"/>
      <c r="E12" s="79"/>
      <c r="F12" s="12" t="s">
        <v>233</v>
      </c>
      <c r="G12" s="81"/>
    </row>
    <row r="13" spans="1:7" ht="99.95" customHeight="1" x14ac:dyDescent="0.25">
      <c r="A13" s="12" t="s">
        <v>232</v>
      </c>
      <c r="B13" s="81"/>
      <c r="C13" s="87" t="s">
        <v>20</v>
      </c>
      <c r="D13" s="87"/>
      <c r="E13" s="81"/>
      <c r="F13" s="12" t="s">
        <v>21</v>
      </c>
      <c r="G13" s="81"/>
    </row>
    <row r="14" spans="1:7" ht="99.95" customHeight="1" x14ac:dyDescent="0.25">
      <c r="A14" s="12" t="s">
        <v>22</v>
      </c>
      <c r="B14" s="81"/>
      <c r="C14" s="86" t="s">
        <v>183</v>
      </c>
      <c r="D14" s="86"/>
      <c r="E14" s="12" t="s">
        <v>23</v>
      </c>
      <c r="F14" s="81"/>
      <c r="G14" s="80" t="s">
        <v>184</v>
      </c>
    </row>
    <row r="15" spans="1:7" ht="99.95" customHeight="1" x14ac:dyDescent="0.25">
      <c r="A15" s="12" t="s">
        <v>24</v>
      </c>
      <c r="B15" s="81"/>
      <c r="C15" s="87" t="s">
        <v>25</v>
      </c>
      <c r="D15" s="87"/>
      <c r="E15" s="81"/>
      <c r="F15" s="12" t="s">
        <v>26</v>
      </c>
      <c r="G15" s="81"/>
    </row>
    <row r="16" spans="1:7" ht="20.100000000000001" customHeight="1" x14ac:dyDescent="0.25">
      <c r="A16" s="88"/>
      <c r="B16" s="88"/>
      <c r="C16" s="88"/>
      <c r="D16" s="88"/>
      <c r="E16" s="88"/>
      <c r="F16" s="88"/>
      <c r="G16" s="88"/>
    </row>
    <row r="17" spans="1:7" ht="99.95" customHeight="1" x14ac:dyDescent="0.25">
      <c r="A17" s="87" t="s">
        <v>27</v>
      </c>
      <c r="B17" s="87"/>
      <c r="C17" s="81"/>
      <c r="D17" s="86" t="s">
        <v>185</v>
      </c>
      <c r="E17" s="86"/>
      <c r="F17" s="86"/>
      <c r="G17" s="86"/>
    </row>
    <row r="18" spans="1:7" ht="75" customHeight="1" x14ac:dyDescent="0.25">
      <c r="A18" s="15"/>
      <c r="B18" s="15"/>
      <c r="C18" s="14"/>
      <c r="D18" s="14"/>
      <c r="E18" s="14"/>
      <c r="F18" s="14"/>
      <c r="G18" s="14"/>
    </row>
    <row r="19" spans="1:7" ht="35.1" customHeight="1" x14ac:dyDescent="0.25">
      <c r="A19" s="14"/>
      <c r="B19" s="14"/>
      <c r="C19" s="14"/>
      <c r="D19" s="15"/>
      <c r="E19" s="14"/>
      <c r="F19" s="14"/>
      <c r="G19" s="14"/>
    </row>
  </sheetData>
  <sheetProtection algorithmName="SHA-512" hashValue="8AWA+0Pm8CAvecgtvP3wC078JvWIPGEHPLPN51IzYt0HTU9CjLTZkf1G1Xczn9U3hJQpvf//ZFXwiieOsPByyw==" saltValue="E7IumNqJSyCK8dFZleq5kQ==" spinCount="100000" sheet="1" objects="1" scenarios="1" formatCells="0" formatColumns="0" formatRows="0"/>
  <mergeCells count="20">
    <mergeCell ref="A1:G1"/>
    <mergeCell ref="A5:G5"/>
    <mergeCell ref="B2:C2"/>
    <mergeCell ref="B3:C3"/>
    <mergeCell ref="B6:G6"/>
    <mergeCell ref="C4:G4"/>
    <mergeCell ref="B7:C7"/>
    <mergeCell ref="C8:D8"/>
    <mergeCell ref="F7:G7"/>
    <mergeCell ref="E10:G10"/>
    <mergeCell ref="B9:G9"/>
    <mergeCell ref="C14:D14"/>
    <mergeCell ref="C15:D15"/>
    <mergeCell ref="A17:B17"/>
    <mergeCell ref="B10:C10"/>
    <mergeCell ref="A11:G11"/>
    <mergeCell ref="A16:G16"/>
    <mergeCell ref="D17:G17"/>
    <mergeCell ref="C13:D13"/>
    <mergeCell ref="C12:D12"/>
  </mergeCells>
  <dataValidations count="7">
    <dataValidation type="list" allowBlank="1" showInputMessage="1" showErrorMessage="1" sqref="B12" xr:uid="{49C18F91-AB31-4FBA-B5B3-6F6D74CD9D9E}">
      <mc:AlternateContent xmlns:x12ac="http://schemas.microsoft.com/office/spreadsheetml/2011/1/ac" xmlns:mc="http://schemas.openxmlformats.org/markup-compatibility/2006">
        <mc:Choice Requires="x12ac">
          <x12ac:list>Até R$ 360 mil," &gt; R$ 360 mil ≤ R$ 3,6 milhões"," &gt; R$ 3,6 milhões ≤ R$ 16 milhões", &gt; R$ 16 milhões ≤ R$ 90 milhões, &gt; R$ 90 milhões ≤ R$ 300 milhões, &gt; R$ 300 milhões ≤ R$ 1 bilhão, Mais de R$ 1 bilhão</x12ac:list>
        </mc:Choice>
        <mc:Fallback>
          <formula1>"Até R$ 360 mil, &gt; R$ 360 mil ≤ R$ 3,6 milhões, &gt; R$ 3,6 milhões ≤ R$ 16 milhões, &gt; R$ 16 milhões ≤ R$ 90 milhões, &gt; R$ 90 milhões ≤ R$ 300 milhões, &gt; R$ 300 milhões ≤ R$ 1 bilhão, Mais de R$ 1 bilhão"</formula1>
        </mc:Fallback>
      </mc:AlternateContent>
    </dataValidation>
    <dataValidation type="list" allowBlank="1" showInputMessage="1" showErrorMessage="1" sqref="E12" xr:uid="{05D696F4-2576-4845-A5F3-1DA3A1F851D5}">
      <formula1>"0%, 1% a 10%, 11% a 30%, 31% a 60%, Mais de 60%"</formula1>
    </dataValidation>
    <dataValidation type="list" allowBlank="1" showInputMessage="1" showErrorMessage="1" sqref="G12" xr:uid="{D78D5D76-8C3E-481B-AFEA-20FD624B49C9}">
      <mc:AlternateContent xmlns:x12ac="http://schemas.microsoft.com/office/spreadsheetml/2011/1/ac" xmlns:mc="http://schemas.openxmlformats.org/markup-compatibility/2006">
        <mc:Choice Requires="x12ac">
          <x12ac:list>Nunca participou," Nunca participou, mas pretende fazê-lo"," Participou no passado, mas não participa atualmente", Eventualmente, Frequentemente, Participa inclusive como contratante (estatal), Participa somente como contratante (estatal)</x12ac:list>
        </mc:Choice>
        <mc:Fallback>
          <formula1>"Nunca participou, Nunca participou, mas pretende fazê-lo, Participou no passado, mas não participa atualmente, Eventualmente, Frequentemente, Participa inclusive como contratante (estatal), Participa somente como contratante (estatal)"</formula1>
        </mc:Fallback>
      </mc:AlternateContent>
    </dataValidation>
    <dataValidation type="list" allowBlank="1" showInputMessage="1" showErrorMessage="1" sqref="E13" xr:uid="{1E0A6C3A-CB90-49BD-B190-F284765FFEAD}">
      <mc:AlternateContent xmlns:x12ac="http://schemas.microsoft.com/office/spreadsheetml/2011/1/ac" xmlns:mc="http://schemas.openxmlformats.org/markup-compatibility/2006">
        <mc:Choice Requires="x12ac">
          <x12ac:list xml:space="preserve">"Não necessita, exceto aquelas básicas para funcionamento da empresa", Necessita eventualmente, Necessita com frequência </x12ac:list>
        </mc:Choice>
        <mc:Fallback>
          <formula1>"Não necessita, exceto aquelas básicas para funcionamento da empresa, Necessita eventualmente, Necessita com frequência "</formula1>
        </mc:Fallback>
      </mc:AlternateContent>
    </dataValidation>
    <dataValidation type="list" allowBlank="1" showInputMessage="1" showErrorMessage="1" sqref="G2" xr:uid="{74890045-B9BB-4CB5-85A8-3A782C0DEB75}">
      <formula1>"pequeno, médio, grande"</formula1>
    </dataValidation>
    <dataValidation type="list" allowBlank="1" showInputMessage="1" showErrorMessage="1" sqref="B14:B15 B8 C17 E15 F14 G15 B4 E7" xr:uid="{03F23F0B-0A91-445B-AE03-FC5EDED49F8D}">
      <formula1>"Sim, Não"</formula1>
    </dataValidation>
    <dataValidation type="list" allowBlank="1" showInputMessage="1" showErrorMessage="1" sqref="B13" xr:uid="{9DCCE817-1EE6-4367-A069-630CDD9CD11A}">
      <mc:AlternateContent xmlns:x12ac="http://schemas.microsoft.com/office/spreadsheetml/2011/1/ac" xmlns:mc="http://schemas.openxmlformats.org/markup-compatibility/2006">
        <mc:Choice Requires="x12ac">
          <x12ac:list>Nunca celebrou," Já celebrou, mas não possui nenhum atualmente", Eventualmente, Frequentemente, Celebra como contratante e contratado, Celebra somente como contratante</x12ac:list>
        </mc:Choice>
        <mc:Fallback>
          <formula1>"Nunca celebrou, Já celebrou, mas não possui nenhum atualmente, Eventualmente, Frequentemente, Celebra como contratante e contratado, Celebra somente como contratante"</formula1>
        </mc:Fallback>
      </mc:AlternateContent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16474-3119-4941-809E-F036F4B1C54D}">
  <dimension ref="A1:G27"/>
  <sheetViews>
    <sheetView tabSelected="1" topLeftCell="A13" zoomScaleNormal="100" zoomScaleSheetLayoutView="100" workbookViewId="0">
      <selection activeCell="D6" sqref="D6"/>
    </sheetView>
  </sheetViews>
  <sheetFormatPr defaultRowHeight="15.75" x14ac:dyDescent="0.25"/>
  <cols>
    <col min="1" max="1" width="20.7109375" style="1" customWidth="1"/>
    <col min="2" max="2" width="60.7109375" style="1" customWidth="1"/>
    <col min="3" max="3" width="14.42578125" style="9" bestFit="1" customWidth="1"/>
    <col min="4" max="4" width="19.28515625" style="9" customWidth="1"/>
    <col min="5" max="6" width="35.7109375" style="1" customWidth="1"/>
    <col min="7" max="7" width="13.7109375" style="9" bestFit="1" customWidth="1"/>
    <col min="8" max="16384" width="9.140625" style="1"/>
  </cols>
  <sheetData>
    <row r="1" spans="1:7" ht="48" customHeight="1" x14ac:dyDescent="0.25">
      <c r="A1" s="98" t="s">
        <v>28</v>
      </c>
      <c r="B1" s="98"/>
      <c r="C1" s="98"/>
      <c r="D1" s="98"/>
      <c r="E1" s="98"/>
      <c r="F1" s="98"/>
      <c r="G1" s="98"/>
    </row>
    <row r="2" spans="1:7" ht="63" customHeight="1" x14ac:dyDescent="0.25">
      <c r="A2" s="100" t="s">
        <v>29</v>
      </c>
      <c r="B2" s="100"/>
      <c r="C2" s="17" t="s">
        <v>222</v>
      </c>
      <c r="D2" s="17" t="s">
        <v>30</v>
      </c>
      <c r="E2" s="4" t="s">
        <v>31</v>
      </c>
      <c r="F2" s="17" t="s">
        <v>32</v>
      </c>
      <c r="G2" s="17" t="s">
        <v>33</v>
      </c>
    </row>
    <row r="3" spans="1:7" s="27" customFormat="1" ht="20.100000000000001" customHeight="1" x14ac:dyDescent="0.25">
      <c r="A3" s="92" t="s">
        <v>34</v>
      </c>
      <c r="B3" s="101"/>
      <c r="C3" s="25"/>
      <c r="D3" s="25"/>
      <c r="E3" s="26"/>
      <c r="F3" s="25"/>
      <c r="G3" s="25"/>
    </row>
    <row r="4" spans="1:7" ht="80.099999999999994" customHeight="1" x14ac:dyDescent="0.25">
      <c r="A4" s="97" t="s">
        <v>35</v>
      </c>
      <c r="B4" s="72" t="s">
        <v>36</v>
      </c>
      <c r="C4" s="53">
        <v>0.5</v>
      </c>
      <c r="D4" s="74"/>
      <c r="E4" s="82"/>
      <c r="F4" s="82"/>
      <c r="G4" s="8">
        <f>IF(D4="Sim",C4,0)</f>
        <v>0</v>
      </c>
    </row>
    <row r="5" spans="1:7" ht="80.099999999999994" customHeight="1" x14ac:dyDescent="0.25">
      <c r="A5" s="97"/>
      <c r="B5" s="11" t="s">
        <v>195</v>
      </c>
      <c r="C5" s="8">
        <v>0.5</v>
      </c>
      <c r="D5" s="74"/>
      <c r="E5" s="78"/>
      <c r="F5" s="78"/>
      <c r="G5" s="8">
        <f>IF(D5="Sim",C5,0)</f>
        <v>0</v>
      </c>
    </row>
    <row r="6" spans="1:7" ht="80.099999999999994" customHeight="1" x14ac:dyDescent="0.25">
      <c r="A6" s="97"/>
      <c r="B6" s="11" t="s">
        <v>186</v>
      </c>
      <c r="C6" s="8">
        <v>0.5</v>
      </c>
      <c r="D6" s="74"/>
      <c r="E6" s="78"/>
      <c r="F6" s="78"/>
      <c r="G6" s="8">
        <f t="shared" ref="G6:G24" si="0">IF(D6="Sim",C6,0)</f>
        <v>0</v>
      </c>
    </row>
    <row r="7" spans="1:7" ht="80.099999999999994" customHeight="1" x14ac:dyDescent="0.25">
      <c r="A7" s="97"/>
      <c r="B7" s="5" t="s">
        <v>187</v>
      </c>
      <c r="C7" s="8">
        <v>1</v>
      </c>
      <c r="D7" s="74"/>
      <c r="E7" s="78"/>
      <c r="F7" s="78"/>
      <c r="G7" s="8">
        <f t="shared" si="0"/>
        <v>0</v>
      </c>
    </row>
    <row r="8" spans="1:7" ht="80.099999999999994" customHeight="1" x14ac:dyDescent="0.25">
      <c r="A8" s="97"/>
      <c r="B8" s="11" t="s">
        <v>223</v>
      </c>
      <c r="C8" s="8">
        <v>1</v>
      </c>
      <c r="D8" s="74"/>
      <c r="E8" s="78"/>
      <c r="F8" s="78"/>
      <c r="G8" s="8">
        <f t="shared" si="0"/>
        <v>0</v>
      </c>
    </row>
    <row r="9" spans="1:7" ht="80.099999999999994" customHeight="1" x14ac:dyDescent="0.25">
      <c r="A9" s="97"/>
      <c r="B9" s="51" t="s">
        <v>224</v>
      </c>
      <c r="C9" s="53">
        <v>1</v>
      </c>
      <c r="D9" s="74"/>
      <c r="E9" s="82"/>
      <c r="F9" s="82"/>
      <c r="G9" s="53">
        <f t="shared" si="0"/>
        <v>0</v>
      </c>
    </row>
    <row r="10" spans="1:7" ht="80.099999999999994" customHeight="1" x14ac:dyDescent="0.25">
      <c r="A10" s="94" t="s">
        <v>37</v>
      </c>
      <c r="B10" s="11" t="s">
        <v>38</v>
      </c>
      <c r="C10" s="8">
        <v>1</v>
      </c>
      <c r="D10" s="74"/>
      <c r="E10" s="82"/>
      <c r="F10" s="78"/>
      <c r="G10" s="8">
        <f t="shared" si="0"/>
        <v>0</v>
      </c>
    </row>
    <row r="11" spans="1:7" ht="80.099999999999994" customHeight="1" x14ac:dyDescent="0.25">
      <c r="A11" s="95"/>
      <c r="B11" s="11" t="s">
        <v>39</v>
      </c>
      <c r="C11" s="8">
        <v>1.5</v>
      </c>
      <c r="D11" s="74"/>
      <c r="E11" s="78"/>
      <c r="F11" s="78"/>
      <c r="G11" s="8">
        <f t="shared" si="0"/>
        <v>0</v>
      </c>
    </row>
    <row r="12" spans="1:7" ht="80.099999999999994" customHeight="1" x14ac:dyDescent="0.25">
      <c r="A12" s="95"/>
      <c r="B12" s="5" t="s">
        <v>40</v>
      </c>
      <c r="C12" s="8">
        <v>2</v>
      </c>
      <c r="D12" s="74"/>
      <c r="E12" s="78"/>
      <c r="F12" s="78"/>
      <c r="G12" s="8">
        <f t="shared" si="0"/>
        <v>0</v>
      </c>
    </row>
    <row r="13" spans="1:7" ht="80.099999999999994" customHeight="1" x14ac:dyDescent="0.25">
      <c r="A13" s="95"/>
      <c r="B13" s="5" t="s">
        <v>188</v>
      </c>
      <c r="C13" s="8">
        <f>IF(D13="NÃO SE APLICA","NÃO SE APLICA",1)</f>
        <v>1</v>
      </c>
      <c r="D13" s="74"/>
      <c r="E13" s="78"/>
      <c r="F13" s="78"/>
      <c r="G13" s="8">
        <f t="shared" si="0"/>
        <v>0</v>
      </c>
    </row>
    <row r="14" spans="1:7" ht="80.099999999999994" customHeight="1" x14ac:dyDescent="0.25">
      <c r="A14" s="95"/>
      <c r="B14" s="11" t="s">
        <v>189</v>
      </c>
      <c r="C14" s="53">
        <f>IF(C13="NÃO SE APLICA",2,1)</f>
        <v>1</v>
      </c>
      <c r="D14" s="74"/>
      <c r="E14" s="82"/>
      <c r="F14" s="82"/>
      <c r="G14" s="53">
        <f t="shared" si="0"/>
        <v>0</v>
      </c>
    </row>
    <row r="15" spans="1:7" ht="80.099999999999994" customHeight="1" x14ac:dyDescent="0.25">
      <c r="A15" s="99" t="s">
        <v>41</v>
      </c>
      <c r="B15" s="99"/>
      <c r="C15" s="53">
        <v>2</v>
      </c>
      <c r="D15" s="74"/>
      <c r="E15" s="82"/>
      <c r="F15" s="82"/>
      <c r="G15" s="53">
        <f t="shared" si="0"/>
        <v>0</v>
      </c>
    </row>
    <row r="16" spans="1:7" ht="80.099999999999994" customHeight="1" x14ac:dyDescent="0.25">
      <c r="A16" s="96" t="s">
        <v>42</v>
      </c>
      <c r="B16" s="96"/>
      <c r="C16" s="8">
        <v>2</v>
      </c>
      <c r="D16" s="74"/>
      <c r="E16" s="82"/>
      <c r="F16" s="82"/>
      <c r="G16" s="53">
        <f t="shared" si="0"/>
        <v>0</v>
      </c>
    </row>
    <row r="17" spans="1:7" s="27" customFormat="1" ht="20.100000000000001" customHeight="1" x14ac:dyDescent="0.25">
      <c r="A17" s="92" t="s">
        <v>43</v>
      </c>
      <c r="B17" s="92"/>
      <c r="C17" s="26"/>
      <c r="D17" s="26"/>
      <c r="E17" s="28"/>
      <c r="F17" s="28"/>
      <c r="G17" s="26"/>
    </row>
    <row r="18" spans="1:7" ht="80.099999999999994" customHeight="1" x14ac:dyDescent="0.25">
      <c r="A18" s="97" t="s">
        <v>44</v>
      </c>
      <c r="B18" s="11" t="s">
        <v>45</v>
      </c>
      <c r="C18" s="8">
        <v>2</v>
      </c>
      <c r="D18" s="74"/>
      <c r="E18" s="78"/>
      <c r="F18" s="78"/>
      <c r="G18" s="8">
        <f t="shared" si="0"/>
        <v>0</v>
      </c>
    </row>
    <row r="19" spans="1:7" ht="80.099999999999994" customHeight="1" x14ac:dyDescent="0.25">
      <c r="A19" s="97"/>
      <c r="B19" s="11" t="s">
        <v>46</v>
      </c>
      <c r="C19" s="8">
        <v>2</v>
      </c>
      <c r="D19" s="74"/>
      <c r="E19" s="78"/>
      <c r="F19" s="78"/>
      <c r="G19" s="8">
        <f t="shared" si="0"/>
        <v>0</v>
      </c>
    </row>
    <row r="20" spans="1:7" ht="80.099999999999994" customHeight="1" x14ac:dyDescent="0.25">
      <c r="A20" s="97"/>
      <c r="B20" s="5" t="s">
        <v>47</v>
      </c>
      <c r="C20" s="8">
        <v>1</v>
      </c>
      <c r="D20" s="74"/>
      <c r="E20" s="78"/>
      <c r="F20" s="78"/>
      <c r="G20" s="8">
        <f t="shared" si="0"/>
        <v>0</v>
      </c>
    </row>
    <row r="21" spans="1:7" ht="80.099999999999994" customHeight="1" x14ac:dyDescent="0.25">
      <c r="A21" s="97"/>
      <c r="B21" s="5" t="s">
        <v>48</v>
      </c>
      <c r="C21" s="8">
        <v>1</v>
      </c>
      <c r="D21" s="74"/>
      <c r="E21" s="78"/>
      <c r="F21" s="78"/>
      <c r="G21" s="8">
        <f t="shared" si="0"/>
        <v>0</v>
      </c>
    </row>
    <row r="22" spans="1:7" ht="80.099999999999994" customHeight="1" x14ac:dyDescent="0.25">
      <c r="A22" s="97"/>
      <c r="B22" s="15" t="s">
        <v>49</v>
      </c>
      <c r="C22" s="8">
        <v>2</v>
      </c>
      <c r="D22" s="74"/>
      <c r="E22" s="78"/>
      <c r="F22" s="78"/>
      <c r="G22" s="8">
        <f t="shared" si="0"/>
        <v>0</v>
      </c>
    </row>
    <row r="23" spans="1:7" ht="80.099999999999994" customHeight="1" x14ac:dyDescent="0.25">
      <c r="A23" s="97"/>
      <c r="B23" s="11" t="s">
        <v>217</v>
      </c>
      <c r="C23" s="8">
        <v>1</v>
      </c>
      <c r="D23" s="74"/>
      <c r="E23" s="78"/>
      <c r="F23" s="78"/>
      <c r="G23" s="8">
        <f t="shared" si="0"/>
        <v>0</v>
      </c>
    </row>
    <row r="24" spans="1:7" ht="80.099999999999994" customHeight="1" x14ac:dyDescent="0.25">
      <c r="A24" s="97"/>
      <c r="B24" s="11" t="s">
        <v>225</v>
      </c>
      <c r="C24" s="8">
        <v>1</v>
      </c>
      <c r="D24" s="74"/>
      <c r="E24" s="78"/>
      <c r="F24" s="78"/>
      <c r="G24" s="8">
        <f t="shared" si="0"/>
        <v>0</v>
      </c>
    </row>
    <row r="25" spans="1:7" x14ac:dyDescent="0.25">
      <c r="A25" s="16"/>
      <c r="B25" s="11"/>
      <c r="C25" s="8"/>
      <c r="D25" s="2"/>
      <c r="E25" s="2"/>
      <c r="F25" s="83" t="s">
        <v>50</v>
      </c>
      <c r="G25" s="84">
        <f>SUM(G4:G24)</f>
        <v>0</v>
      </c>
    </row>
    <row r="26" spans="1:7" x14ac:dyDescent="0.25">
      <c r="A26" s="19"/>
      <c r="B26" s="20"/>
      <c r="C26" s="21"/>
      <c r="D26" s="22"/>
      <c r="E26" s="22"/>
      <c r="F26" s="23"/>
      <c r="G26" s="24"/>
    </row>
    <row r="27" spans="1:7" ht="80.099999999999994" customHeight="1" x14ac:dyDescent="0.25">
      <c r="A27" s="92" t="s">
        <v>177</v>
      </c>
      <c r="B27" s="92"/>
      <c r="C27" s="93" t="s">
        <v>178</v>
      </c>
      <c r="D27" s="93"/>
      <c r="E27" s="93"/>
      <c r="F27" s="93"/>
      <c r="G27" s="93"/>
    </row>
  </sheetData>
  <sheetProtection algorithmName="SHA-512" hashValue="4t0FU+JmaBnIxbAEPzLngCGumzQWOQodSVRMMveUVDdb0pOpyoRmFGsCZHJJzYPwuY9pCCh1l+t12PASvxftSw==" saltValue="5Z+VNk7Hreqd/qFJ/vdTLA==" spinCount="100000" sheet="1" objects="1" scenarios="1" formatCells="0" formatColumns="0" formatRows="0" autoFilter="0"/>
  <mergeCells count="11">
    <mergeCell ref="A1:G1"/>
    <mergeCell ref="A15:B15"/>
    <mergeCell ref="A2:B2"/>
    <mergeCell ref="A17:B17"/>
    <mergeCell ref="A3:B3"/>
    <mergeCell ref="A4:A9"/>
    <mergeCell ref="A27:B27"/>
    <mergeCell ref="C27:G27"/>
    <mergeCell ref="A10:A14"/>
    <mergeCell ref="A16:B16"/>
    <mergeCell ref="A18:A24"/>
  </mergeCells>
  <conditionalFormatting sqref="D4:D24">
    <cfRule type="expression" dxfId="41" priority="2">
      <formula>D4="SIM"</formula>
    </cfRule>
    <cfRule type="expression" dxfId="40" priority="1">
      <formula>D4="Não"</formula>
    </cfRule>
  </conditionalFormatting>
  <dataValidations xWindow="602" yWindow="456" count="4">
    <dataValidation type="list" allowBlank="1" showInputMessage="1" showErrorMessage="1" sqref="D18:D24 D4:D12 D14:D16" xr:uid="{70BF700D-3222-45E6-AED2-1796E7FEE749}">
      <formula1>"SIM, NÃO"</formula1>
    </dataValidation>
    <dataValidation type="list" allowBlank="1" showInputMessage="1" showErrorMessage="1" promptTitle="ATENÇÃO QUESTÃO 1.2 d)" prompt="Para empresas de pequeno porte ou que possuam até 99 funcionários, indicar &quot;NÃO SE APLICA&quot;" sqref="D13" xr:uid="{69575114-AB71-41AF-9815-74B8F3D417D5}">
      <formula1>"SIM, NÃO, NÃO SE APLICA"</formula1>
    </dataValidation>
    <dataValidation type="list" showInputMessage="1" showErrorMessage="1" sqref="D25:D26" xr:uid="{8F8B9AB9-6C5E-44A6-9B95-33FA3CD1E1E7}">
      <formula1>#REF!</formula1>
    </dataValidation>
    <dataValidation allowBlank="1" showInputMessage="1" showErrorMessage="1" promptTitle="ATENÇÃO QUESTÃO 1.2 d)" prompt="Para empresas de pequeno porte ou que possuam até 99 funcionários, indicar &quot;NÃO SE APLICA&quot;" sqref="B13" xr:uid="{A37526B9-8CCE-4CCD-996D-A59B8893838E}"/>
  </dataValidations>
  <pageMargins left="0.511811024" right="0.511811024" top="0.78740157499999996" bottom="0.78740157499999996" header="0.31496062000000002" footer="0.31496062000000002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4517-C93B-45DD-BFE8-5BE031DA9923}">
  <dimension ref="A1:G50"/>
  <sheetViews>
    <sheetView topLeftCell="A22" zoomScaleNormal="100" zoomScaleSheetLayoutView="100" workbookViewId="0">
      <selection activeCell="D25" sqref="D25"/>
    </sheetView>
  </sheetViews>
  <sheetFormatPr defaultRowHeight="15.75" x14ac:dyDescent="0.25"/>
  <cols>
    <col min="1" max="1" width="20.7109375" style="1" customWidth="1"/>
    <col min="2" max="2" width="60.7109375" style="1" customWidth="1"/>
    <col min="3" max="3" width="14.42578125" style="9" customWidth="1"/>
    <col min="4" max="4" width="19.28515625" style="66" customWidth="1"/>
    <col min="5" max="6" width="35.7109375" style="1" customWidth="1"/>
    <col min="7" max="7" width="13.7109375" style="9" customWidth="1"/>
    <col min="8" max="16384" width="9.140625" style="1"/>
  </cols>
  <sheetData>
    <row r="1" spans="1:7" ht="47.25" customHeight="1" x14ac:dyDescent="0.25">
      <c r="A1" s="98" t="s">
        <v>51</v>
      </c>
      <c r="B1" s="98"/>
      <c r="C1" s="98"/>
      <c r="D1" s="98"/>
      <c r="E1" s="98"/>
      <c r="F1" s="98"/>
      <c r="G1" s="98"/>
    </row>
    <row r="2" spans="1:7" ht="63" customHeight="1" x14ac:dyDescent="0.25">
      <c r="A2" s="100" t="s">
        <v>29</v>
      </c>
      <c r="B2" s="100"/>
      <c r="C2" s="17" t="s">
        <v>222</v>
      </c>
      <c r="D2" s="63" t="s">
        <v>30</v>
      </c>
      <c r="E2" s="4" t="s">
        <v>31</v>
      </c>
      <c r="F2" s="17" t="s">
        <v>52</v>
      </c>
      <c r="G2" s="17" t="s">
        <v>33</v>
      </c>
    </row>
    <row r="3" spans="1:7" s="27" customFormat="1" ht="20.100000000000001" customHeight="1" x14ac:dyDescent="0.25">
      <c r="A3" s="92" t="s">
        <v>53</v>
      </c>
      <c r="B3" s="101"/>
      <c r="C3" s="25"/>
      <c r="D3" s="64"/>
      <c r="E3" s="26"/>
      <c r="F3" s="25"/>
      <c r="G3" s="25"/>
    </row>
    <row r="4" spans="1:7" ht="80.099999999999994" customHeight="1" x14ac:dyDescent="0.25">
      <c r="A4" s="95" t="s">
        <v>54</v>
      </c>
      <c r="B4" s="11" t="s">
        <v>55</v>
      </c>
      <c r="C4" s="8">
        <v>0.4</v>
      </c>
      <c r="D4" s="74"/>
      <c r="E4" s="78"/>
      <c r="F4" s="78"/>
      <c r="G4" s="8">
        <f>IF(D4="Sim",C4,0)</f>
        <v>0</v>
      </c>
    </row>
    <row r="5" spans="1:7" ht="80.099999999999994" customHeight="1" x14ac:dyDescent="0.25">
      <c r="A5" s="95"/>
      <c r="B5" s="11" t="s">
        <v>56</v>
      </c>
      <c r="C5" s="8">
        <v>0.1</v>
      </c>
      <c r="D5" s="74"/>
      <c r="E5" s="78"/>
      <c r="F5" s="78"/>
      <c r="G5" s="8">
        <f>IF(D5="Sim",C5,0)</f>
        <v>0</v>
      </c>
    </row>
    <row r="6" spans="1:7" ht="80.099999999999994" customHeight="1" x14ac:dyDescent="0.25">
      <c r="A6" s="95"/>
      <c r="B6" s="5" t="s">
        <v>57</v>
      </c>
      <c r="C6" s="8">
        <v>0.2</v>
      </c>
      <c r="D6" s="74"/>
      <c r="E6" s="78"/>
      <c r="F6" s="78"/>
      <c r="G6" s="8">
        <f t="shared" ref="G6:G7" si="0">IF(D6="Sim",C6,0)</f>
        <v>0</v>
      </c>
    </row>
    <row r="7" spans="1:7" ht="80.099999999999994" customHeight="1" x14ac:dyDescent="0.25">
      <c r="A7" s="95"/>
      <c r="B7" s="5" t="s">
        <v>58</v>
      </c>
      <c r="C7" s="8">
        <v>0.1</v>
      </c>
      <c r="D7" s="74"/>
      <c r="E7" s="78"/>
      <c r="F7" s="78"/>
      <c r="G7" s="8">
        <f t="shared" si="0"/>
        <v>0</v>
      </c>
    </row>
    <row r="8" spans="1:7" ht="80.099999999999994" customHeight="1" x14ac:dyDescent="0.25">
      <c r="A8" s="95"/>
      <c r="B8" s="11" t="s">
        <v>59</v>
      </c>
      <c r="C8" s="8">
        <v>0.1</v>
      </c>
      <c r="D8" s="74"/>
      <c r="E8" s="78"/>
      <c r="F8" s="78"/>
      <c r="G8" s="8">
        <f t="shared" ref="G8:G47" si="1">IF(D8="Sim",C8,0)</f>
        <v>0</v>
      </c>
    </row>
    <row r="9" spans="1:7" ht="80.099999999999994" customHeight="1" x14ac:dyDescent="0.25">
      <c r="A9" s="95"/>
      <c r="B9" s="5" t="s">
        <v>60</v>
      </c>
      <c r="C9" s="8">
        <v>0.1</v>
      </c>
      <c r="D9" s="74"/>
      <c r="E9" s="78"/>
      <c r="F9" s="78"/>
      <c r="G9" s="8">
        <f t="shared" si="1"/>
        <v>0</v>
      </c>
    </row>
    <row r="10" spans="1:7" ht="80.099999999999994" customHeight="1" x14ac:dyDescent="0.25">
      <c r="A10" s="95"/>
      <c r="B10" s="11" t="s">
        <v>61</v>
      </c>
      <c r="C10" s="8">
        <v>0.2</v>
      </c>
      <c r="D10" s="74"/>
      <c r="E10" s="78"/>
      <c r="F10" s="78"/>
      <c r="G10" s="8">
        <f>IF(D10="Sim",C10,0)</f>
        <v>0</v>
      </c>
    </row>
    <row r="11" spans="1:7" ht="80.099999999999994" customHeight="1" x14ac:dyDescent="0.25">
      <c r="A11" s="95"/>
      <c r="B11" s="15" t="s">
        <v>62</v>
      </c>
      <c r="C11" s="8">
        <v>0.2</v>
      </c>
      <c r="D11" s="74"/>
      <c r="E11" s="78"/>
      <c r="F11" s="78"/>
      <c r="G11" s="8">
        <f>IF(D11="Sim",C11,0)</f>
        <v>0</v>
      </c>
    </row>
    <row r="12" spans="1:7" ht="80.099999999999994" customHeight="1" x14ac:dyDescent="0.25">
      <c r="A12" s="95"/>
      <c r="B12" s="5" t="s">
        <v>216</v>
      </c>
      <c r="C12" s="8">
        <v>0.3</v>
      </c>
      <c r="D12" s="74"/>
      <c r="E12" s="78"/>
      <c r="F12" s="78"/>
      <c r="G12" s="8">
        <f t="shared" si="1"/>
        <v>0</v>
      </c>
    </row>
    <row r="13" spans="1:7" ht="80.099999999999994" customHeight="1" x14ac:dyDescent="0.25">
      <c r="A13" s="103"/>
      <c r="B13" s="11" t="s">
        <v>63</v>
      </c>
      <c r="C13" s="8">
        <v>0.3</v>
      </c>
      <c r="D13" s="74"/>
      <c r="E13" s="78"/>
      <c r="F13" s="78"/>
      <c r="G13" s="8">
        <f t="shared" si="1"/>
        <v>0</v>
      </c>
    </row>
    <row r="14" spans="1:7" ht="80.099999999999994" customHeight="1" x14ac:dyDescent="0.25">
      <c r="A14" s="102" t="s">
        <v>64</v>
      </c>
      <c r="B14" s="67" t="s">
        <v>196</v>
      </c>
      <c r="C14" s="8">
        <v>0.4</v>
      </c>
      <c r="D14" s="74"/>
      <c r="E14" s="78"/>
      <c r="F14" s="78"/>
      <c r="G14" s="8">
        <f t="shared" si="1"/>
        <v>0</v>
      </c>
    </row>
    <row r="15" spans="1:7" ht="80.099999999999994" customHeight="1" x14ac:dyDescent="0.25">
      <c r="A15" s="95"/>
      <c r="B15" s="11" t="s">
        <v>197</v>
      </c>
      <c r="C15" s="8">
        <v>0.4</v>
      </c>
      <c r="D15" s="74"/>
      <c r="E15" s="78"/>
      <c r="F15" s="78"/>
      <c r="G15" s="8">
        <f t="shared" si="1"/>
        <v>0</v>
      </c>
    </row>
    <row r="16" spans="1:7" ht="80.099999999999994" customHeight="1" x14ac:dyDescent="0.25">
      <c r="A16" s="95"/>
      <c r="B16" s="11" t="s">
        <v>198</v>
      </c>
      <c r="C16" s="8">
        <f>IF(D18="NÃO SE APLICA",0.6,0.4)</f>
        <v>0.4</v>
      </c>
      <c r="D16" s="74"/>
      <c r="E16" s="78"/>
      <c r="F16" s="78"/>
      <c r="G16" s="8">
        <f t="shared" si="1"/>
        <v>0</v>
      </c>
    </row>
    <row r="17" spans="1:7" ht="80.099999999999994" customHeight="1" x14ac:dyDescent="0.25">
      <c r="A17" s="95"/>
      <c r="B17" s="11" t="s">
        <v>199</v>
      </c>
      <c r="C17" s="8">
        <f>IF(D18="NÃO SE APLICA",0.6,0.4)</f>
        <v>0.4</v>
      </c>
      <c r="D17" s="74"/>
      <c r="E17" s="78"/>
      <c r="F17" s="78"/>
      <c r="G17" s="8">
        <f t="shared" si="1"/>
        <v>0</v>
      </c>
    </row>
    <row r="18" spans="1:7" ht="80.099999999999994" customHeight="1" x14ac:dyDescent="0.25">
      <c r="A18" s="95"/>
      <c r="B18" s="70" t="s">
        <v>200</v>
      </c>
      <c r="C18" s="8">
        <f>IF(D18="NÃO SE APLICA","NÃO SE APLICA",0.4)</f>
        <v>0.4</v>
      </c>
      <c r="D18" s="74"/>
      <c r="E18" s="78"/>
      <c r="F18" s="78"/>
      <c r="G18" s="8">
        <f>IF(D18="Sim",C18,0)</f>
        <v>0</v>
      </c>
    </row>
    <row r="19" spans="1:7" ht="80.099999999999994" customHeight="1" x14ac:dyDescent="0.25">
      <c r="A19" s="95"/>
      <c r="B19" s="11" t="s">
        <v>202</v>
      </c>
      <c r="C19" s="8">
        <v>0.4</v>
      </c>
      <c r="D19" s="74"/>
      <c r="E19" s="78"/>
      <c r="F19" s="78"/>
      <c r="G19" s="8">
        <f t="shared" si="1"/>
        <v>0</v>
      </c>
    </row>
    <row r="20" spans="1:7" ht="80.099999999999994" customHeight="1" x14ac:dyDescent="0.25">
      <c r="A20" s="95"/>
      <c r="B20" s="69" t="s">
        <v>201</v>
      </c>
      <c r="C20" s="8">
        <v>0.4</v>
      </c>
      <c r="D20" s="74"/>
      <c r="E20" s="78"/>
      <c r="F20" s="78"/>
      <c r="G20" s="8">
        <f t="shared" si="1"/>
        <v>0</v>
      </c>
    </row>
    <row r="21" spans="1:7" ht="80.099999999999994" customHeight="1" x14ac:dyDescent="0.25">
      <c r="A21" s="102" t="s">
        <v>65</v>
      </c>
      <c r="B21" s="11" t="s">
        <v>66</v>
      </c>
      <c r="C21" s="71">
        <v>2</v>
      </c>
      <c r="D21" s="74"/>
      <c r="E21" s="78"/>
      <c r="F21" s="78"/>
      <c r="G21" s="8">
        <f>IF(D21="Sim",C21,IF(D21="PARCIALMENTE",1,0))</f>
        <v>0</v>
      </c>
    </row>
    <row r="22" spans="1:7" ht="80.099999999999994" customHeight="1" x14ac:dyDescent="0.25">
      <c r="A22" s="95"/>
      <c r="B22" s="11" t="s">
        <v>218</v>
      </c>
      <c r="C22" s="71">
        <v>1</v>
      </c>
      <c r="D22" s="74"/>
      <c r="E22" s="78"/>
      <c r="F22" s="78"/>
      <c r="G22" s="8">
        <f>IF(D22="Sim",C22,IF(D22="PARCIALMENTE",0.5,0))</f>
        <v>0</v>
      </c>
    </row>
    <row r="23" spans="1:7" ht="80.099999999999994" customHeight="1" x14ac:dyDescent="0.25">
      <c r="A23" s="95"/>
      <c r="B23" s="11" t="s">
        <v>179</v>
      </c>
      <c r="C23" s="71">
        <v>0.6</v>
      </c>
      <c r="D23" s="74"/>
      <c r="E23" s="78"/>
      <c r="F23" s="78"/>
      <c r="G23" s="8">
        <f>IF(D23="Sim",C23,IF(D23="PARCIALMENTE",0.3,0))</f>
        <v>0</v>
      </c>
    </row>
    <row r="24" spans="1:7" ht="80.099999999999994" customHeight="1" x14ac:dyDescent="0.25">
      <c r="A24" s="103"/>
      <c r="B24" s="68" t="s">
        <v>180</v>
      </c>
      <c r="C24" s="71">
        <v>0.6</v>
      </c>
      <c r="D24" s="74"/>
      <c r="E24" s="78"/>
      <c r="F24" s="78"/>
      <c r="G24" s="8">
        <f>IF(D24="Sim",C24,IF(D24="PARCIALMENTE",0.3,0))</f>
        <v>0</v>
      </c>
    </row>
    <row r="25" spans="1:7" ht="80.099999999999994" customHeight="1" x14ac:dyDescent="0.25">
      <c r="A25" s="104" t="s">
        <v>206</v>
      </c>
      <c r="B25" s="104"/>
      <c r="C25" s="71">
        <v>3</v>
      </c>
      <c r="D25" s="74"/>
      <c r="E25" s="78"/>
      <c r="F25" s="78"/>
      <c r="G25" s="8">
        <f>IF(D25="Sim",C25,IF(D25="PARCIALMENTE",1.5,0))</f>
        <v>0</v>
      </c>
    </row>
    <row r="26" spans="1:7" s="27" customFormat="1" ht="20.100000000000001" customHeight="1" x14ac:dyDescent="0.25">
      <c r="A26" s="105" t="s">
        <v>67</v>
      </c>
      <c r="B26" s="108"/>
      <c r="C26" s="26"/>
      <c r="D26" s="65"/>
      <c r="E26" s="28"/>
      <c r="F26" s="28"/>
      <c r="G26" s="26"/>
    </row>
    <row r="27" spans="1:7" ht="80.099999999999994" customHeight="1" x14ac:dyDescent="0.25">
      <c r="A27" s="95" t="s">
        <v>68</v>
      </c>
      <c r="B27" s="11" t="s">
        <v>69</v>
      </c>
      <c r="C27" s="8">
        <v>0.2</v>
      </c>
      <c r="D27" s="74"/>
      <c r="E27" s="78"/>
      <c r="F27" s="78"/>
      <c r="G27" s="8">
        <f t="shared" si="1"/>
        <v>0</v>
      </c>
    </row>
    <row r="28" spans="1:7" ht="80.099999999999994" customHeight="1" x14ac:dyDescent="0.25">
      <c r="A28" s="95"/>
      <c r="B28" s="15" t="s">
        <v>70</v>
      </c>
      <c r="C28" s="8">
        <v>0.2</v>
      </c>
      <c r="D28" s="74"/>
      <c r="E28" s="78"/>
      <c r="F28" s="78"/>
      <c r="G28" s="8">
        <f t="shared" si="1"/>
        <v>0</v>
      </c>
    </row>
    <row r="29" spans="1:7" ht="80.099999999999994" customHeight="1" x14ac:dyDescent="0.25">
      <c r="A29" s="95"/>
      <c r="B29" s="15" t="s">
        <v>71</v>
      </c>
      <c r="C29" s="8">
        <v>0.2</v>
      </c>
      <c r="D29" s="74"/>
      <c r="E29" s="78"/>
      <c r="F29" s="78"/>
      <c r="G29" s="8">
        <f t="shared" si="1"/>
        <v>0</v>
      </c>
    </row>
    <row r="30" spans="1:7" ht="80.099999999999994" customHeight="1" x14ac:dyDescent="0.25">
      <c r="A30" s="95"/>
      <c r="B30" s="11" t="s">
        <v>72</v>
      </c>
      <c r="C30" s="8">
        <v>0.2</v>
      </c>
      <c r="D30" s="74"/>
      <c r="E30" s="78"/>
      <c r="F30" s="78"/>
      <c r="G30" s="8">
        <f t="shared" si="1"/>
        <v>0</v>
      </c>
    </row>
    <row r="31" spans="1:7" ht="80.099999999999994" customHeight="1" x14ac:dyDescent="0.25">
      <c r="A31" s="95"/>
      <c r="B31" s="11" t="s">
        <v>208</v>
      </c>
      <c r="C31" s="8">
        <v>0.2</v>
      </c>
      <c r="D31" s="74"/>
      <c r="E31" s="78"/>
      <c r="F31" s="78"/>
      <c r="G31" s="8">
        <f>IF(D31="Sim",C31,0)</f>
        <v>0</v>
      </c>
    </row>
    <row r="32" spans="1:7" ht="80.099999999999994" customHeight="1" x14ac:dyDescent="0.25">
      <c r="A32" s="95"/>
      <c r="B32" s="15" t="s">
        <v>209</v>
      </c>
      <c r="C32" s="8">
        <v>0.2</v>
      </c>
      <c r="D32" s="74"/>
      <c r="E32" s="78"/>
      <c r="F32" s="78"/>
      <c r="G32" s="8">
        <f t="shared" si="1"/>
        <v>0</v>
      </c>
    </row>
    <row r="33" spans="1:7" ht="80.099999999999994" customHeight="1" x14ac:dyDescent="0.25">
      <c r="A33" s="95"/>
      <c r="B33" s="11" t="s">
        <v>210</v>
      </c>
      <c r="C33" s="8">
        <v>0.6</v>
      </c>
      <c r="D33" s="74"/>
      <c r="E33" s="78"/>
      <c r="F33" s="78"/>
      <c r="G33" s="8">
        <f t="shared" si="1"/>
        <v>0</v>
      </c>
    </row>
    <row r="34" spans="1:7" ht="80.099999999999994" customHeight="1" x14ac:dyDescent="0.25">
      <c r="A34" s="106" t="s">
        <v>73</v>
      </c>
      <c r="B34" s="106"/>
      <c r="C34" s="8">
        <v>2</v>
      </c>
      <c r="D34" s="74"/>
      <c r="E34" s="78"/>
      <c r="F34" s="78"/>
      <c r="G34" s="8">
        <f t="shared" si="1"/>
        <v>0</v>
      </c>
    </row>
    <row r="35" spans="1:7" ht="80.099999999999994" customHeight="1" x14ac:dyDescent="0.25">
      <c r="A35" s="102" t="s">
        <v>74</v>
      </c>
      <c r="B35" s="15" t="s">
        <v>75</v>
      </c>
      <c r="C35" s="8">
        <v>0.2</v>
      </c>
      <c r="D35" s="74"/>
      <c r="E35" s="78"/>
      <c r="F35" s="78"/>
      <c r="G35" s="8">
        <f t="shared" si="1"/>
        <v>0</v>
      </c>
    </row>
    <row r="36" spans="1:7" ht="80.099999999999994" customHeight="1" x14ac:dyDescent="0.25">
      <c r="A36" s="95"/>
      <c r="B36" s="11" t="s">
        <v>76</v>
      </c>
      <c r="C36" s="8">
        <v>0.2</v>
      </c>
      <c r="D36" s="74"/>
      <c r="E36" s="78"/>
      <c r="F36" s="78"/>
      <c r="G36" s="8">
        <f t="shared" si="1"/>
        <v>0</v>
      </c>
    </row>
    <row r="37" spans="1:7" ht="80.099999999999994" customHeight="1" x14ac:dyDescent="0.25">
      <c r="A37" s="95"/>
      <c r="B37" s="11" t="s">
        <v>203</v>
      </c>
      <c r="C37" s="8">
        <v>0.6</v>
      </c>
      <c r="D37" s="74"/>
      <c r="E37" s="78"/>
      <c r="F37" s="78"/>
      <c r="G37" s="8">
        <f t="shared" si="1"/>
        <v>0</v>
      </c>
    </row>
    <row r="38" spans="1:7" ht="80.099999999999994" customHeight="1" x14ac:dyDescent="0.25">
      <c r="A38" s="95"/>
      <c r="B38" s="15" t="s">
        <v>204</v>
      </c>
      <c r="C38" s="8">
        <v>0.2</v>
      </c>
      <c r="D38" s="74"/>
      <c r="E38" s="78"/>
      <c r="F38" s="78"/>
      <c r="G38" s="8">
        <f t="shared" si="1"/>
        <v>0</v>
      </c>
    </row>
    <row r="39" spans="1:7" ht="80.099999999999994" customHeight="1" x14ac:dyDescent="0.25">
      <c r="A39" s="106" t="s">
        <v>205</v>
      </c>
      <c r="B39" s="106"/>
      <c r="C39" s="8">
        <f>IF(D40="NÃO SE APLICA",2,1.5)</f>
        <v>1.5</v>
      </c>
      <c r="D39" s="74"/>
      <c r="E39" s="78"/>
      <c r="F39" s="78"/>
      <c r="G39" s="8">
        <f t="shared" si="1"/>
        <v>0</v>
      </c>
    </row>
    <row r="40" spans="1:7" ht="80.099999999999994" customHeight="1" x14ac:dyDescent="0.25">
      <c r="A40" s="107" t="s">
        <v>207</v>
      </c>
      <c r="B40" s="107"/>
      <c r="C40" s="8">
        <f>IF(D40="NÃO SE APLICA","NÃO SE APLICA",0.5)</f>
        <v>0.5</v>
      </c>
      <c r="D40" s="74"/>
      <c r="E40" s="78"/>
      <c r="F40" s="78"/>
      <c r="G40" s="8">
        <f t="shared" si="1"/>
        <v>0</v>
      </c>
    </row>
    <row r="41" spans="1:7" s="27" customFormat="1" x14ac:dyDescent="0.25">
      <c r="A41" s="105" t="s">
        <v>77</v>
      </c>
      <c r="B41" s="105"/>
      <c r="C41" s="26"/>
      <c r="D41" s="65"/>
      <c r="E41" s="28"/>
      <c r="F41" s="28"/>
      <c r="G41" s="26"/>
    </row>
    <row r="42" spans="1:7" ht="80.099999999999994" customHeight="1" x14ac:dyDescent="0.25">
      <c r="A42" s="97" t="s">
        <v>78</v>
      </c>
      <c r="B42" s="11" t="s">
        <v>219</v>
      </c>
      <c r="C42" s="8">
        <v>1</v>
      </c>
      <c r="D42" s="74"/>
      <c r="E42" s="78"/>
      <c r="F42" s="78"/>
      <c r="G42" s="8">
        <f t="shared" si="1"/>
        <v>0</v>
      </c>
    </row>
    <row r="43" spans="1:7" ht="80.099999999999994" customHeight="1" x14ac:dyDescent="0.25">
      <c r="A43" s="97"/>
      <c r="B43" s="11" t="s">
        <v>79</v>
      </c>
      <c r="C43" s="8">
        <v>1</v>
      </c>
      <c r="D43" s="74"/>
      <c r="E43" s="78"/>
      <c r="F43" s="78"/>
      <c r="G43" s="8">
        <f t="shared" si="1"/>
        <v>0</v>
      </c>
    </row>
    <row r="44" spans="1:7" ht="80.099999999999994" customHeight="1" x14ac:dyDescent="0.25">
      <c r="A44" s="97"/>
      <c r="B44" s="11" t="s">
        <v>80</v>
      </c>
      <c r="C44" s="8">
        <v>1</v>
      </c>
      <c r="D44" s="74"/>
      <c r="E44" s="78"/>
      <c r="F44" s="78"/>
      <c r="G44" s="8">
        <f t="shared" si="1"/>
        <v>0</v>
      </c>
    </row>
    <row r="45" spans="1:7" ht="80.099999999999994" customHeight="1" x14ac:dyDescent="0.25">
      <c r="A45" s="97"/>
      <c r="B45" s="11" t="s">
        <v>81</v>
      </c>
      <c r="C45" s="8">
        <v>1</v>
      </c>
      <c r="D45" s="74"/>
      <c r="E45" s="78"/>
      <c r="F45" s="78"/>
      <c r="G45" s="8">
        <f t="shared" si="1"/>
        <v>0</v>
      </c>
    </row>
    <row r="46" spans="1:7" ht="80.099999999999994" customHeight="1" x14ac:dyDescent="0.25">
      <c r="A46" s="97"/>
      <c r="B46" s="11" t="s">
        <v>82</v>
      </c>
      <c r="C46" s="8">
        <v>1</v>
      </c>
      <c r="D46" s="74"/>
      <c r="E46" s="78"/>
      <c r="F46" s="78"/>
      <c r="G46" s="8">
        <f t="shared" si="1"/>
        <v>0</v>
      </c>
    </row>
    <row r="47" spans="1:7" ht="80.099999999999994" customHeight="1" x14ac:dyDescent="0.25">
      <c r="A47" s="104" t="s">
        <v>83</v>
      </c>
      <c r="B47" s="104"/>
      <c r="C47" s="8">
        <v>1</v>
      </c>
      <c r="D47" s="74"/>
      <c r="E47" s="78"/>
      <c r="F47" s="78"/>
      <c r="G47" s="8">
        <f t="shared" si="1"/>
        <v>0</v>
      </c>
    </row>
    <row r="48" spans="1:7" x14ac:dyDescent="0.25">
      <c r="A48" s="15"/>
      <c r="B48" s="15"/>
      <c r="C48" s="8"/>
      <c r="D48" s="53"/>
      <c r="E48" s="2"/>
      <c r="F48" s="83" t="s">
        <v>84</v>
      </c>
      <c r="G48" s="84">
        <f>(SUM(G4:G47))</f>
        <v>0</v>
      </c>
    </row>
    <row r="49" spans="1:7" x14ac:dyDescent="0.25">
      <c r="A49" s="19"/>
      <c r="B49" s="20"/>
      <c r="C49" s="21"/>
      <c r="D49" s="52"/>
      <c r="E49" s="22"/>
      <c r="F49" s="23"/>
      <c r="G49" s="24"/>
    </row>
    <row r="50" spans="1:7" ht="80.099999999999994" customHeight="1" x14ac:dyDescent="0.25">
      <c r="A50" s="92" t="s">
        <v>177</v>
      </c>
      <c r="B50" s="92"/>
      <c r="C50" s="93" t="s">
        <v>178</v>
      </c>
      <c r="D50" s="93"/>
      <c r="E50" s="93"/>
      <c r="F50" s="93"/>
      <c r="G50" s="93"/>
    </row>
  </sheetData>
  <sheetProtection algorithmName="SHA-512" hashValue="EYfPoQK+jRRpgtsDtJ+pxpyPyKcHvjX4tuD7ROCwajB8Z9VYZwZLv72JLQU9rwgeOtaB8kwE1m5SHq4kYrRMlQ==" saltValue="iu61ZWF1kTUgad8uijWEwA==" spinCount="100000" sheet="1" objects="1" scenarios="1" formatCells="0" formatColumns="0" formatRows="0" autoFilter="0"/>
  <dataConsolidate/>
  <mergeCells count="18">
    <mergeCell ref="A1:G1"/>
    <mergeCell ref="A26:B26"/>
    <mergeCell ref="A3:B3"/>
    <mergeCell ref="A2:B2"/>
    <mergeCell ref="A4:A13"/>
    <mergeCell ref="A14:A20"/>
    <mergeCell ref="A50:B50"/>
    <mergeCell ref="C50:G50"/>
    <mergeCell ref="A27:A33"/>
    <mergeCell ref="A21:A24"/>
    <mergeCell ref="A42:A46"/>
    <mergeCell ref="A47:B47"/>
    <mergeCell ref="A41:B41"/>
    <mergeCell ref="A35:A38"/>
    <mergeCell ref="A39:B39"/>
    <mergeCell ref="A34:B34"/>
    <mergeCell ref="A25:B25"/>
    <mergeCell ref="A40:B40"/>
  </mergeCells>
  <conditionalFormatting sqref="D4:D17 D19:D20 D41:D44 D46:D47 D26:D39">
    <cfRule type="expression" dxfId="39" priority="29">
      <formula>D4="SIM"</formula>
    </cfRule>
    <cfRule type="expression" dxfId="38" priority="28">
      <formula>D4="Não"</formula>
    </cfRule>
  </conditionalFormatting>
  <conditionalFormatting sqref="D18">
    <cfRule type="expression" dxfId="37" priority="25">
      <formula>D18="Não"</formula>
    </cfRule>
    <cfRule type="expression" dxfId="36" priority="26">
      <formula>D18="SIM"</formula>
    </cfRule>
  </conditionalFormatting>
  <conditionalFormatting sqref="D40">
    <cfRule type="expression" dxfId="35" priority="23">
      <formula>D40="Não"</formula>
    </cfRule>
    <cfRule type="expression" dxfId="34" priority="24">
      <formula>D40="SIM"</formula>
    </cfRule>
  </conditionalFormatting>
  <conditionalFormatting sqref="D45">
    <cfRule type="expression" dxfId="33" priority="19">
      <formula>D45="Não"</formula>
    </cfRule>
    <cfRule type="expression" dxfId="32" priority="20">
      <formula>D45="SIM"</formula>
    </cfRule>
  </conditionalFormatting>
  <conditionalFormatting sqref="D21">
    <cfRule type="expression" dxfId="31" priority="17">
      <formula>D21="Não"</formula>
    </cfRule>
    <cfRule type="expression" dxfId="30" priority="18">
      <formula>D21="SIM"</formula>
    </cfRule>
  </conditionalFormatting>
  <conditionalFormatting sqref="D21">
    <cfRule type="expression" dxfId="29" priority="16">
      <formula>D21="PARCIALMENTE"</formula>
    </cfRule>
  </conditionalFormatting>
  <conditionalFormatting sqref="D22">
    <cfRule type="expression" dxfId="28" priority="14">
      <formula>D22="Não"</formula>
    </cfRule>
    <cfRule type="expression" dxfId="27" priority="15">
      <formula>D22="SIM"</formula>
    </cfRule>
  </conditionalFormatting>
  <conditionalFormatting sqref="D22">
    <cfRule type="expression" dxfId="26" priority="13">
      <formula>D22="PARCIALMENTE"</formula>
    </cfRule>
  </conditionalFormatting>
  <conditionalFormatting sqref="D23">
    <cfRule type="expression" dxfId="25" priority="8">
      <formula>D23="Não"</formula>
    </cfRule>
    <cfRule type="expression" dxfId="24" priority="9">
      <formula>D23="SIM"</formula>
    </cfRule>
  </conditionalFormatting>
  <conditionalFormatting sqref="D23">
    <cfRule type="expression" dxfId="23" priority="7">
      <formula>D23="PARCIALMENTE"</formula>
    </cfRule>
  </conditionalFormatting>
  <conditionalFormatting sqref="D24">
    <cfRule type="expression" dxfId="22" priority="5">
      <formula>D24="Não"</formula>
    </cfRule>
    <cfRule type="expression" dxfId="21" priority="6">
      <formula>D24="SIM"</formula>
    </cfRule>
  </conditionalFormatting>
  <conditionalFormatting sqref="D24">
    <cfRule type="expression" dxfId="20" priority="4">
      <formula>D24="PARCIALMENTE"</formula>
    </cfRule>
  </conditionalFormatting>
  <conditionalFormatting sqref="D25">
    <cfRule type="expression" dxfId="19" priority="2">
      <formula>D25="Não"</formula>
    </cfRule>
    <cfRule type="expression" dxfId="18" priority="3">
      <formula>D25="SIM"</formula>
    </cfRule>
  </conditionalFormatting>
  <conditionalFormatting sqref="D25">
    <cfRule type="expression" dxfId="17" priority="1">
      <formula>D25="PARCIALMENTE"</formula>
    </cfRule>
  </conditionalFormatting>
  <dataValidations xWindow="605" yWindow="674" count="7">
    <dataValidation type="list" allowBlank="1" showInputMessage="1" showErrorMessage="1" sqref="D27:D39 D42:D47 D4:D17 D19:D20" xr:uid="{5D78179F-756E-41CF-B6E8-947CF0EEF164}">
      <formula1>"SIM, NÃO"</formula1>
    </dataValidation>
    <dataValidation type="list" allowBlank="1" showInputMessage="1" showErrorMessage="1" promptTitle="ATENÇÃO Questão 4.5" prompt="Apenas para as empresas que declararem fazer tais operações no perifl, para os demais casos responder &quot;NÃO SE APLICA&quot;." sqref="D40" xr:uid="{63BB19EA-6D74-4149-8B58-354836FEFC15}">
      <formula1>"SIM, NÃO, NÃO SE APLICA"</formula1>
    </dataValidation>
    <dataValidation type="list" showInputMessage="1" showErrorMessage="1" sqref="D49" xr:uid="{9D257918-257D-4419-BC14-B416EB3C102F}">
      <formula1>#REF!</formula1>
    </dataValidation>
    <dataValidation type="list" allowBlank="1" showInputMessage="1" showErrorMessage="1" sqref="D21:D25" xr:uid="{7A9CD1B0-7411-47AA-BE45-56768334C77C}">
      <formula1>"SIM, NÃO,PARCIALMENTE"</formula1>
    </dataValidation>
    <dataValidation allowBlank="1" showInputMessage="1" showErrorMessage="1" promptTitle="ATENÇÃO QUESTÃO 3.2 e)" prompt="A depender da resposta no perfil da empresa sobre frequancia em participação em licitação e contratação com o Poder Público responder NÂO SE APLICA." sqref="B18" xr:uid="{D2C51600-C45C-4C73-901D-2AB57B5D8E15}"/>
    <dataValidation type="list" allowBlank="1" showInputMessage="1" showErrorMessage="1" promptTitle="ATENÇÃO Questão e)" prompt="A depender da resposta no perfil da empresa sobre frequancia em participação em licitação e contratação com o Poder Público responder NÂO SE APLICA." sqref="D18" xr:uid="{91FBF912-3C0F-4A46-8EDA-BA0E40A5D06A}">
      <formula1>"SIM, NÃO, NÃO SE APLICA"</formula1>
    </dataValidation>
    <dataValidation allowBlank="1" showInputMessage="1" showErrorMessage="1" promptTitle="ATENÇÃO Questão 4.5" prompt="Apenas para as empresas que declararem fazer tais operações no perifl, para os demais casos responder &quot;NÃO SE APLICA&quot;." sqref="A40:B40" xr:uid="{17C08CB7-6C6B-4217-B8E3-E5526C7A939D}"/>
  </dataValidation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6E558-8DDA-4A5B-9C9C-9B5F1E8D664F}">
  <dimension ref="A1:G25"/>
  <sheetViews>
    <sheetView topLeftCell="A7" zoomScaleNormal="100" zoomScaleSheetLayoutView="100" workbookViewId="0">
      <selection activeCell="D8" sqref="D8"/>
    </sheetView>
  </sheetViews>
  <sheetFormatPr defaultRowHeight="15.75" x14ac:dyDescent="0.25"/>
  <cols>
    <col min="1" max="1" width="20.7109375" style="1" customWidth="1"/>
    <col min="2" max="2" width="60.7109375" style="1" customWidth="1"/>
    <col min="3" max="3" width="14.42578125" style="9" customWidth="1"/>
    <col min="4" max="4" width="19.28515625" style="9" customWidth="1"/>
    <col min="5" max="6" width="35.7109375" style="1" customWidth="1"/>
    <col min="7" max="7" width="13.7109375" style="9" customWidth="1"/>
    <col min="8" max="16384" width="9.140625" style="1"/>
  </cols>
  <sheetData>
    <row r="1" spans="1:7" ht="48" customHeight="1" x14ac:dyDescent="0.25">
      <c r="A1" s="98" t="s">
        <v>85</v>
      </c>
      <c r="B1" s="98"/>
      <c r="C1" s="98"/>
      <c r="D1" s="98"/>
      <c r="E1" s="98"/>
      <c r="F1" s="98"/>
      <c r="G1" s="98"/>
    </row>
    <row r="2" spans="1:7" ht="63" customHeight="1" x14ac:dyDescent="0.25">
      <c r="A2" s="100" t="s">
        <v>29</v>
      </c>
      <c r="B2" s="100"/>
      <c r="C2" s="17" t="s">
        <v>222</v>
      </c>
      <c r="D2" s="17" t="s">
        <v>30</v>
      </c>
      <c r="E2" s="4" t="s">
        <v>31</v>
      </c>
      <c r="F2" s="17" t="s">
        <v>52</v>
      </c>
      <c r="G2" s="17" t="s">
        <v>33</v>
      </c>
    </row>
    <row r="3" spans="1:7" s="27" customFormat="1" ht="20.100000000000001" customHeight="1" x14ac:dyDescent="0.25">
      <c r="A3" s="105" t="s">
        <v>86</v>
      </c>
      <c r="B3" s="105"/>
      <c r="C3" s="26"/>
      <c r="D3" s="26"/>
      <c r="E3" s="28"/>
      <c r="F3" s="28"/>
      <c r="G3" s="26"/>
    </row>
    <row r="4" spans="1:7" ht="80.099999999999994" customHeight="1" x14ac:dyDescent="0.25">
      <c r="A4" s="97" t="s">
        <v>87</v>
      </c>
      <c r="B4" s="11" t="s">
        <v>88</v>
      </c>
      <c r="C4" s="8">
        <v>0.5</v>
      </c>
      <c r="D4" s="74"/>
      <c r="E4" s="78"/>
      <c r="F4" s="78"/>
      <c r="G4" s="8">
        <f>IF(D4="Sim",C4,0)</f>
        <v>0</v>
      </c>
    </row>
    <row r="5" spans="1:7" ht="80.099999999999994" customHeight="1" x14ac:dyDescent="0.25">
      <c r="A5" s="97"/>
      <c r="B5" s="11" t="s">
        <v>89</v>
      </c>
      <c r="C5" s="8">
        <v>0.5</v>
      </c>
      <c r="D5" s="74"/>
      <c r="E5" s="78"/>
      <c r="F5" s="78"/>
      <c r="G5" s="8">
        <f t="shared" ref="G5:G22" si="0">IF(D5="Sim",C5,0)</f>
        <v>0</v>
      </c>
    </row>
    <row r="6" spans="1:7" ht="80.099999999999994" customHeight="1" x14ac:dyDescent="0.25">
      <c r="A6" s="97"/>
      <c r="B6" s="11" t="s">
        <v>90</v>
      </c>
      <c r="C6" s="8">
        <v>0.5</v>
      </c>
      <c r="D6" s="74"/>
      <c r="E6" s="78"/>
      <c r="F6" s="78"/>
      <c r="G6" s="8">
        <f t="shared" si="0"/>
        <v>0</v>
      </c>
    </row>
    <row r="7" spans="1:7" ht="80.099999999999994" customHeight="1" x14ac:dyDescent="0.25">
      <c r="A7" s="97"/>
      <c r="B7" s="11" t="s">
        <v>91</v>
      </c>
      <c r="C7" s="8">
        <v>0.5</v>
      </c>
      <c r="D7" s="74"/>
      <c r="E7" s="78"/>
      <c r="F7" s="78"/>
      <c r="G7" s="8">
        <f t="shared" si="0"/>
        <v>0</v>
      </c>
    </row>
    <row r="8" spans="1:7" ht="80.099999999999994" customHeight="1" x14ac:dyDescent="0.25">
      <c r="A8" s="102" t="s">
        <v>92</v>
      </c>
      <c r="B8" s="67" t="s">
        <v>93</v>
      </c>
      <c r="C8" s="71">
        <v>2</v>
      </c>
      <c r="D8" s="74"/>
      <c r="E8" s="78"/>
      <c r="F8" s="78"/>
      <c r="G8" s="8">
        <f>IF(D8="Sim",C8,IF(D8="PARCIALMENTE",1,0))</f>
        <v>0</v>
      </c>
    </row>
    <row r="9" spans="1:7" ht="80.099999999999994" customHeight="1" x14ac:dyDescent="0.25">
      <c r="A9" s="95"/>
      <c r="B9" s="11" t="s">
        <v>94</v>
      </c>
      <c r="C9" s="8">
        <v>1</v>
      </c>
      <c r="D9" s="74"/>
      <c r="E9" s="78"/>
      <c r="F9" s="78"/>
      <c r="G9" s="8">
        <f t="shared" si="0"/>
        <v>0</v>
      </c>
    </row>
    <row r="10" spans="1:7" ht="80.099999999999994" customHeight="1" x14ac:dyDescent="0.25">
      <c r="A10" s="95"/>
      <c r="B10" s="2" t="s">
        <v>95</v>
      </c>
      <c r="C10" s="8">
        <v>2</v>
      </c>
      <c r="D10" s="74"/>
      <c r="E10" s="78"/>
      <c r="F10" s="78"/>
      <c r="G10" s="8">
        <f t="shared" si="0"/>
        <v>0</v>
      </c>
    </row>
    <row r="11" spans="1:7" s="27" customFormat="1" ht="20.100000000000001" customHeight="1" x14ac:dyDescent="0.25">
      <c r="A11" s="92" t="s">
        <v>96</v>
      </c>
      <c r="B11" s="101"/>
      <c r="C11" s="26"/>
      <c r="D11" s="26"/>
      <c r="E11" s="28"/>
      <c r="F11" s="28"/>
      <c r="G11" s="26"/>
    </row>
    <row r="12" spans="1:7" ht="80.099999999999994" customHeight="1" x14ac:dyDescent="0.25">
      <c r="A12" s="95" t="s">
        <v>97</v>
      </c>
      <c r="B12" s="11" t="s">
        <v>98</v>
      </c>
      <c r="C12" s="8">
        <v>0.3</v>
      </c>
      <c r="D12" s="74"/>
      <c r="E12" s="78"/>
      <c r="F12" s="78"/>
      <c r="G12" s="8">
        <f t="shared" si="0"/>
        <v>0</v>
      </c>
    </row>
    <row r="13" spans="1:7" ht="80.099999999999994" customHeight="1" x14ac:dyDescent="0.25">
      <c r="A13" s="95"/>
      <c r="B13" s="11" t="s">
        <v>99</v>
      </c>
      <c r="C13" s="8">
        <v>0.3</v>
      </c>
      <c r="D13" s="74"/>
      <c r="E13" s="78"/>
      <c r="F13" s="78"/>
      <c r="G13" s="8">
        <f t="shared" si="0"/>
        <v>0</v>
      </c>
    </row>
    <row r="14" spans="1:7" ht="80.099999999999994" customHeight="1" x14ac:dyDescent="0.25">
      <c r="A14" s="95"/>
      <c r="B14" s="11" t="s">
        <v>100</v>
      </c>
      <c r="C14" s="8">
        <v>0.3</v>
      </c>
      <c r="D14" s="74"/>
      <c r="E14" s="78"/>
      <c r="F14" s="78"/>
      <c r="G14" s="8">
        <f t="shared" si="0"/>
        <v>0</v>
      </c>
    </row>
    <row r="15" spans="1:7" ht="80.099999999999994" customHeight="1" x14ac:dyDescent="0.25">
      <c r="A15" s="95"/>
      <c r="B15" s="11" t="s">
        <v>101</v>
      </c>
      <c r="C15" s="8">
        <v>0.3</v>
      </c>
      <c r="D15" s="74"/>
      <c r="E15" s="78"/>
      <c r="F15" s="78"/>
      <c r="G15" s="8">
        <f t="shared" si="0"/>
        <v>0</v>
      </c>
    </row>
    <row r="16" spans="1:7" ht="80.099999999999994" customHeight="1" x14ac:dyDescent="0.25">
      <c r="A16" s="103"/>
      <c r="B16" s="2" t="s">
        <v>102</v>
      </c>
      <c r="C16" s="8">
        <v>0.3</v>
      </c>
      <c r="D16" s="74"/>
      <c r="E16" s="78"/>
      <c r="F16" s="78"/>
      <c r="G16" s="8">
        <f t="shared" si="0"/>
        <v>0</v>
      </c>
    </row>
    <row r="17" spans="1:7" ht="80.099999999999994" customHeight="1" x14ac:dyDescent="0.25">
      <c r="A17" s="97" t="s">
        <v>103</v>
      </c>
      <c r="B17" s="67" t="s">
        <v>104</v>
      </c>
      <c r="C17" s="8">
        <v>1</v>
      </c>
      <c r="D17" s="74"/>
      <c r="E17" s="78"/>
      <c r="F17" s="78"/>
      <c r="G17" s="8">
        <f t="shared" si="0"/>
        <v>0</v>
      </c>
    </row>
    <row r="18" spans="1:7" ht="80.099999999999994" customHeight="1" x14ac:dyDescent="0.25">
      <c r="A18" s="97"/>
      <c r="B18" s="11" t="s">
        <v>211</v>
      </c>
      <c r="C18" s="8">
        <v>1.5</v>
      </c>
      <c r="D18" s="74"/>
      <c r="E18" s="78"/>
      <c r="F18" s="78"/>
      <c r="G18" s="8">
        <f t="shared" si="0"/>
        <v>0</v>
      </c>
    </row>
    <row r="19" spans="1:7" ht="80.099999999999994" customHeight="1" x14ac:dyDescent="0.25">
      <c r="A19" s="97"/>
      <c r="B19" s="11" t="s">
        <v>212</v>
      </c>
      <c r="C19" s="8">
        <v>1.5</v>
      </c>
      <c r="D19" s="74"/>
      <c r="E19" s="78"/>
      <c r="F19" s="78"/>
      <c r="G19" s="8">
        <f t="shared" si="0"/>
        <v>0</v>
      </c>
    </row>
    <row r="20" spans="1:7" ht="80.099999999999994" customHeight="1" x14ac:dyDescent="0.25">
      <c r="A20" s="97"/>
      <c r="B20" s="11" t="s">
        <v>105</v>
      </c>
      <c r="C20" s="8">
        <v>1</v>
      </c>
      <c r="D20" s="74"/>
      <c r="E20" s="78"/>
      <c r="F20" s="78"/>
      <c r="G20" s="8">
        <f t="shared" si="0"/>
        <v>0</v>
      </c>
    </row>
    <row r="21" spans="1:7" ht="80.099999999999994" customHeight="1" x14ac:dyDescent="0.25">
      <c r="A21" s="97"/>
      <c r="B21" s="11" t="s">
        <v>106</v>
      </c>
      <c r="C21" s="8">
        <v>0.5</v>
      </c>
      <c r="D21" s="74"/>
      <c r="E21" s="78"/>
      <c r="F21" s="78"/>
      <c r="G21" s="8">
        <f t="shared" si="0"/>
        <v>0</v>
      </c>
    </row>
    <row r="22" spans="1:7" ht="80.099999999999994" customHeight="1" x14ac:dyDescent="0.25">
      <c r="A22" s="97"/>
      <c r="B22" s="11" t="s">
        <v>107</v>
      </c>
      <c r="C22" s="8">
        <v>1</v>
      </c>
      <c r="D22" s="74"/>
      <c r="E22" s="78"/>
      <c r="F22" s="78"/>
      <c r="G22" s="8">
        <f t="shared" si="0"/>
        <v>0</v>
      </c>
    </row>
    <row r="23" spans="1:7" x14ac:dyDescent="0.25">
      <c r="A23" s="16"/>
      <c r="B23" s="11"/>
      <c r="C23" s="8"/>
      <c r="D23" s="8"/>
      <c r="E23" s="2"/>
      <c r="F23" s="83" t="s">
        <v>108</v>
      </c>
      <c r="G23" s="84">
        <f>SUM(G4:G22)</f>
        <v>0</v>
      </c>
    </row>
    <row r="24" spans="1:7" x14ac:dyDescent="0.25">
      <c r="A24" s="19"/>
      <c r="B24" s="20"/>
      <c r="C24" s="21"/>
      <c r="D24" s="22"/>
      <c r="E24" s="22"/>
      <c r="F24" s="23"/>
      <c r="G24" s="24"/>
    </row>
    <row r="25" spans="1:7" ht="80.099999999999994" customHeight="1" x14ac:dyDescent="0.25">
      <c r="A25" s="92" t="s">
        <v>177</v>
      </c>
      <c r="B25" s="92"/>
      <c r="C25" s="93" t="s">
        <v>178</v>
      </c>
      <c r="D25" s="93"/>
      <c r="E25" s="93"/>
      <c r="F25" s="93"/>
      <c r="G25" s="93"/>
    </row>
  </sheetData>
  <sheetProtection algorithmName="SHA-512" hashValue="XI9+HR/uZU07/HGr9CUFhuXFIGJiUX6mvzQCr//CC4IglqE/46x78T8pSn4ySGwCDfajCWtkrDALQ0MLx4qC8Q==" saltValue="sIexXGxPtb3KR2xr00l+qQ==" spinCount="100000" sheet="1" objects="1" scenarios="1" formatCells="0" formatColumns="0" formatRows="0" autoFilter="0"/>
  <mergeCells count="10">
    <mergeCell ref="A25:B25"/>
    <mergeCell ref="C25:G25"/>
    <mergeCell ref="A1:G1"/>
    <mergeCell ref="A2:B2"/>
    <mergeCell ref="A3:B3"/>
    <mergeCell ref="A17:A22"/>
    <mergeCell ref="A4:A7"/>
    <mergeCell ref="A11:B11"/>
    <mergeCell ref="A8:A10"/>
    <mergeCell ref="A12:A16"/>
  </mergeCells>
  <conditionalFormatting sqref="D4:D7 D9:D22">
    <cfRule type="expression" dxfId="16" priority="8">
      <formula>D4="SIM"</formula>
    </cfRule>
    <cfRule type="expression" dxfId="15" priority="7">
      <formula>D4="Não"</formula>
    </cfRule>
  </conditionalFormatting>
  <conditionalFormatting sqref="D8">
    <cfRule type="expression" dxfId="14" priority="2">
      <formula>D8="Não"</formula>
    </cfRule>
    <cfRule type="expression" dxfId="13" priority="3">
      <formula>D8="SIM"</formula>
    </cfRule>
  </conditionalFormatting>
  <conditionalFormatting sqref="D8">
    <cfRule type="expression" dxfId="12" priority="1">
      <formula>D8="PARCIALMENTE"</formula>
    </cfRule>
  </conditionalFormatting>
  <dataValidations count="3">
    <dataValidation type="list" allowBlank="1" showInputMessage="1" showErrorMessage="1" sqref="D12:D22 D4:D7 D9:D10" xr:uid="{30B2CAC5-E566-45A7-A583-6D907925F167}">
      <formula1>"SIM, NÃO"</formula1>
    </dataValidation>
    <dataValidation type="list" showInputMessage="1" showErrorMessage="1" sqref="D24" xr:uid="{18C4C2AF-6852-4276-9F47-7A80D63F9CA4}">
      <formula1>#REF!</formula1>
    </dataValidation>
    <dataValidation type="list" allowBlank="1" showInputMessage="1" showErrorMessage="1" sqref="D8" xr:uid="{EE7E4479-8260-4C1D-8D6D-A5822A536412}">
      <formula1>"SIM, NÃO,PARCIALMENTE"</formula1>
    </dataValidation>
  </dataValidations>
  <pageMargins left="0.511811024" right="0.511811024" top="0.78740157499999996" bottom="0.78740157499999996" header="0.31496062000000002" footer="0.31496062000000002"/>
  <pageSetup paperSize="9" scale="67" orientation="landscape" r:id="rId1"/>
  <ignoredErrors>
    <ignoredError sqref="G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FF58-2DCD-40E5-A998-3DE72CA5DE23}">
  <dimension ref="A1:G29"/>
  <sheetViews>
    <sheetView topLeftCell="A22" zoomScaleNormal="100" zoomScaleSheetLayoutView="100" workbookViewId="0">
      <selection activeCell="D26" sqref="D26"/>
    </sheetView>
  </sheetViews>
  <sheetFormatPr defaultRowHeight="15.75" x14ac:dyDescent="0.25"/>
  <cols>
    <col min="1" max="1" width="20.7109375" style="1" customWidth="1"/>
    <col min="2" max="2" width="60.7109375" style="1" customWidth="1"/>
    <col min="3" max="3" width="14.42578125" style="9" customWidth="1"/>
    <col min="4" max="4" width="19.28515625" style="9" customWidth="1"/>
    <col min="5" max="6" width="35.7109375" style="1" customWidth="1"/>
    <col min="7" max="7" width="13.7109375" style="9" customWidth="1"/>
    <col min="8" max="16384" width="9.140625" style="1"/>
  </cols>
  <sheetData>
    <row r="1" spans="1:7" ht="48" customHeight="1" x14ac:dyDescent="0.25">
      <c r="A1" s="98" t="s">
        <v>109</v>
      </c>
      <c r="B1" s="98"/>
      <c r="C1" s="98"/>
      <c r="D1" s="98"/>
      <c r="E1" s="98"/>
      <c r="F1" s="98"/>
      <c r="G1" s="98"/>
    </row>
    <row r="2" spans="1:7" ht="63" customHeight="1" x14ac:dyDescent="0.25">
      <c r="A2" s="100" t="s">
        <v>29</v>
      </c>
      <c r="B2" s="100"/>
      <c r="C2" s="17" t="s">
        <v>222</v>
      </c>
      <c r="D2" s="17" t="s">
        <v>30</v>
      </c>
      <c r="E2" s="4" t="s">
        <v>31</v>
      </c>
      <c r="F2" s="17" t="s">
        <v>52</v>
      </c>
      <c r="G2" s="17" t="s">
        <v>33</v>
      </c>
    </row>
    <row r="3" spans="1:7" s="27" customFormat="1" ht="20.100000000000001" customHeight="1" x14ac:dyDescent="0.25">
      <c r="A3" s="105" t="s">
        <v>110</v>
      </c>
      <c r="B3" s="108"/>
      <c r="C3" s="26"/>
      <c r="D3" s="26"/>
      <c r="E3" s="28"/>
      <c r="F3" s="28"/>
      <c r="G3" s="26"/>
    </row>
    <row r="4" spans="1:7" ht="80.099999999999994" customHeight="1" x14ac:dyDescent="0.25">
      <c r="A4" s="95" t="s">
        <v>111</v>
      </c>
      <c r="B4" s="11" t="s">
        <v>112</v>
      </c>
      <c r="C4" s="8">
        <v>0.5</v>
      </c>
      <c r="D4" s="74"/>
      <c r="E4" s="78"/>
      <c r="F4" s="78"/>
      <c r="G4" s="8">
        <f>IF(D4="Sim",C4,0)</f>
        <v>0</v>
      </c>
    </row>
    <row r="5" spans="1:7" ht="80.099999999999994" customHeight="1" x14ac:dyDescent="0.25">
      <c r="A5" s="95"/>
      <c r="B5" s="11" t="s">
        <v>113</v>
      </c>
      <c r="C5" s="8">
        <v>0.5</v>
      </c>
      <c r="D5" s="74"/>
      <c r="E5" s="78"/>
      <c r="F5" s="78"/>
      <c r="G5" s="8">
        <f t="shared" ref="G5:G26" si="0">IF(D5="Sim",C5,0)</f>
        <v>0</v>
      </c>
    </row>
    <row r="6" spans="1:7" ht="80.099999999999994" customHeight="1" x14ac:dyDescent="0.25">
      <c r="A6" s="95"/>
      <c r="B6" s="11" t="s">
        <v>114</v>
      </c>
      <c r="C6" s="8">
        <v>1</v>
      </c>
      <c r="D6" s="74"/>
      <c r="E6" s="78"/>
      <c r="F6" s="78"/>
      <c r="G6" s="8">
        <f t="shared" si="0"/>
        <v>0</v>
      </c>
    </row>
    <row r="7" spans="1:7" ht="80.099999999999994" customHeight="1" x14ac:dyDescent="0.25">
      <c r="A7" s="95"/>
      <c r="B7" s="11" t="s">
        <v>213</v>
      </c>
      <c r="C7" s="8">
        <v>1.5</v>
      </c>
      <c r="D7" s="74"/>
      <c r="E7" s="78"/>
      <c r="F7" s="78"/>
      <c r="G7" s="8">
        <f t="shared" si="0"/>
        <v>0</v>
      </c>
    </row>
    <row r="8" spans="1:7" ht="80.099999999999994" customHeight="1" x14ac:dyDescent="0.25">
      <c r="A8" s="95"/>
      <c r="B8" s="11" t="s">
        <v>214</v>
      </c>
      <c r="C8" s="8">
        <v>1.5</v>
      </c>
      <c r="D8" s="74"/>
      <c r="E8" s="78"/>
      <c r="F8" s="78"/>
      <c r="G8" s="8">
        <f t="shared" si="0"/>
        <v>0</v>
      </c>
    </row>
    <row r="9" spans="1:7" ht="80.099999999999994" customHeight="1" x14ac:dyDescent="0.25">
      <c r="A9" s="95"/>
      <c r="B9" s="72" t="s">
        <v>115</v>
      </c>
      <c r="C9" s="8">
        <v>0.5</v>
      </c>
      <c r="D9" s="74"/>
      <c r="E9" s="78"/>
      <c r="F9" s="78"/>
      <c r="G9" s="8">
        <f t="shared" si="0"/>
        <v>0</v>
      </c>
    </row>
    <row r="10" spans="1:7" ht="80.099999999999994" customHeight="1" x14ac:dyDescent="0.25">
      <c r="A10" s="102" t="s">
        <v>116</v>
      </c>
      <c r="B10" s="67" t="s">
        <v>117</v>
      </c>
      <c r="C10" s="8">
        <v>1</v>
      </c>
      <c r="D10" s="74"/>
      <c r="E10" s="78"/>
      <c r="F10" s="78"/>
      <c r="G10" s="8">
        <f t="shared" si="0"/>
        <v>0</v>
      </c>
    </row>
    <row r="11" spans="1:7" ht="80.099999999999994" customHeight="1" x14ac:dyDescent="0.25">
      <c r="A11" s="95"/>
      <c r="B11" s="11" t="s">
        <v>118</v>
      </c>
      <c r="C11" s="8">
        <v>1</v>
      </c>
      <c r="D11" s="74"/>
      <c r="E11" s="78"/>
      <c r="F11" s="78"/>
      <c r="G11" s="8">
        <f t="shared" si="0"/>
        <v>0</v>
      </c>
    </row>
    <row r="12" spans="1:7" ht="80.099999999999994" customHeight="1" x14ac:dyDescent="0.25">
      <c r="A12" s="95"/>
      <c r="B12" s="11" t="s">
        <v>119</v>
      </c>
      <c r="C12" s="8">
        <v>0.5</v>
      </c>
      <c r="D12" s="74"/>
      <c r="E12" s="78"/>
      <c r="F12" s="78"/>
      <c r="G12" s="8">
        <f t="shared" si="0"/>
        <v>0</v>
      </c>
    </row>
    <row r="13" spans="1:7" ht="80.099999999999994" customHeight="1" x14ac:dyDescent="0.25">
      <c r="A13" s="95"/>
      <c r="B13" s="11" t="s">
        <v>120</v>
      </c>
      <c r="C13" s="8">
        <v>0.5</v>
      </c>
      <c r="D13" s="74"/>
      <c r="E13" s="78"/>
      <c r="F13" s="78"/>
      <c r="G13" s="8">
        <f t="shared" si="0"/>
        <v>0</v>
      </c>
    </row>
    <row r="14" spans="1:7" ht="80.099999999999994" customHeight="1" x14ac:dyDescent="0.25">
      <c r="A14" s="103"/>
      <c r="B14" s="11" t="s">
        <v>121</v>
      </c>
      <c r="C14" s="8">
        <v>0.5</v>
      </c>
      <c r="D14" s="74"/>
      <c r="E14" s="78"/>
      <c r="F14" s="78"/>
      <c r="G14" s="8">
        <f t="shared" si="0"/>
        <v>0</v>
      </c>
    </row>
    <row r="15" spans="1:7" ht="80.099999999999994" customHeight="1" x14ac:dyDescent="0.25">
      <c r="A15" s="109" t="s">
        <v>122</v>
      </c>
      <c r="B15" s="109"/>
      <c r="C15" s="8">
        <v>1</v>
      </c>
      <c r="D15" s="74"/>
      <c r="E15" s="78"/>
      <c r="F15" s="78"/>
      <c r="G15" s="8">
        <f t="shared" si="0"/>
        <v>0</v>
      </c>
    </row>
    <row r="16" spans="1:7" ht="80.099999999999994" customHeight="1" x14ac:dyDescent="0.25">
      <c r="A16" s="104" t="s">
        <v>123</v>
      </c>
      <c r="B16" s="104"/>
      <c r="C16" s="8">
        <v>1</v>
      </c>
      <c r="D16" s="74"/>
      <c r="E16" s="78"/>
      <c r="F16" s="78"/>
      <c r="G16" s="8">
        <f t="shared" si="0"/>
        <v>0</v>
      </c>
    </row>
    <row r="17" spans="1:7" ht="80.099999999999994" customHeight="1" x14ac:dyDescent="0.25">
      <c r="A17" s="104" t="s">
        <v>124</v>
      </c>
      <c r="B17" s="104"/>
      <c r="C17" s="8">
        <v>1</v>
      </c>
      <c r="D17" s="74"/>
      <c r="E17" s="78"/>
      <c r="F17" s="78"/>
      <c r="G17" s="8">
        <f t="shared" si="0"/>
        <v>0</v>
      </c>
    </row>
    <row r="18" spans="1:7" s="27" customFormat="1" ht="20.100000000000001" customHeight="1" x14ac:dyDescent="0.25">
      <c r="A18" s="105" t="s">
        <v>125</v>
      </c>
      <c r="B18" s="108"/>
      <c r="C18" s="26"/>
      <c r="D18" s="26"/>
      <c r="E18" s="28"/>
      <c r="F18" s="28"/>
      <c r="G18" s="26"/>
    </row>
    <row r="19" spans="1:7" ht="80.099999999999994" customHeight="1" x14ac:dyDescent="0.25">
      <c r="A19" s="97" t="s">
        <v>126</v>
      </c>
      <c r="B19" s="11" t="s">
        <v>127</v>
      </c>
      <c r="C19" s="8">
        <v>1</v>
      </c>
      <c r="D19" s="74"/>
      <c r="E19" s="78"/>
      <c r="F19" s="78"/>
      <c r="G19" s="8">
        <f t="shared" si="0"/>
        <v>0</v>
      </c>
    </row>
    <row r="20" spans="1:7" ht="80.099999999999994" customHeight="1" x14ac:dyDescent="0.25">
      <c r="A20" s="97"/>
      <c r="B20" s="11" t="s">
        <v>128</v>
      </c>
      <c r="C20" s="8">
        <v>2</v>
      </c>
      <c r="D20" s="74"/>
      <c r="E20" s="78"/>
      <c r="F20" s="78"/>
      <c r="G20" s="8">
        <f t="shared" si="0"/>
        <v>0</v>
      </c>
    </row>
    <row r="21" spans="1:7" ht="80.099999999999994" customHeight="1" x14ac:dyDescent="0.25">
      <c r="A21" s="97"/>
      <c r="B21" s="11" t="s">
        <v>129</v>
      </c>
      <c r="C21" s="8">
        <v>1</v>
      </c>
      <c r="D21" s="74"/>
      <c r="E21" s="78"/>
      <c r="F21" s="78"/>
      <c r="G21" s="8">
        <f t="shared" si="0"/>
        <v>0</v>
      </c>
    </row>
    <row r="22" spans="1:7" ht="80.099999999999994" customHeight="1" x14ac:dyDescent="0.25">
      <c r="A22" s="97"/>
      <c r="B22" s="11" t="s">
        <v>130</v>
      </c>
      <c r="C22" s="8">
        <f>IF(D26="NÃO SE APLICA",1,0.5)</f>
        <v>0.5</v>
      </c>
      <c r="D22" s="74"/>
      <c r="E22" s="78"/>
      <c r="F22" s="78"/>
      <c r="G22" s="8">
        <f t="shared" si="0"/>
        <v>0</v>
      </c>
    </row>
    <row r="23" spans="1:7" ht="80.099999999999994" customHeight="1" x14ac:dyDescent="0.25">
      <c r="A23" s="97"/>
      <c r="B23" s="11" t="s">
        <v>131</v>
      </c>
      <c r="C23" s="8">
        <f>IF(D26="NÃO SE APLICA",1,0.5)</f>
        <v>0.5</v>
      </c>
      <c r="D23" s="74"/>
      <c r="E23" s="78"/>
      <c r="F23" s="78"/>
      <c r="G23" s="8">
        <f t="shared" si="0"/>
        <v>0</v>
      </c>
    </row>
    <row r="24" spans="1:7" ht="80.099999999999994" customHeight="1" x14ac:dyDescent="0.25">
      <c r="A24" s="97"/>
      <c r="B24" s="11" t="s">
        <v>132</v>
      </c>
      <c r="C24" s="8">
        <f>IF(D26="NÃO SE APLICA",1,0.5)</f>
        <v>0.5</v>
      </c>
      <c r="D24" s="74"/>
      <c r="E24" s="78"/>
      <c r="F24" s="78"/>
      <c r="G24" s="8">
        <f t="shared" si="0"/>
        <v>0</v>
      </c>
    </row>
    <row r="25" spans="1:7" ht="80.099999999999994" customHeight="1" x14ac:dyDescent="0.25">
      <c r="A25" s="97"/>
      <c r="B25" s="72" t="s">
        <v>133</v>
      </c>
      <c r="C25" s="8">
        <f>IF(D26="NÃO SE APLICA",1,0.5)</f>
        <v>0.5</v>
      </c>
      <c r="D25" s="74"/>
      <c r="E25" s="78"/>
      <c r="F25" s="78"/>
      <c r="G25" s="8">
        <f t="shared" si="0"/>
        <v>0</v>
      </c>
    </row>
    <row r="26" spans="1:7" ht="80.099999999999994" customHeight="1" x14ac:dyDescent="0.25">
      <c r="A26" s="109" t="s">
        <v>234</v>
      </c>
      <c r="B26" s="109"/>
      <c r="C26" s="8">
        <f>IF(D26="NÃO SE APLICA","NÃO SE APLICA",2)</f>
        <v>2</v>
      </c>
      <c r="D26" s="74"/>
      <c r="E26" s="78"/>
      <c r="F26" s="78"/>
      <c r="G26" s="8">
        <f t="shared" si="0"/>
        <v>0</v>
      </c>
    </row>
    <row r="27" spans="1:7" x14ac:dyDescent="0.25">
      <c r="A27" s="16"/>
      <c r="B27" s="11"/>
      <c r="C27" s="8"/>
      <c r="D27" s="8"/>
      <c r="E27" s="2"/>
      <c r="F27" s="83" t="s">
        <v>134</v>
      </c>
      <c r="G27" s="84">
        <f>SUM(G4:G26)</f>
        <v>0</v>
      </c>
    </row>
    <row r="28" spans="1:7" x14ac:dyDescent="0.25">
      <c r="A28" s="19"/>
      <c r="B28" s="20"/>
      <c r="C28" s="21"/>
      <c r="D28" s="22"/>
      <c r="E28" s="22"/>
      <c r="F28" s="23"/>
      <c r="G28" s="24"/>
    </row>
    <row r="29" spans="1:7" ht="80.099999999999994" customHeight="1" x14ac:dyDescent="0.25">
      <c r="A29" s="92" t="s">
        <v>177</v>
      </c>
      <c r="B29" s="92"/>
      <c r="C29" s="93" t="s">
        <v>178</v>
      </c>
      <c r="D29" s="93"/>
      <c r="E29" s="93"/>
      <c r="F29" s="93"/>
      <c r="G29" s="93"/>
    </row>
  </sheetData>
  <sheetProtection algorithmName="SHA-512" hashValue="bjh8tlOvRsw28wRNfcqrXLwiBW1bivRBKNkiVjulvGO+GjpALDQse4abv3rcSi2glGn7/TDURXFPN1sUv3fBTg==" saltValue="Vzk8SnCYYECN3ZtGSBtyiA==" spinCount="100000" sheet="1" objects="1" scenarios="1" formatCells="0" formatColumns="0" formatRows="0" autoFilter="0"/>
  <mergeCells count="13">
    <mergeCell ref="A29:B29"/>
    <mergeCell ref="C29:G29"/>
    <mergeCell ref="A1:G1"/>
    <mergeCell ref="A2:B2"/>
    <mergeCell ref="A3:B3"/>
    <mergeCell ref="A18:B18"/>
    <mergeCell ref="A19:A25"/>
    <mergeCell ref="A10:A14"/>
    <mergeCell ref="A26:B26"/>
    <mergeCell ref="A4:A9"/>
    <mergeCell ref="A16:B16"/>
    <mergeCell ref="A17:B17"/>
    <mergeCell ref="A15:B15"/>
  </mergeCells>
  <conditionalFormatting sqref="D4:D26">
    <cfRule type="expression" dxfId="11" priority="4">
      <formula>D4="SIM"</formula>
    </cfRule>
    <cfRule type="expression" dxfId="10" priority="3">
      <formula>D4="Não"</formula>
    </cfRule>
  </conditionalFormatting>
  <dataValidations count="2">
    <dataValidation type="list" allowBlank="1" showInputMessage="1" showErrorMessage="1" sqref="D4:D17 D19:D26" xr:uid="{770156F0-45BF-42B6-91B3-1E3FF201D2DB}">
      <formula1>"SIM, NÃO"</formula1>
    </dataValidation>
    <dataValidation type="list" showInputMessage="1" showErrorMessage="1" sqref="D28" xr:uid="{D15A01F6-4D6E-4A31-A926-CE8DC5283279}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65EC-A9A0-4A19-B636-000CEB8AEB86}">
  <dimension ref="A1:G19"/>
  <sheetViews>
    <sheetView zoomScaleNormal="100" zoomScaleSheetLayoutView="100" workbookViewId="0">
      <selection activeCell="D9" sqref="D9"/>
    </sheetView>
  </sheetViews>
  <sheetFormatPr defaultRowHeight="15" x14ac:dyDescent="0.25"/>
  <cols>
    <col min="1" max="1" width="20.7109375" customWidth="1"/>
    <col min="2" max="2" width="60.7109375" customWidth="1"/>
    <col min="3" max="3" width="14.42578125" style="10" customWidth="1"/>
    <col min="4" max="4" width="19.28515625" style="10" customWidth="1"/>
    <col min="5" max="6" width="35.7109375" customWidth="1"/>
    <col min="7" max="7" width="13.7109375" customWidth="1"/>
  </cols>
  <sheetData>
    <row r="1" spans="1:7" ht="48" customHeight="1" x14ac:dyDescent="0.25">
      <c r="A1" s="98" t="s">
        <v>135</v>
      </c>
      <c r="B1" s="98"/>
      <c r="C1" s="98"/>
      <c r="D1" s="98"/>
      <c r="E1" s="98"/>
      <c r="F1" s="98"/>
      <c r="G1" s="98"/>
    </row>
    <row r="2" spans="1:7" ht="63" customHeight="1" x14ac:dyDescent="0.25">
      <c r="A2" s="100" t="s">
        <v>29</v>
      </c>
      <c r="B2" s="100"/>
      <c r="C2" s="17" t="s">
        <v>222</v>
      </c>
      <c r="D2" s="17" t="s">
        <v>30</v>
      </c>
      <c r="E2" s="4" t="s">
        <v>31</v>
      </c>
      <c r="F2" s="17" t="s">
        <v>52</v>
      </c>
      <c r="G2" s="17" t="s">
        <v>33</v>
      </c>
    </row>
    <row r="3" spans="1:7" s="29" customFormat="1" ht="20.100000000000001" customHeight="1" x14ac:dyDescent="0.25">
      <c r="A3" s="105" t="s">
        <v>136</v>
      </c>
      <c r="B3" s="108"/>
      <c r="C3" s="26"/>
      <c r="D3" s="26"/>
      <c r="E3" s="28"/>
      <c r="F3" s="28"/>
      <c r="G3" s="28"/>
    </row>
    <row r="4" spans="1:7" ht="80.099999999999994" customHeight="1" x14ac:dyDescent="0.25">
      <c r="A4" s="95" t="s">
        <v>137</v>
      </c>
      <c r="B4" s="11" t="s">
        <v>138</v>
      </c>
      <c r="C4" s="8">
        <v>1</v>
      </c>
      <c r="D4" s="74"/>
      <c r="E4" s="78"/>
      <c r="F4" s="78"/>
      <c r="G4" s="8">
        <f>IF(D4="Sim",C4,0)</f>
        <v>0</v>
      </c>
    </row>
    <row r="5" spans="1:7" ht="80.099999999999994" customHeight="1" x14ac:dyDescent="0.25">
      <c r="A5" s="95"/>
      <c r="B5" s="11" t="s">
        <v>220</v>
      </c>
      <c r="C5" s="8">
        <v>1</v>
      </c>
      <c r="D5" s="74"/>
      <c r="E5" s="78"/>
      <c r="F5" s="78"/>
      <c r="G5" s="8">
        <f t="shared" ref="G5:G16" si="0">IF(D5="Sim",C5,0)</f>
        <v>0</v>
      </c>
    </row>
    <row r="6" spans="1:7" ht="80.099999999999994" customHeight="1" x14ac:dyDescent="0.25">
      <c r="A6" s="103"/>
      <c r="B6" s="68" t="s">
        <v>139</v>
      </c>
      <c r="C6" s="8">
        <v>1</v>
      </c>
      <c r="D6" s="74"/>
      <c r="E6" s="78"/>
      <c r="F6" s="78"/>
      <c r="G6" s="8">
        <f t="shared" si="0"/>
        <v>0</v>
      </c>
    </row>
    <row r="7" spans="1:7" ht="80.099999999999994" customHeight="1" x14ac:dyDescent="0.25">
      <c r="A7" s="97" t="s">
        <v>140</v>
      </c>
      <c r="B7" s="2" t="s">
        <v>141</v>
      </c>
      <c r="C7" s="8">
        <v>0.5</v>
      </c>
      <c r="D7" s="74"/>
      <c r="E7" s="78"/>
      <c r="F7" s="78"/>
      <c r="G7" s="8">
        <f t="shared" si="0"/>
        <v>0</v>
      </c>
    </row>
    <row r="8" spans="1:7" ht="80.099999999999994" customHeight="1" x14ac:dyDescent="0.25">
      <c r="A8" s="97"/>
      <c r="B8" s="2" t="s">
        <v>142</v>
      </c>
      <c r="C8" s="8">
        <v>0.5</v>
      </c>
      <c r="D8" s="74"/>
      <c r="E8" s="78"/>
      <c r="F8" s="78"/>
      <c r="G8" s="8">
        <f t="shared" si="0"/>
        <v>0</v>
      </c>
    </row>
    <row r="9" spans="1:7" ht="80.099999999999994" customHeight="1" x14ac:dyDescent="0.25">
      <c r="A9" s="109" t="s">
        <v>143</v>
      </c>
      <c r="B9" s="109"/>
      <c r="C9" s="8">
        <v>1</v>
      </c>
      <c r="D9" s="74"/>
      <c r="E9" s="78"/>
      <c r="F9" s="78"/>
      <c r="G9" s="8">
        <f t="shared" si="0"/>
        <v>0</v>
      </c>
    </row>
    <row r="10" spans="1:7" s="29" customFormat="1" ht="20.100000000000001" customHeight="1" x14ac:dyDescent="0.25">
      <c r="A10" s="105" t="s">
        <v>144</v>
      </c>
      <c r="B10" s="105"/>
      <c r="C10" s="26"/>
      <c r="D10" s="26"/>
      <c r="E10" s="28"/>
      <c r="F10" s="28"/>
      <c r="G10" s="26"/>
    </row>
    <row r="11" spans="1:7" ht="80.099999999999994" customHeight="1" x14ac:dyDescent="0.25">
      <c r="A11" s="97" t="s">
        <v>145</v>
      </c>
      <c r="B11" s="11" t="s">
        <v>146</v>
      </c>
      <c r="C11" s="8">
        <v>1</v>
      </c>
      <c r="D11" s="74"/>
      <c r="E11" s="78"/>
      <c r="F11" s="78"/>
      <c r="G11" s="8">
        <f t="shared" si="0"/>
        <v>0</v>
      </c>
    </row>
    <row r="12" spans="1:7" ht="80.099999999999994" customHeight="1" x14ac:dyDescent="0.25">
      <c r="A12" s="97"/>
      <c r="B12" s="11" t="s">
        <v>147</v>
      </c>
      <c r="C12" s="8">
        <v>1</v>
      </c>
      <c r="D12" s="74"/>
      <c r="E12" s="78"/>
      <c r="F12" s="78"/>
      <c r="G12" s="8">
        <f t="shared" si="0"/>
        <v>0</v>
      </c>
    </row>
    <row r="13" spans="1:7" ht="80.099999999999994" customHeight="1" x14ac:dyDescent="0.25">
      <c r="A13" s="97"/>
      <c r="B13" s="11" t="s">
        <v>148</v>
      </c>
      <c r="C13" s="8">
        <v>1</v>
      </c>
      <c r="D13" s="74"/>
      <c r="E13" s="78"/>
      <c r="F13" s="78"/>
      <c r="G13" s="8">
        <f t="shared" si="0"/>
        <v>0</v>
      </c>
    </row>
    <row r="14" spans="1:7" ht="80.099999999999994" customHeight="1" x14ac:dyDescent="0.25">
      <c r="A14" s="102" t="s">
        <v>149</v>
      </c>
      <c r="B14" s="67" t="s">
        <v>150</v>
      </c>
      <c r="C14" s="8">
        <v>0.5</v>
      </c>
      <c r="D14" s="74"/>
      <c r="E14" s="78"/>
      <c r="F14" s="78"/>
      <c r="G14" s="8">
        <f t="shared" si="0"/>
        <v>0</v>
      </c>
    </row>
    <row r="15" spans="1:7" ht="80.099999999999994" customHeight="1" x14ac:dyDescent="0.25">
      <c r="A15" s="95"/>
      <c r="B15" s="2" t="s">
        <v>151</v>
      </c>
      <c r="C15" s="8">
        <v>0.5</v>
      </c>
      <c r="D15" s="74"/>
      <c r="E15" s="78"/>
      <c r="F15" s="78"/>
      <c r="G15" s="8">
        <f t="shared" si="0"/>
        <v>0</v>
      </c>
    </row>
    <row r="16" spans="1:7" ht="80.099999999999994" customHeight="1" x14ac:dyDescent="0.25">
      <c r="A16" s="109" t="s">
        <v>221</v>
      </c>
      <c r="B16" s="109"/>
      <c r="C16" s="8">
        <v>1</v>
      </c>
      <c r="D16" s="74"/>
      <c r="E16" s="78"/>
      <c r="F16" s="78"/>
      <c r="G16" s="8">
        <f t="shared" si="0"/>
        <v>0</v>
      </c>
    </row>
    <row r="17" spans="1:7" ht="15.75" x14ac:dyDescent="0.25">
      <c r="A17" s="2"/>
      <c r="B17" s="2"/>
      <c r="C17" s="8"/>
      <c r="D17" s="8"/>
      <c r="E17" s="2"/>
      <c r="F17" s="83" t="s">
        <v>152</v>
      </c>
      <c r="G17" s="85">
        <f>SUM(G4:G16)</f>
        <v>0</v>
      </c>
    </row>
    <row r="18" spans="1:7" ht="15.75" x14ac:dyDescent="0.25">
      <c r="A18" s="19"/>
      <c r="B18" s="20"/>
      <c r="C18" s="21"/>
      <c r="D18" s="22"/>
      <c r="E18" s="22"/>
      <c r="F18" s="23"/>
      <c r="G18" s="24"/>
    </row>
    <row r="19" spans="1:7" ht="80.099999999999994" customHeight="1" x14ac:dyDescent="0.25">
      <c r="A19" s="92" t="s">
        <v>177</v>
      </c>
      <c r="B19" s="92"/>
      <c r="C19" s="93" t="s">
        <v>178</v>
      </c>
      <c r="D19" s="93"/>
      <c r="E19" s="93"/>
      <c r="F19" s="93"/>
      <c r="G19" s="93"/>
    </row>
  </sheetData>
  <sheetProtection algorithmName="SHA-512" hashValue="x8gdq9mD8YTm9Lf6yJBVXmQwEph/iaYXCnYD1ye6VAhvusZOXtUJ40odFsgDY1hehkr28hMgeZBeS5MFBntKtA==" saltValue="4luYcQWlwlw7DRQexjwBCg==" spinCount="100000" sheet="1" objects="1" scenarios="1" formatCells="0" formatColumns="0" formatRows="0" autoFilter="0"/>
  <mergeCells count="12">
    <mergeCell ref="A19:B19"/>
    <mergeCell ref="C19:G19"/>
    <mergeCell ref="A1:G1"/>
    <mergeCell ref="A11:A13"/>
    <mergeCell ref="A14:A15"/>
    <mergeCell ref="A9:B9"/>
    <mergeCell ref="A16:B16"/>
    <mergeCell ref="A2:B2"/>
    <mergeCell ref="A3:B3"/>
    <mergeCell ref="A4:A6"/>
    <mergeCell ref="A7:A8"/>
    <mergeCell ref="A10:B10"/>
  </mergeCells>
  <conditionalFormatting sqref="D4:D16">
    <cfRule type="expression" dxfId="9" priority="2">
      <formula>D4="SIM"</formula>
    </cfRule>
    <cfRule type="expression" dxfId="8" priority="1">
      <formula>D4="Não"</formula>
    </cfRule>
  </conditionalFormatting>
  <dataValidations count="2">
    <dataValidation type="list" allowBlank="1" showInputMessage="1" showErrorMessage="1" sqref="D4:D9 D11:D16" xr:uid="{3A7CC4C4-6C14-45B3-85AC-F13BD1D4022D}">
      <formula1>"SIM, NÃO"</formula1>
    </dataValidation>
    <dataValidation type="list" showInputMessage="1" showErrorMessage="1" sqref="D18" xr:uid="{F83D0B3C-2048-4802-9E44-D9FC738A1E4B}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D7A5-F140-4B64-85C8-19824C512209}">
  <dimension ref="A1:G11"/>
  <sheetViews>
    <sheetView topLeftCell="A4" zoomScaleNormal="100" zoomScaleSheetLayoutView="100" workbookViewId="0">
      <selection activeCell="D8" sqref="D8"/>
    </sheetView>
  </sheetViews>
  <sheetFormatPr defaultRowHeight="15" x14ac:dyDescent="0.25"/>
  <cols>
    <col min="1" max="1" width="20.7109375" customWidth="1"/>
    <col min="2" max="2" width="60.7109375" customWidth="1"/>
    <col min="3" max="3" width="14.42578125" style="10" customWidth="1"/>
    <col min="4" max="4" width="19.28515625" style="10" customWidth="1"/>
    <col min="5" max="6" width="35.7109375" customWidth="1"/>
    <col min="7" max="7" width="13.7109375" style="10" customWidth="1"/>
  </cols>
  <sheetData>
    <row r="1" spans="1:7" ht="46.5" customHeight="1" x14ac:dyDescent="0.25">
      <c r="A1" s="98" t="s">
        <v>153</v>
      </c>
      <c r="B1" s="98"/>
      <c r="C1" s="98"/>
      <c r="D1" s="98"/>
      <c r="E1" s="98"/>
      <c r="F1" s="98"/>
      <c r="G1" s="98"/>
    </row>
    <row r="2" spans="1:7" ht="63" customHeight="1" x14ac:dyDescent="0.25">
      <c r="A2" s="100" t="s">
        <v>29</v>
      </c>
      <c r="B2" s="100"/>
      <c r="C2" s="17" t="s">
        <v>222</v>
      </c>
      <c r="D2" s="17" t="s">
        <v>30</v>
      </c>
      <c r="E2" s="4" t="s">
        <v>31</v>
      </c>
      <c r="F2" s="17" t="s">
        <v>52</v>
      </c>
      <c r="G2" s="17" t="s">
        <v>33</v>
      </c>
    </row>
    <row r="3" spans="1:7" ht="80.099999999999994" customHeight="1" x14ac:dyDescent="0.25">
      <c r="A3" s="97" t="s">
        <v>154</v>
      </c>
      <c r="B3" s="11" t="s">
        <v>155</v>
      </c>
      <c r="C3" s="8">
        <f>IF(AND($D$7="NÃO SE APLICA",$D$8="NÃO SE APLICA"),1.2,IF($D$7="NÃO SE APLICA",0.9,IF($D$8="NÃO SE APLICA",0.8,0.6)))</f>
        <v>0.6</v>
      </c>
      <c r="D3" s="74"/>
      <c r="E3" s="73"/>
      <c r="F3" s="73"/>
      <c r="G3" s="8">
        <f>IF(D3="Sim",C3,0)</f>
        <v>0</v>
      </c>
    </row>
    <row r="4" spans="1:7" ht="80.099999999999994" customHeight="1" x14ac:dyDescent="0.25">
      <c r="A4" s="97"/>
      <c r="B4" s="11" t="s">
        <v>156</v>
      </c>
      <c r="C4" s="8">
        <f>IF(AND($D$7="NÃO SE APLICA",$D$8="NÃO SE APLICA"),1.4,IF($D$7="NÃO SE APLICA",1.1,IF($D$8="NÃO SE APLICA",0.9,0.7)))</f>
        <v>0.7</v>
      </c>
      <c r="D4" s="74"/>
      <c r="E4" s="73"/>
      <c r="F4" s="73"/>
      <c r="G4" s="8">
        <f t="shared" ref="G4:G7" si="0">IF(D4="Sim",C4,0)</f>
        <v>0</v>
      </c>
    </row>
    <row r="5" spans="1:7" ht="80.099999999999994" customHeight="1" x14ac:dyDescent="0.25">
      <c r="A5" s="97"/>
      <c r="B5" s="11" t="s">
        <v>157</v>
      </c>
      <c r="C5" s="8">
        <f>IF(AND($D$7="NÃO SE APLICA",$D$8="NÃO SE APLICA"),1.2,IF($D$7="NÃO SE APLICA",0.9,IF($D$8="NÃO SE APLICA",0.8,0.6)))</f>
        <v>0.6</v>
      </c>
      <c r="D5" s="74"/>
      <c r="E5" s="73"/>
      <c r="F5" s="73"/>
      <c r="G5" s="8">
        <f>IF(D5="Sim",C5,0)</f>
        <v>0</v>
      </c>
    </row>
    <row r="6" spans="1:7" ht="80.099999999999994" customHeight="1" x14ac:dyDescent="0.25">
      <c r="A6" s="97"/>
      <c r="B6" s="11" t="s">
        <v>158</v>
      </c>
      <c r="C6" s="8">
        <f>IF(AND($D$7="NÃO SE APLICA",$D$8="NÃO SE APLICA"),1.2,IF($D$7="NÃO SE APLICA",0.9,IF($D$8="NÃO SE APLICA",0.8,0.6)))</f>
        <v>0.6</v>
      </c>
      <c r="D6" s="74"/>
      <c r="E6" s="73"/>
      <c r="F6" s="73"/>
      <c r="G6" s="8">
        <f>IF(D6="Sim",C6,0)</f>
        <v>0</v>
      </c>
    </row>
    <row r="7" spans="1:7" ht="80.099999999999994" customHeight="1" x14ac:dyDescent="0.25">
      <c r="A7" s="97"/>
      <c r="B7" s="5" t="s">
        <v>159</v>
      </c>
      <c r="C7" s="8">
        <f>IF(D7="NÃO SE APLICA","NÃO SE APLICA",IF(D8="NÃO SE APLICA",1.7,1.5))</f>
        <v>1.5</v>
      </c>
      <c r="D7" s="74"/>
      <c r="E7" s="73"/>
      <c r="F7" s="73"/>
      <c r="G7" s="8">
        <f t="shared" si="0"/>
        <v>0</v>
      </c>
    </row>
    <row r="8" spans="1:7" ht="80.099999999999994" customHeight="1" x14ac:dyDescent="0.25">
      <c r="A8" s="97"/>
      <c r="B8" s="5" t="s">
        <v>160</v>
      </c>
      <c r="C8" s="8">
        <f>IF(D8="NÃO SE APLICA","NÃO SE APLICA",IF(D7="NÃO SE APLICA",1.2,1))</f>
        <v>1</v>
      </c>
      <c r="D8" s="74"/>
      <c r="E8" s="73"/>
      <c r="F8" s="73"/>
      <c r="G8" s="8">
        <f>IF(D8="Sim",C8,IF(D8="PARCIALMENTE",C8/2,0))</f>
        <v>0</v>
      </c>
    </row>
    <row r="9" spans="1:7" ht="15.75" x14ac:dyDescent="0.25">
      <c r="A9" s="16"/>
      <c r="B9" s="6"/>
      <c r="C9" s="8"/>
      <c r="D9" s="8"/>
      <c r="E9" s="2"/>
      <c r="F9" s="83" t="s">
        <v>161</v>
      </c>
      <c r="G9" s="84">
        <f>SUM(G3:G8)</f>
        <v>0</v>
      </c>
    </row>
    <row r="10" spans="1:7" ht="15.75" x14ac:dyDescent="0.25">
      <c r="A10" s="19"/>
      <c r="B10" s="20"/>
      <c r="C10" s="21"/>
      <c r="D10" s="22"/>
      <c r="E10" s="22"/>
      <c r="F10" s="23"/>
      <c r="G10" s="24"/>
    </row>
    <row r="11" spans="1:7" ht="80.099999999999994" customHeight="1" x14ac:dyDescent="0.25">
      <c r="A11" s="92" t="s">
        <v>177</v>
      </c>
      <c r="B11" s="92"/>
      <c r="C11" s="93" t="s">
        <v>178</v>
      </c>
      <c r="D11" s="93"/>
      <c r="E11" s="93"/>
      <c r="F11" s="93"/>
      <c r="G11" s="93"/>
    </row>
  </sheetData>
  <sheetProtection algorithmName="SHA-512" hashValue="PfGJQhdNvrPOBrZuXPL2Gs5gBlBsjotZqfSbGlxF/4VaOe0IzTWY9If3CktqShbkaXyRkvZXX/B8CcSQbQEzbw==" saltValue="unnbZmEU941swa+ePqpaJA==" spinCount="100000" sheet="1" formatCells="0" formatColumns="0" formatRows="0" autoFilter="0"/>
  <mergeCells count="5">
    <mergeCell ref="A11:B11"/>
    <mergeCell ref="C11:G11"/>
    <mergeCell ref="A2:B2"/>
    <mergeCell ref="A3:A8"/>
    <mergeCell ref="A1:G1"/>
  </mergeCells>
  <conditionalFormatting sqref="D3:D8">
    <cfRule type="expression" dxfId="7" priority="3">
      <formula>D3="SIM"</formula>
    </cfRule>
    <cfRule type="expression" dxfId="6" priority="2">
      <formula>D3="Não"</formula>
    </cfRule>
  </conditionalFormatting>
  <conditionalFormatting sqref="D8">
    <cfRule type="expression" dxfId="5" priority="1">
      <formula>$D$8="PARCIALMENTE"</formula>
    </cfRule>
  </conditionalFormatting>
  <dataValidations count="6">
    <dataValidation type="list" allowBlank="1" showInputMessage="1" showErrorMessage="1" sqref="D3:D6" xr:uid="{8014F8D6-5304-4A2E-BCB2-0FF98835F9F3}">
      <formula1>"SIM, NÃO"</formula1>
    </dataValidation>
    <dataValidation type="list" allowBlank="1" showInputMessage="1" showErrorMessage="1" sqref="D7" xr:uid="{26CAEF42-4967-435B-9F7E-60750B88C2A1}">
      <formula1>"SIM, NÃO, NÃO SE APLICA"</formula1>
    </dataValidation>
    <dataValidation type="list" showInputMessage="1" showErrorMessage="1" sqref="D10" xr:uid="{7D6632DB-E773-4A28-B53D-1A5735DBD8B6}">
      <formula1>#REF!</formula1>
    </dataValidation>
    <dataValidation allowBlank="1" showInputMessage="1" showErrorMessage="1" promptTitle="ATENÇÃO Questão 12 e)" prompt="A depender do perfil, se não celebrar contrato com a Administração Pública responder &quot;NÃO SE APLICA&quot;" sqref="B7" xr:uid="{D784F251-FF37-4E0D-BF2A-1F38E80C253D}"/>
    <dataValidation allowBlank="1" showInputMessage="1" showErrorMessage="1" promptTitle="ATENÇÃO Questão 12 f)" prompt="A depender do perfil, se não realizar patrocínios e doações responder &quot;NÃO SE APLICA&quot;" sqref="B8" xr:uid="{F5743FBA-1F5A-4716-AEA7-AF98249A44DF}"/>
    <dataValidation type="list" allowBlank="1" showInputMessage="1" showErrorMessage="1" promptTitle="ATENÇÃO Questão 12 f)" prompt="A depender do perfil, se não realizar patrocínios e doações responder &quot;NÃO SE APLICA&quot;" sqref="D8" xr:uid="{B46944DD-8068-44FD-B12F-8013321F5496}">
      <formula1>"SIM, NÃO, NÃO SE APLICA, PARCIALMENTE"</formula1>
    </dataValidation>
  </dataValidation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0BCA-FE59-4E6D-8F04-F27C636A3793}">
  <dimension ref="A1:I28"/>
  <sheetViews>
    <sheetView topLeftCell="A4" zoomScaleNormal="100" workbookViewId="0">
      <selection activeCell="I26" sqref="I26"/>
    </sheetView>
  </sheetViews>
  <sheetFormatPr defaultRowHeight="15" x14ac:dyDescent="0.25"/>
  <cols>
    <col min="3" max="3" width="14.7109375" customWidth="1"/>
    <col min="4" max="4" width="66.28515625" customWidth="1"/>
    <col min="5" max="5" width="5.7109375" bestFit="1" customWidth="1"/>
    <col min="7" max="7" width="17.5703125" bestFit="1" customWidth="1"/>
    <col min="8" max="8" width="17.5703125" customWidth="1"/>
    <col min="9" max="9" width="17" customWidth="1"/>
  </cols>
  <sheetData>
    <row r="1" spans="1:9" s="30" customFormat="1" ht="47.25" customHeight="1" x14ac:dyDescent="0.25">
      <c r="A1" s="31"/>
      <c r="B1" s="31"/>
      <c r="C1" s="31"/>
      <c r="D1" s="50" t="s">
        <v>182</v>
      </c>
      <c r="E1" s="31"/>
      <c r="F1" s="31"/>
      <c r="G1" s="31"/>
      <c r="H1" s="31"/>
      <c r="I1" s="31"/>
    </row>
    <row r="2" spans="1:9" ht="13.5" customHeight="1" x14ac:dyDescent="0.25"/>
    <row r="3" spans="1:9" ht="37.5" x14ac:dyDescent="0.25">
      <c r="B3" s="56" t="s">
        <v>162</v>
      </c>
      <c r="E3" s="113" t="s">
        <v>192</v>
      </c>
      <c r="F3" s="114"/>
      <c r="G3" s="54" t="s">
        <v>191</v>
      </c>
      <c r="H3" s="55" t="s">
        <v>163</v>
      </c>
    </row>
    <row r="4" spans="1:9" x14ac:dyDescent="0.25">
      <c r="B4" s="121" t="s">
        <v>164</v>
      </c>
      <c r="C4" s="34" t="s">
        <v>165</v>
      </c>
      <c r="D4" s="18"/>
      <c r="E4" s="35"/>
      <c r="F4" s="123">
        <f>E5+E6</f>
        <v>0</v>
      </c>
      <c r="G4" s="118">
        <f>0.4*25</f>
        <v>10</v>
      </c>
      <c r="H4" s="118">
        <v>25</v>
      </c>
    </row>
    <row r="5" spans="1:9" x14ac:dyDescent="0.25">
      <c r="B5" s="128"/>
      <c r="C5" s="18"/>
      <c r="D5" s="41" t="s">
        <v>34</v>
      </c>
      <c r="E5" s="42">
        <f>SUM('Área I'!G4:G16)</f>
        <v>0</v>
      </c>
      <c r="F5" s="124"/>
      <c r="G5" s="118"/>
      <c r="H5" s="118"/>
    </row>
    <row r="6" spans="1:9" ht="15.75" thickBot="1" x14ac:dyDescent="0.3">
      <c r="B6" s="122"/>
      <c r="C6" s="38"/>
      <c r="D6" s="39" t="s">
        <v>43</v>
      </c>
      <c r="E6" s="40">
        <f>SUM('Área I'!G18:G24)</f>
        <v>0</v>
      </c>
      <c r="F6" s="125"/>
      <c r="G6" s="119"/>
      <c r="H6" s="119"/>
    </row>
    <row r="7" spans="1:9" x14ac:dyDescent="0.25">
      <c r="B7" s="129" t="s">
        <v>166</v>
      </c>
      <c r="C7" t="s">
        <v>167</v>
      </c>
      <c r="D7" s="36"/>
      <c r="E7" s="37"/>
      <c r="F7" s="124">
        <f>E8+E9+E10</f>
        <v>0</v>
      </c>
      <c r="G7" s="120">
        <f>0.4*25</f>
        <v>10</v>
      </c>
      <c r="H7" s="120">
        <v>25</v>
      </c>
    </row>
    <row r="8" spans="1:9" x14ac:dyDescent="0.25">
      <c r="B8" s="128"/>
      <c r="D8" s="43" t="s">
        <v>215</v>
      </c>
      <c r="E8" s="44">
        <f>SUM('Área II'!G4:G25)</f>
        <v>0</v>
      </c>
      <c r="F8" s="124"/>
      <c r="G8" s="118"/>
      <c r="H8" s="118"/>
    </row>
    <row r="9" spans="1:9" x14ac:dyDescent="0.25">
      <c r="B9" s="128"/>
      <c r="D9" s="46" t="s">
        <v>67</v>
      </c>
      <c r="E9" s="47">
        <f>SUM('Área II'!G27:G40)</f>
        <v>0</v>
      </c>
      <c r="F9" s="124"/>
      <c r="G9" s="118"/>
      <c r="H9" s="118"/>
    </row>
    <row r="10" spans="1:9" ht="15.75" thickBot="1" x14ac:dyDescent="0.3">
      <c r="B10" s="130"/>
      <c r="C10" s="33"/>
      <c r="D10" s="33" t="s">
        <v>77</v>
      </c>
      <c r="E10" s="45">
        <f>SUM('Área II'!G42:G47)</f>
        <v>0</v>
      </c>
      <c r="F10" s="126"/>
      <c r="G10" s="119"/>
      <c r="H10" s="119"/>
    </row>
    <row r="11" spans="1:9" x14ac:dyDescent="0.25">
      <c r="B11" s="121" t="s">
        <v>168</v>
      </c>
      <c r="C11" t="s">
        <v>169</v>
      </c>
      <c r="D11" s="36"/>
      <c r="E11" s="37"/>
      <c r="F11" s="124">
        <f>E12+E13</f>
        <v>0</v>
      </c>
      <c r="G11" s="120">
        <f>0.4*15</f>
        <v>6</v>
      </c>
      <c r="H11" s="120">
        <v>15</v>
      </c>
    </row>
    <row r="12" spans="1:9" x14ac:dyDescent="0.25">
      <c r="B12" s="128"/>
      <c r="D12" t="s">
        <v>86</v>
      </c>
      <c r="E12" s="32">
        <f>SUM('Área III'!G4:G10)</f>
        <v>0</v>
      </c>
      <c r="F12" s="124"/>
      <c r="G12" s="118"/>
      <c r="H12" s="118"/>
    </row>
    <row r="13" spans="1:9" ht="15.75" thickBot="1" x14ac:dyDescent="0.3">
      <c r="B13" s="130"/>
      <c r="C13" s="33"/>
      <c r="D13" s="49" t="s">
        <v>96</v>
      </c>
      <c r="E13" s="48">
        <f>SUM('Área III'!G12:G22)</f>
        <v>0</v>
      </c>
      <c r="F13" s="126"/>
      <c r="G13" s="119"/>
      <c r="H13" s="119"/>
    </row>
    <row r="14" spans="1:9" x14ac:dyDescent="0.25">
      <c r="B14" s="121" t="s">
        <v>170</v>
      </c>
      <c r="C14" t="s">
        <v>171</v>
      </c>
      <c r="D14" s="36"/>
      <c r="E14" s="37"/>
      <c r="F14" s="124">
        <f>E15+E16</f>
        <v>0</v>
      </c>
      <c r="G14" s="120">
        <f>0.4*20</f>
        <v>8</v>
      </c>
      <c r="H14" s="120">
        <v>20</v>
      </c>
    </row>
    <row r="15" spans="1:9" x14ac:dyDescent="0.25">
      <c r="B15" s="128"/>
      <c r="D15" t="s">
        <v>110</v>
      </c>
      <c r="E15" s="32">
        <f>SUM('Área IV'!G4:G17)</f>
        <v>0</v>
      </c>
      <c r="F15" s="124"/>
      <c r="G15" s="118"/>
      <c r="H15" s="118"/>
    </row>
    <row r="16" spans="1:9" ht="15.75" thickBot="1" x14ac:dyDescent="0.3">
      <c r="B16" s="130"/>
      <c r="C16" s="33"/>
      <c r="D16" s="49" t="s">
        <v>125</v>
      </c>
      <c r="E16" s="48">
        <f>SUM('Área IV'!G19:G26)</f>
        <v>0</v>
      </c>
      <c r="F16" s="126"/>
      <c r="G16" s="119"/>
      <c r="H16" s="119"/>
    </row>
    <row r="17" spans="2:9" x14ac:dyDescent="0.25">
      <c r="B17" s="121" t="s">
        <v>172</v>
      </c>
      <c r="C17" t="s">
        <v>173</v>
      </c>
      <c r="D17" s="36"/>
      <c r="E17" s="37"/>
      <c r="F17" s="124">
        <f>E18+E19</f>
        <v>0</v>
      </c>
      <c r="G17" s="120">
        <f>0.4*10</f>
        <v>4</v>
      </c>
      <c r="H17" s="120">
        <v>10</v>
      </c>
    </row>
    <row r="18" spans="2:9" x14ac:dyDescent="0.25">
      <c r="B18" s="128"/>
      <c r="D18" s="43" t="s">
        <v>136</v>
      </c>
      <c r="E18" s="44">
        <f>SUM('Área V'!G4:G9)</f>
        <v>0</v>
      </c>
      <c r="F18" s="124"/>
      <c r="G18" s="118"/>
      <c r="H18" s="118"/>
    </row>
    <row r="19" spans="2:9" ht="15.75" thickBot="1" x14ac:dyDescent="0.3">
      <c r="B19" s="130"/>
      <c r="C19" s="33"/>
      <c r="D19" s="33" t="s">
        <v>144</v>
      </c>
      <c r="E19" s="45">
        <f>SUM('Área V'!G11:G16)</f>
        <v>0</v>
      </c>
      <c r="F19" s="126"/>
      <c r="G19" s="119"/>
      <c r="H19" s="119"/>
    </row>
    <row r="20" spans="2:9" x14ac:dyDescent="0.25">
      <c r="B20" s="121" t="s">
        <v>174</v>
      </c>
      <c r="C20" t="s">
        <v>175</v>
      </c>
      <c r="D20" s="36"/>
      <c r="E20" s="37"/>
      <c r="F20" s="127">
        <f>E21</f>
        <v>0</v>
      </c>
      <c r="G20" s="131">
        <f>0.4*5</f>
        <v>2</v>
      </c>
      <c r="H20" s="131">
        <v>5</v>
      </c>
    </row>
    <row r="21" spans="2:9" x14ac:dyDescent="0.25">
      <c r="B21" s="122"/>
      <c r="D21" t="s">
        <v>176</v>
      </c>
      <c r="E21" s="32">
        <f>SUM('Área VI'!G3:G8)</f>
        <v>0</v>
      </c>
      <c r="F21" s="124"/>
      <c r="G21" s="132"/>
      <c r="H21" s="132"/>
    </row>
    <row r="22" spans="2:9" x14ac:dyDescent="0.25">
      <c r="B22" s="59"/>
      <c r="E22" s="58"/>
      <c r="F22" s="60"/>
      <c r="G22" s="59"/>
      <c r="H22" s="59"/>
      <c r="I22" s="59"/>
    </row>
    <row r="23" spans="2:9" x14ac:dyDescent="0.25">
      <c r="B23" s="58"/>
      <c r="C23" s="58"/>
      <c r="D23" s="58"/>
      <c r="E23" s="58"/>
      <c r="F23" s="58"/>
      <c r="G23" s="58"/>
      <c r="H23" s="58"/>
    </row>
    <row r="24" spans="2:9" ht="45" customHeight="1" x14ac:dyDescent="0.25">
      <c r="B24" s="112" t="s">
        <v>190</v>
      </c>
      <c r="C24" s="112"/>
      <c r="D24" s="116" t="s">
        <v>193</v>
      </c>
      <c r="E24" s="116"/>
      <c r="F24" s="61">
        <f>F4+F7+F11+F14+F17+F20</f>
        <v>0</v>
      </c>
      <c r="G24" s="117" t="str">
        <f>IF(AND(F24&gt;=70,F4&gt;=G4,F7&gt;=G7,F11&gt;=G11,F14&gt;=G14,F17&gt;=G17,F20&gt;=G20),"APROVADA","NÃO APROVADA")</f>
        <v>NÃO APROVADA</v>
      </c>
      <c r="H24" s="117"/>
    </row>
    <row r="25" spans="2:9" ht="45" customHeight="1" x14ac:dyDescent="0.3">
      <c r="B25" s="112"/>
      <c r="C25" s="112"/>
      <c r="D25" s="115" t="s">
        <v>194</v>
      </c>
      <c r="E25" s="115"/>
      <c r="F25" s="62" t="str">
        <f>IF(AND(F4&gt;=G4,F7&gt;=G7,F11&gt;=G11,F14&gt;=G14,F17&gt;=G17,F20&gt;=G20),"SIM","NÃO")</f>
        <v>NÃO</v>
      </c>
      <c r="G25" s="117"/>
      <c r="H25" s="117"/>
      <c r="I25" s="57"/>
    </row>
    <row r="27" spans="2:9" x14ac:dyDescent="0.25">
      <c r="B27" s="76"/>
    </row>
    <row r="28" spans="2:9" ht="50.25" customHeight="1" x14ac:dyDescent="0.25">
      <c r="B28" s="111" t="s">
        <v>226</v>
      </c>
      <c r="C28" s="112"/>
      <c r="D28" s="110" t="s">
        <v>227</v>
      </c>
      <c r="E28" s="110"/>
      <c r="F28" s="110"/>
      <c r="G28" s="110"/>
      <c r="H28" s="110"/>
      <c r="I28" s="75"/>
    </row>
  </sheetData>
  <sheetProtection algorithmName="SHA-512" hashValue="/ddyTrHEW0tp4blMMecJFZ0l3IPNerqANRTYYg9Fm7KXrHudOZwqrFWYp4bIx63HJ1qVWlJWFn9BBuFrJsNJKA==" saltValue="x064WK6Eld1AolmbSwvc4g==" spinCount="100000" sheet="1" objects="1" scenarios="1"/>
  <dataConsolidate/>
  <mergeCells count="31">
    <mergeCell ref="G20:G21"/>
    <mergeCell ref="G17:G19"/>
    <mergeCell ref="G14:G16"/>
    <mergeCell ref="G11:G13"/>
    <mergeCell ref="H20:H21"/>
    <mergeCell ref="B4:B6"/>
    <mergeCell ref="B7:B10"/>
    <mergeCell ref="B11:B13"/>
    <mergeCell ref="B14:B16"/>
    <mergeCell ref="B17:B19"/>
    <mergeCell ref="F7:F10"/>
    <mergeCell ref="F11:F13"/>
    <mergeCell ref="F14:F16"/>
    <mergeCell ref="F17:F19"/>
    <mergeCell ref="F20:F21"/>
    <mergeCell ref="D28:H28"/>
    <mergeCell ref="B28:C28"/>
    <mergeCell ref="E3:F3"/>
    <mergeCell ref="B24:C25"/>
    <mergeCell ref="D25:E25"/>
    <mergeCell ref="D24:E24"/>
    <mergeCell ref="G24:H25"/>
    <mergeCell ref="H4:H6"/>
    <mergeCell ref="H7:H10"/>
    <mergeCell ref="H11:H13"/>
    <mergeCell ref="H14:H16"/>
    <mergeCell ref="H17:H19"/>
    <mergeCell ref="B20:B21"/>
    <mergeCell ref="G7:G10"/>
    <mergeCell ref="G4:G6"/>
    <mergeCell ref="F4:F6"/>
  </mergeCells>
  <conditionalFormatting sqref="I22">
    <cfRule type="cellIs" dxfId="4" priority="3" operator="equal">
      <formula>"Aprovada"</formula>
    </cfRule>
    <cfRule type="cellIs" dxfId="3" priority="4" operator="equal">
      <formula>"Não Aprovada"</formula>
    </cfRule>
    <cfRule type="cellIs" dxfId="2" priority="5" operator="equal">
      <formula>"Aprovada"</formula>
    </cfRule>
  </conditionalFormatting>
  <conditionalFormatting sqref="G24">
    <cfRule type="cellIs" dxfId="1" priority="1" operator="equal">
      <formula>"Não Aprovada"</formula>
    </cfRule>
    <cfRule type="cellIs" dxfId="0" priority="2" operator="equal">
      <formula>"Aprovada"</formula>
    </cfRule>
  </conditionalFormatting>
  <pageMargins left="0.511811024" right="0.511811024" top="0.78740157499999996" bottom="0.78740157499999996" header="0.31496062000000002" footer="0.31496062000000002"/>
  <pageSetup paperSize="9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2B389F300B6B43B8EC776ABD219D12" ma:contentTypeVersion="10" ma:contentTypeDescription="Crie um novo documento." ma:contentTypeScope="" ma:versionID="e70ad16e613f36b8bedb52fd77b85929">
  <xsd:schema xmlns:xsd="http://www.w3.org/2001/XMLSchema" xmlns:xs="http://www.w3.org/2001/XMLSchema" xmlns:p="http://schemas.microsoft.com/office/2006/metadata/properties" xmlns:ns2="e90771b3-05c8-48d1-b12a-1aa95cb884cd" xmlns:ns3="e876e092-0a8f-4cb9-b032-fe888f510c7f" targetNamespace="http://schemas.microsoft.com/office/2006/metadata/properties" ma:root="true" ma:fieldsID="b5551eb991b26b2d3b78936f8ab7544c" ns2:_="" ns3:_="">
    <xsd:import namespace="e90771b3-05c8-48d1-b12a-1aa95cb884cd"/>
    <xsd:import namespace="e876e092-0a8f-4cb9-b032-fe888f510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771b3-05c8-48d1-b12a-1aa95cb884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6e092-0a8f-4cb9-b032-fe888f510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A2FD03-45EE-4526-A66E-FFFD8B7ED934}"/>
</file>

<file path=customXml/itemProps2.xml><?xml version="1.0" encoding="utf-8"?>
<ds:datastoreItem xmlns:ds="http://schemas.openxmlformats.org/officeDocument/2006/customXml" ds:itemID="{5A2AF355-49C4-4D6B-BE76-AD292B46CD26}">
  <ds:schemaRefs>
    <ds:schemaRef ds:uri="e90771b3-05c8-48d1-b12a-1aa95cb884cd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876e092-0a8f-4cb9-b032-fe888f510c7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142DB9-1416-4CDB-A52D-A7BFF63D1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Perfil</vt:lpstr>
      <vt:lpstr>Área I</vt:lpstr>
      <vt:lpstr>Área II</vt:lpstr>
      <vt:lpstr>Área III</vt:lpstr>
      <vt:lpstr>Área IV</vt:lpstr>
      <vt:lpstr>Área V</vt:lpstr>
      <vt:lpstr>Área VI</vt:lpstr>
      <vt:lpstr>Resultado</vt:lpstr>
      <vt:lpstr>'Área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Braga Smarzaro</dc:creator>
  <cp:keywords/>
  <dc:description/>
  <cp:lastModifiedBy>Thiago Braga Smarzaro</cp:lastModifiedBy>
  <cp:revision/>
  <cp:lastPrinted>2019-04-03T17:40:43Z</cp:lastPrinted>
  <dcterms:created xsi:type="dcterms:W3CDTF">2019-03-11T04:10:05Z</dcterms:created>
  <dcterms:modified xsi:type="dcterms:W3CDTF">2019-07-04T23:33:18Z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0x010100592B389F300B6B43B8EC776ABD219D12</vt:lpwstr>
  </property>
</Properties>
</file>