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105" windowWidth="15600" windowHeight="7995" activeTab="1"/>
  </bookViews>
  <sheets>
    <sheet name="Planilhas" sheetId="1" r:id="rId1"/>
    <sheet name="Resumo" sheetId="2" r:id="rId2"/>
    <sheet name="Unif. equipe interna desarmado" sheetId="5" r:id="rId3"/>
    <sheet name="Uniforme Equipe externa armado " sheetId="6" r:id="rId4"/>
    <sheet name="equipamentos" sheetId="7" r:id="rId5"/>
  </sheets>
  <definedNames>
    <definedName name="_xlnm.Print_Area" localSheetId="0">Planilhas!$AL$1:$AO$135</definedName>
    <definedName name="_xlnm.Print_Area" localSheetId="1">Resumo!$I$6:$K$13</definedName>
  </definedNames>
  <calcPr calcId="145621"/>
</workbook>
</file>

<file path=xl/calcChain.xml><?xml version="1.0" encoding="utf-8"?>
<calcChain xmlns="http://schemas.openxmlformats.org/spreadsheetml/2006/main">
  <c r="AA39" i="1" l="1"/>
  <c r="AO39" i="1"/>
  <c r="AA42" i="1"/>
  <c r="AH42" i="1" s="1"/>
  <c r="AO42" i="1" s="1"/>
  <c r="C8" i="2" l="1"/>
  <c r="G7" i="2"/>
  <c r="S84" i="1"/>
  <c r="Z84" i="1" s="1"/>
  <c r="S78" i="1"/>
  <c r="Z78" i="1" s="1"/>
  <c r="AG78" i="1" s="1"/>
  <c r="L78" i="1"/>
  <c r="L89" i="1"/>
  <c r="S89" i="1" s="1"/>
  <c r="Z89" i="1" s="1"/>
  <c r="AG89" i="1" s="1"/>
  <c r="AN89" i="1" s="1"/>
  <c r="L87" i="1"/>
  <c r="S87" i="1" s="1"/>
  <c r="Z87" i="1" s="1"/>
  <c r="L86" i="1"/>
  <c r="S86" i="1" s="1"/>
  <c r="Z86" i="1" s="1"/>
  <c r="AG86" i="1" s="1"/>
  <c r="AN86" i="1" s="1"/>
  <c r="L84" i="1"/>
  <c r="L97" i="1"/>
  <c r="S97" i="1" s="1"/>
  <c r="Z97" i="1" s="1"/>
  <c r="AG97" i="1" s="1"/>
  <c r="AN97" i="1" s="1"/>
  <c r="L96" i="1"/>
  <c r="S96" i="1" s="1"/>
  <c r="Z96" i="1" s="1"/>
  <c r="AG96" i="1" s="1"/>
  <c r="AN96" i="1" s="1"/>
  <c r="L95" i="1"/>
  <c r="S95" i="1" s="1"/>
  <c r="AG87" i="1" l="1"/>
  <c r="Z85" i="1"/>
  <c r="AG84" i="1"/>
  <c r="S99" i="1"/>
  <c r="Z95" i="1"/>
  <c r="S85" i="1"/>
  <c r="AN87" i="1"/>
  <c r="AN78" i="1"/>
  <c r="F14" i="7"/>
  <c r="F13" i="7"/>
  <c r="G13" i="7" s="1"/>
  <c r="F12" i="7"/>
  <c r="G12" i="7" s="1"/>
  <c r="F11" i="7"/>
  <c r="G11" i="7" s="1"/>
  <c r="F10" i="7"/>
  <c r="G10" i="7" s="1"/>
  <c r="F9" i="7"/>
  <c r="G9" i="7" s="1"/>
  <c r="F8" i="7"/>
  <c r="G8" i="7" s="1"/>
  <c r="F7" i="7"/>
  <c r="G7" i="7" s="1"/>
  <c r="F6" i="7"/>
  <c r="G6" i="7" s="1"/>
  <c r="F5" i="7"/>
  <c r="G5" i="7" s="1"/>
  <c r="F4" i="7"/>
  <c r="G4" i="7" s="1"/>
  <c r="G19" i="6"/>
  <c r="G18" i="6"/>
  <c r="G16" i="6"/>
  <c r="G15" i="6"/>
  <c r="G14" i="6"/>
  <c r="G13" i="6"/>
  <c r="G9" i="6"/>
  <c r="G4" i="6"/>
  <c r="G19" i="5"/>
  <c r="G18" i="5"/>
  <c r="G17" i="5"/>
  <c r="G16" i="5"/>
  <c r="G15" i="5"/>
  <c r="G11" i="5"/>
  <c r="G4" i="5"/>
  <c r="AN63" i="1"/>
  <c r="AN65" i="1" s="1"/>
  <c r="AG63" i="1"/>
  <c r="Z63" i="1"/>
  <c r="S63" i="1"/>
  <c r="L63" i="1"/>
  <c r="L65" i="1" s="1"/>
  <c r="AN120" i="1"/>
  <c r="AG120" i="1"/>
  <c r="Z120" i="1"/>
  <c r="S120" i="1"/>
  <c r="L120" i="1"/>
  <c r="AN119" i="1"/>
  <c r="AG119" i="1"/>
  <c r="Z119" i="1"/>
  <c r="S119" i="1"/>
  <c r="L119" i="1"/>
  <c r="AN118" i="1"/>
  <c r="AG118" i="1"/>
  <c r="Z118" i="1"/>
  <c r="S118" i="1"/>
  <c r="L118" i="1"/>
  <c r="AO43" i="1"/>
  <c r="AH43" i="1"/>
  <c r="AA43" i="1"/>
  <c r="T43" i="1"/>
  <c r="M43" i="1"/>
  <c r="M42" i="1"/>
  <c r="AO41" i="1"/>
  <c r="AH41" i="1"/>
  <c r="AA41" i="1"/>
  <c r="T41" i="1"/>
  <c r="M41" i="1"/>
  <c r="AO40" i="1"/>
  <c r="AH40" i="1"/>
  <c r="AA40" i="1"/>
  <c r="T40" i="1"/>
  <c r="M40" i="1"/>
  <c r="AH38" i="1"/>
  <c r="AH39" i="1"/>
  <c r="F39" i="1"/>
  <c r="M39" i="1" s="1"/>
  <c r="AN72" i="1"/>
  <c r="AN34" i="1"/>
  <c r="AO27" i="1"/>
  <c r="AO38" i="1" s="1"/>
  <c r="AG72" i="1"/>
  <c r="AG65" i="1"/>
  <c r="AG79" i="1" s="1"/>
  <c r="AG34" i="1"/>
  <c r="AH27" i="1"/>
  <c r="Z72" i="1"/>
  <c r="Z65" i="1"/>
  <c r="Z79" i="1" s="1"/>
  <c r="Z80" i="1" s="1"/>
  <c r="Z107" i="1" s="1"/>
  <c r="Z34" i="1"/>
  <c r="AA27" i="1"/>
  <c r="AA38" i="1" s="1"/>
  <c r="S72" i="1"/>
  <c r="S65" i="1"/>
  <c r="S79" i="1" s="1"/>
  <c r="S80" i="1" s="1"/>
  <c r="S107" i="1" s="1"/>
  <c r="S34" i="1"/>
  <c r="T27" i="1"/>
  <c r="L99" i="1"/>
  <c r="L85" i="1"/>
  <c r="L72" i="1"/>
  <c r="L34" i="1"/>
  <c r="M27" i="1"/>
  <c r="E85" i="1"/>
  <c r="Z123" i="1" l="1"/>
  <c r="G14" i="7"/>
  <c r="G15" i="7" s="1"/>
  <c r="G16" i="7" s="1"/>
  <c r="F50" i="1" s="1"/>
  <c r="M50" i="1" s="1"/>
  <c r="T50" i="1" s="1"/>
  <c r="AA50" i="1" s="1"/>
  <c r="AN84" i="1"/>
  <c r="AN85" i="1" s="1"/>
  <c r="AG85" i="1"/>
  <c r="AN79" i="1"/>
  <c r="M44" i="1"/>
  <c r="M45" i="1" s="1"/>
  <c r="M128" i="1" s="1"/>
  <c r="AG80" i="1"/>
  <c r="AG107" i="1" s="1"/>
  <c r="AN88" i="1"/>
  <c r="AN90" i="1" s="1"/>
  <c r="AN108" i="1" s="1"/>
  <c r="Z99" i="1"/>
  <c r="AG95" i="1"/>
  <c r="AG88" i="1"/>
  <c r="S88" i="1"/>
  <c r="S90" i="1" s="1"/>
  <c r="S108" i="1" s="1"/>
  <c r="Z88" i="1"/>
  <c r="S123" i="1"/>
  <c r="AN123" i="1"/>
  <c r="L123" i="1"/>
  <c r="L100" i="1"/>
  <c r="L101" i="1" s="1"/>
  <c r="L109" i="1" s="1"/>
  <c r="AN80" i="1"/>
  <c r="AN107" i="1" s="1"/>
  <c r="AN105" i="1"/>
  <c r="T39" i="1"/>
  <c r="S105" i="1"/>
  <c r="AG105" i="1"/>
  <c r="M28" i="1"/>
  <c r="M30" i="1" s="1"/>
  <c r="G20" i="5"/>
  <c r="G21" i="5" s="1"/>
  <c r="G20" i="6"/>
  <c r="G21" i="6" s="1"/>
  <c r="M49" i="1" s="1"/>
  <c r="L105" i="1"/>
  <c r="Z105" i="1"/>
  <c r="F15" i="7"/>
  <c r="AN73" i="1"/>
  <c r="AN74" i="1" s="1"/>
  <c r="AN106" i="1" s="1"/>
  <c r="AG90" i="1"/>
  <c r="AG108" i="1" s="1"/>
  <c r="Z73" i="1"/>
  <c r="Z74" i="1" s="1"/>
  <c r="Z106" i="1" s="1"/>
  <c r="Z90" i="1"/>
  <c r="Z108" i="1" s="1"/>
  <c r="AO28" i="1"/>
  <c r="AO44" i="1"/>
  <c r="AO45" i="1" s="1"/>
  <c r="AO128" i="1" s="1"/>
  <c r="AG73" i="1"/>
  <c r="AG74" i="1" s="1"/>
  <c r="AG106" i="1" s="1"/>
  <c r="AH28" i="1"/>
  <c r="AH44" i="1"/>
  <c r="AA28" i="1"/>
  <c r="AA44" i="1"/>
  <c r="AA45" i="1" s="1"/>
  <c r="AA128" i="1" s="1"/>
  <c r="Z100" i="1"/>
  <c r="Z101" i="1" s="1"/>
  <c r="Z109" i="1" s="1"/>
  <c r="T28" i="1"/>
  <c r="T30" i="1" s="1"/>
  <c r="T44" i="1"/>
  <c r="S73" i="1"/>
  <c r="S74" i="1" s="1"/>
  <c r="S106" i="1" s="1"/>
  <c r="S100" i="1"/>
  <c r="S101" i="1" s="1"/>
  <c r="S109" i="1" s="1"/>
  <c r="L79" i="1"/>
  <c r="L80" i="1" s="1"/>
  <c r="L107" i="1" s="1"/>
  <c r="L73" i="1"/>
  <c r="L74" i="1" s="1"/>
  <c r="L106" i="1" s="1"/>
  <c r="L88" i="1"/>
  <c r="L90" i="1" s="1"/>
  <c r="L108" i="1" s="1"/>
  <c r="AH49" i="1" l="1"/>
  <c r="AO49" i="1"/>
  <c r="Z110" i="1"/>
  <c r="F49" i="1"/>
  <c r="AG110" i="1"/>
  <c r="AG99" i="1"/>
  <c r="AG100" i="1" s="1"/>
  <c r="AG101" i="1" s="1"/>
  <c r="AG109" i="1" s="1"/>
  <c r="AN95" i="1"/>
  <c r="AN99" i="1" s="1"/>
  <c r="AN100" i="1" s="1"/>
  <c r="AN101" i="1" s="1"/>
  <c r="AN109" i="1" s="1"/>
  <c r="AN110" i="1" s="1"/>
  <c r="L110" i="1"/>
  <c r="T45" i="1"/>
  <c r="T128" i="1" s="1"/>
  <c r="AH50" i="1"/>
  <c r="AO50" i="1" s="1"/>
  <c r="T34" i="1"/>
  <c r="T86" i="1" s="1"/>
  <c r="M29" i="1"/>
  <c r="M34" i="1" s="1"/>
  <c r="S110" i="1"/>
  <c r="AO34" i="1"/>
  <c r="AO64" i="1" s="1"/>
  <c r="AO127" i="1"/>
  <c r="AO96" i="1"/>
  <c r="AO88" i="1"/>
  <c r="AO85" i="1"/>
  <c r="AO84" i="1"/>
  <c r="AO63" i="1"/>
  <c r="AO61" i="1"/>
  <c r="AO59" i="1"/>
  <c r="AO97" i="1"/>
  <c r="AO95" i="1"/>
  <c r="AO89" i="1"/>
  <c r="AO78" i="1"/>
  <c r="AO62" i="1"/>
  <c r="AO58" i="1"/>
  <c r="AH34" i="1"/>
  <c r="AH45" i="1"/>
  <c r="AH128" i="1" s="1"/>
  <c r="AA34" i="1"/>
  <c r="T49" i="1"/>
  <c r="AA49" i="1" s="1"/>
  <c r="AO100" i="1" l="1"/>
  <c r="T61" i="1"/>
  <c r="AO79" i="1"/>
  <c r="AO80" i="1" s="1"/>
  <c r="AO107" i="1" s="1"/>
  <c r="AO57" i="1"/>
  <c r="AO73" i="1"/>
  <c r="AO94" i="1"/>
  <c r="AO60" i="1"/>
  <c r="AA52" i="1"/>
  <c r="AA129" i="1" s="1"/>
  <c r="AO52" i="1"/>
  <c r="AO129" i="1" s="1"/>
  <c r="AO86" i="1"/>
  <c r="AH52" i="1"/>
  <c r="AH129" i="1" s="1"/>
  <c r="T127" i="1"/>
  <c r="T84" i="1"/>
  <c r="T79" i="1"/>
  <c r="T64" i="1"/>
  <c r="T87" i="1"/>
  <c r="T57" i="1"/>
  <c r="T94" i="1"/>
  <c r="T89" i="1"/>
  <c r="T60" i="1"/>
  <c r="T71" i="1"/>
  <c r="T72" i="1" s="1"/>
  <c r="T98" i="1"/>
  <c r="T97" i="1"/>
  <c r="M89" i="1"/>
  <c r="M64" i="1"/>
  <c r="M127" i="1"/>
  <c r="M94" i="1"/>
  <c r="M84" i="1"/>
  <c r="M61" i="1"/>
  <c r="M86" i="1"/>
  <c r="M62" i="1"/>
  <c r="M88" i="1"/>
  <c r="M59" i="1"/>
  <c r="M97" i="1"/>
  <c r="M79" i="1"/>
  <c r="M60" i="1"/>
  <c r="M98" i="1"/>
  <c r="M87" i="1"/>
  <c r="M71" i="1"/>
  <c r="M72" i="1" s="1"/>
  <c r="M57" i="1"/>
  <c r="M95" i="1"/>
  <c r="M78" i="1"/>
  <c r="M58" i="1"/>
  <c r="M96" i="1"/>
  <c r="M85" i="1"/>
  <c r="M63" i="1"/>
  <c r="M100" i="1"/>
  <c r="M73" i="1"/>
  <c r="T78" i="1"/>
  <c r="T63" i="1"/>
  <c r="T85" i="1"/>
  <c r="T96" i="1"/>
  <c r="T58" i="1"/>
  <c r="T95" i="1"/>
  <c r="AO71" i="1"/>
  <c r="AO72" i="1" s="1"/>
  <c r="AO74" i="1" s="1"/>
  <c r="AO106" i="1" s="1"/>
  <c r="AO87" i="1"/>
  <c r="AO98" i="1"/>
  <c r="T52" i="1"/>
  <c r="T129" i="1" s="1"/>
  <c r="M52" i="1"/>
  <c r="M129" i="1" s="1"/>
  <c r="T62" i="1"/>
  <c r="T59" i="1"/>
  <c r="T73" i="1"/>
  <c r="T88" i="1"/>
  <c r="T100" i="1"/>
  <c r="AO65" i="1"/>
  <c r="AO105" i="1" s="1"/>
  <c r="AH97" i="1"/>
  <c r="AH95" i="1"/>
  <c r="AH89" i="1"/>
  <c r="AH64" i="1"/>
  <c r="AH60" i="1"/>
  <c r="AH127" i="1"/>
  <c r="AH100" i="1"/>
  <c r="AH98" i="1"/>
  <c r="AH96" i="1"/>
  <c r="AH94" i="1"/>
  <c r="AH88" i="1"/>
  <c r="AH87" i="1"/>
  <c r="AH85" i="1"/>
  <c r="AH84" i="1"/>
  <c r="AH73" i="1"/>
  <c r="AH71" i="1"/>
  <c r="AH72" i="1" s="1"/>
  <c r="AH63" i="1"/>
  <c r="AH61" i="1"/>
  <c r="AH59" i="1"/>
  <c r="AH57" i="1"/>
  <c r="AH86" i="1"/>
  <c r="AH79" i="1"/>
  <c r="AH78" i="1"/>
  <c r="AH62" i="1"/>
  <c r="AH58" i="1"/>
  <c r="AA97" i="1"/>
  <c r="AA95" i="1"/>
  <c r="AA78" i="1"/>
  <c r="AA64" i="1"/>
  <c r="AA60" i="1"/>
  <c r="AA127" i="1"/>
  <c r="AA100" i="1"/>
  <c r="AA98" i="1"/>
  <c r="AA96" i="1"/>
  <c r="AA94" i="1"/>
  <c r="AA88" i="1"/>
  <c r="AA87" i="1"/>
  <c r="AA85" i="1"/>
  <c r="AA84" i="1"/>
  <c r="AA73" i="1"/>
  <c r="AA71" i="1"/>
  <c r="AA72" i="1" s="1"/>
  <c r="AA63" i="1"/>
  <c r="AA61" i="1"/>
  <c r="AA59" i="1"/>
  <c r="AA57" i="1"/>
  <c r="AA89" i="1"/>
  <c r="AA86" i="1"/>
  <c r="AA79" i="1"/>
  <c r="AA62" i="1"/>
  <c r="AA58" i="1"/>
  <c r="F13" i="2"/>
  <c r="AO99" i="1" l="1"/>
  <c r="AO101" i="1" s="1"/>
  <c r="AO109" i="1" s="1"/>
  <c r="AO90" i="1"/>
  <c r="AO108" i="1" s="1"/>
  <c r="T99" i="1"/>
  <c r="T101" i="1" s="1"/>
  <c r="T109" i="1" s="1"/>
  <c r="T65" i="1"/>
  <c r="T105" i="1" s="1"/>
  <c r="T80" i="1"/>
  <c r="T107" i="1" s="1"/>
  <c r="T74" i="1"/>
  <c r="T106" i="1" s="1"/>
  <c r="M65" i="1"/>
  <c r="M105" i="1" s="1"/>
  <c r="T90" i="1"/>
  <c r="T108" i="1" s="1"/>
  <c r="M74" i="1"/>
  <c r="M106" i="1" s="1"/>
  <c r="M80" i="1"/>
  <c r="M107" i="1" s="1"/>
  <c r="M90" i="1"/>
  <c r="M108" i="1" s="1"/>
  <c r="M99" i="1"/>
  <c r="M101" i="1" s="1"/>
  <c r="M109" i="1" s="1"/>
  <c r="AH99" i="1"/>
  <c r="AH101" i="1" s="1"/>
  <c r="AH109" i="1" s="1"/>
  <c r="AH74" i="1"/>
  <c r="AH106" i="1" s="1"/>
  <c r="AH90" i="1"/>
  <c r="AH108" i="1" s="1"/>
  <c r="AO110" i="1"/>
  <c r="AO130" i="1" s="1"/>
  <c r="AO131" i="1" s="1"/>
  <c r="AO114" i="1" s="1"/>
  <c r="AH65" i="1"/>
  <c r="AH105" i="1" s="1"/>
  <c r="AH80" i="1"/>
  <c r="AH107" i="1" s="1"/>
  <c r="AA80" i="1"/>
  <c r="AA107" i="1" s="1"/>
  <c r="AA65" i="1"/>
  <c r="AA105" i="1" s="1"/>
  <c r="AA74" i="1"/>
  <c r="AA106" i="1" s="1"/>
  <c r="AA90" i="1"/>
  <c r="AA108" i="1" s="1"/>
  <c r="AA99" i="1"/>
  <c r="AA101" i="1" s="1"/>
  <c r="AA109" i="1" s="1"/>
  <c r="T110" i="1" l="1"/>
  <c r="T130" i="1" s="1"/>
  <c r="T131" i="1" s="1"/>
  <c r="T114" i="1" s="1"/>
  <c r="T115" i="1" s="1"/>
  <c r="T133" i="1" s="1"/>
  <c r="M110" i="1"/>
  <c r="M130" i="1" s="1"/>
  <c r="M131" i="1" s="1"/>
  <c r="M114" i="1" s="1"/>
  <c r="M115" i="1" s="1"/>
  <c r="M133" i="1" s="1"/>
  <c r="M135" i="1" s="1"/>
  <c r="AA110" i="1"/>
  <c r="AA130" i="1" s="1"/>
  <c r="AA131" i="1" s="1"/>
  <c r="AA114" i="1" s="1"/>
  <c r="AA115" i="1" s="1"/>
  <c r="AA133" i="1" s="1"/>
  <c r="AA135" i="1" s="1"/>
  <c r="AO115" i="1"/>
  <c r="AO133" i="1" s="1"/>
  <c r="AO135" i="1" s="1"/>
  <c r="AH110" i="1"/>
  <c r="AH130" i="1" s="1"/>
  <c r="AH131" i="1" s="1"/>
  <c r="AH114" i="1" s="1"/>
  <c r="F52" i="1"/>
  <c r="F129" i="1" s="1"/>
  <c r="D12" i="2" l="1"/>
  <c r="AO137" i="1"/>
  <c r="AO119" i="1"/>
  <c r="AO120" i="1"/>
  <c r="AO118" i="1"/>
  <c r="AH115" i="1"/>
  <c r="D10" i="2"/>
  <c r="AA120" i="1"/>
  <c r="AA118" i="1"/>
  <c r="AA137" i="1"/>
  <c r="AA119" i="1"/>
  <c r="T120" i="1"/>
  <c r="T118" i="1"/>
  <c r="T137" i="1"/>
  <c r="T119" i="1"/>
  <c r="M120" i="1"/>
  <c r="M118" i="1"/>
  <c r="M137" i="1"/>
  <c r="M119" i="1"/>
  <c r="F27" i="1"/>
  <c r="E13" i="2"/>
  <c r="D8" i="2" l="1"/>
  <c r="H10" i="2"/>
  <c r="AA123" i="1"/>
  <c r="AA132" i="1" s="1"/>
  <c r="AO123" i="1"/>
  <c r="AO132" i="1" s="1"/>
  <c r="T123" i="1"/>
  <c r="T132" i="1" s="1"/>
  <c r="M123" i="1"/>
  <c r="M132" i="1" s="1"/>
  <c r="F44" i="1"/>
  <c r="E123" i="1"/>
  <c r="F28" i="1"/>
  <c r="F30" i="1" s="1"/>
  <c r="F34" i="1" l="1"/>
  <c r="E72" i="1"/>
  <c r="E34" i="1"/>
  <c r="E99" i="1"/>
  <c r="E65" i="1"/>
  <c r="E105" i="1" s="1"/>
  <c r="F85" i="1" l="1"/>
  <c r="F86" i="1"/>
  <c r="F64" i="1"/>
  <c r="E100" i="1"/>
  <c r="E101" i="1" s="1"/>
  <c r="E109" i="1" s="1"/>
  <c r="E73" i="1"/>
  <c r="E74" i="1" s="1"/>
  <c r="E106" i="1" s="1"/>
  <c r="E79" i="1"/>
  <c r="E80" i="1" s="1"/>
  <c r="E107" i="1" s="1"/>
  <c r="E88" i="1"/>
  <c r="E90" i="1" s="1"/>
  <c r="E108" i="1" s="1"/>
  <c r="F84" i="1"/>
  <c r="F87" i="1"/>
  <c r="F89" i="1"/>
  <c r="F94" i="1"/>
  <c r="F95" i="1"/>
  <c r="F96" i="1"/>
  <c r="F97" i="1"/>
  <c r="F98" i="1"/>
  <c r="F127" i="1"/>
  <c r="F78" i="1"/>
  <c r="F71" i="1"/>
  <c r="F45" i="1"/>
  <c r="F128" i="1" s="1"/>
  <c r="F57" i="1"/>
  <c r="F59" i="1"/>
  <c r="F61" i="1"/>
  <c r="F63" i="1"/>
  <c r="F58" i="1"/>
  <c r="F60" i="1"/>
  <c r="F62" i="1"/>
  <c r="F88" i="1" l="1"/>
  <c r="E110" i="1"/>
  <c r="F79" i="1"/>
  <c r="F80" i="1" s="1"/>
  <c r="F107" i="1" s="1"/>
  <c r="F100" i="1"/>
  <c r="F90" i="1"/>
  <c r="F108" i="1" s="1"/>
  <c r="F72" i="1"/>
  <c r="F99" i="1"/>
  <c r="F73" i="1"/>
  <c r="F65" i="1"/>
  <c r="F105" i="1" s="1"/>
  <c r="F101" i="1" l="1"/>
  <c r="F109" i="1" s="1"/>
  <c r="F74" i="1"/>
  <c r="F106" i="1" s="1"/>
  <c r="F110" i="1" l="1"/>
  <c r="F130" i="1" s="1"/>
  <c r="F131" i="1" s="1"/>
  <c r="F114" i="1" l="1"/>
  <c r="F115" i="1" l="1"/>
  <c r="F133" i="1" s="1"/>
  <c r="F135" i="1" s="1"/>
  <c r="H12" i="2"/>
  <c r="G9" i="2" l="1"/>
  <c r="H9" i="2" s="1"/>
  <c r="F137" i="1"/>
  <c r="F119" i="1"/>
  <c r="F120" i="1"/>
  <c r="F118" i="1"/>
  <c r="F123" i="1" l="1"/>
  <c r="H7" i="2" l="1"/>
  <c r="F132" i="1"/>
  <c r="AG123" i="1"/>
  <c r="AH133" i="1"/>
  <c r="AH120" i="1" l="1"/>
  <c r="AH135" i="1"/>
  <c r="AH119" i="1"/>
  <c r="AH118" i="1"/>
  <c r="AH137" i="1"/>
  <c r="D11" i="2" l="1"/>
  <c r="AH123" i="1"/>
  <c r="AH132" i="1" s="1"/>
  <c r="H13" i="2" l="1"/>
  <c r="G13" i="2" l="1"/>
</calcChain>
</file>

<file path=xl/sharedStrings.xml><?xml version="1.0" encoding="utf-8"?>
<sst xmlns="http://schemas.openxmlformats.org/spreadsheetml/2006/main" count="1380" uniqueCount="240">
  <si>
    <t>Dados complementares para composição dos custos referente à mão-de-obra</t>
  </si>
  <si>
    <t>Tipo de serviço (mesmo serviço com características distintas)</t>
  </si>
  <si>
    <t>Salário Normativo da Categoria Profissional</t>
  </si>
  <si>
    <t>Categoria profissional (vinculada à execução contratual)</t>
  </si>
  <si>
    <t>Data base da categoria (dia/mês/ano)</t>
  </si>
  <si>
    <t>Composição da Remuneração</t>
  </si>
  <si>
    <t>Valor (R$)</t>
  </si>
  <si>
    <t>A</t>
  </si>
  <si>
    <t>B</t>
  </si>
  <si>
    <t>Adicional  de periculosidade</t>
  </si>
  <si>
    <t>C</t>
  </si>
  <si>
    <t>D</t>
  </si>
  <si>
    <t>Adicional noturno</t>
  </si>
  <si>
    <t>E</t>
  </si>
  <si>
    <t>Hora noturna adicional</t>
  </si>
  <si>
    <t>F</t>
  </si>
  <si>
    <t>G</t>
  </si>
  <si>
    <t>H</t>
  </si>
  <si>
    <t> Benefícios Mensais e Diários</t>
  </si>
  <si>
    <t>Outros (especificar)</t>
  </si>
  <si>
    <t>Insumos Diversos</t>
  </si>
  <si>
    <t>Uniformes</t>
  </si>
  <si>
    <t>4.1</t>
  </si>
  <si>
    <t>Encargos previdenciários e FGTS</t>
  </si>
  <si>
    <t>%</t>
  </si>
  <si>
    <t>Submódulo 4.2 – 13º Salário e Adicional de Férias</t>
  </si>
  <si>
    <t>4.2</t>
  </si>
  <si>
    <t>13º Salário e Adicional de Férias</t>
  </si>
  <si>
    <t>13 º Salário</t>
  </si>
  <si>
    <t>Subtotal</t>
  </si>
  <si>
    <t>Submódulo 4.3 - Afastamento Maternidade</t>
  </si>
  <si>
    <t>4.3</t>
  </si>
  <si>
    <t>Afastamento maternidade</t>
  </si>
  <si>
    <t>Incidência do submódulo 4.1 sobre afastamento maternidade</t>
  </si>
  <si>
    <t>Submódulo 4.4 -  Provisão para Rescisão</t>
  </si>
  <si>
    <t>4.4</t>
  </si>
  <si>
    <t>Aviso prévio indenizado</t>
  </si>
  <si>
    <t>Incidência do FGTS sem aviso prévio indenizado</t>
  </si>
  <si>
    <t>Multa do FGTS do aviso prévio indenizado</t>
  </si>
  <si>
    <t xml:space="preserve">Aviso prévio trabalhado  </t>
  </si>
  <si>
    <t>Incidência do submódulo 4.1 sobre aviso prévio trabalhado</t>
  </si>
  <si>
    <t>Multa do FGTS do aviso prévio trabalhado</t>
  </si>
  <si>
    <t>Submódulo  4.5  – Custo de Reposição do Profissional Ausente</t>
  </si>
  <si>
    <t>4.5</t>
  </si>
  <si>
    <t>Composição do Custo de Reposição do Profissional Ausente</t>
  </si>
  <si>
    <t>Ausência por doença</t>
  </si>
  <si>
    <t>Licença paternidade</t>
  </si>
  <si>
    <t>Ausências legais</t>
  </si>
  <si>
    <t>Ausência por Acidente de trabalho</t>
  </si>
  <si>
    <t>Incidência do submódulo 4.1 sobre o Custo de reposição</t>
  </si>
  <si>
    <t>Quadro - resumo – Módulo 4 - Encargos sociais e trabalhistas</t>
  </si>
  <si>
    <t>Módulo 4 - Encargos sociais e trabalhistas</t>
  </si>
  <si>
    <t>Custo de rescisão</t>
  </si>
  <si>
    <t>Custo de reposição do profissional ausente</t>
  </si>
  <si>
    <t> 5</t>
  </si>
  <si>
    <t>Custos Indiretos, Tributos e Lucro</t>
  </si>
  <si>
    <t>Custos Indiretos</t>
  </si>
  <si>
    <t>Tributos</t>
  </si>
  <si>
    <t>B1. Tributos Federais (especificar)</t>
  </si>
  <si>
    <t>B1.1. PIS</t>
  </si>
  <si>
    <t>B1.2. COFINS</t>
  </si>
  <si>
    <t>B.2  Tributos Estaduais (ISS)</t>
  </si>
  <si>
    <t>B.3   Tributos Municipais (especificar)</t>
  </si>
  <si>
    <t>B.4   Outros tributos (especificar)</t>
  </si>
  <si>
    <t>Lucro</t>
  </si>
  <si>
    <t>Anexo III – B - Quadro-resumo do Custo por Empregado</t>
  </si>
  <si>
    <t>Módulo 1 – Composição da Remuneração</t>
  </si>
  <si>
    <t>Módulo 2 – Benefícios Mensais e Diários</t>
  </si>
  <si>
    <t>Módulo 3 – Insumos Diversos (uniformes, materiais, equipamentos e outros)</t>
  </si>
  <si>
    <t>Módulo 4 – Encargos Sociais e Trabalhistas</t>
  </si>
  <si>
    <t>Subtotal (A + B +C+ D)</t>
  </si>
  <si>
    <t>Módulo 5 – Custos indiretos, tributos e lucro</t>
  </si>
  <si>
    <t xml:space="preserve"> (R$)</t>
  </si>
  <si>
    <t>T            O            T            A            L</t>
  </si>
  <si>
    <t>PLANILHA DE CUSTOS E FORMAÇÃO DE PREÇOS</t>
  </si>
  <si>
    <t>01 de Janeiro</t>
  </si>
  <si>
    <t>Nº DO PROCESO:</t>
  </si>
  <si>
    <t>LICITAÇÃO Nº:</t>
  </si>
  <si>
    <t>HORÁRIO:</t>
  </si>
  <si>
    <t>Data de apresentação da proposta (dia/mês/ano)</t>
  </si>
  <si>
    <t>Município/UF:</t>
  </si>
  <si>
    <t>Ano Acordo, Convenção ou Sentença Normativa em Dissídio</t>
  </si>
  <si>
    <t>Nº de meses de execursão contratual</t>
  </si>
  <si>
    <t>BRASÍLIA</t>
  </si>
  <si>
    <t>T       O       T       A       L</t>
  </si>
  <si>
    <t>S u b t o t a l</t>
  </si>
  <si>
    <t xml:space="preserve">SESI ou SESC </t>
  </si>
  <si>
    <t xml:space="preserve">SENAI ou SENAC </t>
  </si>
  <si>
    <t xml:space="preserve">FGTS </t>
  </si>
  <si>
    <t xml:space="preserve">INSS </t>
  </si>
  <si>
    <t>INCRA</t>
  </si>
  <si>
    <t>SEBRAE</t>
  </si>
  <si>
    <t>SEGURO ACIDENTE DO TRABALHO - SAT</t>
  </si>
  <si>
    <t>SALÁRIO EDUCAÇÃO</t>
  </si>
  <si>
    <t>Vigilância</t>
  </si>
  <si>
    <t>Vigilante</t>
  </si>
  <si>
    <t>TIPO DE SERVIÇOS</t>
  </si>
  <si>
    <t>QTDE DE POSTOS</t>
  </si>
  <si>
    <t>R E S U M O</t>
  </si>
  <si>
    <t>VLR PROPOSTO POR POSTO</t>
  </si>
  <si>
    <t>T     O     T     A     L         M     E     N     S     A     L</t>
  </si>
  <si>
    <t>Unidade de Medida</t>
  </si>
  <si>
    <t>Quantidade Total à Contratar (em função da unidade de medida)</t>
  </si>
  <si>
    <t>Posto</t>
  </si>
  <si>
    <t>-</t>
  </si>
  <si>
    <t>Provisão Para Rescisão</t>
  </si>
  <si>
    <t>Afastamento Maternidade</t>
  </si>
  <si>
    <t>Mão-de-obra Vinculada à Execução Contratual            (valor por empregado)</t>
  </si>
  <si>
    <t>VLR MENSAL   DO SERVIÇO</t>
  </si>
  <si>
    <t>VLR PARA 12 MESES</t>
  </si>
  <si>
    <t>12 Meses</t>
  </si>
  <si>
    <t xml:space="preserve">       T          O          T          A          L</t>
  </si>
  <si>
    <t>MÓDULO 2: BENEFÍCIOS MENSAIS E DIÁRIOS</t>
  </si>
  <si>
    <t>MÓDULO 3: INSUMOS DIVERSOS</t>
  </si>
  <si>
    <t>MÓDULO 4: ENCARGOS SOCIAIS E TRABALHISTAS</t>
  </si>
  <si>
    <t xml:space="preserve"> VALOR TOTAL DO POSTO 12 x 36 = 2 VIGILANTES</t>
  </si>
  <si>
    <t xml:space="preserve">  Submódulo 4.1 – Encargos Previdenciários e FGTS:</t>
  </si>
  <si>
    <t xml:space="preserve">Salário Base                                                                         </t>
  </si>
  <si>
    <t xml:space="preserve">                                                   IDENTIFICAÇÃO DOS SERVIÇOS </t>
  </si>
  <si>
    <t xml:space="preserve"> VALOR TOTAL DO POSTO 12 x 36 = 1 VIGILANTE</t>
  </si>
  <si>
    <t>EFETIVO</t>
  </si>
  <si>
    <t xml:space="preserve">Incidência do Submódulo 4.1 sobre 13º Salário </t>
  </si>
  <si>
    <t>Férias e terço constitucional de férias</t>
  </si>
  <si>
    <t>13º (décimo terceiro) salário</t>
  </si>
  <si>
    <t xml:space="preserve">Afastamento maternidade </t>
  </si>
  <si>
    <t>Valor Unitário</t>
  </si>
  <si>
    <t>Capa de chuva</t>
  </si>
  <si>
    <r>
      <t> </t>
    </r>
    <r>
      <rPr>
        <b/>
        <sz val="9"/>
        <color rgb="FFFF0000"/>
        <rFont val="Arial"/>
        <family val="2"/>
      </rPr>
      <t>MÓDULO 1: COMPOSIÇÃO DA REMUNERAÇÃO</t>
    </r>
  </si>
  <si>
    <r>
      <t> </t>
    </r>
    <r>
      <rPr>
        <b/>
        <sz val="9"/>
        <color rgb="FFFF0000"/>
        <rFont val="Arial"/>
        <family val="2"/>
      </rPr>
      <t>MÓDULO 5 - CUSTOS INDIRETOS, TRIBUTOS E LUCRO</t>
    </r>
  </si>
  <si>
    <t>Regime Tributário</t>
  </si>
  <si>
    <t>Lucro Real</t>
  </si>
  <si>
    <t>Súmula 444 TST (feriados trabalhados)</t>
  </si>
  <si>
    <t>Outros</t>
  </si>
  <si>
    <t xml:space="preserve">Intervalo Intrajornada </t>
  </si>
  <si>
    <t>Equipamentos/Instrumentos</t>
  </si>
  <si>
    <t>00190.006226/2015-19</t>
  </si>
  <si>
    <t>08/2015</t>
  </si>
  <si>
    <t>10:00 horas</t>
  </si>
  <si>
    <t>22/06/2015</t>
  </si>
  <si>
    <t xml:space="preserve">Vigilante Diurno Desarmado12x36 das 7:00 às 19:00 horas </t>
  </si>
  <si>
    <t xml:space="preserve">Vigilante Noturno Armado12x36 das 19:00 às 07:00 horas </t>
  </si>
  <si>
    <t xml:space="preserve">Vigilante Diurno Armado 12x36 das 7:00 às 19:00 horas </t>
  </si>
  <si>
    <t xml:space="preserve">Vigilante Diurno Armado 5x2 44 horas Semanais </t>
  </si>
  <si>
    <t xml:space="preserve">Vigilante Diurno Desarmado 5x2 - 44 horas semanais </t>
  </si>
  <si>
    <t>Supervisor Diurno Desarmado 5x2 - 44 horas semanais</t>
  </si>
  <si>
    <t>Supervisor</t>
  </si>
  <si>
    <t>Supervisão</t>
  </si>
  <si>
    <t xml:space="preserve">Transporte (6,00 x 15) - (6% Sobre o Salário Base) </t>
  </si>
  <si>
    <r>
      <t> </t>
    </r>
    <r>
      <rPr>
        <b/>
        <sz val="9"/>
        <rFont val="Arial"/>
        <family val="2"/>
      </rPr>
      <t>MÓDULO 1: COMPOSIÇÃO DA REMUNERAÇÃO</t>
    </r>
  </si>
  <si>
    <r>
      <t> </t>
    </r>
    <r>
      <rPr>
        <b/>
        <sz val="9"/>
        <rFont val="Arial"/>
        <family val="2"/>
      </rPr>
      <t>MÓDULO 5 - CUSTOS INDIRETOS, TRIBUTOS E LUCRO</t>
    </r>
  </si>
  <si>
    <t>Assistência médica e familiar (plano de saúde) (Cláusula 13ª da CCT/2015)</t>
  </si>
  <si>
    <t>Auxílio alimentação (28,00 x 15) (Cláusula 11ª da CCT/2015)</t>
  </si>
  <si>
    <t>Fundo p/ indenização decorrente de aposentadoria (Cláusula 14ª da CCT/2015)</t>
  </si>
  <si>
    <t>Seguro de vida em grupo, invalidez e funeral (Cláusula 15ª da CCT/2015)</t>
  </si>
  <si>
    <t>Assistëncia Odontològica (Cláusula 17ª da CCT/2015</t>
  </si>
  <si>
    <t>CONTROLADORIA-GERAL DA UNIÃO - CGU</t>
  </si>
  <si>
    <t xml:space="preserve">Supervisores e equipe que trabalham internamente, desarmada </t>
  </si>
  <si>
    <t>UNIFORME VIGILANTE DESARMADO (área interna) E SUPERVISORES</t>
  </si>
  <si>
    <t>Peça</t>
  </si>
  <si>
    <t>Especificações</t>
  </si>
  <si>
    <t>QTD Anual</t>
  </si>
  <si>
    <t>Paletó</t>
  </si>
  <si>
    <t>Cor preta, em tecido tipo lã fria super 100 com viscose ou similar, forrado internamente, inclusive nas mangas.</t>
  </si>
  <si>
    <t>Calça                         (para vigilantes do sexo masculino e feminino)</t>
  </si>
  <si>
    <t>Modelo social.</t>
  </si>
  <si>
    <t>Braguilha forrada.</t>
  </si>
  <si>
    <t>Cós entretelado, forrado, com passadores no mesmo tecido da calça.</t>
  </si>
  <si>
    <t>02 bolsos laterais, embutidos, com uma casa vertical e um botão.</t>
  </si>
  <si>
    <t>02 bolsos traseiros, embutidos.</t>
  </si>
  <si>
    <t>Camisa</t>
  </si>
  <si>
    <t>Tecido, cor branca.</t>
  </si>
  <si>
    <t>Mangas  compridas com punho simples.</t>
  </si>
  <si>
    <t>Bolso na parte superior do lado esquerdo, sobrepostos.</t>
  </si>
  <si>
    <t>Par de meias</t>
  </si>
  <si>
    <t>Tipo social de cor preta.</t>
  </si>
  <si>
    <t>Sapato</t>
  </si>
  <si>
    <t>Crachá</t>
  </si>
  <si>
    <t>Em pvc</t>
  </si>
  <si>
    <t>Gravata (sem zíper)</t>
  </si>
  <si>
    <t xml:space="preserve">Em tecido liso de cor preta, 100% poliéster ou 100% seda. </t>
  </si>
  <si>
    <t>Cinto</t>
  </si>
  <si>
    <t>Em couro, constituído de uma face na cor preta, sem costura, fivela em metal, com garra regulável.</t>
  </si>
  <si>
    <r>
      <t xml:space="preserve">Tecido </t>
    </r>
    <r>
      <rPr>
        <i/>
        <sz val="12"/>
        <color rgb="FF000000"/>
        <rFont val="Arial Narrow"/>
        <family val="2"/>
      </rPr>
      <t>Oxford</t>
    </r>
    <r>
      <rPr>
        <sz val="12"/>
        <color rgb="FF000000"/>
        <rFont val="Arial Narrow"/>
        <family val="2"/>
      </rPr>
      <t>, cor idêntica à da jaqueta para funcionários que trabalharam na área interna; e</t>
    </r>
  </si>
  <si>
    <r>
      <t xml:space="preserve">Fiel duplo </t>
    </r>
    <r>
      <rPr>
        <i/>
        <sz val="12"/>
        <color rgb="FF000000"/>
        <rFont val="Arial Narrow"/>
        <family val="2"/>
      </rPr>
      <t>Nylon</t>
    </r>
    <r>
      <rPr>
        <sz val="12"/>
        <color rgb="FF000000"/>
        <rFont val="Arial Narrow"/>
        <family val="2"/>
      </rPr>
      <t xml:space="preserve"> preto, emblema da empresa, bordados na parte externa do bolso.</t>
    </r>
  </si>
  <si>
    <r>
      <t xml:space="preserve">Tipo social de couro na cor preta (se vigilante for do sexo masculino), ou tipo social de couro na cor preta modelo </t>
    </r>
    <r>
      <rPr>
        <i/>
        <sz val="12"/>
        <color rgb="FF000000"/>
        <rFont val="Arial Narrow"/>
        <family val="2"/>
      </rPr>
      <t>scarpin</t>
    </r>
    <r>
      <rPr>
        <sz val="12"/>
        <color rgb="FF000000"/>
        <rFont val="Arial Narrow"/>
        <family val="2"/>
      </rPr>
      <t>, salto baixo ou sapatilha (se vigilante for do sexo feminino).</t>
    </r>
  </si>
  <si>
    <t>Valor Mensal</t>
  </si>
  <si>
    <t>VALOR TOTAL ANUAL</t>
  </si>
  <si>
    <t>VALOR TOTAL MENSAL POR EMPREGADO</t>
  </si>
  <si>
    <t>Equipe que trabalha externamente (nos estacionamentos)</t>
  </si>
  <si>
    <t>UNIFORME VIGILANTE DESARMADO (área externa - operacional) E ARMADO (ainda que interno)</t>
  </si>
  <si>
    <t xml:space="preserve">Calça                           </t>
  </si>
  <si>
    <t>Tecido Ripstop (tipo nylon), cor idêntica à da jaqueta.</t>
  </si>
  <si>
    <t>02 bolsos laterais, embutidos.</t>
  </si>
  <si>
    <t>02 bolsos traseiros, embutidos, com uma casa vertical e um botão.</t>
  </si>
  <si>
    <t>Mangas curtas.</t>
  </si>
  <si>
    <t>Bolso na parte superior em ambos os lados, sobrepostos com tampa.</t>
  </si>
  <si>
    <t>Meias</t>
  </si>
  <si>
    <t>Na cor preta.</t>
  </si>
  <si>
    <t>Na cor preta, com faixas fluorescentes.</t>
  </si>
  <si>
    <t>Jaqueta ou Japona</t>
  </si>
  <si>
    <t>Emblema da empresa e do Órgão, bordados na parte externa do bolso e nas mangas, com a inscrição “SEGURANÇA”</t>
  </si>
  <si>
    <t>Poliéster com algodão.</t>
  </si>
  <si>
    <t>Coturno</t>
  </si>
  <si>
    <t>Em couro, na cor preta.</t>
  </si>
  <si>
    <t>Valor Anual</t>
  </si>
  <si>
    <r>
      <t>Tecido</t>
    </r>
    <r>
      <rPr>
        <b/>
        <sz val="12"/>
        <color rgb="FF000000"/>
        <rFont val="Arial Narrow"/>
        <family val="2"/>
      </rPr>
      <t xml:space="preserve"> </t>
    </r>
    <r>
      <rPr>
        <b/>
        <i/>
        <sz val="12"/>
        <color rgb="FF000000"/>
        <rFont val="Arial Narrow"/>
        <family val="2"/>
      </rPr>
      <t>Oxford</t>
    </r>
    <r>
      <rPr>
        <sz val="12"/>
        <color rgb="FF000000"/>
        <rFont val="Arial Narrow"/>
        <family val="2"/>
      </rPr>
      <t>, cor marrom ou bege.</t>
    </r>
  </si>
  <si>
    <r>
      <t xml:space="preserve">Fiel duplo </t>
    </r>
    <r>
      <rPr>
        <i/>
        <sz val="12"/>
        <color rgb="FF000000"/>
        <rFont val="Arial Narrow"/>
        <family val="2"/>
      </rPr>
      <t>Nylon</t>
    </r>
    <r>
      <rPr>
        <sz val="12"/>
        <color rgb="FF000000"/>
        <rFont val="Arial Narrow"/>
        <family val="2"/>
      </rPr>
      <t xml:space="preserve"> preto, emblema da empresa e do Órgão e bandeira do Brasil, bordados na parte externa dos bolsos e nas mangas.</t>
    </r>
  </si>
  <si>
    <r>
      <t xml:space="preserve">Cor preta, em tecido tipo </t>
    </r>
    <r>
      <rPr>
        <i/>
        <sz val="12"/>
        <color rgb="FF000000"/>
        <rFont val="Arial Narrow"/>
        <family val="2"/>
      </rPr>
      <t>nylon</t>
    </r>
    <r>
      <rPr>
        <sz val="12"/>
        <color rgb="FF000000"/>
        <rFont val="Arial Narrow"/>
        <family val="2"/>
      </rPr>
      <t>, resinada, forrada com manta acrílica.</t>
    </r>
  </si>
  <si>
    <t>INSTRUMENTOS PARA O DESEMPENHO DO TRABALHO DE VIGILANTE E SUPERVISOR</t>
  </si>
  <si>
    <t>Qtd</t>
  </si>
  <si>
    <t>Revólver calibre 38</t>
  </si>
  <si>
    <t>Garagem Sede (2 - N e D) e Siderbrás (1-N), Portaria Sede (2- N e D) e Siderbrás (1- N e D), 9° andar(1) e Depósito (1).</t>
  </si>
  <si>
    <t>Baleiro</t>
  </si>
  <si>
    <t>Cinto com coldre (com porta munição)</t>
  </si>
  <si>
    <t xml:space="preserve">Livro de ocorrência </t>
  </si>
  <si>
    <t>Portaria e garagem  da Sede e Siderbrás, estacionamento, 9° andar e galpão.</t>
  </si>
  <si>
    <t>Tonfa/cassetete</t>
  </si>
  <si>
    <t>1 para portaria e 1 para garagem  da Sede e Siderbrás, estacionamento e galpão.</t>
  </si>
  <si>
    <t>Porta-tonfa/porta-cassetete</t>
  </si>
  <si>
    <t>Apito (com cordão)</t>
  </si>
  <si>
    <t xml:space="preserve">Lanterna com bateria </t>
  </si>
  <si>
    <t>Portaria e garagem  da Sede e Siderbrás, 9° andar e galpão.</t>
  </si>
  <si>
    <t>Rádio de comunicação móvel e portátil (transmissor HT) ou celular</t>
  </si>
  <si>
    <t>Cofre</t>
  </si>
  <si>
    <t>1 para Sede e 1 para Siderbrás</t>
  </si>
  <si>
    <t>Balística (colete à prova de balas)</t>
  </si>
  <si>
    <t>vigilância armada 12x36 horas diunas de segunda-feira a domingo</t>
  </si>
  <si>
    <t>Vigilância desarmada 12x36 diurnas de segunda feira a domingo</t>
  </si>
  <si>
    <t>Vigilância armada de 44 hs. Diurnas de segunda-feira a sexta-feira</t>
  </si>
  <si>
    <t>vigilância desarmada de 44 hs. Diurnas de segunda-feira a sexta-feira</t>
  </si>
  <si>
    <t>Supervisor de 44 hs. Diurnas de segunda-feira a sexta-feira</t>
  </si>
  <si>
    <t>observação: O valor de R$ 100,00 inclui o paletó c/calça para masculino e Blaze e calça para o feminino.</t>
  </si>
  <si>
    <t xml:space="preserve">Transporte (6,00 x 22) - (6% Sobre o Salário Base) </t>
  </si>
  <si>
    <t>Garagem Sede (2 - N e D) e Siderbrás (1-N), Portaria Sede (2- N e D) e Siderbrás (1- N e D), 9° andar(1) e Depósito (1). (*)(</t>
  </si>
  <si>
    <t>Para todos os vigilantes  (*)</t>
  </si>
  <si>
    <t>Portaria e garagem  da Sede e Siderbrás, estacionamento, 9° andar, galpão e supervisor.(*)</t>
  </si>
  <si>
    <t>(**) Para este equipamento foi considerado depreciação de 36 meses, portanto o valor mensal foi dividi por 36.</t>
  </si>
  <si>
    <t>(*) Para estes equipamentos foram considerados deprecição de 60 meses, portanto o valor mensal foi divido por 60.</t>
  </si>
  <si>
    <t>Auxílio alimentação (28,00 x 22) (Cláusula 11ª da CCT/2015)</t>
  </si>
  <si>
    <t>Uniformes (09 vigilantes com ternos e 05 vigilantes com uniforme normal vigilante)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</si>
</sst>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 Narrow"/>
      <family val="2"/>
    </font>
    <font>
      <sz val="11.5"/>
      <name val="Vrinda"/>
      <family val="2"/>
    </font>
    <font>
      <sz val="11"/>
      <name val="Vrinda"/>
      <family val="2"/>
    </font>
    <font>
      <sz val="10.5"/>
      <color theme="1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.5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9"/>
      <name val="Vrinda"/>
      <family val="2"/>
    </font>
    <font>
      <b/>
      <sz val="5"/>
      <name val="Arial"/>
      <family val="2"/>
    </font>
    <font>
      <sz val="13"/>
      <color theme="1"/>
      <name val="Arial Narrow"/>
      <family val="2"/>
    </font>
    <font>
      <sz val="22"/>
      <color theme="1"/>
      <name val="Arial Narrow"/>
      <family val="2"/>
    </font>
    <font>
      <b/>
      <sz val="40"/>
      <color theme="1"/>
      <name val="Arial"/>
      <family val="2"/>
    </font>
    <font>
      <b/>
      <sz val="14"/>
      <color theme="1"/>
      <name val="Arial Narrow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u/>
      <sz val="15"/>
      <name val="Arial"/>
      <family val="2"/>
    </font>
    <font>
      <b/>
      <sz val="18"/>
      <color theme="1"/>
      <name val="Arial Narrow"/>
      <family val="2"/>
    </font>
    <font>
      <b/>
      <sz val="7"/>
      <name val="Arial"/>
      <family val="2"/>
    </font>
    <font>
      <b/>
      <sz val="12"/>
      <color rgb="FFFF0000"/>
      <name val="Arial Narrow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sz val="12"/>
      <color theme="1"/>
      <name val="Arial Narrow"/>
      <family val="2"/>
    </font>
    <font>
      <i/>
      <sz val="12"/>
      <color rgb="FF000000"/>
      <name val="Arial Narrow"/>
      <family val="2"/>
    </font>
    <font>
      <b/>
      <sz val="12"/>
      <color theme="1"/>
      <name val="Arial Narrow"/>
      <family val="2"/>
    </font>
    <font>
      <b/>
      <i/>
      <sz val="12"/>
      <color rgb="FF000000"/>
      <name val="Arial Narrow"/>
      <family val="2"/>
    </font>
    <font>
      <sz val="12"/>
      <color theme="1"/>
      <name val="Arial"/>
      <family val="2"/>
    </font>
    <font>
      <b/>
      <sz val="14"/>
      <color rgb="FF000000"/>
      <name val="Arial Narrow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3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5" fillId="4" borderId="1" xfId="0" applyFont="1" applyFill="1" applyBorder="1"/>
    <xf numFmtId="0" fontId="9" fillId="6" borderId="2" xfId="0" applyFont="1" applyFill="1" applyBorder="1" applyAlignment="1">
      <alignment horizontal="justify"/>
    </xf>
    <xf numFmtId="0" fontId="9" fillId="6" borderId="4" xfId="0" applyFont="1" applyFill="1" applyBorder="1"/>
    <xf numFmtId="0" fontId="9" fillId="6" borderId="3" xfId="0" applyFont="1" applyFill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justify"/>
    </xf>
    <xf numFmtId="0" fontId="9" fillId="0" borderId="0" xfId="0" applyFont="1" applyBorder="1"/>
    <xf numFmtId="0" fontId="7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/>
    </xf>
    <xf numFmtId="16" fontId="8" fillId="3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10" fontId="8" fillId="0" borderId="1" xfId="0" applyNumberFormat="1" applyFont="1" applyBorder="1" applyAlignment="1">
      <alignment horizontal="right" vertical="center" wrapText="1"/>
    </xf>
    <xf numFmtId="0" fontId="8" fillId="4" borderId="5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left" vertical="center" wrapText="1"/>
    </xf>
    <xf numFmtId="10" fontId="7" fillId="4" borderId="5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right" wrapText="1"/>
    </xf>
    <xf numFmtId="0" fontId="7" fillId="4" borderId="5" xfId="0" applyFont="1" applyFill="1" applyBorder="1" applyAlignment="1">
      <alignment horizontal="right" wrapText="1"/>
    </xf>
    <xf numFmtId="10" fontId="7" fillId="4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 wrapText="1"/>
    </xf>
    <xf numFmtId="0" fontId="9" fillId="6" borderId="8" xfId="0" applyFont="1" applyFill="1" applyBorder="1" applyAlignment="1">
      <alignment horizontal="justify"/>
    </xf>
    <xf numFmtId="0" fontId="9" fillId="6" borderId="6" xfId="0" applyFont="1" applyFill="1" applyBorder="1"/>
    <xf numFmtId="0" fontId="9" fillId="6" borderId="9" xfId="0" applyFont="1" applyFill="1" applyBorder="1"/>
    <xf numFmtId="0" fontId="9" fillId="5" borderId="0" xfId="0" applyFont="1" applyFill="1" applyBorder="1"/>
    <xf numFmtId="0" fontId="9" fillId="7" borderId="4" xfId="0" applyFont="1" applyFill="1" applyBorder="1"/>
    <xf numFmtId="10" fontId="7" fillId="4" borderId="5" xfId="0" applyNumberFormat="1" applyFont="1" applyFill="1" applyBorder="1" applyAlignment="1">
      <alignment vertical="center"/>
    </xf>
    <xf numFmtId="0" fontId="8" fillId="6" borderId="4" xfId="0" applyFont="1" applyFill="1" applyBorder="1"/>
    <xf numFmtId="0" fontId="7" fillId="4" borderId="1" xfId="0" applyFont="1" applyFill="1" applyBorder="1" applyAlignment="1">
      <alignment horizontal="left" vertical="center" wrapText="1"/>
    </xf>
    <xf numFmtId="43" fontId="13" fillId="0" borderId="0" xfId="1" applyFont="1" applyAlignment="1">
      <alignment horizontal="center" vertical="top"/>
    </xf>
    <xf numFmtId="0" fontId="6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4" borderId="8" xfId="0" applyFont="1" applyFill="1" applyBorder="1" applyAlignment="1">
      <alignment vertical="center" wrapText="1"/>
    </xf>
    <xf numFmtId="0" fontId="8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justify"/>
    </xf>
    <xf numFmtId="0" fontId="9" fillId="6" borderId="7" xfId="0" applyFont="1" applyFill="1" applyBorder="1"/>
    <xf numFmtId="0" fontId="8" fillId="0" borderId="1" xfId="0" applyFont="1" applyBorder="1" applyAlignment="1">
      <alignment horizontal="left" vertical="center" wrapText="1"/>
    </xf>
    <xf numFmtId="0" fontId="3" fillId="5" borderId="0" xfId="0" applyFont="1" applyFill="1" applyBorder="1"/>
    <xf numFmtId="0" fontId="12" fillId="5" borderId="0" xfId="0" applyFont="1" applyFill="1" applyBorder="1"/>
    <xf numFmtId="0" fontId="4" fillId="5" borderId="0" xfId="0" applyFont="1" applyFill="1" applyBorder="1"/>
    <xf numFmtId="0" fontId="8" fillId="0" borderId="1" xfId="0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164" fontId="7" fillId="4" borderId="1" xfId="0" applyNumberFormat="1" applyFont="1" applyFill="1" applyBorder="1" applyAlignment="1">
      <alignment horizontal="left" vertical="top"/>
    </xf>
    <xf numFmtId="43" fontId="7" fillId="4" borderId="11" xfId="1" applyFont="1" applyFill="1" applyBorder="1" applyAlignment="1">
      <alignment horizontal="center" vertical="top"/>
    </xf>
    <xf numFmtId="0" fontId="8" fillId="4" borderId="1" xfId="0" applyFont="1" applyFill="1" applyBorder="1" applyAlignment="1">
      <alignment wrapText="1"/>
    </xf>
    <xf numFmtId="0" fontId="8" fillId="6" borderId="8" xfId="0" applyFont="1" applyFill="1" applyBorder="1" applyAlignment="1">
      <alignment horizontal="justify"/>
    </xf>
    <xf numFmtId="0" fontId="8" fillId="6" borderId="6" xfId="0" applyFont="1" applyFill="1" applyBorder="1"/>
    <xf numFmtId="0" fontId="8" fillId="0" borderId="1" xfId="0" applyFont="1" applyBorder="1" applyAlignment="1">
      <alignment vertical="top" wrapText="1"/>
    </xf>
    <xf numFmtId="10" fontId="8" fillId="0" borderId="1" xfId="0" applyNumberFormat="1" applyFont="1" applyBorder="1" applyAlignment="1">
      <alignment vertical="top" wrapText="1"/>
    </xf>
    <xf numFmtId="10" fontId="7" fillId="4" borderId="1" xfId="0" applyNumberFormat="1" applyFont="1" applyFill="1" applyBorder="1" applyAlignment="1">
      <alignment vertical="top" wrapText="1"/>
    </xf>
    <xf numFmtId="0" fontId="8" fillId="0" borderId="1" xfId="0" applyFont="1" applyBorder="1" applyAlignment="1">
      <alignment horizontal="left" vertical="center" wrapText="1"/>
    </xf>
    <xf numFmtId="0" fontId="9" fillId="6" borderId="0" xfId="0" applyFont="1" applyFill="1" applyBorder="1"/>
    <xf numFmtId="0" fontId="8" fillId="6" borderId="7" xfId="0" applyFont="1" applyFill="1" applyBorder="1"/>
    <xf numFmtId="43" fontId="8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center" wrapText="1"/>
    </xf>
    <xf numFmtId="43" fontId="7" fillId="4" borderId="1" xfId="1" applyFont="1" applyFill="1" applyBorder="1" applyAlignment="1">
      <alignment horizontal="center" vertical="top"/>
    </xf>
    <xf numFmtId="0" fontId="8" fillId="6" borderId="9" xfId="0" applyFont="1" applyFill="1" applyBorder="1" applyAlignment="1">
      <alignment horizontal="center" vertical="top"/>
    </xf>
    <xf numFmtId="10" fontId="7" fillId="4" borderId="1" xfId="0" applyNumberFormat="1" applyFont="1" applyFill="1" applyBorder="1" applyAlignment="1">
      <alignment horizontal="right" vertical="top" wrapText="1"/>
    </xf>
    <xf numFmtId="43" fontId="7" fillId="4" borderId="5" xfId="0" applyNumberFormat="1" applyFont="1" applyFill="1" applyBorder="1" applyAlignment="1">
      <alignment horizontal="center" vertical="top" wrapText="1"/>
    </xf>
    <xf numFmtId="43" fontId="8" fillId="5" borderId="1" xfId="1" applyFont="1" applyFill="1" applyBorder="1" applyAlignment="1">
      <alignment horizontal="center" vertical="top" wrapText="1"/>
    </xf>
    <xf numFmtId="43" fontId="7" fillId="4" borderId="5" xfId="1" applyFont="1" applyFill="1" applyBorder="1" applyAlignment="1">
      <alignment horizontal="center" vertical="top" wrapText="1"/>
    </xf>
    <xf numFmtId="43" fontId="7" fillId="4" borderId="1" xfId="0" applyNumberFormat="1" applyFont="1" applyFill="1" applyBorder="1" applyAlignment="1">
      <alignment horizontal="center" vertical="top" wrapText="1"/>
    </xf>
    <xf numFmtId="43" fontId="8" fillId="0" borderId="3" xfId="0" applyNumberFormat="1" applyFont="1" applyBorder="1" applyAlignment="1">
      <alignment horizontal="center" vertical="top"/>
    </xf>
    <xf numFmtId="164" fontId="8" fillId="0" borderId="3" xfId="0" applyNumberFormat="1" applyFont="1" applyBorder="1" applyAlignment="1">
      <alignment horizontal="center" vertical="top"/>
    </xf>
    <xf numFmtId="43" fontId="7" fillId="4" borderId="9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43" fontId="22" fillId="0" borderId="1" xfId="0" applyNumberFormat="1" applyFont="1" applyBorder="1" applyAlignment="1">
      <alignment horizontal="right" vertical="center" indent="1"/>
    </xf>
    <xf numFmtId="0" fontId="22" fillId="0" borderId="1" xfId="0" applyFont="1" applyBorder="1" applyAlignment="1">
      <alignment horizontal="center" vertical="center"/>
    </xf>
    <xf numFmtId="43" fontId="22" fillId="0" borderId="1" xfId="1" applyFont="1" applyBorder="1" applyAlignment="1">
      <alignment vertical="center"/>
    </xf>
    <xf numFmtId="0" fontId="22" fillId="4" borderId="2" xfId="0" applyFont="1" applyFill="1" applyBorder="1" applyAlignment="1">
      <alignment horizontal="left"/>
    </xf>
    <xf numFmtId="0" fontId="22" fillId="4" borderId="1" xfId="0" applyFont="1" applyFill="1" applyBorder="1" applyAlignment="1">
      <alignment horizontal="center"/>
    </xf>
    <xf numFmtId="43" fontId="22" fillId="4" borderId="1" xfId="0" applyNumberFormat="1" applyFont="1" applyFill="1" applyBorder="1"/>
    <xf numFmtId="43" fontId="22" fillId="4" borderId="1" xfId="1" applyFont="1" applyFill="1" applyBorder="1"/>
    <xf numFmtId="43" fontId="22" fillId="0" borderId="1" xfId="0" applyNumberFormat="1" applyFont="1" applyBorder="1" applyAlignment="1">
      <alignment horizontal="right" vertical="center"/>
    </xf>
    <xf numFmtId="0" fontId="0" fillId="0" borderId="1" xfId="0" applyBorder="1"/>
    <xf numFmtId="0" fontId="27" fillId="0" borderId="1" xfId="0" applyFont="1" applyBorder="1" applyAlignment="1">
      <alignment horizontal="center" vertical="center" wrapText="1"/>
    </xf>
    <xf numFmtId="2" fontId="29" fillId="0" borderId="1" xfId="0" applyNumberFormat="1" applyFont="1" applyBorder="1" applyAlignment="1">
      <alignment horizontal="right" vertical="center" indent="1"/>
    </xf>
    <xf numFmtId="0" fontId="28" fillId="9" borderId="1" xfId="0" applyFont="1" applyFill="1" applyBorder="1" applyAlignment="1">
      <alignment horizontal="center" wrapText="1"/>
    </xf>
    <xf numFmtId="0" fontId="27" fillId="0" borderId="1" xfId="0" applyFont="1" applyBorder="1" applyAlignment="1">
      <alignment horizontal="justify" vertical="center" wrapText="1"/>
    </xf>
    <xf numFmtId="0" fontId="29" fillId="4" borderId="1" xfId="0" applyFont="1" applyFill="1" applyBorder="1"/>
    <xf numFmtId="0" fontId="27" fillId="0" borderId="1" xfId="0" applyFont="1" applyBorder="1" applyAlignment="1">
      <alignment horizontal="left" vertical="center" wrapText="1"/>
    </xf>
    <xf numFmtId="43" fontId="31" fillId="4" borderId="1" xfId="1" applyFont="1" applyFill="1" applyBorder="1" applyAlignment="1">
      <alignment horizontal="right" vertical="center" indent="1"/>
    </xf>
    <xf numFmtId="43" fontId="29" fillId="0" borderId="1" xfId="1" applyFont="1" applyBorder="1" applyAlignment="1">
      <alignment horizontal="right" vertical="center" indent="1"/>
    </xf>
    <xf numFmtId="0" fontId="26" fillId="0" borderId="1" xfId="0" applyFont="1" applyBorder="1" applyAlignment="1">
      <alignment vertical="center" wrapText="1"/>
    </xf>
    <xf numFmtId="0" fontId="28" fillId="9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justify" vertical="center" wrapText="1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wrapText="1"/>
    </xf>
    <xf numFmtId="0" fontId="33" fillId="0" borderId="1" xfId="0" applyFont="1" applyBorder="1" applyAlignment="1">
      <alignment horizontal="justify"/>
    </xf>
    <xf numFmtId="2" fontId="31" fillId="4" borderId="1" xfId="0" applyNumberFormat="1" applyFont="1" applyFill="1" applyBorder="1" applyAlignment="1">
      <alignment horizontal="right" vertical="top" indent="1"/>
    </xf>
    <xf numFmtId="0" fontId="25" fillId="10" borderId="1" xfId="0" applyFont="1" applyFill="1" applyBorder="1" applyAlignment="1">
      <alignment horizontal="center" wrapText="1"/>
    </xf>
    <xf numFmtId="0" fontId="35" fillId="0" borderId="1" xfId="0" applyFont="1" applyBorder="1" applyAlignment="1">
      <alignment vertical="center" wrapText="1"/>
    </xf>
    <xf numFmtId="0" fontId="25" fillId="10" borderId="1" xfId="0" applyFont="1" applyFill="1" applyBorder="1" applyAlignment="1">
      <alignment horizontal="center" vertical="center" wrapText="1"/>
    </xf>
    <xf numFmtId="0" fontId="36" fillId="0" borderId="0" xfId="0" applyFont="1" applyBorder="1"/>
    <xf numFmtId="0" fontId="17" fillId="4" borderId="0" xfId="0" applyFont="1" applyFill="1" applyBorder="1" applyAlignment="1">
      <alignment horizontal="center" vertical="center" wrapText="1"/>
    </xf>
    <xf numFmtId="43" fontId="36" fillId="0" borderId="0" xfId="0" applyNumberFormat="1" applyFont="1" applyBorder="1"/>
    <xf numFmtId="2" fontId="3" fillId="0" borderId="0" xfId="0" applyNumberFormat="1" applyFont="1"/>
    <xf numFmtId="2" fontId="3" fillId="5" borderId="0" xfId="0" applyNumberFormat="1" applyFont="1" applyFill="1" applyBorder="1"/>
    <xf numFmtId="0" fontId="8" fillId="0" borderId="1" xfId="0" applyFont="1" applyBorder="1" applyAlignment="1">
      <alignment horizontal="left" vertical="center" wrapText="1"/>
    </xf>
    <xf numFmtId="0" fontId="36" fillId="0" borderId="0" xfId="0" applyFont="1"/>
    <xf numFmtId="0" fontId="0" fillId="11" borderId="3" xfId="0" applyFill="1" applyBorder="1"/>
    <xf numFmtId="0" fontId="27" fillId="5" borderId="1" xfId="0" applyFont="1" applyFill="1" applyBorder="1" applyAlignment="1">
      <alignment horizontal="justify" vertical="center" wrapText="1"/>
    </xf>
    <xf numFmtId="0" fontId="27" fillId="5" borderId="1" xfId="0" applyFont="1" applyFill="1" applyBorder="1" applyAlignment="1">
      <alignment horizontal="center" vertical="center" wrapText="1"/>
    </xf>
    <xf numFmtId="2" fontId="29" fillId="5" borderId="1" xfId="0" applyNumberFormat="1" applyFont="1" applyFill="1" applyBorder="1" applyAlignment="1">
      <alignment horizontal="right" vertical="center" indent="1"/>
    </xf>
    <xf numFmtId="43" fontId="29" fillId="5" borderId="1" xfId="1" applyFont="1" applyFill="1" applyBorder="1" applyAlignment="1">
      <alignment horizontal="right" vertical="center" indent="1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4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4" borderId="10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20" fillId="0" borderId="6" xfId="0" applyFont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18" fillId="4" borderId="2" xfId="0" applyFont="1" applyFill="1" applyBorder="1" applyAlignment="1">
      <alignment horizontal="left" vertical="top"/>
    </xf>
    <xf numFmtId="0" fontId="18" fillId="4" borderId="4" xfId="0" applyFont="1" applyFill="1" applyBorder="1" applyAlignment="1">
      <alignment horizontal="left" vertical="top"/>
    </xf>
    <xf numFmtId="0" fontId="18" fillId="4" borderId="3" xfId="0" applyFont="1" applyFill="1" applyBorder="1" applyAlignment="1">
      <alignment horizontal="left" vertical="top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21" fillId="5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top"/>
    </xf>
    <xf numFmtId="49" fontId="8" fillId="0" borderId="3" xfId="0" applyNumberFormat="1" applyFont="1" applyBorder="1" applyAlignment="1">
      <alignment horizontal="center" vertical="top"/>
    </xf>
    <xf numFmtId="0" fontId="7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6" fillId="4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24" fillId="5" borderId="6" xfId="0" applyFont="1" applyFill="1" applyBorder="1" applyAlignment="1">
      <alignment horizontal="right"/>
    </xf>
    <xf numFmtId="2" fontId="29" fillId="5" borderId="5" xfId="0" applyNumberFormat="1" applyFont="1" applyFill="1" applyBorder="1" applyAlignment="1">
      <alignment horizontal="right" vertical="center" indent="1"/>
    </xf>
    <xf numFmtId="2" fontId="29" fillId="5" borderId="12" xfId="0" applyNumberFormat="1" applyFont="1" applyFill="1" applyBorder="1" applyAlignment="1">
      <alignment horizontal="right" vertical="center" indent="1"/>
    </xf>
    <xf numFmtId="2" fontId="29" fillId="5" borderId="13" xfId="0" applyNumberFormat="1" applyFont="1" applyFill="1" applyBorder="1" applyAlignment="1">
      <alignment horizontal="right" vertical="center" indent="1"/>
    </xf>
    <xf numFmtId="43" fontId="29" fillId="5" borderId="5" xfId="1" applyFont="1" applyFill="1" applyBorder="1" applyAlignment="1">
      <alignment horizontal="right" vertical="center" indent="1"/>
    </xf>
    <xf numFmtId="43" fontId="29" fillId="5" borderId="12" xfId="1" applyFont="1" applyFill="1" applyBorder="1" applyAlignment="1">
      <alignment horizontal="right" vertical="center" indent="1"/>
    </xf>
    <xf numFmtId="43" fontId="29" fillId="5" borderId="13" xfId="1" applyFont="1" applyFill="1" applyBorder="1" applyAlignment="1">
      <alignment horizontal="right" vertical="center" indent="1"/>
    </xf>
    <xf numFmtId="0" fontId="31" fillId="4" borderId="2" xfId="0" applyFont="1" applyFill="1" applyBorder="1" applyAlignment="1">
      <alignment horizontal="left"/>
    </xf>
    <xf numFmtId="0" fontId="31" fillId="4" borderId="4" xfId="0" applyFont="1" applyFill="1" applyBorder="1" applyAlignment="1">
      <alignment horizontal="left"/>
    </xf>
    <xf numFmtId="0" fontId="31" fillId="4" borderId="3" xfId="0" applyFont="1" applyFill="1" applyBorder="1" applyAlignment="1">
      <alignment horizontal="left"/>
    </xf>
    <xf numFmtId="0" fontId="28" fillId="4" borderId="5" xfId="0" applyFont="1" applyFill="1" applyBorder="1" applyAlignment="1">
      <alignment horizontal="center" vertical="center" textRotation="90"/>
    </xf>
    <xf numFmtId="0" fontId="28" fillId="4" borderId="12" xfId="0" applyFont="1" applyFill="1" applyBorder="1" applyAlignment="1">
      <alignment horizontal="center" vertical="center" textRotation="90"/>
    </xf>
    <xf numFmtId="0" fontId="28" fillId="4" borderId="13" xfId="0" applyFont="1" applyFill="1" applyBorder="1" applyAlignment="1">
      <alignment horizontal="center" vertical="center" textRotation="90"/>
    </xf>
    <xf numFmtId="0" fontId="27" fillId="0" borderId="5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justify" vertical="center" wrapText="1"/>
    </xf>
    <xf numFmtId="0" fontId="27" fillId="0" borderId="12" xfId="0" applyFont="1" applyBorder="1" applyAlignment="1">
      <alignment horizontal="justify" vertical="center" wrapText="1"/>
    </xf>
    <xf numFmtId="0" fontId="27" fillId="0" borderId="13" xfId="0" applyFont="1" applyBorder="1" applyAlignment="1">
      <alignment horizontal="justify" vertical="center" wrapText="1"/>
    </xf>
    <xf numFmtId="0" fontId="27" fillId="5" borderId="5" xfId="0" applyFont="1" applyFill="1" applyBorder="1" applyAlignment="1">
      <alignment horizontal="justify" vertical="center" wrapText="1"/>
    </xf>
    <xf numFmtId="0" fontId="27" fillId="5" borderId="12" xfId="0" applyFont="1" applyFill="1" applyBorder="1" applyAlignment="1">
      <alignment horizontal="justify" vertical="center" wrapText="1"/>
    </xf>
    <xf numFmtId="0" fontId="27" fillId="5" borderId="13" xfId="0" applyFont="1" applyFill="1" applyBorder="1" applyAlignment="1">
      <alignment horizontal="justify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28" fillId="8" borderId="2" xfId="0" applyFont="1" applyFill="1" applyBorder="1" applyAlignment="1">
      <alignment horizontal="center" vertical="center" wrapText="1"/>
    </xf>
    <xf numFmtId="0" fontId="28" fillId="8" borderId="4" xfId="0" applyFont="1" applyFill="1" applyBorder="1" applyAlignment="1">
      <alignment horizontal="center" vertical="center" wrapText="1"/>
    </xf>
    <xf numFmtId="0" fontId="28" fillId="8" borderId="3" xfId="0" applyFont="1" applyFill="1" applyBorder="1" applyAlignment="1">
      <alignment horizontal="center" vertical="center" wrapText="1"/>
    </xf>
    <xf numFmtId="2" fontId="29" fillId="0" borderId="5" xfId="0" applyNumberFormat="1" applyFont="1" applyBorder="1" applyAlignment="1">
      <alignment horizontal="right" vertical="center" indent="1"/>
    </xf>
    <xf numFmtId="2" fontId="29" fillId="0" borderId="12" xfId="0" applyNumberFormat="1" applyFont="1" applyBorder="1" applyAlignment="1">
      <alignment horizontal="right" vertical="center" indent="1"/>
    </xf>
    <xf numFmtId="2" fontId="29" fillId="0" borderId="13" xfId="0" applyNumberFormat="1" applyFont="1" applyBorder="1" applyAlignment="1">
      <alignment horizontal="right" vertical="center" indent="1"/>
    </xf>
    <xf numFmtId="43" fontId="29" fillId="0" borderId="5" xfId="1" applyFont="1" applyBorder="1" applyAlignment="1">
      <alignment horizontal="right" vertical="center" indent="1"/>
    </xf>
    <xf numFmtId="43" fontId="29" fillId="0" borderId="12" xfId="1" applyFont="1" applyBorder="1" applyAlignment="1">
      <alignment horizontal="right" vertical="center" indent="1"/>
    </xf>
    <xf numFmtId="43" fontId="29" fillId="0" borderId="13" xfId="1" applyFont="1" applyBorder="1" applyAlignment="1">
      <alignment horizontal="right" vertical="center" indent="1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textRotation="90"/>
    </xf>
    <xf numFmtId="0" fontId="34" fillId="0" borderId="12" xfId="0" applyFont="1" applyBorder="1" applyAlignment="1">
      <alignment horizontal="center" vertical="center" textRotation="90"/>
    </xf>
    <xf numFmtId="0" fontId="34" fillId="0" borderId="13" xfId="0" applyFont="1" applyBorder="1" applyAlignment="1">
      <alignment horizontal="center" vertical="center" textRotation="90"/>
    </xf>
    <xf numFmtId="0" fontId="25" fillId="8" borderId="2" xfId="0" applyFont="1" applyFill="1" applyBorder="1" applyAlignment="1">
      <alignment horizontal="center" wrapText="1"/>
    </xf>
    <xf numFmtId="0" fontId="25" fillId="8" borderId="4" xfId="0" applyFont="1" applyFill="1" applyBorder="1" applyAlignment="1">
      <alignment horizontal="center" wrapText="1"/>
    </xf>
    <xf numFmtId="0" fontId="25" fillId="8" borderId="3" xfId="0" applyFont="1" applyFill="1" applyBorder="1" applyAlignment="1">
      <alignment horizontal="center" wrapText="1"/>
    </xf>
    <xf numFmtId="0" fontId="25" fillId="1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39"/>
  <sheetViews>
    <sheetView showGridLines="0" topLeftCell="A115" zoomScale="160" zoomScaleNormal="160" workbookViewId="0">
      <selection activeCell="F115" sqref="F115"/>
    </sheetView>
  </sheetViews>
  <sheetFormatPr defaultRowHeight="16.5" x14ac:dyDescent="0.35"/>
  <cols>
    <col min="1" max="1" width="1.7109375" style="1" customWidth="1"/>
    <col min="2" max="2" width="0.28515625" style="1" customWidth="1"/>
    <col min="3" max="3" width="3.5703125" style="1" customWidth="1"/>
    <col min="4" max="4" width="61.7109375" style="1" customWidth="1"/>
    <col min="5" max="5" width="7.7109375" style="1" customWidth="1"/>
    <col min="6" max="6" width="13.7109375" style="1" customWidth="1"/>
    <col min="7" max="7" width="2.28515625" style="1" customWidth="1"/>
    <col min="8" max="8" width="1.7109375" style="55" customWidth="1"/>
    <col min="9" max="9" width="0.28515625" style="55" customWidth="1"/>
    <col min="10" max="10" width="3.5703125" style="55" customWidth="1"/>
    <col min="11" max="11" width="62.28515625" style="55" customWidth="1"/>
    <col min="12" max="12" width="7.7109375" style="55" customWidth="1"/>
    <col min="13" max="13" width="13.28515625" style="55" customWidth="1"/>
    <col min="14" max="14" width="0.28515625" style="55" customWidth="1"/>
    <col min="15" max="15" width="1.7109375" style="55" customWidth="1"/>
    <col min="16" max="16" width="0.28515625" style="55" customWidth="1"/>
    <col min="17" max="17" width="3.5703125" style="55" customWidth="1"/>
    <col min="18" max="18" width="62.28515625" style="55" customWidth="1"/>
    <col min="19" max="19" width="7.7109375" style="55" customWidth="1"/>
    <col min="20" max="20" width="13.28515625" style="55" customWidth="1"/>
    <col min="21" max="21" width="0.28515625" style="55" customWidth="1"/>
    <col min="22" max="22" width="1.7109375" style="55" customWidth="1"/>
    <col min="23" max="23" width="0.28515625" style="55" customWidth="1"/>
    <col min="24" max="24" width="3.5703125" style="55" customWidth="1"/>
    <col min="25" max="25" width="62.28515625" style="55" customWidth="1"/>
    <col min="26" max="26" width="7.7109375" style="55" customWidth="1"/>
    <col min="27" max="27" width="13.28515625" style="55" customWidth="1"/>
    <col min="28" max="28" width="0.28515625" style="55" customWidth="1"/>
    <col min="29" max="29" width="1.7109375" style="1" customWidth="1"/>
    <col min="30" max="30" width="0.28515625" style="1" customWidth="1"/>
    <col min="31" max="31" width="3.5703125" style="1" customWidth="1"/>
    <col min="32" max="32" width="61.7109375" style="1" customWidth="1"/>
    <col min="33" max="33" width="7.7109375" style="1" customWidth="1"/>
    <col min="34" max="34" width="13.7109375" style="1" customWidth="1"/>
    <col min="35" max="35" width="0.28515625" style="1" customWidth="1"/>
    <col min="36" max="36" width="1.7109375" style="1" customWidth="1"/>
    <col min="37" max="37" width="0.28515625" style="1" customWidth="1"/>
    <col min="38" max="38" width="3.5703125" style="1" customWidth="1"/>
    <col min="39" max="39" width="61.7109375" style="1" customWidth="1"/>
    <col min="40" max="40" width="7.7109375" style="1" customWidth="1"/>
    <col min="41" max="41" width="13.7109375" style="1" customWidth="1"/>
    <col min="42" max="42" width="0.28515625" style="1" customWidth="1"/>
    <col min="43" max="43" width="1.7109375" style="1" customWidth="1"/>
    <col min="44" max="44" width="0.28515625" style="1" customWidth="1"/>
    <col min="45" max="45" width="3.5703125" style="1" customWidth="1"/>
    <col min="46" max="46" width="61.7109375" style="1" customWidth="1"/>
    <col min="47" max="47" width="7.7109375" style="1" customWidth="1"/>
    <col min="48" max="48" width="13.7109375" style="1" customWidth="1"/>
    <col min="49" max="49" width="0.28515625" style="1" customWidth="1"/>
    <col min="50" max="50" width="1.7109375" style="1" customWidth="1"/>
    <col min="51" max="51" width="0.28515625" style="1" customWidth="1"/>
    <col min="52" max="52" width="3.5703125" style="1" customWidth="1"/>
    <col min="53" max="53" width="61.7109375" style="1" customWidth="1"/>
    <col min="54" max="54" width="7.7109375" style="1" customWidth="1"/>
    <col min="55" max="55" width="13.7109375" style="1" customWidth="1"/>
    <col min="56" max="56" width="0.28515625" style="1" customWidth="1"/>
    <col min="57" max="16384" width="9.140625" style="1"/>
  </cols>
  <sheetData>
    <row r="1" spans="2:42" ht="18" customHeight="1" x14ac:dyDescent="0.35">
      <c r="B1" s="2"/>
      <c r="C1" s="180" t="s">
        <v>74</v>
      </c>
      <c r="D1" s="180"/>
      <c r="E1" s="180"/>
      <c r="F1" s="180"/>
      <c r="I1" s="2"/>
      <c r="J1" s="180" t="s">
        <v>74</v>
      </c>
      <c r="K1" s="180"/>
      <c r="L1" s="180"/>
      <c r="M1" s="180"/>
      <c r="N1" s="1"/>
      <c r="P1" s="2"/>
      <c r="Q1" s="180" t="s">
        <v>74</v>
      </c>
      <c r="R1" s="180"/>
      <c r="S1" s="180"/>
      <c r="T1" s="180"/>
      <c r="U1" s="1"/>
      <c r="W1" s="2"/>
      <c r="X1" s="180" t="s">
        <v>74</v>
      </c>
      <c r="Y1" s="180"/>
      <c r="Z1" s="180"/>
      <c r="AA1" s="180"/>
      <c r="AB1" s="1"/>
      <c r="AD1" s="2"/>
      <c r="AE1" s="180" t="s">
        <v>74</v>
      </c>
      <c r="AF1" s="180"/>
      <c r="AG1" s="180"/>
      <c r="AH1" s="180"/>
      <c r="AK1" s="2"/>
      <c r="AL1" s="180" t="s">
        <v>74</v>
      </c>
      <c r="AM1" s="180"/>
      <c r="AN1" s="180"/>
      <c r="AO1" s="180"/>
    </row>
    <row r="2" spans="2:42" ht="6.95" customHeight="1" x14ac:dyDescent="0.35">
      <c r="C2" s="181"/>
      <c r="D2" s="181"/>
      <c r="E2" s="181"/>
      <c r="F2" s="181"/>
      <c r="I2" s="1"/>
      <c r="J2" s="181"/>
      <c r="K2" s="181"/>
      <c r="L2" s="181"/>
      <c r="M2" s="181"/>
      <c r="N2" s="1"/>
      <c r="P2" s="1"/>
      <c r="Q2" s="181"/>
      <c r="R2" s="181"/>
      <c r="S2" s="181"/>
      <c r="T2" s="181"/>
      <c r="U2" s="1"/>
      <c r="W2" s="1"/>
      <c r="X2" s="181"/>
      <c r="Y2" s="181"/>
      <c r="Z2" s="181"/>
      <c r="AA2" s="181"/>
      <c r="AB2" s="1"/>
      <c r="AE2" s="181"/>
      <c r="AF2" s="181"/>
      <c r="AG2" s="181"/>
      <c r="AH2" s="181"/>
      <c r="AL2" s="181"/>
      <c r="AM2" s="181"/>
      <c r="AN2" s="181"/>
      <c r="AO2" s="181"/>
    </row>
    <row r="3" spans="2:42" ht="2.1" customHeight="1" x14ac:dyDescent="0.35">
      <c r="B3" s="6"/>
      <c r="C3" s="5"/>
      <c r="D3" s="6"/>
      <c r="E3" s="6"/>
      <c r="F3" s="7"/>
      <c r="G3" s="6"/>
      <c r="I3" s="6"/>
      <c r="J3" s="5"/>
      <c r="K3" s="6"/>
      <c r="L3" s="6"/>
      <c r="M3" s="7"/>
      <c r="N3" s="6"/>
      <c r="P3" s="6"/>
      <c r="Q3" s="5"/>
      <c r="R3" s="6"/>
      <c r="S3" s="6"/>
      <c r="T3" s="7"/>
      <c r="U3" s="6"/>
      <c r="W3" s="6"/>
      <c r="X3" s="5"/>
      <c r="Y3" s="6"/>
      <c r="Z3" s="6"/>
      <c r="AA3" s="7"/>
      <c r="AB3" s="6"/>
      <c r="AD3" s="6"/>
      <c r="AE3" s="5"/>
      <c r="AF3" s="6"/>
      <c r="AG3" s="6"/>
      <c r="AH3" s="7"/>
      <c r="AI3" s="6"/>
      <c r="AK3" s="6"/>
      <c r="AL3" s="5"/>
      <c r="AM3" s="6"/>
      <c r="AN3" s="6"/>
      <c r="AO3" s="7"/>
      <c r="AP3" s="6"/>
    </row>
    <row r="4" spans="2:42" ht="11.1" customHeight="1" x14ac:dyDescent="0.35">
      <c r="B4" s="6"/>
      <c r="C4" s="131" t="s">
        <v>76</v>
      </c>
      <c r="D4" s="133"/>
      <c r="E4" s="182" t="s">
        <v>135</v>
      </c>
      <c r="F4" s="164"/>
      <c r="G4" s="6"/>
      <c r="I4" s="6"/>
      <c r="J4" s="131" t="s">
        <v>76</v>
      </c>
      <c r="K4" s="133"/>
      <c r="L4" s="182" t="s">
        <v>135</v>
      </c>
      <c r="M4" s="164"/>
      <c r="N4" s="6"/>
      <c r="P4" s="6"/>
      <c r="Q4" s="131" t="s">
        <v>76</v>
      </c>
      <c r="R4" s="133"/>
      <c r="S4" s="182" t="s">
        <v>135</v>
      </c>
      <c r="T4" s="164"/>
      <c r="U4" s="6"/>
      <c r="W4" s="6"/>
      <c r="X4" s="131" t="s">
        <v>76</v>
      </c>
      <c r="Y4" s="133"/>
      <c r="Z4" s="182" t="s">
        <v>135</v>
      </c>
      <c r="AA4" s="164"/>
      <c r="AB4" s="6"/>
      <c r="AD4" s="6"/>
      <c r="AE4" s="131" t="s">
        <v>76</v>
      </c>
      <c r="AF4" s="133"/>
      <c r="AG4" s="182" t="s">
        <v>135</v>
      </c>
      <c r="AH4" s="164"/>
      <c r="AI4" s="6"/>
      <c r="AK4" s="6"/>
      <c r="AL4" s="131" t="s">
        <v>76</v>
      </c>
      <c r="AM4" s="133"/>
      <c r="AN4" s="182" t="s">
        <v>135</v>
      </c>
      <c r="AO4" s="164"/>
      <c r="AP4" s="6"/>
    </row>
    <row r="5" spans="2:42" ht="11.1" customHeight="1" x14ac:dyDescent="0.35">
      <c r="B5" s="6"/>
      <c r="C5" s="131" t="s">
        <v>77</v>
      </c>
      <c r="D5" s="133"/>
      <c r="E5" s="183" t="s">
        <v>136</v>
      </c>
      <c r="F5" s="184"/>
      <c r="G5" s="6"/>
      <c r="I5" s="6"/>
      <c r="J5" s="131" t="s">
        <v>77</v>
      </c>
      <c r="K5" s="133"/>
      <c r="L5" s="183" t="s">
        <v>136</v>
      </c>
      <c r="M5" s="184"/>
      <c r="N5" s="6"/>
      <c r="P5" s="6"/>
      <c r="Q5" s="131" t="s">
        <v>77</v>
      </c>
      <c r="R5" s="133"/>
      <c r="S5" s="183" t="s">
        <v>136</v>
      </c>
      <c r="T5" s="184"/>
      <c r="U5" s="6"/>
      <c r="W5" s="6"/>
      <c r="X5" s="131" t="s">
        <v>77</v>
      </c>
      <c r="Y5" s="133"/>
      <c r="Z5" s="183" t="s">
        <v>136</v>
      </c>
      <c r="AA5" s="184"/>
      <c r="AB5" s="6"/>
      <c r="AD5" s="6"/>
      <c r="AE5" s="131" t="s">
        <v>77</v>
      </c>
      <c r="AF5" s="133"/>
      <c r="AG5" s="183" t="s">
        <v>136</v>
      </c>
      <c r="AH5" s="184"/>
      <c r="AI5" s="6"/>
      <c r="AK5" s="6"/>
      <c r="AL5" s="131" t="s">
        <v>77</v>
      </c>
      <c r="AM5" s="133"/>
      <c r="AN5" s="183" t="s">
        <v>136</v>
      </c>
      <c r="AO5" s="184"/>
      <c r="AP5" s="6"/>
    </row>
    <row r="6" spans="2:42" ht="11.1" customHeight="1" x14ac:dyDescent="0.35">
      <c r="B6" s="6"/>
      <c r="C6" s="131" t="s">
        <v>78</v>
      </c>
      <c r="D6" s="133"/>
      <c r="E6" s="168" t="s">
        <v>137</v>
      </c>
      <c r="F6" s="169"/>
      <c r="G6" s="6"/>
      <c r="I6" s="6"/>
      <c r="J6" s="131" t="s">
        <v>78</v>
      </c>
      <c r="K6" s="133"/>
      <c r="L6" s="168" t="s">
        <v>137</v>
      </c>
      <c r="M6" s="169"/>
      <c r="N6" s="6"/>
      <c r="P6" s="6"/>
      <c r="Q6" s="131" t="s">
        <v>78</v>
      </c>
      <c r="R6" s="133"/>
      <c r="S6" s="168" t="s">
        <v>137</v>
      </c>
      <c r="T6" s="169"/>
      <c r="U6" s="6"/>
      <c r="W6" s="6"/>
      <c r="X6" s="131" t="s">
        <v>78</v>
      </c>
      <c r="Y6" s="133"/>
      <c r="Z6" s="168" t="s">
        <v>137</v>
      </c>
      <c r="AA6" s="169"/>
      <c r="AB6" s="6"/>
      <c r="AD6" s="6"/>
      <c r="AE6" s="131" t="s">
        <v>78</v>
      </c>
      <c r="AF6" s="133"/>
      <c r="AG6" s="168" t="s">
        <v>137</v>
      </c>
      <c r="AH6" s="169"/>
      <c r="AI6" s="6"/>
      <c r="AK6" s="6"/>
      <c r="AL6" s="131" t="s">
        <v>78</v>
      </c>
      <c r="AM6" s="133"/>
      <c r="AN6" s="168" t="s">
        <v>137</v>
      </c>
      <c r="AO6" s="169"/>
      <c r="AP6" s="6"/>
    </row>
    <row r="7" spans="2:42" ht="2.1" customHeight="1" x14ac:dyDescent="0.35">
      <c r="B7" s="6"/>
      <c r="C7" s="5"/>
      <c r="D7" s="6"/>
      <c r="E7" s="6"/>
      <c r="F7" s="7"/>
      <c r="G7" s="6"/>
      <c r="I7" s="6"/>
      <c r="J7" s="5"/>
      <c r="K7" s="6"/>
      <c r="L7" s="6"/>
      <c r="M7" s="7"/>
      <c r="N7" s="6"/>
      <c r="P7" s="6"/>
      <c r="Q7" s="5"/>
      <c r="R7" s="6"/>
      <c r="S7" s="6"/>
      <c r="T7" s="7"/>
      <c r="U7" s="6"/>
      <c r="W7" s="6"/>
      <c r="X7" s="5"/>
      <c r="Y7" s="6"/>
      <c r="Z7" s="6"/>
      <c r="AA7" s="7"/>
      <c r="AB7" s="6"/>
      <c r="AD7" s="6"/>
      <c r="AE7" s="5"/>
      <c r="AF7" s="6"/>
      <c r="AG7" s="6"/>
      <c r="AH7" s="7"/>
      <c r="AI7" s="6"/>
      <c r="AK7" s="6"/>
      <c r="AL7" s="5"/>
      <c r="AM7" s="6"/>
      <c r="AN7" s="6"/>
      <c r="AO7" s="7"/>
      <c r="AP7" s="6"/>
    </row>
    <row r="8" spans="2:42" ht="11.1" customHeight="1" x14ac:dyDescent="0.35">
      <c r="B8" s="6"/>
      <c r="C8" s="8" t="s">
        <v>7</v>
      </c>
      <c r="D8" s="14" t="s">
        <v>79</v>
      </c>
      <c r="E8" s="183" t="s">
        <v>138</v>
      </c>
      <c r="F8" s="184"/>
      <c r="G8" s="6"/>
      <c r="I8" s="6"/>
      <c r="J8" s="8" t="s">
        <v>7</v>
      </c>
      <c r="K8" s="14" t="s">
        <v>79</v>
      </c>
      <c r="L8" s="183" t="s">
        <v>138</v>
      </c>
      <c r="M8" s="184"/>
      <c r="N8" s="6"/>
      <c r="P8" s="6"/>
      <c r="Q8" s="8" t="s">
        <v>7</v>
      </c>
      <c r="R8" s="14" t="s">
        <v>79</v>
      </c>
      <c r="S8" s="183" t="s">
        <v>138</v>
      </c>
      <c r="T8" s="184"/>
      <c r="U8" s="6"/>
      <c r="W8" s="6"/>
      <c r="X8" s="8" t="s">
        <v>7</v>
      </c>
      <c r="Y8" s="14" t="s">
        <v>79</v>
      </c>
      <c r="Z8" s="183" t="s">
        <v>138</v>
      </c>
      <c r="AA8" s="184"/>
      <c r="AB8" s="6"/>
      <c r="AD8" s="6"/>
      <c r="AE8" s="8" t="s">
        <v>7</v>
      </c>
      <c r="AF8" s="14" t="s">
        <v>79</v>
      </c>
      <c r="AG8" s="183" t="s">
        <v>138</v>
      </c>
      <c r="AH8" s="184"/>
      <c r="AI8" s="6"/>
      <c r="AK8" s="6"/>
      <c r="AL8" s="8" t="s">
        <v>7</v>
      </c>
      <c r="AM8" s="14" t="s">
        <v>79</v>
      </c>
      <c r="AN8" s="183" t="s">
        <v>138</v>
      </c>
      <c r="AO8" s="184"/>
      <c r="AP8" s="6"/>
    </row>
    <row r="9" spans="2:42" ht="11.1" customHeight="1" x14ac:dyDescent="0.35">
      <c r="B9" s="6"/>
      <c r="C9" s="8" t="s">
        <v>8</v>
      </c>
      <c r="D9" s="14" t="s">
        <v>80</v>
      </c>
      <c r="E9" s="168" t="s">
        <v>83</v>
      </c>
      <c r="F9" s="169"/>
      <c r="G9" s="6"/>
      <c r="I9" s="6"/>
      <c r="J9" s="8" t="s">
        <v>8</v>
      </c>
      <c r="K9" s="14" t="s">
        <v>80</v>
      </c>
      <c r="L9" s="168" t="s">
        <v>83</v>
      </c>
      <c r="M9" s="169"/>
      <c r="N9" s="6"/>
      <c r="P9" s="6"/>
      <c r="Q9" s="8" t="s">
        <v>8</v>
      </c>
      <c r="R9" s="14" t="s">
        <v>80</v>
      </c>
      <c r="S9" s="168" t="s">
        <v>83</v>
      </c>
      <c r="T9" s="169"/>
      <c r="U9" s="6"/>
      <c r="W9" s="6"/>
      <c r="X9" s="8" t="s">
        <v>8</v>
      </c>
      <c r="Y9" s="14" t="s">
        <v>80</v>
      </c>
      <c r="Z9" s="168" t="s">
        <v>83</v>
      </c>
      <c r="AA9" s="169"/>
      <c r="AB9" s="6"/>
      <c r="AD9" s="6"/>
      <c r="AE9" s="8" t="s">
        <v>8</v>
      </c>
      <c r="AF9" s="14" t="s">
        <v>80</v>
      </c>
      <c r="AG9" s="168" t="s">
        <v>83</v>
      </c>
      <c r="AH9" s="169"/>
      <c r="AI9" s="6"/>
      <c r="AK9" s="6"/>
      <c r="AL9" s="8" t="s">
        <v>8</v>
      </c>
      <c r="AM9" s="14" t="s">
        <v>80</v>
      </c>
      <c r="AN9" s="168" t="s">
        <v>83</v>
      </c>
      <c r="AO9" s="169"/>
      <c r="AP9" s="6"/>
    </row>
    <row r="10" spans="2:42" ht="11.1" customHeight="1" x14ac:dyDescent="0.35">
      <c r="B10" s="6"/>
      <c r="C10" s="8" t="s">
        <v>10</v>
      </c>
      <c r="D10" s="14" t="s">
        <v>81</v>
      </c>
      <c r="E10" s="168">
        <v>2015</v>
      </c>
      <c r="F10" s="169"/>
      <c r="G10" s="6"/>
      <c r="I10" s="6"/>
      <c r="J10" s="8" t="s">
        <v>10</v>
      </c>
      <c r="K10" s="14" t="s">
        <v>81</v>
      </c>
      <c r="L10" s="168">
        <v>2015</v>
      </c>
      <c r="M10" s="169"/>
      <c r="N10" s="6"/>
      <c r="P10" s="6"/>
      <c r="Q10" s="8" t="s">
        <v>10</v>
      </c>
      <c r="R10" s="14" t="s">
        <v>81</v>
      </c>
      <c r="S10" s="168">
        <v>2015</v>
      </c>
      <c r="T10" s="169"/>
      <c r="U10" s="6"/>
      <c r="W10" s="6"/>
      <c r="X10" s="8" t="s">
        <v>10</v>
      </c>
      <c r="Y10" s="14" t="s">
        <v>81</v>
      </c>
      <c r="Z10" s="168">
        <v>2015</v>
      </c>
      <c r="AA10" s="169"/>
      <c r="AB10" s="6"/>
      <c r="AD10" s="6"/>
      <c r="AE10" s="8" t="s">
        <v>10</v>
      </c>
      <c r="AF10" s="14" t="s">
        <v>81</v>
      </c>
      <c r="AG10" s="168">
        <v>2015</v>
      </c>
      <c r="AH10" s="169"/>
      <c r="AI10" s="6"/>
      <c r="AK10" s="6"/>
      <c r="AL10" s="8" t="s">
        <v>10</v>
      </c>
      <c r="AM10" s="14" t="s">
        <v>81</v>
      </c>
      <c r="AN10" s="168">
        <v>2015</v>
      </c>
      <c r="AO10" s="169"/>
      <c r="AP10" s="6"/>
    </row>
    <row r="11" spans="2:42" ht="11.1" customHeight="1" x14ac:dyDescent="0.35">
      <c r="B11" s="6"/>
      <c r="C11" s="8" t="s">
        <v>11</v>
      </c>
      <c r="D11" s="14" t="s">
        <v>82</v>
      </c>
      <c r="E11" s="168" t="s">
        <v>110</v>
      </c>
      <c r="F11" s="169"/>
      <c r="G11" s="6"/>
      <c r="I11" s="6"/>
      <c r="J11" s="8" t="s">
        <v>11</v>
      </c>
      <c r="K11" s="14" t="s">
        <v>82</v>
      </c>
      <c r="L11" s="168" t="s">
        <v>110</v>
      </c>
      <c r="M11" s="169"/>
      <c r="N11" s="6"/>
      <c r="P11" s="6"/>
      <c r="Q11" s="8" t="s">
        <v>11</v>
      </c>
      <c r="R11" s="14" t="s">
        <v>82</v>
      </c>
      <c r="S11" s="168" t="s">
        <v>110</v>
      </c>
      <c r="T11" s="169"/>
      <c r="U11" s="6"/>
      <c r="W11" s="6"/>
      <c r="X11" s="8" t="s">
        <v>11</v>
      </c>
      <c r="Y11" s="14" t="s">
        <v>82</v>
      </c>
      <c r="Z11" s="168" t="s">
        <v>110</v>
      </c>
      <c r="AA11" s="169"/>
      <c r="AB11" s="6"/>
      <c r="AD11" s="6"/>
      <c r="AE11" s="8" t="s">
        <v>11</v>
      </c>
      <c r="AF11" s="14" t="s">
        <v>82</v>
      </c>
      <c r="AG11" s="168" t="s">
        <v>110</v>
      </c>
      <c r="AH11" s="169"/>
      <c r="AI11" s="6"/>
      <c r="AK11" s="6"/>
      <c r="AL11" s="8" t="s">
        <v>11</v>
      </c>
      <c r="AM11" s="14" t="s">
        <v>82</v>
      </c>
      <c r="AN11" s="168" t="s">
        <v>110</v>
      </c>
      <c r="AO11" s="169"/>
      <c r="AP11" s="6"/>
    </row>
    <row r="12" spans="2:42" ht="2.1" customHeight="1" x14ac:dyDescent="0.35">
      <c r="B12" s="6"/>
      <c r="C12" s="5"/>
      <c r="D12" s="6"/>
      <c r="E12" s="6"/>
      <c r="F12" s="7"/>
      <c r="G12" s="6"/>
      <c r="I12" s="6"/>
      <c r="J12" s="5"/>
      <c r="K12" s="6"/>
      <c r="L12" s="6"/>
      <c r="M12" s="7"/>
      <c r="N12" s="6"/>
      <c r="P12" s="6"/>
      <c r="Q12" s="5"/>
      <c r="R12" s="6"/>
      <c r="S12" s="6"/>
      <c r="T12" s="7"/>
      <c r="U12" s="6"/>
      <c r="W12" s="6"/>
      <c r="X12" s="5"/>
      <c r="Y12" s="6"/>
      <c r="Z12" s="6"/>
      <c r="AA12" s="7"/>
      <c r="AB12" s="6"/>
      <c r="AD12" s="6"/>
      <c r="AE12" s="5"/>
      <c r="AF12" s="6"/>
      <c r="AG12" s="6"/>
      <c r="AH12" s="7"/>
      <c r="AI12" s="6"/>
      <c r="AK12" s="6"/>
      <c r="AL12" s="5"/>
      <c r="AM12" s="6"/>
      <c r="AN12" s="6"/>
      <c r="AO12" s="7"/>
      <c r="AP12" s="6"/>
    </row>
    <row r="13" spans="2:42" ht="11.45" customHeight="1" x14ac:dyDescent="0.35">
      <c r="B13" s="6"/>
      <c r="C13" s="165" t="s">
        <v>118</v>
      </c>
      <c r="D13" s="166"/>
      <c r="E13" s="166"/>
      <c r="F13" s="167"/>
      <c r="G13" s="6"/>
      <c r="I13" s="6"/>
      <c r="J13" s="165" t="s">
        <v>118</v>
      </c>
      <c r="K13" s="166"/>
      <c r="L13" s="166"/>
      <c r="M13" s="167"/>
      <c r="N13" s="6"/>
      <c r="P13" s="6"/>
      <c r="Q13" s="165" t="s">
        <v>118</v>
      </c>
      <c r="R13" s="166"/>
      <c r="S13" s="166"/>
      <c r="T13" s="167"/>
      <c r="U13" s="6"/>
      <c r="W13" s="6"/>
      <c r="X13" s="165" t="s">
        <v>118</v>
      </c>
      <c r="Y13" s="166"/>
      <c r="Z13" s="166"/>
      <c r="AA13" s="167"/>
      <c r="AB13" s="6"/>
      <c r="AD13" s="6"/>
      <c r="AE13" s="165" t="s">
        <v>118</v>
      </c>
      <c r="AF13" s="166"/>
      <c r="AG13" s="166"/>
      <c r="AH13" s="167"/>
      <c r="AI13" s="6"/>
      <c r="AK13" s="6"/>
      <c r="AL13" s="165" t="s">
        <v>118</v>
      </c>
      <c r="AM13" s="166"/>
      <c r="AN13" s="166"/>
      <c r="AO13" s="167"/>
      <c r="AP13" s="6"/>
    </row>
    <row r="14" spans="2:42" ht="10.5" customHeight="1" x14ac:dyDescent="0.35">
      <c r="B14" s="6"/>
      <c r="C14" s="13"/>
      <c r="D14" s="14" t="s">
        <v>101</v>
      </c>
      <c r="E14" s="168" t="s">
        <v>103</v>
      </c>
      <c r="F14" s="169"/>
      <c r="G14" s="6"/>
      <c r="I14" s="6"/>
      <c r="J14" s="13"/>
      <c r="K14" s="14" t="s">
        <v>101</v>
      </c>
      <c r="L14" s="168" t="s">
        <v>103</v>
      </c>
      <c r="M14" s="169"/>
      <c r="N14" s="6"/>
      <c r="P14" s="6"/>
      <c r="Q14" s="13"/>
      <c r="R14" s="14" t="s">
        <v>101</v>
      </c>
      <c r="S14" s="168" t="s">
        <v>103</v>
      </c>
      <c r="T14" s="169"/>
      <c r="U14" s="6"/>
      <c r="W14" s="6"/>
      <c r="X14" s="13"/>
      <c r="Y14" s="14" t="s">
        <v>101</v>
      </c>
      <c r="Z14" s="168" t="s">
        <v>103</v>
      </c>
      <c r="AA14" s="169"/>
      <c r="AB14" s="6"/>
      <c r="AD14" s="6"/>
      <c r="AE14" s="13"/>
      <c r="AF14" s="14" t="s">
        <v>101</v>
      </c>
      <c r="AG14" s="168" t="s">
        <v>103</v>
      </c>
      <c r="AH14" s="169"/>
      <c r="AI14" s="6"/>
      <c r="AK14" s="6"/>
      <c r="AL14" s="13"/>
      <c r="AM14" s="14" t="s">
        <v>101</v>
      </c>
      <c r="AN14" s="168" t="s">
        <v>103</v>
      </c>
      <c r="AO14" s="169"/>
      <c r="AP14" s="6"/>
    </row>
    <row r="15" spans="2:42" ht="10.5" customHeight="1" x14ac:dyDescent="0.35">
      <c r="B15" s="6"/>
      <c r="C15" s="13"/>
      <c r="D15" s="14" t="s">
        <v>102</v>
      </c>
      <c r="E15" s="168">
        <v>1</v>
      </c>
      <c r="F15" s="169"/>
      <c r="G15" s="6"/>
      <c r="I15" s="6"/>
      <c r="J15" s="13"/>
      <c r="K15" s="14" t="s">
        <v>102</v>
      </c>
      <c r="L15" s="168">
        <v>6</v>
      </c>
      <c r="M15" s="169"/>
      <c r="N15" s="6"/>
      <c r="P15" s="6"/>
      <c r="Q15" s="13"/>
      <c r="R15" s="14" t="s">
        <v>102</v>
      </c>
      <c r="S15" s="168">
        <v>6</v>
      </c>
      <c r="T15" s="169"/>
      <c r="U15" s="6"/>
      <c r="W15" s="6"/>
      <c r="X15" s="13"/>
      <c r="Y15" s="14" t="s">
        <v>102</v>
      </c>
      <c r="Z15" s="168">
        <v>2</v>
      </c>
      <c r="AA15" s="169"/>
      <c r="AB15" s="6"/>
      <c r="AD15" s="6"/>
      <c r="AE15" s="13"/>
      <c r="AF15" s="14" t="s">
        <v>102</v>
      </c>
      <c r="AG15" s="168">
        <v>14</v>
      </c>
      <c r="AH15" s="169"/>
      <c r="AI15" s="6"/>
      <c r="AK15" s="6"/>
      <c r="AL15" s="13"/>
      <c r="AM15" s="14" t="s">
        <v>102</v>
      </c>
      <c r="AN15" s="168">
        <v>2</v>
      </c>
      <c r="AO15" s="169"/>
      <c r="AP15" s="6"/>
    </row>
    <row r="16" spans="2:42" ht="11.1" customHeight="1" x14ac:dyDescent="0.35">
      <c r="B16" s="6"/>
      <c r="C16" s="41"/>
      <c r="D16" s="170" t="s">
        <v>139</v>
      </c>
      <c r="E16" s="171"/>
      <c r="F16" s="172"/>
      <c r="G16" s="6"/>
      <c r="I16" s="6"/>
      <c r="J16" s="41"/>
      <c r="K16" s="170" t="s">
        <v>140</v>
      </c>
      <c r="L16" s="171"/>
      <c r="M16" s="172"/>
      <c r="N16" s="6"/>
      <c r="P16" s="6"/>
      <c r="Q16" s="41"/>
      <c r="R16" s="170" t="s">
        <v>141</v>
      </c>
      <c r="S16" s="171"/>
      <c r="T16" s="172"/>
      <c r="U16" s="6"/>
      <c r="W16" s="6"/>
      <c r="X16" s="41"/>
      <c r="Y16" s="170" t="s">
        <v>142</v>
      </c>
      <c r="Z16" s="171"/>
      <c r="AA16" s="172"/>
      <c r="AB16" s="6"/>
      <c r="AD16" s="6"/>
      <c r="AE16" s="41"/>
      <c r="AF16" s="170" t="s">
        <v>143</v>
      </c>
      <c r="AG16" s="171"/>
      <c r="AH16" s="172"/>
      <c r="AI16" s="6"/>
      <c r="AK16" s="6"/>
      <c r="AL16" s="41"/>
      <c r="AM16" s="170" t="s">
        <v>144</v>
      </c>
      <c r="AN16" s="171"/>
      <c r="AO16" s="172"/>
      <c r="AP16" s="6"/>
    </row>
    <row r="17" spans="2:42" ht="2.1" customHeight="1" x14ac:dyDescent="0.35">
      <c r="B17" s="6"/>
      <c r="C17" s="5"/>
      <c r="D17" s="6"/>
      <c r="E17" s="6"/>
      <c r="F17" s="7"/>
      <c r="G17" s="6"/>
      <c r="I17" s="6"/>
      <c r="J17" s="5"/>
      <c r="K17" s="6"/>
      <c r="L17" s="6"/>
      <c r="M17" s="7"/>
      <c r="N17" s="6"/>
      <c r="P17" s="6"/>
      <c r="Q17" s="5"/>
      <c r="R17" s="6"/>
      <c r="S17" s="6"/>
      <c r="T17" s="7"/>
      <c r="U17" s="6"/>
      <c r="W17" s="6"/>
      <c r="X17" s="5"/>
      <c r="Y17" s="6"/>
      <c r="Z17" s="6"/>
      <c r="AA17" s="7"/>
      <c r="AB17" s="6"/>
      <c r="AD17" s="6"/>
      <c r="AE17" s="5"/>
      <c r="AF17" s="6"/>
      <c r="AG17" s="6"/>
      <c r="AH17" s="7"/>
      <c r="AI17" s="6"/>
      <c r="AK17" s="6"/>
      <c r="AL17" s="5"/>
      <c r="AM17" s="6"/>
      <c r="AN17" s="6"/>
      <c r="AO17" s="7"/>
      <c r="AP17" s="6"/>
    </row>
    <row r="18" spans="2:42" ht="11.45" customHeight="1" x14ac:dyDescent="0.35">
      <c r="B18" s="6"/>
      <c r="C18" s="173" t="s">
        <v>0</v>
      </c>
      <c r="D18" s="174"/>
      <c r="E18" s="174"/>
      <c r="F18" s="175"/>
      <c r="G18" s="6"/>
      <c r="I18" s="6"/>
      <c r="J18" s="173" t="s">
        <v>0</v>
      </c>
      <c r="K18" s="174"/>
      <c r="L18" s="174"/>
      <c r="M18" s="175"/>
      <c r="N18" s="6"/>
      <c r="P18" s="6"/>
      <c r="Q18" s="173" t="s">
        <v>0</v>
      </c>
      <c r="R18" s="174"/>
      <c r="S18" s="174"/>
      <c r="T18" s="175"/>
      <c r="U18" s="6"/>
      <c r="W18" s="6"/>
      <c r="X18" s="173" t="s">
        <v>0</v>
      </c>
      <c r="Y18" s="174"/>
      <c r="Z18" s="174"/>
      <c r="AA18" s="175"/>
      <c r="AB18" s="6"/>
      <c r="AD18" s="6"/>
      <c r="AE18" s="173" t="s">
        <v>0</v>
      </c>
      <c r="AF18" s="174"/>
      <c r="AG18" s="174"/>
      <c r="AH18" s="175"/>
      <c r="AI18" s="6"/>
      <c r="AK18" s="6"/>
      <c r="AL18" s="173" t="s">
        <v>0</v>
      </c>
      <c r="AM18" s="174"/>
      <c r="AN18" s="174"/>
      <c r="AO18" s="175"/>
      <c r="AP18" s="6"/>
    </row>
    <row r="19" spans="2:42" ht="10.5" customHeight="1" x14ac:dyDescent="0.35">
      <c r="B19" s="6"/>
      <c r="C19" s="9">
        <v>1</v>
      </c>
      <c r="D19" s="176" t="s">
        <v>1</v>
      </c>
      <c r="E19" s="176"/>
      <c r="F19" s="15" t="s">
        <v>94</v>
      </c>
      <c r="G19" s="6"/>
      <c r="I19" s="6"/>
      <c r="J19" s="9">
        <v>1</v>
      </c>
      <c r="K19" s="176" t="s">
        <v>1</v>
      </c>
      <c r="L19" s="176"/>
      <c r="M19" s="15" t="s">
        <v>94</v>
      </c>
      <c r="N19" s="6"/>
      <c r="P19" s="6"/>
      <c r="Q19" s="9">
        <v>1</v>
      </c>
      <c r="R19" s="176" t="s">
        <v>1</v>
      </c>
      <c r="S19" s="176"/>
      <c r="T19" s="15" t="s">
        <v>94</v>
      </c>
      <c r="U19" s="6"/>
      <c r="W19" s="6"/>
      <c r="X19" s="9">
        <v>1</v>
      </c>
      <c r="Y19" s="176" t="s">
        <v>1</v>
      </c>
      <c r="Z19" s="176"/>
      <c r="AA19" s="15" t="s">
        <v>94</v>
      </c>
      <c r="AB19" s="6"/>
      <c r="AD19" s="6"/>
      <c r="AE19" s="9">
        <v>1</v>
      </c>
      <c r="AF19" s="176" t="s">
        <v>1</v>
      </c>
      <c r="AG19" s="176"/>
      <c r="AH19" s="15" t="s">
        <v>94</v>
      </c>
      <c r="AI19" s="6"/>
      <c r="AK19" s="6"/>
      <c r="AL19" s="9">
        <v>1</v>
      </c>
      <c r="AM19" s="176" t="s">
        <v>1</v>
      </c>
      <c r="AN19" s="176"/>
      <c r="AO19" s="15" t="s">
        <v>146</v>
      </c>
      <c r="AP19" s="6"/>
    </row>
    <row r="20" spans="2:42" ht="10.5" customHeight="1" x14ac:dyDescent="0.35">
      <c r="B20" s="6"/>
      <c r="C20" s="9">
        <v>2</v>
      </c>
      <c r="D20" s="178" t="s">
        <v>2</v>
      </c>
      <c r="E20" s="179"/>
      <c r="F20" s="16">
        <v>1693.54</v>
      </c>
      <c r="G20" s="6"/>
      <c r="I20" s="6"/>
      <c r="J20" s="9">
        <v>2</v>
      </c>
      <c r="K20" s="178" t="s">
        <v>2</v>
      </c>
      <c r="L20" s="179"/>
      <c r="M20" s="16">
        <v>1693.54</v>
      </c>
      <c r="N20" s="6"/>
      <c r="P20" s="6"/>
      <c r="Q20" s="9">
        <v>2</v>
      </c>
      <c r="R20" s="178" t="s">
        <v>2</v>
      </c>
      <c r="S20" s="179"/>
      <c r="T20" s="16">
        <v>1693.54</v>
      </c>
      <c r="U20" s="6"/>
      <c r="W20" s="6"/>
      <c r="X20" s="9">
        <v>2</v>
      </c>
      <c r="Y20" s="178" t="s">
        <v>2</v>
      </c>
      <c r="Z20" s="179"/>
      <c r="AA20" s="16">
        <v>1693.54</v>
      </c>
      <c r="AB20" s="6"/>
      <c r="AD20" s="6"/>
      <c r="AE20" s="9">
        <v>2</v>
      </c>
      <c r="AF20" s="178" t="s">
        <v>2</v>
      </c>
      <c r="AG20" s="179"/>
      <c r="AH20" s="16">
        <v>1693.54</v>
      </c>
      <c r="AI20" s="6"/>
      <c r="AK20" s="6"/>
      <c r="AL20" s="9">
        <v>2</v>
      </c>
      <c r="AM20" s="178" t="s">
        <v>2</v>
      </c>
      <c r="AN20" s="179"/>
      <c r="AO20" s="16">
        <v>2031.36</v>
      </c>
      <c r="AP20" s="6"/>
    </row>
    <row r="21" spans="2:42" ht="10.5" customHeight="1" x14ac:dyDescent="0.35">
      <c r="B21" s="6"/>
      <c r="C21" s="9">
        <v>3</v>
      </c>
      <c r="D21" s="142" t="s">
        <v>3</v>
      </c>
      <c r="E21" s="142"/>
      <c r="F21" s="42" t="s">
        <v>95</v>
      </c>
      <c r="G21" s="6"/>
      <c r="I21" s="6"/>
      <c r="J21" s="9">
        <v>3</v>
      </c>
      <c r="K21" s="142" t="s">
        <v>3</v>
      </c>
      <c r="L21" s="142"/>
      <c r="M21" s="42" t="s">
        <v>95</v>
      </c>
      <c r="N21" s="6"/>
      <c r="P21" s="6"/>
      <c r="Q21" s="9">
        <v>3</v>
      </c>
      <c r="R21" s="142" t="s">
        <v>3</v>
      </c>
      <c r="S21" s="142"/>
      <c r="T21" s="42" t="s">
        <v>95</v>
      </c>
      <c r="U21" s="6"/>
      <c r="W21" s="6"/>
      <c r="X21" s="9">
        <v>3</v>
      </c>
      <c r="Y21" s="142" t="s">
        <v>3</v>
      </c>
      <c r="Z21" s="142"/>
      <c r="AA21" s="42" t="s">
        <v>95</v>
      </c>
      <c r="AB21" s="6"/>
      <c r="AD21" s="6"/>
      <c r="AE21" s="9">
        <v>3</v>
      </c>
      <c r="AF21" s="142" t="s">
        <v>3</v>
      </c>
      <c r="AG21" s="142"/>
      <c r="AH21" s="42" t="s">
        <v>95</v>
      </c>
      <c r="AI21" s="6"/>
      <c r="AK21" s="6"/>
      <c r="AL21" s="9">
        <v>3</v>
      </c>
      <c r="AM21" s="142" t="s">
        <v>3</v>
      </c>
      <c r="AN21" s="142"/>
      <c r="AO21" s="42" t="s">
        <v>145</v>
      </c>
      <c r="AP21" s="6"/>
    </row>
    <row r="22" spans="2:42" ht="10.5" customHeight="1" x14ac:dyDescent="0.35">
      <c r="B22" s="6"/>
      <c r="C22" s="9">
        <v>4</v>
      </c>
      <c r="D22" s="142" t="s">
        <v>4</v>
      </c>
      <c r="E22" s="142"/>
      <c r="F22" s="17" t="s">
        <v>75</v>
      </c>
      <c r="G22" s="6"/>
      <c r="I22" s="6"/>
      <c r="J22" s="9">
        <v>4</v>
      </c>
      <c r="K22" s="142" t="s">
        <v>4</v>
      </c>
      <c r="L22" s="142"/>
      <c r="M22" s="17" t="s">
        <v>75</v>
      </c>
      <c r="N22" s="6"/>
      <c r="P22" s="6"/>
      <c r="Q22" s="9">
        <v>4</v>
      </c>
      <c r="R22" s="142" t="s">
        <v>4</v>
      </c>
      <c r="S22" s="142"/>
      <c r="T22" s="17" t="s">
        <v>75</v>
      </c>
      <c r="U22" s="6"/>
      <c r="W22" s="6"/>
      <c r="X22" s="9">
        <v>4</v>
      </c>
      <c r="Y22" s="142" t="s">
        <v>4</v>
      </c>
      <c r="Z22" s="142"/>
      <c r="AA22" s="17" t="s">
        <v>75</v>
      </c>
      <c r="AB22" s="6"/>
      <c r="AD22" s="6"/>
      <c r="AE22" s="9">
        <v>4</v>
      </c>
      <c r="AF22" s="142" t="s">
        <v>4</v>
      </c>
      <c r="AG22" s="142"/>
      <c r="AH22" s="17" t="s">
        <v>75</v>
      </c>
      <c r="AI22" s="6"/>
      <c r="AK22" s="6"/>
      <c r="AL22" s="9">
        <v>4</v>
      </c>
      <c r="AM22" s="142" t="s">
        <v>4</v>
      </c>
      <c r="AN22" s="142"/>
      <c r="AO22" s="17" t="s">
        <v>75</v>
      </c>
      <c r="AP22" s="6"/>
    </row>
    <row r="23" spans="2:42" ht="10.5" customHeight="1" x14ac:dyDescent="0.35">
      <c r="B23" s="6"/>
      <c r="C23" s="9">
        <v>5</v>
      </c>
      <c r="D23" s="142" t="s">
        <v>129</v>
      </c>
      <c r="E23" s="142"/>
      <c r="F23" s="17" t="s">
        <v>130</v>
      </c>
      <c r="G23" s="6"/>
      <c r="I23" s="6"/>
      <c r="J23" s="9">
        <v>5</v>
      </c>
      <c r="K23" s="142" t="s">
        <v>129</v>
      </c>
      <c r="L23" s="142"/>
      <c r="M23" s="17" t="s">
        <v>130</v>
      </c>
      <c r="N23" s="6"/>
      <c r="P23" s="6"/>
      <c r="Q23" s="9">
        <v>5</v>
      </c>
      <c r="R23" s="142" t="s">
        <v>129</v>
      </c>
      <c r="S23" s="142"/>
      <c r="T23" s="17" t="s">
        <v>130</v>
      </c>
      <c r="U23" s="6"/>
      <c r="W23" s="6"/>
      <c r="X23" s="9">
        <v>5</v>
      </c>
      <c r="Y23" s="142" t="s">
        <v>129</v>
      </c>
      <c r="Z23" s="142"/>
      <c r="AA23" s="17" t="s">
        <v>130</v>
      </c>
      <c r="AB23" s="6"/>
      <c r="AD23" s="6"/>
      <c r="AE23" s="9">
        <v>5</v>
      </c>
      <c r="AF23" s="142" t="s">
        <v>129</v>
      </c>
      <c r="AG23" s="142"/>
      <c r="AH23" s="17" t="s">
        <v>130</v>
      </c>
      <c r="AI23" s="6"/>
      <c r="AK23" s="6"/>
      <c r="AL23" s="9">
        <v>5</v>
      </c>
      <c r="AM23" s="142" t="s">
        <v>129</v>
      </c>
      <c r="AN23" s="142"/>
      <c r="AO23" s="17" t="s">
        <v>130</v>
      </c>
      <c r="AP23" s="6"/>
    </row>
    <row r="24" spans="2:42" ht="2.1" customHeight="1" x14ac:dyDescent="0.35">
      <c r="B24" s="6"/>
      <c r="C24" s="5"/>
      <c r="D24" s="6"/>
      <c r="E24" s="6"/>
      <c r="F24" s="7"/>
      <c r="G24" s="6"/>
      <c r="I24" s="6"/>
      <c r="J24" s="5"/>
      <c r="K24" s="6"/>
      <c r="L24" s="6"/>
      <c r="M24" s="7"/>
      <c r="N24" s="6"/>
      <c r="P24" s="6"/>
      <c r="Q24" s="5"/>
      <c r="R24" s="6"/>
      <c r="S24" s="6"/>
      <c r="T24" s="7"/>
      <c r="U24" s="6"/>
      <c r="W24" s="6"/>
      <c r="X24" s="5"/>
      <c r="Y24" s="6"/>
      <c r="Z24" s="6"/>
      <c r="AA24" s="7"/>
      <c r="AB24" s="6"/>
      <c r="AD24" s="6"/>
      <c r="AE24" s="5"/>
      <c r="AF24" s="6"/>
      <c r="AG24" s="6"/>
      <c r="AH24" s="7"/>
      <c r="AI24" s="6"/>
      <c r="AK24" s="6"/>
      <c r="AL24" s="5"/>
      <c r="AM24" s="6"/>
      <c r="AN24" s="6"/>
      <c r="AO24" s="7"/>
      <c r="AP24" s="6"/>
    </row>
    <row r="25" spans="2:42" ht="11.45" customHeight="1" x14ac:dyDescent="0.35">
      <c r="B25" s="6"/>
      <c r="C25" s="148" t="s">
        <v>127</v>
      </c>
      <c r="D25" s="149"/>
      <c r="E25" s="149"/>
      <c r="F25" s="150"/>
      <c r="G25" s="6"/>
      <c r="I25" s="6"/>
      <c r="J25" s="162" t="s">
        <v>148</v>
      </c>
      <c r="K25" s="163"/>
      <c r="L25" s="163"/>
      <c r="M25" s="164"/>
      <c r="N25" s="6"/>
      <c r="P25" s="6"/>
      <c r="Q25" s="162" t="s">
        <v>148</v>
      </c>
      <c r="R25" s="163"/>
      <c r="S25" s="163"/>
      <c r="T25" s="164"/>
      <c r="U25" s="6"/>
      <c r="W25" s="6"/>
      <c r="X25" s="162" t="s">
        <v>148</v>
      </c>
      <c r="Y25" s="163"/>
      <c r="Z25" s="163"/>
      <c r="AA25" s="164"/>
      <c r="AB25" s="6"/>
      <c r="AD25" s="6"/>
      <c r="AE25" s="162" t="s">
        <v>148</v>
      </c>
      <c r="AF25" s="163"/>
      <c r="AG25" s="163"/>
      <c r="AH25" s="164"/>
      <c r="AI25" s="6"/>
      <c r="AK25" s="6"/>
      <c r="AL25" s="162" t="s">
        <v>148</v>
      </c>
      <c r="AM25" s="163"/>
      <c r="AN25" s="163"/>
      <c r="AO25" s="164"/>
      <c r="AP25" s="6"/>
    </row>
    <row r="26" spans="2:42" ht="12" customHeight="1" x14ac:dyDescent="0.35">
      <c r="B26" s="6"/>
      <c r="C26" s="18">
        <v>1</v>
      </c>
      <c r="D26" s="29" t="s">
        <v>5</v>
      </c>
      <c r="E26" s="30" t="s">
        <v>24</v>
      </c>
      <c r="F26" s="28" t="s">
        <v>6</v>
      </c>
      <c r="G26" s="6"/>
      <c r="I26" s="6"/>
      <c r="J26" s="18">
        <v>1</v>
      </c>
      <c r="K26" s="29" t="s">
        <v>5</v>
      </c>
      <c r="L26" s="30" t="s">
        <v>24</v>
      </c>
      <c r="M26" s="28" t="s">
        <v>6</v>
      </c>
      <c r="N26" s="6"/>
      <c r="P26" s="6"/>
      <c r="Q26" s="18">
        <v>1</v>
      </c>
      <c r="R26" s="29" t="s">
        <v>5</v>
      </c>
      <c r="S26" s="30" t="s">
        <v>24</v>
      </c>
      <c r="T26" s="28" t="s">
        <v>6</v>
      </c>
      <c r="U26" s="6"/>
      <c r="W26" s="6"/>
      <c r="X26" s="18">
        <v>1</v>
      </c>
      <c r="Y26" s="29" t="s">
        <v>5</v>
      </c>
      <c r="Z26" s="30" t="s">
        <v>24</v>
      </c>
      <c r="AA26" s="28" t="s">
        <v>6</v>
      </c>
      <c r="AB26" s="6"/>
      <c r="AD26" s="6"/>
      <c r="AE26" s="18">
        <v>1</v>
      </c>
      <c r="AF26" s="29" t="s">
        <v>5</v>
      </c>
      <c r="AG26" s="30" t="s">
        <v>24</v>
      </c>
      <c r="AH26" s="28" t="s">
        <v>6</v>
      </c>
      <c r="AI26" s="6"/>
      <c r="AK26" s="6"/>
      <c r="AL26" s="18">
        <v>1</v>
      </c>
      <c r="AM26" s="29" t="s">
        <v>5</v>
      </c>
      <c r="AN26" s="30" t="s">
        <v>24</v>
      </c>
      <c r="AO26" s="28" t="s">
        <v>6</v>
      </c>
      <c r="AP26" s="6"/>
    </row>
    <row r="27" spans="2:42" ht="11.1" customHeight="1" x14ac:dyDescent="0.35">
      <c r="B27" s="6"/>
      <c r="C27" s="9" t="s">
        <v>7</v>
      </c>
      <c r="D27" s="44" t="s">
        <v>117</v>
      </c>
      <c r="E27" s="20">
        <v>1</v>
      </c>
      <c r="F27" s="79">
        <f>F20</f>
        <v>1693.54</v>
      </c>
      <c r="G27" s="6"/>
      <c r="I27" s="6"/>
      <c r="J27" s="9" t="s">
        <v>7</v>
      </c>
      <c r="K27" s="85" t="s">
        <v>117</v>
      </c>
      <c r="L27" s="20">
        <v>1</v>
      </c>
      <c r="M27" s="79">
        <f>M20</f>
        <v>1693.54</v>
      </c>
      <c r="N27" s="6"/>
      <c r="P27" s="6"/>
      <c r="Q27" s="9" t="s">
        <v>7</v>
      </c>
      <c r="R27" s="85" t="s">
        <v>117</v>
      </c>
      <c r="S27" s="20">
        <v>1</v>
      </c>
      <c r="T27" s="79">
        <f>T20</f>
        <v>1693.54</v>
      </c>
      <c r="U27" s="6"/>
      <c r="W27" s="6"/>
      <c r="X27" s="9" t="s">
        <v>7</v>
      </c>
      <c r="Y27" s="85" t="s">
        <v>117</v>
      </c>
      <c r="Z27" s="20">
        <v>1</v>
      </c>
      <c r="AA27" s="79">
        <f>AA20</f>
        <v>1693.54</v>
      </c>
      <c r="AB27" s="6"/>
      <c r="AD27" s="6"/>
      <c r="AE27" s="9" t="s">
        <v>7</v>
      </c>
      <c r="AF27" s="85" t="s">
        <v>117</v>
      </c>
      <c r="AG27" s="20">
        <v>1</v>
      </c>
      <c r="AH27" s="79">
        <f>AH20</f>
        <v>1693.54</v>
      </c>
      <c r="AI27" s="6"/>
      <c r="AK27" s="6"/>
      <c r="AL27" s="9" t="s">
        <v>7</v>
      </c>
      <c r="AM27" s="85" t="s">
        <v>117</v>
      </c>
      <c r="AN27" s="20">
        <v>1</v>
      </c>
      <c r="AO27" s="79">
        <f>AO20</f>
        <v>2031.36</v>
      </c>
      <c r="AP27" s="6"/>
    </row>
    <row r="28" spans="2:42" ht="11.1" customHeight="1" x14ac:dyDescent="0.35">
      <c r="B28" s="6"/>
      <c r="C28" s="9" t="s">
        <v>8</v>
      </c>
      <c r="D28" s="69" t="s">
        <v>9</v>
      </c>
      <c r="E28" s="20">
        <v>0.3</v>
      </c>
      <c r="F28" s="72">
        <f>ROUND((F27*E28),2)</f>
        <v>508.06</v>
      </c>
      <c r="G28" s="6"/>
      <c r="I28" s="6"/>
      <c r="J28" s="9" t="s">
        <v>8</v>
      </c>
      <c r="K28" s="85" t="s">
        <v>9</v>
      </c>
      <c r="L28" s="20">
        <v>0.3</v>
      </c>
      <c r="M28" s="72">
        <f>ROUND((M27*L28),2)</f>
        <v>508.06</v>
      </c>
      <c r="N28" s="6"/>
      <c r="P28" s="6"/>
      <c r="Q28" s="9" t="s">
        <v>8</v>
      </c>
      <c r="R28" s="85" t="s">
        <v>9</v>
      </c>
      <c r="S28" s="20">
        <v>0.3</v>
      </c>
      <c r="T28" s="72">
        <f>ROUND((T27*S28),2)</f>
        <v>508.06</v>
      </c>
      <c r="U28" s="6"/>
      <c r="W28" s="6"/>
      <c r="X28" s="9" t="s">
        <v>8</v>
      </c>
      <c r="Y28" s="85" t="s">
        <v>9</v>
      </c>
      <c r="Z28" s="20">
        <v>0.3</v>
      </c>
      <c r="AA28" s="72">
        <f>ROUND((AA27*Z28),2)</f>
        <v>508.06</v>
      </c>
      <c r="AB28" s="6"/>
      <c r="AD28" s="6"/>
      <c r="AE28" s="9" t="s">
        <v>8</v>
      </c>
      <c r="AF28" s="85" t="s">
        <v>9</v>
      </c>
      <c r="AG28" s="20">
        <v>0.3</v>
      </c>
      <c r="AH28" s="72">
        <f>ROUND((AH27*AG28),2)</f>
        <v>508.06</v>
      </c>
      <c r="AI28" s="6"/>
      <c r="AK28" s="6"/>
      <c r="AL28" s="9" t="s">
        <v>8</v>
      </c>
      <c r="AM28" s="85" t="s">
        <v>9</v>
      </c>
      <c r="AN28" s="20">
        <v>0.3</v>
      </c>
      <c r="AO28" s="72">
        <f>ROUND((AO27*AN28),2)</f>
        <v>609.41</v>
      </c>
      <c r="AP28" s="6"/>
    </row>
    <row r="29" spans="2:42" ht="11.1" customHeight="1" x14ac:dyDescent="0.35">
      <c r="B29" s="6"/>
      <c r="C29" s="9" t="s">
        <v>10</v>
      </c>
      <c r="D29" s="44" t="s">
        <v>12</v>
      </c>
      <c r="E29" s="20"/>
      <c r="F29" s="72">
        <v>0</v>
      </c>
      <c r="G29" s="6"/>
      <c r="I29" s="6"/>
      <c r="J29" s="9" t="s">
        <v>10</v>
      </c>
      <c r="K29" s="85" t="s">
        <v>12</v>
      </c>
      <c r="L29" s="20">
        <v>0.14019999999999999</v>
      </c>
      <c r="M29" s="72">
        <f>ROUND((M27+M28)*(L29),2)</f>
        <v>308.66000000000003</v>
      </c>
      <c r="N29" s="6"/>
      <c r="P29" s="6"/>
      <c r="Q29" s="9" t="s">
        <v>10</v>
      </c>
      <c r="R29" s="85" t="s">
        <v>12</v>
      </c>
      <c r="S29" s="20"/>
      <c r="T29" s="72">
        <v>0</v>
      </c>
      <c r="U29" s="6"/>
      <c r="W29" s="6"/>
      <c r="X29" s="9" t="s">
        <v>10</v>
      </c>
      <c r="Y29" s="85" t="s">
        <v>12</v>
      </c>
      <c r="Z29" s="20"/>
      <c r="AA29" s="72">
        <v>0</v>
      </c>
      <c r="AB29" s="6"/>
      <c r="AD29" s="6"/>
      <c r="AE29" s="9" t="s">
        <v>10</v>
      </c>
      <c r="AF29" s="85" t="s">
        <v>12</v>
      </c>
      <c r="AG29" s="20"/>
      <c r="AH29" s="72">
        <v>0</v>
      </c>
      <c r="AI29" s="6"/>
      <c r="AK29" s="6"/>
      <c r="AL29" s="9" t="s">
        <v>10</v>
      </c>
      <c r="AM29" s="85" t="s">
        <v>12</v>
      </c>
      <c r="AN29" s="20"/>
      <c r="AO29" s="72">
        <v>0</v>
      </c>
      <c r="AP29" s="6"/>
    </row>
    <row r="30" spans="2:42" ht="11.1" customHeight="1" x14ac:dyDescent="0.35">
      <c r="B30" s="6"/>
      <c r="C30" s="9" t="s">
        <v>11</v>
      </c>
      <c r="D30" s="69" t="s">
        <v>131</v>
      </c>
      <c r="E30" s="20"/>
      <c r="F30" s="72">
        <f>(F27+F28)/(220)*150%*(12)*(6.5)/(12)</f>
        <v>97.570909090909069</v>
      </c>
      <c r="G30" s="6"/>
      <c r="I30" s="6"/>
      <c r="J30" s="9" t="s">
        <v>11</v>
      </c>
      <c r="K30" s="85" t="s">
        <v>131</v>
      </c>
      <c r="L30" s="20"/>
      <c r="M30" s="72">
        <f>(M27+M28)/(220)*150%*(12)*(6.5)/(12)</f>
        <v>97.570909090909069</v>
      </c>
      <c r="N30" s="6"/>
      <c r="P30" s="6"/>
      <c r="Q30" s="9" t="s">
        <v>11</v>
      </c>
      <c r="R30" s="85" t="s">
        <v>131</v>
      </c>
      <c r="S30" s="20"/>
      <c r="T30" s="72">
        <f>(T27+T28)/(220)*150%*(12)*(6.5)/(12)</f>
        <v>97.570909090909069</v>
      </c>
      <c r="U30" s="6"/>
      <c r="W30" s="6"/>
      <c r="X30" s="9" t="s">
        <v>11</v>
      </c>
      <c r="Y30" s="85" t="s">
        <v>131</v>
      </c>
      <c r="Z30" s="20"/>
      <c r="AA30" s="72">
        <v>0</v>
      </c>
      <c r="AB30" s="6"/>
      <c r="AD30" s="6"/>
      <c r="AE30" s="9" t="s">
        <v>11</v>
      </c>
      <c r="AF30" s="85" t="s">
        <v>131</v>
      </c>
      <c r="AG30" s="20"/>
      <c r="AH30" s="72">
        <v>0</v>
      </c>
      <c r="AI30" s="6"/>
      <c r="AK30" s="6"/>
      <c r="AL30" s="9" t="s">
        <v>11</v>
      </c>
      <c r="AM30" s="85" t="s">
        <v>131</v>
      </c>
      <c r="AN30" s="20"/>
      <c r="AO30" s="72">
        <v>0</v>
      </c>
      <c r="AP30" s="6"/>
    </row>
    <row r="31" spans="2:42" ht="11.1" customHeight="1" x14ac:dyDescent="0.35">
      <c r="B31" s="6"/>
      <c r="C31" s="9" t="s">
        <v>13</v>
      </c>
      <c r="D31" s="69" t="s">
        <v>14</v>
      </c>
      <c r="E31" s="20"/>
      <c r="F31" s="72">
        <v>0</v>
      </c>
      <c r="G31" s="6"/>
      <c r="I31" s="6"/>
      <c r="J31" s="9" t="s">
        <v>13</v>
      </c>
      <c r="K31" s="85" t="s">
        <v>14</v>
      </c>
      <c r="L31" s="20"/>
      <c r="M31" s="72">
        <v>0</v>
      </c>
      <c r="N31" s="6"/>
      <c r="P31" s="6"/>
      <c r="Q31" s="9" t="s">
        <v>13</v>
      </c>
      <c r="R31" s="85" t="s">
        <v>14</v>
      </c>
      <c r="S31" s="20"/>
      <c r="T31" s="72">
        <v>0</v>
      </c>
      <c r="U31" s="6"/>
      <c r="W31" s="6"/>
      <c r="X31" s="9" t="s">
        <v>13</v>
      </c>
      <c r="Y31" s="85" t="s">
        <v>14</v>
      </c>
      <c r="Z31" s="20"/>
      <c r="AA31" s="72">
        <v>0</v>
      </c>
      <c r="AB31" s="6"/>
      <c r="AD31" s="6"/>
      <c r="AE31" s="9" t="s">
        <v>13</v>
      </c>
      <c r="AF31" s="85" t="s">
        <v>14</v>
      </c>
      <c r="AG31" s="20"/>
      <c r="AH31" s="72">
        <v>0</v>
      </c>
      <c r="AI31" s="6"/>
      <c r="AK31" s="6"/>
      <c r="AL31" s="9" t="s">
        <v>13</v>
      </c>
      <c r="AM31" s="85" t="s">
        <v>14</v>
      </c>
      <c r="AN31" s="20"/>
      <c r="AO31" s="72">
        <v>0</v>
      </c>
      <c r="AP31" s="6"/>
    </row>
    <row r="32" spans="2:42" ht="11.1" customHeight="1" x14ac:dyDescent="0.35">
      <c r="B32" s="6"/>
      <c r="C32" s="9" t="s">
        <v>15</v>
      </c>
      <c r="D32" s="69" t="s">
        <v>133</v>
      </c>
      <c r="E32" s="20"/>
      <c r="F32" s="72"/>
      <c r="G32" s="6"/>
      <c r="I32" s="6"/>
      <c r="J32" s="9" t="s">
        <v>15</v>
      </c>
      <c r="K32" s="85" t="s">
        <v>133</v>
      </c>
      <c r="L32" s="20"/>
      <c r="M32" s="72"/>
      <c r="N32" s="6"/>
      <c r="P32" s="6"/>
      <c r="Q32" s="9" t="s">
        <v>15</v>
      </c>
      <c r="R32" s="85" t="s">
        <v>133</v>
      </c>
      <c r="S32" s="20"/>
      <c r="T32" s="72">
        <v>0</v>
      </c>
      <c r="U32" s="6"/>
      <c r="W32" s="6"/>
      <c r="X32" s="9" t="s">
        <v>15</v>
      </c>
      <c r="Y32" s="85" t="s">
        <v>133</v>
      </c>
      <c r="Z32" s="20"/>
      <c r="AA32" s="72">
        <v>0</v>
      </c>
      <c r="AB32" s="6"/>
      <c r="AD32" s="6"/>
      <c r="AE32" s="9" t="s">
        <v>15</v>
      </c>
      <c r="AF32" s="85" t="s">
        <v>133</v>
      </c>
      <c r="AG32" s="20"/>
      <c r="AH32" s="72">
        <v>0</v>
      </c>
      <c r="AI32" s="6"/>
      <c r="AK32" s="6"/>
      <c r="AL32" s="9" t="s">
        <v>15</v>
      </c>
      <c r="AM32" s="85" t="s">
        <v>133</v>
      </c>
      <c r="AN32" s="20"/>
      <c r="AO32" s="72">
        <v>0</v>
      </c>
      <c r="AP32" s="6"/>
    </row>
    <row r="33" spans="2:42" ht="11.1" customHeight="1" x14ac:dyDescent="0.35">
      <c r="B33" s="6"/>
      <c r="C33" s="9" t="s">
        <v>16</v>
      </c>
      <c r="D33" s="69" t="s">
        <v>132</v>
      </c>
      <c r="E33" s="20"/>
      <c r="F33" s="72">
        <v>0</v>
      </c>
      <c r="G33" s="6"/>
      <c r="I33" s="6"/>
      <c r="J33" s="9" t="s">
        <v>16</v>
      </c>
      <c r="K33" s="85" t="s">
        <v>132</v>
      </c>
      <c r="L33" s="20"/>
      <c r="M33" s="72"/>
      <c r="N33" s="6"/>
      <c r="P33" s="6"/>
      <c r="Q33" s="9" t="s">
        <v>16</v>
      </c>
      <c r="R33" s="85" t="s">
        <v>132</v>
      </c>
      <c r="S33" s="20"/>
      <c r="T33" s="72"/>
      <c r="U33" s="6"/>
      <c r="W33" s="6"/>
      <c r="X33" s="9" t="s">
        <v>16</v>
      </c>
      <c r="Y33" s="85" t="s">
        <v>132</v>
      </c>
      <c r="Z33" s="20"/>
      <c r="AA33" s="72">
        <v>0</v>
      </c>
      <c r="AB33" s="6"/>
      <c r="AD33" s="6"/>
      <c r="AE33" s="9" t="s">
        <v>16</v>
      </c>
      <c r="AF33" s="85" t="s">
        <v>132</v>
      </c>
      <c r="AG33" s="20"/>
      <c r="AH33" s="72">
        <v>0</v>
      </c>
      <c r="AI33" s="6"/>
      <c r="AK33" s="6"/>
      <c r="AL33" s="9" t="s">
        <v>16</v>
      </c>
      <c r="AM33" s="85" t="s">
        <v>132</v>
      </c>
      <c r="AN33" s="20"/>
      <c r="AO33" s="72">
        <v>0</v>
      </c>
      <c r="AP33" s="6"/>
    </row>
    <row r="34" spans="2:42" ht="11.1" customHeight="1" x14ac:dyDescent="0.35">
      <c r="B34" s="6"/>
      <c r="C34" s="21"/>
      <c r="D34" s="22" t="s">
        <v>73</v>
      </c>
      <c r="E34" s="23">
        <f>SUM(E27:E33)</f>
        <v>1.3</v>
      </c>
      <c r="F34" s="80">
        <f>SUM(F27:F33)</f>
        <v>2299.1709090909089</v>
      </c>
      <c r="G34" s="38"/>
      <c r="H34" s="56"/>
      <c r="I34" s="6"/>
      <c r="J34" s="21"/>
      <c r="K34" s="22" t="s">
        <v>73</v>
      </c>
      <c r="L34" s="23">
        <f>SUM(L27:L33)</f>
        <v>1.4401999999999999</v>
      </c>
      <c r="M34" s="80">
        <f>SUM(M27:M33)</f>
        <v>2607.8309090909088</v>
      </c>
      <c r="N34" s="38"/>
      <c r="O34" s="56"/>
      <c r="P34" s="6"/>
      <c r="Q34" s="21"/>
      <c r="R34" s="22" t="s">
        <v>73</v>
      </c>
      <c r="S34" s="23">
        <f>SUM(S27:S33)</f>
        <v>1.3</v>
      </c>
      <c r="T34" s="80">
        <f>SUM(T27:T33)</f>
        <v>2299.1709090909089</v>
      </c>
      <c r="U34" s="38"/>
      <c r="V34" s="56"/>
      <c r="W34" s="6"/>
      <c r="X34" s="21"/>
      <c r="Y34" s="22" t="s">
        <v>73</v>
      </c>
      <c r="Z34" s="23">
        <f>SUM(Z27:Z33)</f>
        <v>1.3</v>
      </c>
      <c r="AA34" s="80">
        <f>SUM(AA27:AA33)</f>
        <v>2201.6</v>
      </c>
      <c r="AB34" s="38"/>
      <c r="AD34" s="6"/>
      <c r="AE34" s="21"/>
      <c r="AF34" s="22" t="s">
        <v>73</v>
      </c>
      <c r="AG34" s="23">
        <f>SUM(AG27:AG33)</f>
        <v>1.3</v>
      </c>
      <c r="AH34" s="80">
        <f>SUM(AH27:AH33)</f>
        <v>2201.6</v>
      </c>
      <c r="AI34" s="38"/>
      <c r="AK34" s="6"/>
      <c r="AL34" s="21"/>
      <c r="AM34" s="22" t="s">
        <v>73</v>
      </c>
      <c r="AN34" s="23">
        <f>SUM(AN27:AN33)</f>
        <v>1.3</v>
      </c>
      <c r="AO34" s="80">
        <f>SUM(AO27:AO33)</f>
        <v>2640.77</v>
      </c>
      <c r="AP34" s="38"/>
    </row>
    <row r="35" spans="2:42" ht="2.1" customHeight="1" x14ac:dyDescent="0.35">
      <c r="B35" s="6"/>
      <c r="C35" s="5"/>
      <c r="D35" s="6"/>
      <c r="E35" s="6"/>
      <c r="F35" s="7"/>
      <c r="G35" s="6"/>
      <c r="I35" s="6"/>
      <c r="J35" s="5"/>
      <c r="K35" s="6"/>
      <c r="L35" s="6"/>
      <c r="M35" s="7"/>
      <c r="N35" s="6"/>
      <c r="P35" s="6"/>
      <c r="Q35" s="5"/>
      <c r="R35" s="6"/>
      <c r="S35" s="6"/>
      <c r="T35" s="7"/>
      <c r="U35" s="6"/>
      <c r="W35" s="6"/>
      <c r="X35" s="5"/>
      <c r="Y35" s="6"/>
      <c r="Z35" s="6"/>
      <c r="AA35" s="7"/>
      <c r="AB35" s="6"/>
      <c r="AD35" s="6"/>
      <c r="AE35" s="5"/>
      <c r="AF35" s="6"/>
      <c r="AG35" s="6"/>
      <c r="AH35" s="7"/>
      <c r="AI35" s="6"/>
      <c r="AK35" s="6"/>
      <c r="AL35" s="5"/>
      <c r="AM35" s="6"/>
      <c r="AN35" s="6"/>
      <c r="AO35" s="7"/>
      <c r="AP35" s="6"/>
    </row>
    <row r="36" spans="2:42" ht="11.45" customHeight="1" x14ac:dyDescent="0.35">
      <c r="B36" s="6"/>
      <c r="C36" s="143" t="s">
        <v>112</v>
      </c>
      <c r="D36" s="144"/>
      <c r="E36" s="144"/>
      <c r="F36" s="145"/>
      <c r="G36" s="6"/>
      <c r="I36" s="6"/>
      <c r="J36" s="153" t="s">
        <v>112</v>
      </c>
      <c r="K36" s="154"/>
      <c r="L36" s="154"/>
      <c r="M36" s="155"/>
      <c r="N36" s="6"/>
      <c r="P36" s="6"/>
      <c r="Q36" s="153" t="s">
        <v>112</v>
      </c>
      <c r="R36" s="154"/>
      <c r="S36" s="154"/>
      <c r="T36" s="155"/>
      <c r="U36" s="6"/>
      <c r="W36" s="6"/>
      <c r="X36" s="153" t="s">
        <v>112</v>
      </c>
      <c r="Y36" s="154"/>
      <c r="Z36" s="154"/>
      <c r="AA36" s="155"/>
      <c r="AB36" s="6"/>
      <c r="AD36" s="6"/>
      <c r="AE36" s="153" t="s">
        <v>112</v>
      </c>
      <c r="AF36" s="154"/>
      <c r="AG36" s="154"/>
      <c r="AH36" s="155"/>
      <c r="AI36" s="6"/>
      <c r="AK36" s="6"/>
      <c r="AL36" s="153" t="s">
        <v>112</v>
      </c>
      <c r="AM36" s="154"/>
      <c r="AN36" s="154"/>
      <c r="AO36" s="155"/>
      <c r="AP36" s="6"/>
    </row>
    <row r="37" spans="2:42" ht="12" customHeight="1" x14ac:dyDescent="0.35">
      <c r="B37" s="38"/>
      <c r="C37" s="18">
        <v>2</v>
      </c>
      <c r="D37" s="39" t="s">
        <v>18</v>
      </c>
      <c r="E37" s="12" t="s">
        <v>24</v>
      </c>
      <c r="F37" s="18" t="s">
        <v>6</v>
      </c>
      <c r="G37" s="38"/>
      <c r="H37" s="56"/>
      <c r="I37" s="38"/>
      <c r="J37" s="18">
        <v>2</v>
      </c>
      <c r="K37" s="39" t="s">
        <v>18</v>
      </c>
      <c r="L37" s="12" t="s">
        <v>24</v>
      </c>
      <c r="M37" s="18" t="s">
        <v>6</v>
      </c>
      <c r="N37" s="38"/>
      <c r="O37" s="56"/>
      <c r="P37" s="38"/>
      <c r="Q37" s="18">
        <v>2</v>
      </c>
      <c r="R37" s="39" t="s">
        <v>18</v>
      </c>
      <c r="S37" s="12" t="s">
        <v>24</v>
      </c>
      <c r="T37" s="18" t="s">
        <v>6</v>
      </c>
      <c r="U37" s="38"/>
      <c r="V37" s="56"/>
      <c r="W37" s="38"/>
      <c r="X37" s="18">
        <v>2</v>
      </c>
      <c r="Y37" s="39" t="s">
        <v>18</v>
      </c>
      <c r="Z37" s="12" t="s">
        <v>24</v>
      </c>
      <c r="AA37" s="18" t="s">
        <v>6</v>
      </c>
      <c r="AB37" s="38"/>
      <c r="AD37" s="38"/>
      <c r="AE37" s="18">
        <v>2</v>
      </c>
      <c r="AF37" s="39" t="s">
        <v>18</v>
      </c>
      <c r="AG37" s="12" t="s">
        <v>24</v>
      </c>
      <c r="AH37" s="18" t="s">
        <v>6</v>
      </c>
      <c r="AI37" s="38"/>
      <c r="AK37" s="38"/>
      <c r="AL37" s="18">
        <v>2</v>
      </c>
      <c r="AM37" s="39" t="s">
        <v>18</v>
      </c>
      <c r="AN37" s="12" t="s">
        <v>24</v>
      </c>
      <c r="AO37" s="18" t="s">
        <v>6</v>
      </c>
      <c r="AP37" s="38"/>
    </row>
    <row r="38" spans="2:42" ht="11.1" customHeight="1" x14ac:dyDescent="0.35">
      <c r="B38" s="6"/>
      <c r="C38" s="9" t="s">
        <v>7</v>
      </c>
      <c r="D38" s="85" t="s">
        <v>147</v>
      </c>
      <c r="E38" s="24"/>
      <c r="F38" s="72">
        <v>0</v>
      </c>
      <c r="G38" s="6"/>
      <c r="I38" s="6"/>
      <c r="J38" s="9" t="s">
        <v>7</v>
      </c>
      <c r="K38" s="85" t="s">
        <v>147</v>
      </c>
      <c r="L38" s="24"/>
      <c r="M38" s="72">
        <v>0</v>
      </c>
      <c r="N38" s="6"/>
      <c r="P38" s="6"/>
      <c r="Q38" s="9" t="s">
        <v>7</v>
      </c>
      <c r="R38" s="85" t="s">
        <v>147</v>
      </c>
      <c r="S38" s="24"/>
      <c r="T38" s="72">
        <v>0</v>
      </c>
      <c r="U38" s="6"/>
      <c r="W38" s="6"/>
      <c r="X38" s="9" t="s">
        <v>7</v>
      </c>
      <c r="Y38" s="85" t="s">
        <v>232</v>
      </c>
      <c r="Z38" s="24"/>
      <c r="AA38" s="72">
        <f>(6*22)-(AA27)*(6%)</f>
        <v>30.387600000000006</v>
      </c>
      <c r="AB38" s="6"/>
      <c r="AD38" s="6"/>
      <c r="AE38" s="9" t="s">
        <v>7</v>
      </c>
      <c r="AF38" s="85" t="s">
        <v>232</v>
      </c>
      <c r="AG38" s="24"/>
      <c r="AH38" s="72">
        <f>(6*22)-(AH27)*(6%)</f>
        <v>30.387600000000006</v>
      </c>
      <c r="AI38" s="6"/>
      <c r="AK38" s="6"/>
      <c r="AL38" s="9" t="s">
        <v>7</v>
      </c>
      <c r="AM38" s="85" t="s">
        <v>232</v>
      </c>
      <c r="AN38" s="24"/>
      <c r="AO38" s="72">
        <f>(6*22)-(AO27)*(6%)</f>
        <v>10.118400000000008</v>
      </c>
      <c r="AP38" s="6"/>
    </row>
    <row r="39" spans="2:42" ht="11.1" customHeight="1" x14ac:dyDescent="0.35">
      <c r="B39" s="6"/>
      <c r="C39" s="9" t="s">
        <v>8</v>
      </c>
      <c r="D39" s="85" t="s">
        <v>151</v>
      </c>
      <c r="E39" s="24"/>
      <c r="F39" s="72">
        <f>(28*15)</f>
        <v>420</v>
      </c>
      <c r="G39" s="6"/>
      <c r="I39" s="6"/>
      <c r="J39" s="9" t="s">
        <v>8</v>
      </c>
      <c r="K39" s="85" t="s">
        <v>151</v>
      </c>
      <c r="L39" s="24"/>
      <c r="M39" s="72">
        <f>F39</f>
        <v>420</v>
      </c>
      <c r="N39" s="6"/>
      <c r="P39" s="6"/>
      <c r="Q39" s="9" t="s">
        <v>8</v>
      </c>
      <c r="R39" s="85" t="s">
        <v>151</v>
      </c>
      <c r="S39" s="24"/>
      <c r="T39" s="72">
        <f>F39</f>
        <v>420</v>
      </c>
      <c r="U39" s="6"/>
      <c r="W39" s="6"/>
      <c r="X39" s="9" t="s">
        <v>8</v>
      </c>
      <c r="Y39" s="85" t="s">
        <v>238</v>
      </c>
      <c r="Z39" s="24"/>
      <c r="AA39" s="72">
        <f>(28*22)</f>
        <v>616</v>
      </c>
      <c r="AB39" s="6"/>
      <c r="AD39" s="6"/>
      <c r="AE39" s="9" t="s">
        <v>8</v>
      </c>
      <c r="AF39" s="85" t="s">
        <v>238</v>
      </c>
      <c r="AG39" s="24"/>
      <c r="AH39" s="72">
        <f>AA39</f>
        <v>616</v>
      </c>
      <c r="AI39" s="6"/>
      <c r="AK39" s="6"/>
      <c r="AL39" s="9" t="s">
        <v>8</v>
      </c>
      <c r="AM39" s="85" t="s">
        <v>238</v>
      </c>
      <c r="AN39" s="24"/>
      <c r="AO39" s="72">
        <f>AA39</f>
        <v>616</v>
      </c>
      <c r="AP39" s="6"/>
    </row>
    <row r="40" spans="2:42" ht="11.1" customHeight="1" x14ac:dyDescent="0.35">
      <c r="B40" s="6"/>
      <c r="C40" s="9" t="s">
        <v>10</v>
      </c>
      <c r="D40" s="85" t="s">
        <v>150</v>
      </c>
      <c r="E40" s="24"/>
      <c r="F40" s="72">
        <v>125</v>
      </c>
      <c r="G40" s="6"/>
      <c r="I40" s="6"/>
      <c r="J40" s="9" t="s">
        <v>10</v>
      </c>
      <c r="K40" s="85" t="s">
        <v>150</v>
      </c>
      <c r="L40" s="24"/>
      <c r="M40" s="72">
        <f>F40</f>
        <v>125</v>
      </c>
      <c r="N40" s="6"/>
      <c r="P40" s="6"/>
      <c r="Q40" s="9" t="s">
        <v>10</v>
      </c>
      <c r="R40" s="85" t="s">
        <v>150</v>
      </c>
      <c r="S40" s="24"/>
      <c r="T40" s="72">
        <f>F40</f>
        <v>125</v>
      </c>
      <c r="U40" s="6"/>
      <c r="W40" s="6"/>
      <c r="X40" s="9" t="s">
        <v>10</v>
      </c>
      <c r="Y40" s="85" t="s">
        <v>150</v>
      </c>
      <c r="Z40" s="24"/>
      <c r="AA40" s="72">
        <f>F40</f>
        <v>125</v>
      </c>
      <c r="AB40" s="6"/>
      <c r="AD40" s="6"/>
      <c r="AE40" s="9" t="s">
        <v>10</v>
      </c>
      <c r="AF40" s="85" t="s">
        <v>150</v>
      </c>
      <c r="AG40" s="24"/>
      <c r="AH40" s="72">
        <f>F40</f>
        <v>125</v>
      </c>
      <c r="AI40" s="6"/>
      <c r="AK40" s="6"/>
      <c r="AL40" s="9" t="s">
        <v>10</v>
      </c>
      <c r="AM40" s="85" t="s">
        <v>150</v>
      </c>
      <c r="AN40" s="24"/>
      <c r="AO40" s="72">
        <f>F40</f>
        <v>125</v>
      </c>
      <c r="AP40" s="6"/>
    </row>
    <row r="41" spans="2:42" ht="11.1" customHeight="1" x14ac:dyDescent="0.35">
      <c r="B41" s="6"/>
      <c r="C41" s="9" t="s">
        <v>11</v>
      </c>
      <c r="D41" s="85" t="s">
        <v>152</v>
      </c>
      <c r="E41" s="24"/>
      <c r="F41" s="72">
        <v>13</v>
      </c>
      <c r="G41" s="6"/>
      <c r="I41" s="6"/>
      <c r="J41" s="9" t="s">
        <v>11</v>
      </c>
      <c r="K41" s="85" t="s">
        <v>152</v>
      </c>
      <c r="L41" s="24"/>
      <c r="M41" s="72">
        <f>F41</f>
        <v>13</v>
      </c>
      <c r="N41" s="6"/>
      <c r="P41" s="6"/>
      <c r="Q41" s="9" t="s">
        <v>11</v>
      </c>
      <c r="R41" s="85" t="s">
        <v>152</v>
      </c>
      <c r="S41" s="24"/>
      <c r="T41" s="72">
        <f>F41</f>
        <v>13</v>
      </c>
      <c r="U41" s="6"/>
      <c r="W41" s="6"/>
      <c r="X41" s="9" t="s">
        <v>11</v>
      </c>
      <c r="Y41" s="85" t="s">
        <v>152</v>
      </c>
      <c r="Z41" s="24"/>
      <c r="AA41" s="72">
        <f>F41</f>
        <v>13</v>
      </c>
      <c r="AB41" s="6"/>
      <c r="AD41" s="6"/>
      <c r="AE41" s="9" t="s">
        <v>11</v>
      </c>
      <c r="AF41" s="85" t="s">
        <v>152</v>
      </c>
      <c r="AG41" s="24"/>
      <c r="AH41" s="72">
        <f>F41</f>
        <v>13</v>
      </c>
      <c r="AI41" s="6"/>
      <c r="AK41" s="6"/>
      <c r="AL41" s="9" t="s">
        <v>11</v>
      </c>
      <c r="AM41" s="85" t="s">
        <v>152</v>
      </c>
      <c r="AN41" s="24"/>
      <c r="AO41" s="72">
        <f>F41</f>
        <v>13</v>
      </c>
      <c r="AP41" s="6"/>
    </row>
    <row r="42" spans="2:42" ht="11.1" customHeight="1" x14ac:dyDescent="0.35">
      <c r="B42" s="6"/>
      <c r="C42" s="9" t="s">
        <v>13</v>
      </c>
      <c r="D42" s="85" t="s">
        <v>153</v>
      </c>
      <c r="E42" s="24"/>
      <c r="F42" s="72">
        <v>16.18</v>
      </c>
      <c r="G42" s="6"/>
      <c r="I42" s="6"/>
      <c r="J42" s="9" t="s">
        <v>13</v>
      </c>
      <c r="K42" s="85" t="s">
        <v>153</v>
      </c>
      <c r="L42" s="24"/>
      <c r="M42" s="72">
        <f>F42</f>
        <v>16.18</v>
      </c>
      <c r="N42" s="6"/>
      <c r="P42" s="6"/>
      <c r="Q42" s="9" t="s">
        <v>13</v>
      </c>
      <c r="R42" s="85" t="s">
        <v>153</v>
      </c>
      <c r="S42" s="24"/>
      <c r="T42" s="72">
        <v>24.76</v>
      </c>
      <c r="U42" s="6"/>
      <c r="W42" s="6"/>
      <c r="X42" s="9" t="s">
        <v>13</v>
      </c>
      <c r="Y42" s="85" t="s">
        <v>153</v>
      </c>
      <c r="Z42" s="24"/>
      <c r="AA42" s="72">
        <f>T42</f>
        <v>24.76</v>
      </c>
      <c r="AB42" s="6"/>
      <c r="AD42" s="6"/>
      <c r="AE42" s="9" t="s">
        <v>13</v>
      </c>
      <c r="AF42" s="85" t="s">
        <v>153</v>
      </c>
      <c r="AG42" s="24"/>
      <c r="AH42" s="72">
        <f>AA42</f>
        <v>24.76</v>
      </c>
      <c r="AI42" s="6"/>
      <c r="AK42" s="6"/>
      <c r="AL42" s="9" t="s">
        <v>13</v>
      </c>
      <c r="AM42" s="85" t="s">
        <v>153</v>
      </c>
      <c r="AN42" s="24"/>
      <c r="AO42" s="72">
        <f>AH42</f>
        <v>24.76</v>
      </c>
      <c r="AP42" s="6"/>
    </row>
    <row r="43" spans="2:42" ht="11.1" customHeight="1" x14ac:dyDescent="0.35">
      <c r="B43" s="6"/>
      <c r="C43" s="9" t="s">
        <v>16</v>
      </c>
      <c r="D43" s="85" t="s">
        <v>154</v>
      </c>
      <c r="E43" s="24"/>
      <c r="F43" s="72">
        <v>9</v>
      </c>
      <c r="G43" s="6"/>
      <c r="I43" s="6"/>
      <c r="J43" s="9" t="s">
        <v>16</v>
      </c>
      <c r="K43" s="85" t="s">
        <v>154</v>
      </c>
      <c r="L43" s="24"/>
      <c r="M43" s="72">
        <f>F43</f>
        <v>9</v>
      </c>
      <c r="N43" s="6"/>
      <c r="P43" s="6"/>
      <c r="Q43" s="9" t="s">
        <v>16</v>
      </c>
      <c r="R43" s="85" t="s">
        <v>154</v>
      </c>
      <c r="S43" s="24"/>
      <c r="T43" s="72">
        <f>F43</f>
        <v>9</v>
      </c>
      <c r="U43" s="6"/>
      <c r="W43" s="6"/>
      <c r="X43" s="9" t="s">
        <v>16</v>
      </c>
      <c r="Y43" s="85" t="s">
        <v>154</v>
      </c>
      <c r="Z43" s="24"/>
      <c r="AA43" s="72">
        <f>F43</f>
        <v>9</v>
      </c>
      <c r="AB43" s="6"/>
      <c r="AD43" s="6"/>
      <c r="AE43" s="9" t="s">
        <v>16</v>
      </c>
      <c r="AF43" s="85" t="s">
        <v>154</v>
      </c>
      <c r="AG43" s="24"/>
      <c r="AH43" s="72">
        <f>F43</f>
        <v>9</v>
      </c>
      <c r="AI43" s="6"/>
      <c r="AK43" s="6"/>
      <c r="AL43" s="9" t="s">
        <v>16</v>
      </c>
      <c r="AM43" s="85" t="s">
        <v>154</v>
      </c>
      <c r="AN43" s="24"/>
      <c r="AO43" s="72">
        <f>F43</f>
        <v>9</v>
      </c>
      <c r="AP43" s="6"/>
    </row>
    <row r="44" spans="2:42" ht="11.1" customHeight="1" x14ac:dyDescent="0.35">
      <c r="B44" s="6"/>
      <c r="C44" s="9" t="s">
        <v>17</v>
      </c>
      <c r="D44" s="44" t="s">
        <v>19</v>
      </c>
      <c r="E44" s="20"/>
      <c r="F44" s="72">
        <f>-(F27*E44)</f>
        <v>0</v>
      </c>
      <c r="G44" s="6"/>
      <c r="I44" s="6"/>
      <c r="J44" s="9" t="s">
        <v>17</v>
      </c>
      <c r="K44" s="85" t="s">
        <v>19</v>
      </c>
      <c r="L44" s="20"/>
      <c r="M44" s="72">
        <f>-(M27*L44)</f>
        <v>0</v>
      </c>
      <c r="N44" s="6"/>
      <c r="P44" s="6"/>
      <c r="Q44" s="9" t="s">
        <v>17</v>
      </c>
      <c r="R44" s="85" t="s">
        <v>19</v>
      </c>
      <c r="S44" s="20"/>
      <c r="T44" s="72">
        <f>-(T27*S44)</f>
        <v>0</v>
      </c>
      <c r="U44" s="6"/>
      <c r="W44" s="6"/>
      <c r="X44" s="9" t="s">
        <v>17</v>
      </c>
      <c r="Y44" s="85" t="s">
        <v>19</v>
      </c>
      <c r="Z44" s="20"/>
      <c r="AA44" s="72">
        <f>-(AA27*Z44)</f>
        <v>0</v>
      </c>
      <c r="AB44" s="6"/>
      <c r="AD44" s="6"/>
      <c r="AE44" s="9" t="s">
        <v>17</v>
      </c>
      <c r="AF44" s="85" t="s">
        <v>19</v>
      </c>
      <c r="AG44" s="20"/>
      <c r="AH44" s="72">
        <f>-(AH27*AG44)</f>
        <v>0</v>
      </c>
      <c r="AI44" s="6"/>
      <c r="AK44" s="6"/>
      <c r="AL44" s="9" t="s">
        <v>17</v>
      </c>
      <c r="AM44" s="85" t="s">
        <v>19</v>
      </c>
      <c r="AN44" s="20"/>
      <c r="AO44" s="72">
        <f>-(AO27*AN44)</f>
        <v>0</v>
      </c>
      <c r="AP44" s="6"/>
    </row>
    <row r="45" spans="2:42" ht="11.1" customHeight="1" x14ac:dyDescent="0.35">
      <c r="B45" s="6"/>
      <c r="C45" s="21"/>
      <c r="D45" s="22" t="s">
        <v>84</v>
      </c>
      <c r="E45" s="25"/>
      <c r="F45" s="78">
        <f>SUM(F38:F44)</f>
        <v>583.17999999999995</v>
      </c>
      <c r="G45" s="38"/>
      <c r="H45" s="56"/>
      <c r="I45" s="6"/>
      <c r="J45" s="21"/>
      <c r="K45" s="22" t="s">
        <v>84</v>
      </c>
      <c r="L45" s="25"/>
      <c r="M45" s="78">
        <f>SUM(M38:M44)</f>
        <v>583.17999999999995</v>
      </c>
      <c r="N45" s="38"/>
      <c r="O45" s="56"/>
      <c r="P45" s="6"/>
      <c r="Q45" s="21"/>
      <c r="R45" s="22" t="s">
        <v>84</v>
      </c>
      <c r="S45" s="25"/>
      <c r="T45" s="78">
        <f>SUM(T38:T44)</f>
        <v>591.76</v>
      </c>
      <c r="U45" s="38"/>
      <c r="V45" s="56"/>
      <c r="W45" s="6"/>
      <c r="X45" s="21"/>
      <c r="Y45" s="22" t="s">
        <v>84</v>
      </c>
      <c r="Z45" s="25"/>
      <c r="AA45" s="78">
        <f>SUM(AA38:AA44)</f>
        <v>818.14760000000001</v>
      </c>
      <c r="AB45" s="38"/>
      <c r="AD45" s="6"/>
      <c r="AE45" s="21"/>
      <c r="AF45" s="22" t="s">
        <v>84</v>
      </c>
      <c r="AG45" s="25"/>
      <c r="AH45" s="78">
        <f>SUM(AH38:AH44)</f>
        <v>818.14760000000001</v>
      </c>
      <c r="AI45" s="38"/>
      <c r="AK45" s="6"/>
      <c r="AL45" s="21"/>
      <c r="AM45" s="22" t="s">
        <v>84</v>
      </c>
      <c r="AN45" s="25"/>
      <c r="AO45" s="78">
        <f>SUM(AO38:AO44)</f>
        <v>797.87840000000006</v>
      </c>
      <c r="AP45" s="38"/>
    </row>
    <row r="46" spans="2:42" ht="2.1" customHeight="1" x14ac:dyDescent="0.35">
      <c r="B46" s="6"/>
      <c r="C46" s="5"/>
      <c r="D46" s="6"/>
      <c r="E46" s="6"/>
      <c r="F46" s="7"/>
      <c r="G46" s="6"/>
      <c r="I46" s="6"/>
      <c r="J46" s="5"/>
      <c r="K46" s="6"/>
      <c r="L46" s="6"/>
      <c r="M46" s="7"/>
      <c r="N46" s="6"/>
      <c r="P46" s="6"/>
      <c r="Q46" s="5"/>
      <c r="R46" s="6"/>
      <c r="S46" s="6"/>
      <c r="T46" s="7"/>
      <c r="U46" s="6"/>
      <c r="W46" s="6"/>
      <c r="X46" s="5"/>
      <c r="Y46" s="6"/>
      <c r="Z46" s="6"/>
      <c r="AA46" s="7"/>
      <c r="AB46" s="6"/>
      <c r="AD46" s="6"/>
      <c r="AE46" s="5"/>
      <c r="AF46" s="6"/>
      <c r="AG46" s="6"/>
      <c r="AH46" s="7"/>
      <c r="AI46" s="6"/>
      <c r="AK46" s="6"/>
      <c r="AL46" s="5"/>
      <c r="AM46" s="6"/>
      <c r="AN46" s="6"/>
      <c r="AO46" s="7"/>
      <c r="AP46" s="6"/>
    </row>
    <row r="47" spans="2:42" ht="12" customHeight="1" x14ac:dyDescent="0.35">
      <c r="B47" s="6"/>
      <c r="C47" s="143" t="s">
        <v>113</v>
      </c>
      <c r="D47" s="144"/>
      <c r="E47" s="144"/>
      <c r="F47" s="145"/>
      <c r="G47" s="6"/>
      <c r="I47" s="6"/>
      <c r="J47" s="153" t="s">
        <v>113</v>
      </c>
      <c r="K47" s="154"/>
      <c r="L47" s="154"/>
      <c r="M47" s="155"/>
      <c r="N47" s="6"/>
      <c r="P47" s="6"/>
      <c r="Q47" s="153" t="s">
        <v>113</v>
      </c>
      <c r="R47" s="154"/>
      <c r="S47" s="154"/>
      <c r="T47" s="155"/>
      <c r="U47" s="6"/>
      <c r="W47" s="6"/>
      <c r="X47" s="153" t="s">
        <v>113</v>
      </c>
      <c r="Y47" s="154"/>
      <c r="Z47" s="154"/>
      <c r="AA47" s="155"/>
      <c r="AB47" s="6"/>
      <c r="AD47" s="6"/>
      <c r="AE47" s="153" t="s">
        <v>113</v>
      </c>
      <c r="AF47" s="154"/>
      <c r="AG47" s="154"/>
      <c r="AH47" s="155"/>
      <c r="AI47" s="6"/>
      <c r="AK47" s="6"/>
      <c r="AL47" s="153" t="s">
        <v>113</v>
      </c>
      <c r="AM47" s="154"/>
      <c r="AN47" s="154"/>
      <c r="AO47" s="155"/>
      <c r="AP47" s="6"/>
    </row>
    <row r="48" spans="2:42" ht="12" customHeight="1" x14ac:dyDescent="0.35">
      <c r="B48" s="6"/>
      <c r="C48" s="18">
        <v>3</v>
      </c>
      <c r="D48" s="19" t="s">
        <v>20</v>
      </c>
      <c r="E48" s="18" t="s">
        <v>72</v>
      </c>
      <c r="F48" s="18" t="s">
        <v>6</v>
      </c>
      <c r="G48" s="6"/>
      <c r="I48" s="6"/>
      <c r="J48" s="18">
        <v>3</v>
      </c>
      <c r="K48" s="19" t="s">
        <v>20</v>
      </c>
      <c r="L48" s="18" t="s">
        <v>72</v>
      </c>
      <c r="M48" s="18" t="s">
        <v>6</v>
      </c>
      <c r="N48" s="6"/>
      <c r="P48" s="6"/>
      <c r="Q48" s="18">
        <v>3</v>
      </c>
      <c r="R48" s="19" t="s">
        <v>20</v>
      </c>
      <c r="S48" s="18" t="s">
        <v>72</v>
      </c>
      <c r="T48" s="18" t="s">
        <v>6</v>
      </c>
      <c r="U48" s="6"/>
      <c r="W48" s="6"/>
      <c r="X48" s="18">
        <v>3</v>
      </c>
      <c r="Y48" s="19" t="s">
        <v>20</v>
      </c>
      <c r="Z48" s="18" t="s">
        <v>72</v>
      </c>
      <c r="AA48" s="18" t="s">
        <v>6</v>
      </c>
      <c r="AB48" s="6"/>
      <c r="AD48" s="6"/>
      <c r="AE48" s="18">
        <v>3</v>
      </c>
      <c r="AF48" s="19" t="s">
        <v>20</v>
      </c>
      <c r="AG48" s="18" t="s">
        <v>72</v>
      </c>
      <c r="AH48" s="18" t="s">
        <v>6</v>
      </c>
      <c r="AI48" s="6"/>
      <c r="AK48" s="6"/>
      <c r="AL48" s="18">
        <v>3</v>
      </c>
      <c r="AM48" s="19" t="s">
        <v>20</v>
      </c>
      <c r="AN48" s="18" t="s">
        <v>72</v>
      </c>
      <c r="AO48" s="18" t="s">
        <v>6</v>
      </c>
      <c r="AP48" s="6"/>
    </row>
    <row r="49" spans="1:42" ht="10.5" customHeight="1" x14ac:dyDescent="0.35">
      <c r="B49" s="6"/>
      <c r="C49" s="9" t="s">
        <v>7</v>
      </c>
      <c r="D49" s="44" t="s">
        <v>21</v>
      </c>
      <c r="E49" s="24"/>
      <c r="F49" s="72">
        <f>'Unif. equipe interna desarmado'!G21</f>
        <v>65.683333333333337</v>
      </c>
      <c r="G49" s="6"/>
      <c r="I49" s="6"/>
      <c r="J49" s="9" t="s">
        <v>7</v>
      </c>
      <c r="K49" s="85" t="s">
        <v>21</v>
      </c>
      <c r="L49" s="24"/>
      <c r="M49" s="72">
        <f>'Uniforme Equipe externa armado '!G21</f>
        <v>50.5</v>
      </c>
      <c r="N49" s="6"/>
      <c r="P49" s="6"/>
      <c r="Q49" s="9" t="s">
        <v>7</v>
      </c>
      <c r="R49" s="85" t="s">
        <v>21</v>
      </c>
      <c r="S49" s="24"/>
      <c r="T49" s="72">
        <f>M49</f>
        <v>50.5</v>
      </c>
      <c r="U49" s="6"/>
      <c r="W49" s="6"/>
      <c r="X49" s="9" t="s">
        <v>7</v>
      </c>
      <c r="Y49" s="85" t="s">
        <v>21</v>
      </c>
      <c r="Z49" s="24"/>
      <c r="AA49" s="72">
        <f>T49</f>
        <v>50.5</v>
      </c>
      <c r="AB49" s="6"/>
      <c r="AD49" s="6"/>
      <c r="AE49" s="9" t="s">
        <v>7</v>
      </c>
      <c r="AF49" s="124" t="s">
        <v>239</v>
      </c>
      <c r="AG49" s="24"/>
      <c r="AH49" s="72">
        <f>(9*'Unif. equipe interna desarmado'!G21+5*'Uniforme Equipe externa armado '!G21)/14</f>
        <v>60.260714285714293</v>
      </c>
      <c r="AI49" s="6"/>
      <c r="AK49" s="6"/>
      <c r="AL49" s="9" t="s">
        <v>7</v>
      </c>
      <c r="AM49" s="85" t="s">
        <v>21</v>
      </c>
      <c r="AN49" s="24"/>
      <c r="AO49" s="72">
        <f>'Unif. equipe interna desarmado'!G21</f>
        <v>65.683333333333337</v>
      </c>
      <c r="AP49" s="6"/>
    </row>
    <row r="50" spans="1:42" ht="10.5" customHeight="1" x14ac:dyDescent="0.35">
      <c r="B50" s="6"/>
      <c r="C50" s="9" t="s">
        <v>8</v>
      </c>
      <c r="D50" s="69" t="s">
        <v>134</v>
      </c>
      <c r="E50" s="24"/>
      <c r="F50" s="72">
        <f>equipamentos!G16</f>
        <v>13.404646464646465</v>
      </c>
      <c r="G50" s="6"/>
      <c r="I50" s="6"/>
      <c r="J50" s="9" t="s">
        <v>8</v>
      </c>
      <c r="K50" s="85" t="s">
        <v>134</v>
      </c>
      <c r="L50" s="24"/>
      <c r="M50" s="72">
        <f>F50</f>
        <v>13.404646464646465</v>
      </c>
      <c r="N50" s="6"/>
      <c r="P50" s="6"/>
      <c r="Q50" s="9" t="s">
        <v>8</v>
      </c>
      <c r="R50" s="85" t="s">
        <v>134</v>
      </c>
      <c r="S50" s="24"/>
      <c r="T50" s="72">
        <f>M50</f>
        <v>13.404646464646465</v>
      </c>
      <c r="U50" s="6"/>
      <c r="W50" s="6"/>
      <c r="X50" s="9" t="s">
        <v>8</v>
      </c>
      <c r="Y50" s="85" t="s">
        <v>134</v>
      </c>
      <c r="Z50" s="24"/>
      <c r="AA50" s="72">
        <f>T50</f>
        <v>13.404646464646465</v>
      </c>
      <c r="AB50" s="6"/>
      <c r="AD50" s="6"/>
      <c r="AE50" s="9" t="s">
        <v>8</v>
      </c>
      <c r="AF50" s="85" t="s">
        <v>134</v>
      </c>
      <c r="AG50" s="24"/>
      <c r="AH50" s="72">
        <f>AA50</f>
        <v>13.404646464646465</v>
      </c>
      <c r="AI50" s="6"/>
      <c r="AK50" s="6"/>
      <c r="AL50" s="9" t="s">
        <v>8</v>
      </c>
      <c r="AM50" s="85" t="s">
        <v>134</v>
      </c>
      <c r="AN50" s="24"/>
      <c r="AO50" s="72">
        <f>AH50</f>
        <v>13.404646464646465</v>
      </c>
      <c r="AP50" s="6"/>
    </row>
    <row r="51" spans="1:42" ht="10.5" customHeight="1" x14ac:dyDescent="0.35">
      <c r="B51" s="6"/>
      <c r="C51" s="9" t="s">
        <v>10</v>
      </c>
      <c r="D51" s="44" t="s">
        <v>19</v>
      </c>
      <c r="E51" s="24"/>
      <c r="F51" s="72">
        <v>0</v>
      </c>
      <c r="G51" s="6"/>
      <c r="I51" s="6"/>
      <c r="J51" s="9" t="s">
        <v>10</v>
      </c>
      <c r="K51" s="85" t="s">
        <v>19</v>
      </c>
      <c r="L51" s="24"/>
      <c r="M51" s="72">
        <v>0</v>
      </c>
      <c r="N51" s="6"/>
      <c r="P51" s="6"/>
      <c r="Q51" s="9" t="s">
        <v>10</v>
      </c>
      <c r="R51" s="85" t="s">
        <v>19</v>
      </c>
      <c r="S51" s="24"/>
      <c r="T51" s="72">
        <v>0</v>
      </c>
      <c r="U51" s="6"/>
      <c r="W51" s="6"/>
      <c r="X51" s="9" t="s">
        <v>10</v>
      </c>
      <c r="Y51" s="85" t="s">
        <v>19</v>
      </c>
      <c r="Z51" s="24"/>
      <c r="AA51" s="72">
        <v>0</v>
      </c>
      <c r="AB51" s="6"/>
      <c r="AD51" s="6"/>
      <c r="AE51" s="9" t="s">
        <v>10</v>
      </c>
      <c r="AF51" s="85" t="s">
        <v>19</v>
      </c>
      <c r="AG51" s="24"/>
      <c r="AH51" s="72">
        <v>0</v>
      </c>
      <c r="AI51" s="6"/>
      <c r="AK51" s="6"/>
      <c r="AL51" s="9" t="s">
        <v>10</v>
      </c>
      <c r="AM51" s="85" t="s">
        <v>19</v>
      </c>
      <c r="AN51" s="24"/>
      <c r="AO51" s="72">
        <v>0</v>
      </c>
      <c r="AP51" s="6"/>
    </row>
    <row r="52" spans="1:42" ht="11.1" customHeight="1" x14ac:dyDescent="0.35">
      <c r="B52" s="6"/>
      <c r="C52" s="146" t="s">
        <v>111</v>
      </c>
      <c r="D52" s="151"/>
      <c r="E52" s="147"/>
      <c r="F52" s="73">
        <f>SUM(F49:F51)</f>
        <v>79.087979797979798</v>
      </c>
      <c r="G52" s="38"/>
      <c r="H52" s="56"/>
      <c r="I52" s="6"/>
      <c r="J52" s="146" t="s">
        <v>111</v>
      </c>
      <c r="K52" s="151"/>
      <c r="L52" s="147"/>
      <c r="M52" s="73">
        <f>SUM(M49:M51)</f>
        <v>63.904646464646461</v>
      </c>
      <c r="N52" s="38"/>
      <c r="O52" s="56"/>
      <c r="P52" s="6"/>
      <c r="Q52" s="146" t="s">
        <v>111</v>
      </c>
      <c r="R52" s="151"/>
      <c r="S52" s="147"/>
      <c r="T52" s="73">
        <f>SUM(T49:T51)</f>
        <v>63.904646464646461</v>
      </c>
      <c r="U52" s="38"/>
      <c r="V52" s="56"/>
      <c r="W52" s="6"/>
      <c r="X52" s="146" t="s">
        <v>111</v>
      </c>
      <c r="Y52" s="151"/>
      <c r="Z52" s="147"/>
      <c r="AA52" s="73">
        <f>SUM(AA49:AA51)</f>
        <v>63.904646464646461</v>
      </c>
      <c r="AB52" s="38"/>
      <c r="AD52" s="6"/>
      <c r="AE52" s="146" t="s">
        <v>111</v>
      </c>
      <c r="AF52" s="151"/>
      <c r="AG52" s="147"/>
      <c r="AH52" s="73">
        <f>SUM(AH49:AH51)</f>
        <v>73.665360750360762</v>
      </c>
      <c r="AI52" s="38"/>
      <c r="AK52" s="6"/>
      <c r="AL52" s="146" t="s">
        <v>111</v>
      </c>
      <c r="AM52" s="151"/>
      <c r="AN52" s="147"/>
      <c r="AO52" s="73">
        <f>SUM(AO49:AO51)</f>
        <v>79.087979797979798</v>
      </c>
      <c r="AP52" s="38"/>
    </row>
    <row r="53" spans="1:42" ht="2.1" customHeight="1" x14ac:dyDescent="0.35">
      <c r="B53" s="6"/>
      <c r="C53" s="5"/>
      <c r="D53" s="6"/>
      <c r="E53" s="6"/>
      <c r="F53" s="7"/>
      <c r="G53" s="6"/>
      <c r="I53" s="6"/>
      <c r="J53" s="5"/>
      <c r="K53" s="6"/>
      <c r="L53" s="6"/>
      <c r="M53" s="7"/>
      <c r="N53" s="6"/>
      <c r="P53" s="6"/>
      <c r="Q53" s="5"/>
      <c r="R53" s="6"/>
      <c r="S53" s="6"/>
      <c r="T53" s="7"/>
      <c r="U53" s="6"/>
      <c r="W53" s="6"/>
      <c r="X53" s="5"/>
      <c r="Y53" s="6"/>
      <c r="Z53" s="6"/>
      <c r="AA53" s="7"/>
      <c r="AB53" s="6"/>
      <c r="AD53" s="6"/>
      <c r="AE53" s="5"/>
      <c r="AF53" s="6"/>
      <c r="AG53" s="6"/>
      <c r="AH53" s="7"/>
      <c r="AI53" s="6"/>
      <c r="AK53" s="6"/>
      <c r="AL53" s="5"/>
      <c r="AM53" s="6"/>
      <c r="AN53" s="6"/>
      <c r="AO53" s="7"/>
      <c r="AP53" s="6"/>
    </row>
    <row r="54" spans="1:42" ht="11.45" customHeight="1" x14ac:dyDescent="0.35">
      <c r="B54" s="6"/>
      <c r="C54" s="143" t="s">
        <v>114</v>
      </c>
      <c r="D54" s="144"/>
      <c r="E54" s="144"/>
      <c r="F54" s="145"/>
      <c r="G54" s="6"/>
      <c r="I54" s="6"/>
      <c r="J54" s="153" t="s">
        <v>114</v>
      </c>
      <c r="K54" s="154"/>
      <c r="L54" s="154"/>
      <c r="M54" s="155"/>
      <c r="N54" s="6"/>
      <c r="P54" s="6"/>
      <c r="Q54" s="153" t="s">
        <v>114</v>
      </c>
      <c r="R54" s="154"/>
      <c r="S54" s="154"/>
      <c r="T54" s="155"/>
      <c r="U54" s="6"/>
      <c r="W54" s="6"/>
      <c r="X54" s="153" t="s">
        <v>114</v>
      </c>
      <c r="Y54" s="154"/>
      <c r="Z54" s="154"/>
      <c r="AA54" s="155"/>
      <c r="AB54" s="6"/>
      <c r="AD54" s="6"/>
      <c r="AE54" s="153" t="s">
        <v>114</v>
      </c>
      <c r="AF54" s="154"/>
      <c r="AG54" s="154"/>
      <c r="AH54" s="155"/>
      <c r="AI54" s="6"/>
      <c r="AK54" s="6"/>
      <c r="AL54" s="153" t="s">
        <v>114</v>
      </c>
      <c r="AM54" s="154"/>
      <c r="AN54" s="154"/>
      <c r="AO54" s="155"/>
      <c r="AP54" s="6"/>
    </row>
    <row r="55" spans="1:42" ht="11.1" customHeight="1" x14ac:dyDescent="0.35">
      <c r="B55" s="6"/>
      <c r="C55" s="131" t="s">
        <v>116</v>
      </c>
      <c r="D55" s="132"/>
      <c r="E55" s="132"/>
      <c r="F55" s="133"/>
      <c r="G55" s="6"/>
      <c r="I55" s="6"/>
      <c r="J55" s="131" t="s">
        <v>116</v>
      </c>
      <c r="K55" s="132"/>
      <c r="L55" s="132"/>
      <c r="M55" s="133"/>
      <c r="N55" s="6"/>
      <c r="P55" s="6"/>
      <c r="Q55" s="131" t="s">
        <v>116</v>
      </c>
      <c r="R55" s="132"/>
      <c r="S55" s="132"/>
      <c r="T55" s="133"/>
      <c r="U55" s="6"/>
      <c r="W55" s="6"/>
      <c r="X55" s="131" t="s">
        <v>116</v>
      </c>
      <c r="Y55" s="132"/>
      <c r="Z55" s="132"/>
      <c r="AA55" s="133"/>
      <c r="AB55" s="6"/>
      <c r="AD55" s="6"/>
      <c r="AE55" s="131" t="s">
        <v>116</v>
      </c>
      <c r="AF55" s="132"/>
      <c r="AG55" s="132"/>
      <c r="AH55" s="133"/>
      <c r="AI55" s="6"/>
      <c r="AK55" s="6"/>
      <c r="AL55" s="131" t="s">
        <v>116</v>
      </c>
      <c r="AM55" s="132"/>
      <c r="AN55" s="132"/>
      <c r="AO55" s="133"/>
      <c r="AP55" s="6"/>
    </row>
    <row r="56" spans="1:42" ht="11.1" customHeight="1" x14ac:dyDescent="0.35">
      <c r="B56" s="6"/>
      <c r="C56" s="28" t="s">
        <v>22</v>
      </c>
      <c r="D56" s="29" t="s">
        <v>23</v>
      </c>
      <c r="E56" s="30" t="s">
        <v>24</v>
      </c>
      <c r="F56" s="28" t="s">
        <v>6</v>
      </c>
      <c r="G56" s="6"/>
      <c r="I56" s="6"/>
      <c r="J56" s="28" t="s">
        <v>22</v>
      </c>
      <c r="K56" s="29" t="s">
        <v>23</v>
      </c>
      <c r="L56" s="30" t="s">
        <v>24</v>
      </c>
      <c r="M56" s="28" t="s">
        <v>6</v>
      </c>
      <c r="N56" s="6"/>
      <c r="P56" s="6"/>
      <c r="Q56" s="28" t="s">
        <v>22</v>
      </c>
      <c r="R56" s="29" t="s">
        <v>23</v>
      </c>
      <c r="S56" s="30" t="s">
        <v>24</v>
      </c>
      <c r="T56" s="28" t="s">
        <v>6</v>
      </c>
      <c r="U56" s="6"/>
      <c r="W56" s="6"/>
      <c r="X56" s="28" t="s">
        <v>22</v>
      </c>
      <c r="Y56" s="29" t="s">
        <v>23</v>
      </c>
      <c r="Z56" s="30" t="s">
        <v>24</v>
      </c>
      <c r="AA56" s="28" t="s">
        <v>6</v>
      </c>
      <c r="AB56" s="6"/>
      <c r="AD56" s="6"/>
      <c r="AE56" s="28" t="s">
        <v>22</v>
      </c>
      <c r="AF56" s="29" t="s">
        <v>23</v>
      </c>
      <c r="AG56" s="30" t="s">
        <v>24</v>
      </c>
      <c r="AH56" s="28" t="s">
        <v>6</v>
      </c>
      <c r="AI56" s="6"/>
      <c r="AK56" s="6"/>
      <c r="AL56" s="28" t="s">
        <v>22</v>
      </c>
      <c r="AM56" s="29" t="s">
        <v>23</v>
      </c>
      <c r="AN56" s="30" t="s">
        <v>24</v>
      </c>
      <c r="AO56" s="28" t="s">
        <v>6</v>
      </c>
      <c r="AP56" s="6"/>
    </row>
    <row r="57" spans="1:42" ht="11.1" customHeight="1" x14ac:dyDescent="0.35">
      <c r="B57" s="6"/>
      <c r="C57" s="15" t="s">
        <v>7</v>
      </c>
      <c r="D57" s="54" t="s">
        <v>89</v>
      </c>
      <c r="E57" s="20">
        <v>0.2</v>
      </c>
      <c r="F57" s="72">
        <f>ROUND((F34*E57),2)</f>
        <v>459.83</v>
      </c>
      <c r="G57" s="6"/>
      <c r="I57" s="6"/>
      <c r="J57" s="15" t="s">
        <v>7</v>
      </c>
      <c r="K57" s="85" t="s">
        <v>89</v>
      </c>
      <c r="L57" s="20">
        <v>0.2</v>
      </c>
      <c r="M57" s="72">
        <f>ROUND((M34*L57),2)</f>
        <v>521.57000000000005</v>
      </c>
      <c r="N57" s="6"/>
      <c r="P57" s="6"/>
      <c r="Q57" s="15" t="s">
        <v>7</v>
      </c>
      <c r="R57" s="85" t="s">
        <v>89</v>
      </c>
      <c r="S57" s="20">
        <v>0.2</v>
      </c>
      <c r="T57" s="72">
        <f>ROUND((T34*S57),2)</f>
        <v>459.83</v>
      </c>
      <c r="U57" s="6"/>
      <c r="W57" s="6"/>
      <c r="X57" s="15" t="s">
        <v>7</v>
      </c>
      <c r="Y57" s="85" t="s">
        <v>89</v>
      </c>
      <c r="Z57" s="20">
        <v>0.2</v>
      </c>
      <c r="AA57" s="72">
        <f>ROUND((AA34*Z57),2)</f>
        <v>440.32</v>
      </c>
      <c r="AB57" s="6"/>
      <c r="AD57" s="6"/>
      <c r="AE57" s="15" t="s">
        <v>7</v>
      </c>
      <c r="AF57" s="85" t="s">
        <v>89</v>
      </c>
      <c r="AG57" s="20">
        <v>0.2</v>
      </c>
      <c r="AH57" s="72">
        <f>ROUND((AH34*AG57),2)</f>
        <v>440.32</v>
      </c>
      <c r="AI57" s="6"/>
      <c r="AK57" s="6"/>
      <c r="AL57" s="15" t="s">
        <v>7</v>
      </c>
      <c r="AM57" s="85" t="s">
        <v>89</v>
      </c>
      <c r="AN57" s="20">
        <v>0.2</v>
      </c>
      <c r="AO57" s="72">
        <f>ROUND((AO34*AN57),2)</f>
        <v>528.15</v>
      </c>
      <c r="AP57" s="6"/>
    </row>
    <row r="58" spans="1:42" ht="11.1" customHeight="1" x14ac:dyDescent="0.35">
      <c r="B58" s="6"/>
      <c r="C58" s="15" t="s">
        <v>8</v>
      </c>
      <c r="D58" s="54" t="s">
        <v>86</v>
      </c>
      <c r="E58" s="20">
        <v>1.4999999999999999E-2</v>
      </c>
      <c r="F58" s="72">
        <f>ROUND((F34*E58),2)</f>
        <v>34.49</v>
      </c>
      <c r="G58" s="6"/>
      <c r="I58" s="6"/>
      <c r="J58" s="15" t="s">
        <v>8</v>
      </c>
      <c r="K58" s="85" t="s">
        <v>86</v>
      </c>
      <c r="L58" s="20">
        <v>1.4999999999999999E-2</v>
      </c>
      <c r="M58" s="72">
        <f>ROUND((M34*L58),2)</f>
        <v>39.119999999999997</v>
      </c>
      <c r="N58" s="6"/>
      <c r="P58" s="6"/>
      <c r="Q58" s="15" t="s">
        <v>8</v>
      </c>
      <c r="R58" s="85" t="s">
        <v>86</v>
      </c>
      <c r="S58" s="20">
        <v>1.4999999999999999E-2</v>
      </c>
      <c r="T58" s="72">
        <f>ROUND((T34*S58),2)</f>
        <v>34.49</v>
      </c>
      <c r="U58" s="6"/>
      <c r="W58" s="6"/>
      <c r="X58" s="15" t="s">
        <v>8</v>
      </c>
      <c r="Y58" s="85" t="s">
        <v>86</v>
      </c>
      <c r="Z58" s="20">
        <v>1.4999999999999999E-2</v>
      </c>
      <c r="AA58" s="72">
        <f>ROUND((AA34*Z58),2)</f>
        <v>33.020000000000003</v>
      </c>
      <c r="AB58" s="6"/>
      <c r="AD58" s="6"/>
      <c r="AE58" s="15" t="s">
        <v>8</v>
      </c>
      <c r="AF58" s="85" t="s">
        <v>86</v>
      </c>
      <c r="AG58" s="20">
        <v>1.4999999999999999E-2</v>
      </c>
      <c r="AH58" s="72">
        <f>ROUND((AH34*AG58),2)</f>
        <v>33.020000000000003</v>
      </c>
      <c r="AI58" s="6"/>
      <c r="AK58" s="6"/>
      <c r="AL58" s="15" t="s">
        <v>8</v>
      </c>
      <c r="AM58" s="85" t="s">
        <v>86</v>
      </c>
      <c r="AN58" s="20">
        <v>1.4999999999999999E-2</v>
      </c>
      <c r="AO58" s="72">
        <f>ROUND((AO34*AN58),2)</f>
        <v>39.61</v>
      </c>
      <c r="AP58" s="6"/>
    </row>
    <row r="59" spans="1:42" ht="11.1" customHeight="1" x14ac:dyDescent="0.35">
      <c r="B59" s="6"/>
      <c r="C59" s="15" t="s">
        <v>10</v>
      </c>
      <c r="D59" s="54" t="s">
        <v>87</v>
      </c>
      <c r="E59" s="20">
        <v>0.01</v>
      </c>
      <c r="F59" s="72">
        <f>ROUND((F34*E59),2)</f>
        <v>22.99</v>
      </c>
      <c r="G59" s="6"/>
      <c r="I59" s="6"/>
      <c r="J59" s="15" t="s">
        <v>10</v>
      </c>
      <c r="K59" s="85" t="s">
        <v>87</v>
      </c>
      <c r="L59" s="20">
        <v>0.01</v>
      </c>
      <c r="M59" s="72">
        <f>ROUND((M34*L59),2)</f>
        <v>26.08</v>
      </c>
      <c r="N59" s="6"/>
      <c r="P59" s="6"/>
      <c r="Q59" s="15" t="s">
        <v>10</v>
      </c>
      <c r="R59" s="85" t="s">
        <v>87</v>
      </c>
      <c r="S59" s="20">
        <v>0.01</v>
      </c>
      <c r="T59" s="72">
        <f>ROUND((T34*S59),2)</f>
        <v>22.99</v>
      </c>
      <c r="U59" s="6"/>
      <c r="W59" s="6"/>
      <c r="X59" s="15" t="s">
        <v>10</v>
      </c>
      <c r="Y59" s="85" t="s">
        <v>87</v>
      </c>
      <c r="Z59" s="20">
        <v>0.01</v>
      </c>
      <c r="AA59" s="72">
        <f>ROUND((AA34*Z59),2)</f>
        <v>22.02</v>
      </c>
      <c r="AB59" s="6"/>
      <c r="AD59" s="6"/>
      <c r="AE59" s="15" t="s">
        <v>10</v>
      </c>
      <c r="AF59" s="85" t="s">
        <v>87</v>
      </c>
      <c r="AG59" s="20">
        <v>0.01</v>
      </c>
      <c r="AH59" s="72">
        <f>ROUND((AH34*AG59),2)</f>
        <v>22.02</v>
      </c>
      <c r="AI59" s="6"/>
      <c r="AK59" s="6"/>
      <c r="AL59" s="15" t="s">
        <v>10</v>
      </c>
      <c r="AM59" s="85" t="s">
        <v>87</v>
      </c>
      <c r="AN59" s="20">
        <v>0.01</v>
      </c>
      <c r="AO59" s="72">
        <f>ROUND((AO34*AN59),2)</f>
        <v>26.41</v>
      </c>
      <c r="AP59" s="6"/>
    </row>
    <row r="60" spans="1:42" ht="11.1" customHeight="1" x14ac:dyDescent="0.35">
      <c r="B60" s="6"/>
      <c r="C60" s="15" t="s">
        <v>11</v>
      </c>
      <c r="D60" s="54" t="s">
        <v>90</v>
      </c>
      <c r="E60" s="20">
        <v>2E-3</v>
      </c>
      <c r="F60" s="72">
        <f>ROUND((F34*E60),2)</f>
        <v>4.5999999999999996</v>
      </c>
      <c r="G60" s="6"/>
      <c r="I60" s="6"/>
      <c r="J60" s="15" t="s">
        <v>11</v>
      </c>
      <c r="K60" s="85" t="s">
        <v>90</v>
      </c>
      <c r="L60" s="20">
        <v>2E-3</v>
      </c>
      <c r="M60" s="72">
        <f>ROUND((M34*L60),2)</f>
        <v>5.22</v>
      </c>
      <c r="N60" s="6"/>
      <c r="P60" s="6"/>
      <c r="Q60" s="15" t="s">
        <v>11</v>
      </c>
      <c r="R60" s="85" t="s">
        <v>90</v>
      </c>
      <c r="S60" s="20">
        <v>2E-3</v>
      </c>
      <c r="T60" s="72">
        <f>ROUND((T34*S60),2)</f>
        <v>4.5999999999999996</v>
      </c>
      <c r="U60" s="6"/>
      <c r="W60" s="6"/>
      <c r="X60" s="15" t="s">
        <v>11</v>
      </c>
      <c r="Y60" s="85" t="s">
        <v>90</v>
      </c>
      <c r="Z60" s="20">
        <v>2E-3</v>
      </c>
      <c r="AA60" s="72">
        <f>ROUND((AA34*Z60),2)</f>
        <v>4.4000000000000004</v>
      </c>
      <c r="AB60" s="6"/>
      <c r="AD60" s="6"/>
      <c r="AE60" s="15" t="s">
        <v>11</v>
      </c>
      <c r="AF60" s="85" t="s">
        <v>90</v>
      </c>
      <c r="AG60" s="20">
        <v>2E-3</v>
      </c>
      <c r="AH60" s="72">
        <f>ROUND((AH34*AG60),2)</f>
        <v>4.4000000000000004</v>
      </c>
      <c r="AI60" s="6"/>
      <c r="AK60" s="6"/>
      <c r="AL60" s="15" t="s">
        <v>11</v>
      </c>
      <c r="AM60" s="85" t="s">
        <v>90</v>
      </c>
      <c r="AN60" s="20">
        <v>2E-3</v>
      </c>
      <c r="AO60" s="72">
        <f>ROUND((AO34*AN60),2)</f>
        <v>5.28</v>
      </c>
      <c r="AP60" s="6"/>
    </row>
    <row r="61" spans="1:42" ht="11.1" customHeight="1" x14ac:dyDescent="0.35">
      <c r="B61" s="6"/>
      <c r="C61" s="15" t="s">
        <v>13</v>
      </c>
      <c r="D61" s="54" t="s">
        <v>93</v>
      </c>
      <c r="E61" s="20">
        <v>2.5000000000000001E-2</v>
      </c>
      <c r="F61" s="72">
        <f>ROUND((F34*E61),2)</f>
        <v>57.48</v>
      </c>
      <c r="G61" s="6"/>
      <c r="I61" s="6"/>
      <c r="J61" s="15" t="s">
        <v>13</v>
      </c>
      <c r="K61" s="85" t="s">
        <v>93</v>
      </c>
      <c r="L61" s="20">
        <v>2.5000000000000001E-2</v>
      </c>
      <c r="M61" s="72">
        <f>ROUND((M34*L61),2)</f>
        <v>65.2</v>
      </c>
      <c r="N61" s="6"/>
      <c r="P61" s="6"/>
      <c r="Q61" s="15" t="s">
        <v>13</v>
      </c>
      <c r="R61" s="85" t="s">
        <v>93</v>
      </c>
      <c r="S61" s="20">
        <v>2.5000000000000001E-2</v>
      </c>
      <c r="T61" s="72">
        <f>ROUND((T34*S61),2)</f>
        <v>57.48</v>
      </c>
      <c r="U61" s="6"/>
      <c r="W61" s="6"/>
      <c r="X61" s="15" t="s">
        <v>13</v>
      </c>
      <c r="Y61" s="85" t="s">
        <v>93</v>
      </c>
      <c r="Z61" s="20">
        <v>2.5000000000000001E-2</v>
      </c>
      <c r="AA61" s="72">
        <f>ROUND((AA34*Z61),2)</f>
        <v>55.04</v>
      </c>
      <c r="AB61" s="6"/>
      <c r="AD61" s="6"/>
      <c r="AE61" s="15" t="s">
        <v>13</v>
      </c>
      <c r="AF61" s="85" t="s">
        <v>93</v>
      </c>
      <c r="AG61" s="20">
        <v>2.5000000000000001E-2</v>
      </c>
      <c r="AH61" s="72">
        <f>ROUND((AH34*AG61),2)</f>
        <v>55.04</v>
      </c>
      <c r="AI61" s="6"/>
      <c r="AK61" s="6"/>
      <c r="AL61" s="15" t="s">
        <v>13</v>
      </c>
      <c r="AM61" s="85" t="s">
        <v>93</v>
      </c>
      <c r="AN61" s="20">
        <v>2.5000000000000001E-2</v>
      </c>
      <c r="AO61" s="72">
        <f>ROUND((AO34*AN61),2)</f>
        <v>66.02</v>
      </c>
      <c r="AP61" s="6"/>
    </row>
    <row r="62" spans="1:42" ht="11.1" customHeight="1" x14ac:dyDescent="0.35">
      <c r="B62" s="6"/>
      <c r="C62" s="15" t="s">
        <v>15</v>
      </c>
      <c r="D62" s="54" t="s">
        <v>88</v>
      </c>
      <c r="E62" s="20">
        <v>0.08</v>
      </c>
      <c r="F62" s="72">
        <f>ROUND((F34*E62),2)</f>
        <v>183.93</v>
      </c>
      <c r="G62" s="6"/>
      <c r="I62" s="6"/>
      <c r="J62" s="15" t="s">
        <v>15</v>
      </c>
      <c r="K62" s="85" t="s">
        <v>88</v>
      </c>
      <c r="L62" s="20">
        <v>0.08</v>
      </c>
      <c r="M62" s="72">
        <f>ROUND((M34*L62),2)</f>
        <v>208.63</v>
      </c>
      <c r="N62" s="6"/>
      <c r="P62" s="6"/>
      <c r="Q62" s="15" t="s">
        <v>15</v>
      </c>
      <c r="R62" s="85" t="s">
        <v>88</v>
      </c>
      <c r="S62" s="20">
        <v>0.08</v>
      </c>
      <c r="T62" s="72">
        <f>ROUND((T34*S62),2)</f>
        <v>183.93</v>
      </c>
      <c r="U62" s="6"/>
      <c r="W62" s="6"/>
      <c r="X62" s="15" t="s">
        <v>15</v>
      </c>
      <c r="Y62" s="85" t="s">
        <v>88</v>
      </c>
      <c r="Z62" s="20">
        <v>0.08</v>
      </c>
      <c r="AA62" s="72">
        <f>ROUND((AA34*Z62),2)</f>
        <v>176.13</v>
      </c>
      <c r="AB62" s="6"/>
      <c r="AD62" s="6"/>
      <c r="AE62" s="15" t="s">
        <v>15</v>
      </c>
      <c r="AF62" s="85" t="s">
        <v>88</v>
      </c>
      <c r="AG62" s="20">
        <v>0.08</v>
      </c>
      <c r="AH62" s="72">
        <f>ROUND((AH34*AG62),2)</f>
        <v>176.13</v>
      </c>
      <c r="AI62" s="6"/>
      <c r="AK62" s="6"/>
      <c r="AL62" s="15" t="s">
        <v>15</v>
      </c>
      <c r="AM62" s="85" t="s">
        <v>88</v>
      </c>
      <c r="AN62" s="20">
        <v>0.08</v>
      </c>
      <c r="AO62" s="72">
        <f>ROUND((AO34*AN62),2)</f>
        <v>211.26</v>
      </c>
      <c r="AP62" s="6"/>
    </row>
    <row r="63" spans="1:42" ht="11.1" customHeight="1" x14ac:dyDescent="0.35">
      <c r="A63" s="1">
        <v>0</v>
      </c>
      <c r="B63" s="6"/>
      <c r="C63" s="15" t="s">
        <v>16</v>
      </c>
      <c r="D63" s="54" t="s">
        <v>92</v>
      </c>
      <c r="E63" s="20">
        <v>2.2200000000000001E-2</v>
      </c>
      <c r="F63" s="72">
        <f>ROUND((F34*E63),2)</f>
        <v>51.04</v>
      </c>
      <c r="G63" s="6"/>
      <c r="I63" s="6"/>
      <c r="J63" s="15" t="s">
        <v>16</v>
      </c>
      <c r="K63" s="85" t="s">
        <v>92</v>
      </c>
      <c r="L63" s="20">
        <f>E63</f>
        <v>2.2200000000000001E-2</v>
      </c>
      <c r="M63" s="72">
        <f>ROUND((M34*L63),2)</f>
        <v>57.89</v>
      </c>
      <c r="N63" s="6"/>
      <c r="P63" s="6"/>
      <c r="Q63" s="15" t="s">
        <v>16</v>
      </c>
      <c r="R63" s="85" t="s">
        <v>92</v>
      </c>
      <c r="S63" s="20">
        <f>E63</f>
        <v>2.2200000000000001E-2</v>
      </c>
      <c r="T63" s="72">
        <f>ROUND((T34*S63),2)</f>
        <v>51.04</v>
      </c>
      <c r="U63" s="6"/>
      <c r="W63" s="6"/>
      <c r="X63" s="15" t="s">
        <v>16</v>
      </c>
      <c r="Y63" s="85" t="s">
        <v>92</v>
      </c>
      <c r="Z63" s="20">
        <f>E63</f>
        <v>2.2200000000000001E-2</v>
      </c>
      <c r="AA63" s="72">
        <f>ROUND((AA34*Z63),2)</f>
        <v>48.88</v>
      </c>
      <c r="AB63" s="6"/>
      <c r="AD63" s="6"/>
      <c r="AE63" s="15" t="s">
        <v>16</v>
      </c>
      <c r="AF63" s="85" t="s">
        <v>92</v>
      </c>
      <c r="AG63" s="20">
        <f>E63</f>
        <v>2.2200000000000001E-2</v>
      </c>
      <c r="AH63" s="72">
        <f>ROUND((AH34*AG63),2)</f>
        <v>48.88</v>
      </c>
      <c r="AI63" s="6"/>
      <c r="AK63" s="6"/>
      <c r="AL63" s="15" t="s">
        <v>16</v>
      </c>
      <c r="AM63" s="85" t="s">
        <v>92</v>
      </c>
      <c r="AN63" s="20">
        <f>E63</f>
        <v>2.2200000000000001E-2</v>
      </c>
      <c r="AO63" s="72">
        <f>ROUND((AO34*AN63),2)</f>
        <v>58.63</v>
      </c>
      <c r="AP63" s="6"/>
    </row>
    <row r="64" spans="1:42" ht="11.1" customHeight="1" x14ac:dyDescent="0.35">
      <c r="B64" s="6"/>
      <c r="C64" s="15" t="s">
        <v>17</v>
      </c>
      <c r="D64" s="58" t="s">
        <v>91</v>
      </c>
      <c r="E64" s="20">
        <v>6.0000000000000001E-3</v>
      </c>
      <c r="F64" s="72">
        <f>ROUND((F34*E64),2)</f>
        <v>13.8</v>
      </c>
      <c r="G64" s="6"/>
      <c r="I64" s="6"/>
      <c r="J64" s="15" t="s">
        <v>17</v>
      </c>
      <c r="K64" s="85" t="s">
        <v>91</v>
      </c>
      <c r="L64" s="20">
        <v>6.0000000000000001E-3</v>
      </c>
      <c r="M64" s="72">
        <f>ROUND((M34*L64),2)</f>
        <v>15.65</v>
      </c>
      <c r="N64" s="6"/>
      <c r="P64" s="6"/>
      <c r="Q64" s="15" t="s">
        <v>17</v>
      </c>
      <c r="R64" s="85" t="s">
        <v>91</v>
      </c>
      <c r="S64" s="20">
        <v>6.0000000000000001E-3</v>
      </c>
      <c r="T64" s="72">
        <f>ROUND((T34*S64),2)</f>
        <v>13.8</v>
      </c>
      <c r="U64" s="6"/>
      <c r="W64" s="6"/>
      <c r="X64" s="15" t="s">
        <v>17</v>
      </c>
      <c r="Y64" s="85" t="s">
        <v>91</v>
      </c>
      <c r="Z64" s="20">
        <v>6.0000000000000001E-3</v>
      </c>
      <c r="AA64" s="72">
        <f>ROUND((AA34*Z64),2)</f>
        <v>13.21</v>
      </c>
      <c r="AB64" s="6"/>
      <c r="AD64" s="6"/>
      <c r="AE64" s="15" t="s">
        <v>17</v>
      </c>
      <c r="AF64" s="85" t="s">
        <v>91</v>
      </c>
      <c r="AG64" s="20">
        <v>6.0000000000000001E-3</v>
      </c>
      <c r="AH64" s="72">
        <f>ROUND((AH34*AG64),2)</f>
        <v>13.21</v>
      </c>
      <c r="AI64" s="6"/>
      <c r="AK64" s="6"/>
      <c r="AL64" s="15" t="s">
        <v>17</v>
      </c>
      <c r="AM64" s="85" t="s">
        <v>91</v>
      </c>
      <c r="AN64" s="20">
        <v>6.0000000000000001E-3</v>
      </c>
      <c r="AO64" s="72">
        <f>ROUND((AO34*AN64),2)</f>
        <v>15.84</v>
      </c>
      <c r="AP64" s="6"/>
    </row>
    <row r="65" spans="2:42" ht="9.9499999999999993" customHeight="1" x14ac:dyDescent="0.35">
      <c r="B65" s="6"/>
      <c r="C65" s="134" t="s">
        <v>111</v>
      </c>
      <c r="D65" s="135"/>
      <c r="E65" s="77">
        <f>SUM(E57:E64)</f>
        <v>0.36020000000000008</v>
      </c>
      <c r="F65" s="73">
        <f>SUM(F57:F64)</f>
        <v>828.15999999999985</v>
      </c>
      <c r="G65" s="38"/>
      <c r="H65" s="56"/>
      <c r="I65" s="6"/>
      <c r="J65" s="134" t="s">
        <v>111</v>
      </c>
      <c r="K65" s="135"/>
      <c r="L65" s="77">
        <f>SUM(L57:L64)</f>
        <v>0.36020000000000008</v>
      </c>
      <c r="M65" s="73">
        <f>SUM(M57:M64)</f>
        <v>939.36000000000013</v>
      </c>
      <c r="N65" s="38"/>
      <c r="O65" s="56"/>
      <c r="P65" s="6"/>
      <c r="Q65" s="134" t="s">
        <v>111</v>
      </c>
      <c r="R65" s="135"/>
      <c r="S65" s="77">
        <f>SUM(S57:S64)</f>
        <v>0.36020000000000008</v>
      </c>
      <c r="T65" s="73">
        <f>SUM(T57:T64)</f>
        <v>828.15999999999985</v>
      </c>
      <c r="U65" s="38"/>
      <c r="V65" s="56"/>
      <c r="W65" s="6"/>
      <c r="X65" s="134" t="s">
        <v>111</v>
      </c>
      <c r="Y65" s="135"/>
      <c r="Z65" s="77">
        <f>SUM(Z57:Z64)</f>
        <v>0.36020000000000008</v>
      </c>
      <c r="AA65" s="73">
        <f>SUM(AA57:AA64)</f>
        <v>793.02</v>
      </c>
      <c r="AB65" s="38"/>
      <c r="AD65" s="6"/>
      <c r="AE65" s="134" t="s">
        <v>111</v>
      </c>
      <c r="AF65" s="135"/>
      <c r="AG65" s="77">
        <f>SUM(AG57:AG64)</f>
        <v>0.36020000000000008</v>
      </c>
      <c r="AH65" s="73">
        <f>SUM(AH57:AH64)</f>
        <v>793.02</v>
      </c>
      <c r="AI65" s="38"/>
      <c r="AK65" s="6"/>
      <c r="AL65" s="134" t="s">
        <v>111</v>
      </c>
      <c r="AM65" s="135"/>
      <c r="AN65" s="77">
        <f>SUM(AN57:AN64)</f>
        <v>0.36020000000000008</v>
      </c>
      <c r="AO65" s="73">
        <f>SUM(AO57:AO64)</f>
        <v>951.19999999999993</v>
      </c>
      <c r="AP65" s="38"/>
    </row>
    <row r="66" spans="2:42" ht="2.1" customHeight="1" x14ac:dyDescent="0.35">
      <c r="B66" s="36"/>
      <c r="C66" s="32"/>
      <c r="D66" s="33"/>
      <c r="E66" s="33"/>
      <c r="F66" s="34"/>
      <c r="G66" s="33"/>
      <c r="I66" s="36"/>
      <c r="J66" s="32"/>
      <c r="K66" s="33"/>
      <c r="L66" s="33"/>
      <c r="M66" s="34"/>
      <c r="N66" s="33"/>
      <c r="P66" s="36"/>
      <c r="Q66" s="32"/>
      <c r="R66" s="33"/>
      <c r="S66" s="33"/>
      <c r="T66" s="34"/>
      <c r="U66" s="33"/>
      <c r="W66" s="36"/>
      <c r="X66" s="32"/>
      <c r="Y66" s="33"/>
      <c r="Z66" s="33"/>
      <c r="AA66" s="34"/>
      <c r="AB66" s="33"/>
      <c r="AD66" s="36"/>
      <c r="AE66" s="32"/>
      <c r="AF66" s="33"/>
      <c r="AG66" s="33"/>
      <c r="AH66" s="34"/>
      <c r="AI66" s="33"/>
      <c r="AK66" s="36"/>
      <c r="AL66" s="32"/>
      <c r="AM66" s="33"/>
      <c r="AN66" s="33"/>
      <c r="AO66" s="34"/>
      <c r="AP66" s="33"/>
    </row>
    <row r="67" spans="2:42" ht="2.1" customHeight="1" x14ac:dyDescent="0.35">
      <c r="B67" s="35"/>
      <c r="C67" s="10"/>
      <c r="D67" s="11"/>
      <c r="E67" s="11"/>
      <c r="F67" s="11"/>
      <c r="G67" s="70"/>
      <c r="I67" s="35"/>
      <c r="J67" s="10"/>
      <c r="K67" s="11"/>
      <c r="L67" s="11"/>
      <c r="M67" s="11"/>
      <c r="N67" s="70"/>
      <c r="P67" s="35"/>
      <c r="Q67" s="10"/>
      <c r="R67" s="11"/>
      <c r="S67" s="11"/>
      <c r="T67" s="11"/>
      <c r="U67" s="70"/>
      <c r="W67" s="35"/>
      <c r="X67" s="10"/>
      <c r="Y67" s="11"/>
      <c r="Z67" s="11"/>
      <c r="AA67" s="11"/>
      <c r="AB67" s="70"/>
      <c r="AD67" s="35"/>
      <c r="AE67" s="10"/>
      <c r="AF67" s="11"/>
      <c r="AG67" s="11"/>
      <c r="AH67" s="11"/>
      <c r="AI67" s="70"/>
      <c r="AK67" s="35"/>
      <c r="AL67" s="10"/>
      <c r="AM67" s="11"/>
      <c r="AN67" s="11"/>
      <c r="AO67" s="11"/>
      <c r="AP67" s="70"/>
    </row>
    <row r="68" spans="2:42" ht="10.5" customHeight="1" x14ac:dyDescent="0.35">
      <c r="B68" s="35"/>
      <c r="C68" s="177" t="s">
        <v>25</v>
      </c>
      <c r="D68" s="177"/>
      <c r="E68" s="177"/>
      <c r="F68" s="177"/>
      <c r="G68" s="70"/>
      <c r="I68" s="35"/>
      <c r="J68" s="136" t="s">
        <v>25</v>
      </c>
      <c r="K68" s="136"/>
      <c r="L68" s="136"/>
      <c r="M68" s="136"/>
      <c r="N68" s="70"/>
      <c r="P68" s="35"/>
      <c r="Q68" s="136" t="s">
        <v>25</v>
      </c>
      <c r="R68" s="136"/>
      <c r="S68" s="136"/>
      <c r="T68" s="136"/>
      <c r="U68" s="70"/>
      <c r="W68" s="35"/>
      <c r="X68" s="136" t="s">
        <v>25</v>
      </c>
      <c r="Y68" s="136"/>
      <c r="Z68" s="136"/>
      <c r="AA68" s="136"/>
      <c r="AB68" s="70"/>
      <c r="AD68" s="35"/>
      <c r="AE68" s="136" t="s">
        <v>25</v>
      </c>
      <c r="AF68" s="136"/>
      <c r="AG68" s="136"/>
      <c r="AH68" s="136"/>
      <c r="AI68" s="70"/>
      <c r="AK68" s="35"/>
      <c r="AL68" s="136" t="s">
        <v>25</v>
      </c>
      <c r="AM68" s="136"/>
      <c r="AN68" s="136"/>
      <c r="AO68" s="136"/>
      <c r="AP68" s="70"/>
    </row>
    <row r="69" spans="2:42" ht="2.1" customHeight="1" x14ac:dyDescent="0.35">
      <c r="B69" s="6"/>
      <c r="C69" s="5"/>
      <c r="D69" s="6"/>
      <c r="E69" s="6"/>
      <c r="F69" s="7"/>
      <c r="G69" s="6"/>
      <c r="I69" s="6"/>
      <c r="J69" s="5"/>
      <c r="K69" s="6"/>
      <c r="L69" s="6"/>
      <c r="M69" s="7"/>
      <c r="N69" s="6"/>
      <c r="P69" s="6"/>
      <c r="Q69" s="5"/>
      <c r="R69" s="6"/>
      <c r="S69" s="6"/>
      <c r="T69" s="7"/>
      <c r="U69" s="6"/>
      <c r="W69" s="6"/>
      <c r="X69" s="5"/>
      <c r="Y69" s="6"/>
      <c r="Z69" s="6"/>
      <c r="AA69" s="7"/>
      <c r="AB69" s="6"/>
      <c r="AD69" s="6"/>
      <c r="AE69" s="5"/>
      <c r="AF69" s="6"/>
      <c r="AG69" s="6"/>
      <c r="AH69" s="7"/>
      <c r="AI69" s="6"/>
      <c r="AK69" s="6"/>
      <c r="AL69" s="5"/>
      <c r="AM69" s="6"/>
      <c r="AN69" s="6"/>
      <c r="AO69" s="7"/>
      <c r="AP69" s="6"/>
    </row>
    <row r="70" spans="2:42" ht="11.1" customHeight="1" x14ac:dyDescent="0.35">
      <c r="B70" s="6"/>
      <c r="C70" s="18" t="s">
        <v>26</v>
      </c>
      <c r="D70" s="39" t="s">
        <v>27</v>
      </c>
      <c r="E70" s="12" t="s">
        <v>24</v>
      </c>
      <c r="F70" s="18" t="s">
        <v>6</v>
      </c>
      <c r="G70" s="71"/>
      <c r="H70" s="56"/>
      <c r="I70" s="6"/>
      <c r="J70" s="18" t="s">
        <v>26</v>
      </c>
      <c r="K70" s="39" t="s">
        <v>27</v>
      </c>
      <c r="L70" s="12" t="s">
        <v>24</v>
      </c>
      <c r="M70" s="18" t="s">
        <v>6</v>
      </c>
      <c r="N70" s="71"/>
      <c r="O70" s="56"/>
      <c r="P70" s="6"/>
      <c r="Q70" s="18" t="s">
        <v>26</v>
      </c>
      <c r="R70" s="39" t="s">
        <v>27</v>
      </c>
      <c r="S70" s="12" t="s">
        <v>24</v>
      </c>
      <c r="T70" s="18" t="s">
        <v>6</v>
      </c>
      <c r="U70" s="71"/>
      <c r="V70" s="56"/>
      <c r="W70" s="6"/>
      <c r="X70" s="18" t="s">
        <v>26</v>
      </c>
      <c r="Y70" s="39" t="s">
        <v>27</v>
      </c>
      <c r="Z70" s="12" t="s">
        <v>24</v>
      </c>
      <c r="AA70" s="18" t="s">
        <v>6</v>
      </c>
      <c r="AB70" s="71"/>
      <c r="AD70" s="6"/>
      <c r="AE70" s="18" t="s">
        <v>26</v>
      </c>
      <c r="AF70" s="39" t="s">
        <v>27</v>
      </c>
      <c r="AG70" s="12" t="s">
        <v>24</v>
      </c>
      <c r="AH70" s="18" t="s">
        <v>6</v>
      </c>
      <c r="AI70" s="71"/>
      <c r="AK70" s="6"/>
      <c r="AL70" s="18" t="s">
        <v>26</v>
      </c>
      <c r="AM70" s="39" t="s">
        <v>27</v>
      </c>
      <c r="AN70" s="12" t="s">
        <v>24</v>
      </c>
      <c r="AO70" s="18" t="s">
        <v>6</v>
      </c>
      <c r="AP70" s="71"/>
    </row>
    <row r="71" spans="2:42" ht="9.9499999999999993" customHeight="1" x14ac:dyDescent="0.35">
      <c r="B71" s="6"/>
      <c r="C71" s="9" t="s">
        <v>7</v>
      </c>
      <c r="D71" s="44" t="s">
        <v>28</v>
      </c>
      <c r="E71" s="20">
        <v>8.3299999999999999E-2</v>
      </c>
      <c r="F71" s="72">
        <f>ROUND((F34*E71),2)</f>
        <v>191.52</v>
      </c>
      <c r="G71" s="6"/>
      <c r="I71" s="6"/>
      <c r="J71" s="9" t="s">
        <v>7</v>
      </c>
      <c r="K71" s="85" t="s">
        <v>28</v>
      </c>
      <c r="L71" s="20">
        <v>8.3299999999999999E-2</v>
      </c>
      <c r="M71" s="72">
        <f>ROUND((M34*L71),2)</f>
        <v>217.23</v>
      </c>
      <c r="N71" s="6"/>
      <c r="P71" s="6"/>
      <c r="Q71" s="9" t="s">
        <v>7</v>
      </c>
      <c r="R71" s="85" t="s">
        <v>28</v>
      </c>
      <c r="S71" s="20">
        <v>8.3299999999999999E-2</v>
      </c>
      <c r="T71" s="72">
        <f>ROUND((T34*S71),2)</f>
        <v>191.52</v>
      </c>
      <c r="U71" s="6"/>
      <c r="W71" s="6"/>
      <c r="X71" s="9" t="s">
        <v>7</v>
      </c>
      <c r="Y71" s="85" t="s">
        <v>28</v>
      </c>
      <c r="Z71" s="20">
        <v>8.3299999999999999E-2</v>
      </c>
      <c r="AA71" s="72">
        <f>ROUND((AA34*Z71),2)</f>
        <v>183.39</v>
      </c>
      <c r="AB71" s="6"/>
      <c r="AD71" s="6"/>
      <c r="AE71" s="9" t="s">
        <v>7</v>
      </c>
      <c r="AF71" s="85" t="s">
        <v>28</v>
      </c>
      <c r="AG71" s="20">
        <v>8.3299999999999999E-2</v>
      </c>
      <c r="AH71" s="72">
        <f>ROUND((AH34*AG71),2)</f>
        <v>183.39</v>
      </c>
      <c r="AI71" s="6"/>
      <c r="AK71" s="6"/>
      <c r="AL71" s="9" t="s">
        <v>7</v>
      </c>
      <c r="AM71" s="85" t="s">
        <v>28</v>
      </c>
      <c r="AN71" s="20">
        <v>8.3299999999999999E-2</v>
      </c>
      <c r="AO71" s="72">
        <f>ROUND((AO34*AN71),2)</f>
        <v>219.98</v>
      </c>
      <c r="AP71" s="6"/>
    </row>
    <row r="72" spans="2:42" ht="10.5" customHeight="1" x14ac:dyDescent="0.35">
      <c r="B72" s="6"/>
      <c r="C72" s="9"/>
      <c r="D72" s="28" t="s">
        <v>29</v>
      </c>
      <c r="E72" s="26">
        <f>SUM(E71:E71)</f>
        <v>8.3299999999999999E-2</v>
      </c>
      <c r="F72" s="73">
        <f>SUM(F71:F71)</f>
        <v>191.52</v>
      </c>
      <c r="G72" s="6"/>
      <c r="I72" s="6"/>
      <c r="J72" s="9"/>
      <c r="K72" s="28" t="s">
        <v>29</v>
      </c>
      <c r="L72" s="26">
        <f>SUM(L71:L71)</f>
        <v>8.3299999999999999E-2</v>
      </c>
      <c r="M72" s="73">
        <f>SUM(M71:M71)</f>
        <v>217.23</v>
      </c>
      <c r="N72" s="6"/>
      <c r="P72" s="6"/>
      <c r="Q72" s="9"/>
      <c r="R72" s="28" t="s">
        <v>29</v>
      </c>
      <c r="S72" s="26">
        <f>SUM(S71:S71)</f>
        <v>8.3299999999999999E-2</v>
      </c>
      <c r="T72" s="73">
        <f>SUM(T71:T71)</f>
        <v>191.52</v>
      </c>
      <c r="U72" s="6"/>
      <c r="W72" s="6"/>
      <c r="X72" s="9"/>
      <c r="Y72" s="28" t="s">
        <v>29</v>
      </c>
      <c r="Z72" s="26">
        <f>SUM(Z71:Z71)</f>
        <v>8.3299999999999999E-2</v>
      </c>
      <c r="AA72" s="73">
        <f>SUM(AA71:AA71)</f>
        <v>183.39</v>
      </c>
      <c r="AB72" s="6"/>
      <c r="AD72" s="6"/>
      <c r="AE72" s="9"/>
      <c r="AF72" s="28" t="s">
        <v>29</v>
      </c>
      <c r="AG72" s="26">
        <f>SUM(AG71:AG71)</f>
        <v>8.3299999999999999E-2</v>
      </c>
      <c r="AH72" s="73">
        <f>SUM(AH71:AH71)</f>
        <v>183.39</v>
      </c>
      <c r="AI72" s="6"/>
      <c r="AK72" s="6"/>
      <c r="AL72" s="9"/>
      <c r="AM72" s="28" t="s">
        <v>29</v>
      </c>
      <c r="AN72" s="26">
        <f>SUM(AN71:AN71)</f>
        <v>8.3299999999999999E-2</v>
      </c>
      <c r="AO72" s="73">
        <f>SUM(AO71:AO71)</f>
        <v>219.98</v>
      </c>
      <c r="AP72" s="6"/>
    </row>
    <row r="73" spans="2:42" ht="9.9499999999999993" customHeight="1" x14ac:dyDescent="0.35">
      <c r="B73" s="6"/>
      <c r="C73" s="9" t="s">
        <v>8</v>
      </c>
      <c r="D73" s="44" t="s">
        <v>121</v>
      </c>
      <c r="E73" s="20">
        <f>(E65*E72)</f>
        <v>3.0004660000000006E-2</v>
      </c>
      <c r="F73" s="72">
        <f>ROUND((F34*E73),1)</f>
        <v>69</v>
      </c>
      <c r="G73" s="6"/>
      <c r="I73" s="6"/>
      <c r="J73" s="9" t="s">
        <v>8</v>
      </c>
      <c r="K73" s="85" t="s">
        <v>121</v>
      </c>
      <c r="L73" s="20">
        <f>(L65*L72)</f>
        <v>3.0004660000000006E-2</v>
      </c>
      <c r="M73" s="72">
        <f>ROUND((M34*L73),1)</f>
        <v>78.2</v>
      </c>
      <c r="N73" s="6"/>
      <c r="P73" s="6"/>
      <c r="Q73" s="9" t="s">
        <v>8</v>
      </c>
      <c r="R73" s="85" t="s">
        <v>121</v>
      </c>
      <c r="S73" s="20">
        <f>(S65*S72)</f>
        <v>3.0004660000000006E-2</v>
      </c>
      <c r="T73" s="72">
        <f>ROUND((T34*S73),1)</f>
        <v>69</v>
      </c>
      <c r="U73" s="6"/>
      <c r="W73" s="6"/>
      <c r="X73" s="9" t="s">
        <v>8</v>
      </c>
      <c r="Y73" s="85" t="s">
        <v>121</v>
      </c>
      <c r="Z73" s="20">
        <f>(Z65*Z72)</f>
        <v>3.0004660000000006E-2</v>
      </c>
      <c r="AA73" s="72">
        <f>ROUND((AA34*Z73),1)</f>
        <v>66.099999999999994</v>
      </c>
      <c r="AB73" s="6"/>
      <c r="AD73" s="6"/>
      <c r="AE73" s="9" t="s">
        <v>8</v>
      </c>
      <c r="AF73" s="85" t="s">
        <v>121</v>
      </c>
      <c r="AG73" s="20">
        <f>(AG65*AG72)</f>
        <v>3.0004660000000006E-2</v>
      </c>
      <c r="AH73" s="72">
        <f>ROUND((AH34*AG73),1)</f>
        <v>66.099999999999994</v>
      </c>
      <c r="AI73" s="6"/>
      <c r="AK73" s="6"/>
      <c r="AL73" s="9" t="s">
        <v>8</v>
      </c>
      <c r="AM73" s="85" t="s">
        <v>121</v>
      </c>
      <c r="AN73" s="20">
        <f>(AN65*AN72)</f>
        <v>3.0004660000000006E-2</v>
      </c>
      <c r="AO73" s="72">
        <f>ROUND((AO34*AN73),1)</f>
        <v>79.2</v>
      </c>
      <c r="AP73" s="6"/>
    </row>
    <row r="74" spans="2:42" ht="11.1" customHeight="1" x14ac:dyDescent="0.35">
      <c r="B74" s="6"/>
      <c r="C74" s="146" t="s">
        <v>111</v>
      </c>
      <c r="D74" s="147"/>
      <c r="E74" s="37">
        <f>(E72+E73)</f>
        <v>0.11330466</v>
      </c>
      <c r="F74" s="73">
        <f>SUM(F72:F73)</f>
        <v>260.52</v>
      </c>
      <c r="G74" s="38"/>
      <c r="H74" s="56"/>
      <c r="I74" s="6"/>
      <c r="J74" s="146" t="s">
        <v>111</v>
      </c>
      <c r="K74" s="147"/>
      <c r="L74" s="37">
        <f>(L72+L73)</f>
        <v>0.11330466</v>
      </c>
      <c r="M74" s="73">
        <f>SUM(M72:M73)</f>
        <v>295.43</v>
      </c>
      <c r="N74" s="38"/>
      <c r="O74" s="56"/>
      <c r="P74" s="6"/>
      <c r="Q74" s="146" t="s">
        <v>111</v>
      </c>
      <c r="R74" s="147"/>
      <c r="S74" s="37">
        <f>(S72+S73)</f>
        <v>0.11330466</v>
      </c>
      <c r="T74" s="73">
        <f>SUM(T72:T73)</f>
        <v>260.52</v>
      </c>
      <c r="U74" s="38"/>
      <c r="V74" s="56"/>
      <c r="W74" s="6"/>
      <c r="X74" s="146" t="s">
        <v>111</v>
      </c>
      <c r="Y74" s="147"/>
      <c r="Z74" s="37">
        <f>(Z72+Z73)</f>
        <v>0.11330466</v>
      </c>
      <c r="AA74" s="73">
        <f>SUM(AA72:AA73)</f>
        <v>249.48999999999998</v>
      </c>
      <c r="AB74" s="38"/>
      <c r="AD74" s="6"/>
      <c r="AE74" s="146" t="s">
        <v>111</v>
      </c>
      <c r="AF74" s="147"/>
      <c r="AG74" s="37">
        <f>(AG72+AG73)</f>
        <v>0.11330466</v>
      </c>
      <c r="AH74" s="73">
        <f>SUM(AH72:AH73)</f>
        <v>249.48999999999998</v>
      </c>
      <c r="AI74" s="38"/>
      <c r="AK74" s="6"/>
      <c r="AL74" s="146" t="s">
        <v>111</v>
      </c>
      <c r="AM74" s="147"/>
      <c r="AN74" s="37">
        <f>(AN72+AN73)</f>
        <v>0.11330466</v>
      </c>
      <c r="AO74" s="73">
        <f>SUM(AO72:AO73)</f>
        <v>299.18</v>
      </c>
      <c r="AP74" s="38"/>
    </row>
    <row r="75" spans="2:42" ht="2.1" customHeight="1" x14ac:dyDescent="0.35">
      <c r="B75" s="6"/>
      <c r="C75" s="5"/>
      <c r="D75" s="6"/>
      <c r="E75" s="6"/>
      <c r="F75" s="7"/>
      <c r="G75" s="6"/>
      <c r="I75" s="6"/>
      <c r="J75" s="5"/>
      <c r="K75" s="6"/>
      <c r="L75" s="6"/>
      <c r="M75" s="7"/>
      <c r="N75" s="6"/>
      <c r="P75" s="6"/>
      <c r="Q75" s="5"/>
      <c r="R75" s="6"/>
      <c r="S75" s="6"/>
      <c r="T75" s="7"/>
      <c r="U75" s="6"/>
      <c r="W75" s="6"/>
      <c r="X75" s="5"/>
      <c r="Y75" s="6"/>
      <c r="Z75" s="6"/>
      <c r="AA75" s="7"/>
      <c r="AB75" s="6"/>
      <c r="AD75" s="6"/>
      <c r="AE75" s="5"/>
      <c r="AF75" s="6"/>
      <c r="AG75" s="6"/>
      <c r="AH75" s="7"/>
      <c r="AI75" s="6"/>
      <c r="AK75" s="6"/>
      <c r="AL75" s="5"/>
      <c r="AM75" s="6"/>
      <c r="AN75" s="6"/>
      <c r="AO75" s="7"/>
      <c r="AP75" s="6"/>
    </row>
    <row r="76" spans="2:42" ht="10.5" customHeight="1" x14ac:dyDescent="0.35">
      <c r="B76" s="6"/>
      <c r="C76" s="143" t="s">
        <v>30</v>
      </c>
      <c r="D76" s="144"/>
      <c r="E76" s="144"/>
      <c r="F76" s="145"/>
      <c r="G76" s="6"/>
      <c r="I76" s="6"/>
      <c r="J76" s="153" t="s">
        <v>30</v>
      </c>
      <c r="K76" s="154"/>
      <c r="L76" s="154"/>
      <c r="M76" s="155"/>
      <c r="N76" s="6"/>
      <c r="P76" s="6"/>
      <c r="Q76" s="153" t="s">
        <v>30</v>
      </c>
      <c r="R76" s="154"/>
      <c r="S76" s="154"/>
      <c r="T76" s="155"/>
      <c r="U76" s="6"/>
      <c r="W76" s="6"/>
      <c r="X76" s="153" t="s">
        <v>30</v>
      </c>
      <c r="Y76" s="154"/>
      <c r="Z76" s="154"/>
      <c r="AA76" s="155"/>
      <c r="AB76" s="6"/>
      <c r="AD76" s="6"/>
      <c r="AE76" s="153" t="s">
        <v>30</v>
      </c>
      <c r="AF76" s="154"/>
      <c r="AG76" s="154"/>
      <c r="AH76" s="155"/>
      <c r="AI76" s="6"/>
      <c r="AK76" s="6"/>
      <c r="AL76" s="153" t="s">
        <v>30</v>
      </c>
      <c r="AM76" s="154"/>
      <c r="AN76" s="154"/>
      <c r="AO76" s="155"/>
      <c r="AP76" s="6"/>
    </row>
    <row r="77" spans="2:42" ht="11.1" customHeight="1" x14ac:dyDescent="0.35">
      <c r="B77" s="6"/>
      <c r="C77" s="18" t="s">
        <v>31</v>
      </c>
      <c r="D77" s="19" t="s">
        <v>106</v>
      </c>
      <c r="E77" s="12" t="s">
        <v>24</v>
      </c>
      <c r="F77" s="18" t="s">
        <v>6</v>
      </c>
      <c r="G77" s="38"/>
      <c r="H77" s="56"/>
      <c r="I77" s="6"/>
      <c r="J77" s="18" t="s">
        <v>31</v>
      </c>
      <c r="K77" s="19" t="s">
        <v>106</v>
      </c>
      <c r="L77" s="12" t="s">
        <v>24</v>
      </c>
      <c r="M77" s="18" t="s">
        <v>6</v>
      </c>
      <c r="N77" s="38"/>
      <c r="O77" s="56"/>
      <c r="P77" s="6"/>
      <c r="Q77" s="18" t="s">
        <v>31</v>
      </c>
      <c r="R77" s="19" t="s">
        <v>106</v>
      </c>
      <c r="S77" s="12" t="s">
        <v>24</v>
      </c>
      <c r="T77" s="18" t="s">
        <v>6</v>
      </c>
      <c r="U77" s="38"/>
      <c r="V77" s="56"/>
      <c r="W77" s="6"/>
      <c r="X77" s="18" t="s">
        <v>31</v>
      </c>
      <c r="Y77" s="19" t="s">
        <v>106</v>
      </c>
      <c r="Z77" s="12" t="s">
        <v>24</v>
      </c>
      <c r="AA77" s="18" t="s">
        <v>6</v>
      </c>
      <c r="AB77" s="38"/>
      <c r="AD77" s="6"/>
      <c r="AE77" s="18" t="s">
        <v>31</v>
      </c>
      <c r="AF77" s="19" t="s">
        <v>106</v>
      </c>
      <c r="AG77" s="12" t="s">
        <v>24</v>
      </c>
      <c r="AH77" s="18" t="s">
        <v>6</v>
      </c>
      <c r="AI77" s="38"/>
      <c r="AK77" s="6"/>
      <c r="AL77" s="18" t="s">
        <v>31</v>
      </c>
      <c r="AM77" s="19" t="s">
        <v>106</v>
      </c>
      <c r="AN77" s="12" t="s">
        <v>24</v>
      </c>
      <c r="AO77" s="18" t="s">
        <v>6</v>
      </c>
      <c r="AP77" s="38"/>
    </row>
    <row r="78" spans="2:42" s="3" customFormat="1" ht="9.9499999999999993" customHeight="1" x14ac:dyDescent="0.35">
      <c r="B78" s="6"/>
      <c r="C78" s="9" t="s">
        <v>7</v>
      </c>
      <c r="D78" s="44" t="s">
        <v>124</v>
      </c>
      <c r="E78" s="20">
        <v>5.7000000000000002E-3</v>
      </c>
      <c r="F78" s="72">
        <f>ROUND((F34*E78),2)</f>
        <v>13.11</v>
      </c>
      <c r="G78" s="6"/>
      <c r="H78" s="57"/>
      <c r="I78" s="6"/>
      <c r="J78" s="9" t="s">
        <v>7</v>
      </c>
      <c r="K78" s="85" t="s">
        <v>124</v>
      </c>
      <c r="L78" s="20">
        <f>E78</f>
        <v>5.7000000000000002E-3</v>
      </c>
      <c r="M78" s="72">
        <f>ROUND((M34*L78),2)</f>
        <v>14.86</v>
      </c>
      <c r="N78" s="6"/>
      <c r="O78" s="57"/>
      <c r="P78" s="6"/>
      <c r="Q78" s="9" t="s">
        <v>7</v>
      </c>
      <c r="R78" s="85" t="s">
        <v>124</v>
      </c>
      <c r="S78" s="20">
        <f>L78</f>
        <v>5.7000000000000002E-3</v>
      </c>
      <c r="T78" s="72">
        <f>ROUND((T34*S78),2)</f>
        <v>13.11</v>
      </c>
      <c r="U78" s="6"/>
      <c r="V78" s="57"/>
      <c r="W78" s="6"/>
      <c r="X78" s="9" t="s">
        <v>7</v>
      </c>
      <c r="Y78" s="85" t="s">
        <v>124</v>
      </c>
      <c r="Z78" s="20">
        <f>S78</f>
        <v>5.7000000000000002E-3</v>
      </c>
      <c r="AA78" s="72">
        <f>ROUND((AA34*Z78),2)</f>
        <v>12.55</v>
      </c>
      <c r="AB78" s="6"/>
      <c r="AD78" s="6"/>
      <c r="AE78" s="9" t="s">
        <v>7</v>
      </c>
      <c r="AF78" s="85" t="s">
        <v>124</v>
      </c>
      <c r="AG78" s="20">
        <f>Z78</f>
        <v>5.7000000000000002E-3</v>
      </c>
      <c r="AH78" s="72">
        <f>ROUND((AH34*AG78),2)</f>
        <v>12.55</v>
      </c>
      <c r="AI78" s="6"/>
      <c r="AK78" s="6"/>
      <c r="AL78" s="9" t="s">
        <v>7</v>
      </c>
      <c r="AM78" s="85" t="s">
        <v>124</v>
      </c>
      <c r="AN78" s="20">
        <f>AG78</f>
        <v>5.7000000000000002E-3</v>
      </c>
      <c r="AO78" s="72">
        <f>ROUND((AO34*AN78),2)</f>
        <v>15.05</v>
      </c>
      <c r="AP78" s="6"/>
    </row>
    <row r="79" spans="2:42" s="3" customFormat="1" ht="9.9499999999999993" customHeight="1" x14ac:dyDescent="0.35">
      <c r="B79" s="6"/>
      <c r="C79" s="9" t="s">
        <v>8</v>
      </c>
      <c r="D79" s="44" t="s">
        <v>33</v>
      </c>
      <c r="E79" s="20">
        <f>(E65*E78)</f>
        <v>2.0531400000000006E-3</v>
      </c>
      <c r="F79" s="72">
        <f>ROUND((F34*E79),1)</f>
        <v>4.7</v>
      </c>
      <c r="G79" s="6"/>
      <c r="H79" s="57"/>
      <c r="I79" s="6"/>
      <c r="J79" s="9" t="s">
        <v>8</v>
      </c>
      <c r="K79" s="85" t="s">
        <v>33</v>
      </c>
      <c r="L79" s="20">
        <f>(L65*L78)</f>
        <v>2.0531400000000006E-3</v>
      </c>
      <c r="M79" s="72">
        <f>ROUND((M34*L79),1)</f>
        <v>5.4</v>
      </c>
      <c r="N79" s="6"/>
      <c r="O79" s="57"/>
      <c r="P79" s="6"/>
      <c r="Q79" s="9" t="s">
        <v>8</v>
      </c>
      <c r="R79" s="85" t="s">
        <v>33</v>
      </c>
      <c r="S79" s="20">
        <f>(S65*S78)</f>
        <v>2.0531400000000006E-3</v>
      </c>
      <c r="T79" s="72">
        <f>ROUND((T34*S79),1)</f>
        <v>4.7</v>
      </c>
      <c r="U79" s="6"/>
      <c r="V79" s="57"/>
      <c r="W79" s="6"/>
      <c r="X79" s="9" t="s">
        <v>8</v>
      </c>
      <c r="Y79" s="85" t="s">
        <v>33</v>
      </c>
      <c r="Z79" s="20">
        <f>(Z65*Z78)</f>
        <v>2.0531400000000006E-3</v>
      </c>
      <c r="AA79" s="72">
        <f>ROUND((AA34*Z79),1)</f>
        <v>4.5</v>
      </c>
      <c r="AB79" s="6"/>
      <c r="AD79" s="6"/>
      <c r="AE79" s="9" t="s">
        <v>8</v>
      </c>
      <c r="AF79" s="85" t="s">
        <v>33</v>
      </c>
      <c r="AG79" s="20">
        <f>(AG65*AG78)</f>
        <v>2.0531400000000006E-3</v>
      </c>
      <c r="AH79" s="72">
        <f>ROUND((AH34*AG79),1)</f>
        <v>4.5</v>
      </c>
      <c r="AI79" s="6"/>
      <c r="AK79" s="6"/>
      <c r="AL79" s="9" t="s">
        <v>8</v>
      </c>
      <c r="AM79" s="85" t="s">
        <v>33</v>
      </c>
      <c r="AN79" s="20">
        <f>(AN65*AN78)</f>
        <v>2.0531400000000006E-3</v>
      </c>
      <c r="AO79" s="72">
        <f>ROUND((AO34*AN79),1)</f>
        <v>5.4</v>
      </c>
      <c r="AP79" s="6"/>
    </row>
    <row r="80" spans="2:42" ht="11.1" customHeight="1" x14ac:dyDescent="0.35">
      <c r="B80" s="6"/>
      <c r="C80" s="146" t="s">
        <v>111</v>
      </c>
      <c r="D80" s="147"/>
      <c r="E80" s="23">
        <f>SUM(E78:E79)</f>
        <v>7.7531400000000004E-3</v>
      </c>
      <c r="F80" s="73">
        <f>SUM(F78:F79)</f>
        <v>17.809999999999999</v>
      </c>
      <c r="G80" s="38"/>
      <c r="H80" s="56"/>
      <c r="I80" s="6"/>
      <c r="J80" s="146" t="s">
        <v>111</v>
      </c>
      <c r="K80" s="147"/>
      <c r="L80" s="23">
        <f>SUM(L78:L79)</f>
        <v>7.7531400000000004E-3</v>
      </c>
      <c r="M80" s="73">
        <f>SUM(M78:M79)</f>
        <v>20.259999999999998</v>
      </c>
      <c r="N80" s="38"/>
      <c r="O80" s="56"/>
      <c r="P80" s="6"/>
      <c r="Q80" s="146" t="s">
        <v>111</v>
      </c>
      <c r="R80" s="147"/>
      <c r="S80" s="23">
        <f>SUM(S78:S79)</f>
        <v>7.7531400000000004E-3</v>
      </c>
      <c r="T80" s="73">
        <f>SUM(T78:T79)</f>
        <v>17.809999999999999</v>
      </c>
      <c r="U80" s="38"/>
      <c r="V80" s="56"/>
      <c r="W80" s="6"/>
      <c r="X80" s="146" t="s">
        <v>111</v>
      </c>
      <c r="Y80" s="147"/>
      <c r="Z80" s="23">
        <f>SUM(Z78:Z79)</f>
        <v>7.7531400000000004E-3</v>
      </c>
      <c r="AA80" s="73">
        <f>SUM(AA78:AA79)</f>
        <v>17.05</v>
      </c>
      <c r="AB80" s="38"/>
      <c r="AD80" s="6"/>
      <c r="AE80" s="146" t="s">
        <v>111</v>
      </c>
      <c r="AF80" s="147"/>
      <c r="AG80" s="23">
        <f>SUM(AG78:AG79)</f>
        <v>7.7531400000000004E-3</v>
      </c>
      <c r="AH80" s="73">
        <f>SUM(AH78:AH79)</f>
        <v>17.05</v>
      </c>
      <c r="AI80" s="38"/>
      <c r="AK80" s="6"/>
      <c r="AL80" s="146" t="s">
        <v>111</v>
      </c>
      <c r="AM80" s="147"/>
      <c r="AN80" s="23">
        <f>SUM(AN78:AN79)</f>
        <v>7.7531400000000004E-3</v>
      </c>
      <c r="AO80" s="73">
        <f>SUM(AO78:AO79)</f>
        <v>20.450000000000003</v>
      </c>
      <c r="AP80" s="38"/>
    </row>
    <row r="81" spans="2:42" ht="2.1" customHeight="1" x14ac:dyDescent="0.35">
      <c r="B81" s="6"/>
      <c r="C81" s="5"/>
      <c r="D81" s="6"/>
      <c r="E81" s="6"/>
      <c r="F81" s="7"/>
      <c r="G81" s="6"/>
      <c r="I81" s="6"/>
      <c r="J81" s="5"/>
      <c r="K81" s="6"/>
      <c r="L81" s="6"/>
      <c r="M81" s="7"/>
      <c r="N81" s="6"/>
      <c r="P81" s="6"/>
      <c r="Q81" s="5"/>
      <c r="R81" s="6"/>
      <c r="S81" s="6"/>
      <c r="T81" s="7"/>
      <c r="U81" s="6"/>
      <c r="W81" s="6"/>
      <c r="X81" s="5"/>
      <c r="Y81" s="6"/>
      <c r="Z81" s="6"/>
      <c r="AA81" s="7"/>
      <c r="AB81" s="6"/>
      <c r="AD81" s="6"/>
      <c r="AE81" s="5"/>
      <c r="AF81" s="6"/>
      <c r="AG81" s="6"/>
      <c r="AH81" s="7"/>
      <c r="AI81" s="6"/>
      <c r="AK81" s="6"/>
      <c r="AL81" s="5"/>
      <c r="AM81" s="6"/>
      <c r="AN81" s="6"/>
      <c r="AO81" s="7"/>
      <c r="AP81" s="6"/>
    </row>
    <row r="82" spans="2:42" ht="10.5" customHeight="1" x14ac:dyDescent="0.35">
      <c r="B82" s="6"/>
      <c r="C82" s="143" t="s">
        <v>34</v>
      </c>
      <c r="D82" s="144"/>
      <c r="E82" s="144"/>
      <c r="F82" s="145"/>
      <c r="G82" s="6"/>
      <c r="I82" s="6"/>
      <c r="J82" s="153" t="s">
        <v>34</v>
      </c>
      <c r="K82" s="154"/>
      <c r="L82" s="154"/>
      <c r="M82" s="155"/>
      <c r="N82" s="6"/>
      <c r="P82" s="6"/>
      <c r="Q82" s="153" t="s">
        <v>34</v>
      </c>
      <c r="R82" s="154"/>
      <c r="S82" s="154"/>
      <c r="T82" s="155"/>
      <c r="U82" s="6"/>
      <c r="W82" s="6"/>
      <c r="X82" s="153" t="s">
        <v>34</v>
      </c>
      <c r="Y82" s="154"/>
      <c r="Z82" s="154"/>
      <c r="AA82" s="155"/>
      <c r="AB82" s="6"/>
      <c r="AD82" s="6"/>
      <c r="AE82" s="153" t="s">
        <v>34</v>
      </c>
      <c r="AF82" s="154"/>
      <c r="AG82" s="154"/>
      <c r="AH82" s="155"/>
      <c r="AI82" s="6"/>
      <c r="AK82" s="6"/>
      <c r="AL82" s="153" t="s">
        <v>34</v>
      </c>
      <c r="AM82" s="154"/>
      <c r="AN82" s="154"/>
      <c r="AO82" s="155"/>
      <c r="AP82" s="6"/>
    </row>
    <row r="83" spans="2:42" ht="11.45" customHeight="1" x14ac:dyDescent="0.35">
      <c r="B83" s="6"/>
      <c r="C83" s="18" t="s">
        <v>35</v>
      </c>
      <c r="D83" s="19" t="s">
        <v>105</v>
      </c>
      <c r="E83" s="12" t="s">
        <v>24</v>
      </c>
      <c r="F83" s="18" t="s">
        <v>6</v>
      </c>
      <c r="G83" s="38"/>
      <c r="H83" s="56"/>
      <c r="I83" s="6"/>
      <c r="J83" s="18" t="s">
        <v>35</v>
      </c>
      <c r="K83" s="19" t="s">
        <v>105</v>
      </c>
      <c r="L83" s="12" t="s">
        <v>24</v>
      </c>
      <c r="M83" s="18" t="s">
        <v>6</v>
      </c>
      <c r="N83" s="38"/>
      <c r="O83" s="56"/>
      <c r="P83" s="6"/>
      <c r="Q83" s="18" t="s">
        <v>35</v>
      </c>
      <c r="R83" s="19" t="s">
        <v>105</v>
      </c>
      <c r="S83" s="12" t="s">
        <v>24</v>
      </c>
      <c r="T83" s="18" t="s">
        <v>6</v>
      </c>
      <c r="U83" s="38"/>
      <c r="V83" s="56"/>
      <c r="W83" s="6"/>
      <c r="X83" s="18" t="s">
        <v>35</v>
      </c>
      <c r="Y83" s="19" t="s">
        <v>105</v>
      </c>
      <c r="Z83" s="12" t="s">
        <v>24</v>
      </c>
      <c r="AA83" s="18" t="s">
        <v>6</v>
      </c>
      <c r="AB83" s="38"/>
      <c r="AD83" s="6"/>
      <c r="AE83" s="18" t="s">
        <v>35</v>
      </c>
      <c r="AF83" s="19" t="s">
        <v>105</v>
      </c>
      <c r="AG83" s="12" t="s">
        <v>24</v>
      </c>
      <c r="AH83" s="18" t="s">
        <v>6</v>
      </c>
      <c r="AI83" s="38"/>
      <c r="AK83" s="6"/>
      <c r="AL83" s="18" t="s">
        <v>35</v>
      </c>
      <c r="AM83" s="19" t="s">
        <v>105</v>
      </c>
      <c r="AN83" s="12" t="s">
        <v>24</v>
      </c>
      <c r="AO83" s="18" t="s">
        <v>6</v>
      </c>
      <c r="AP83" s="38"/>
    </row>
    <row r="84" spans="2:42" ht="9.9499999999999993" customHeight="1" x14ac:dyDescent="0.35">
      <c r="B84" s="6"/>
      <c r="C84" s="9" t="s">
        <v>7</v>
      </c>
      <c r="D84" s="44" t="s">
        <v>36</v>
      </c>
      <c r="E84" s="20">
        <v>4.1999999999999997E-3</v>
      </c>
      <c r="F84" s="72">
        <f>ROUND((F34*E84),2)</f>
        <v>9.66</v>
      </c>
      <c r="G84" s="6"/>
      <c r="I84" s="6"/>
      <c r="J84" s="9" t="s">
        <v>7</v>
      </c>
      <c r="K84" s="85" t="s">
        <v>36</v>
      </c>
      <c r="L84" s="20">
        <f>E84</f>
        <v>4.1999999999999997E-3</v>
      </c>
      <c r="M84" s="72">
        <f>ROUND((M34*L84),2)</f>
        <v>10.95</v>
      </c>
      <c r="N84" s="6"/>
      <c r="P84" s="6"/>
      <c r="Q84" s="9" t="s">
        <v>7</v>
      </c>
      <c r="R84" s="85" t="s">
        <v>36</v>
      </c>
      <c r="S84" s="20">
        <f>L84</f>
        <v>4.1999999999999997E-3</v>
      </c>
      <c r="T84" s="72">
        <f>ROUND((T34*S84),2)</f>
        <v>9.66</v>
      </c>
      <c r="U84" s="6"/>
      <c r="W84" s="6"/>
      <c r="X84" s="9" t="s">
        <v>7</v>
      </c>
      <c r="Y84" s="85" t="s">
        <v>36</v>
      </c>
      <c r="Z84" s="20">
        <f>S84</f>
        <v>4.1999999999999997E-3</v>
      </c>
      <c r="AA84" s="72">
        <f>ROUND((AA34*Z84),2)</f>
        <v>9.25</v>
      </c>
      <c r="AB84" s="6"/>
      <c r="AD84" s="6"/>
      <c r="AE84" s="9" t="s">
        <v>7</v>
      </c>
      <c r="AF84" s="85" t="s">
        <v>36</v>
      </c>
      <c r="AG84" s="20">
        <f>Z84</f>
        <v>4.1999999999999997E-3</v>
      </c>
      <c r="AH84" s="72">
        <f>ROUND((AH34*AG84),2)</f>
        <v>9.25</v>
      </c>
      <c r="AI84" s="6"/>
      <c r="AK84" s="6"/>
      <c r="AL84" s="9" t="s">
        <v>7</v>
      </c>
      <c r="AM84" s="85" t="s">
        <v>36</v>
      </c>
      <c r="AN84" s="20">
        <f>AG84</f>
        <v>4.1999999999999997E-3</v>
      </c>
      <c r="AO84" s="72">
        <f>ROUND((AO34*AN84),2)</f>
        <v>11.09</v>
      </c>
      <c r="AP84" s="6"/>
    </row>
    <row r="85" spans="2:42" ht="9.9499999999999993" customHeight="1" x14ac:dyDescent="0.35">
      <c r="B85" s="6"/>
      <c r="C85" s="9" t="s">
        <v>8</v>
      </c>
      <c r="D85" s="44" t="s">
        <v>37</v>
      </c>
      <c r="E85" s="20">
        <f>(E62*E84)</f>
        <v>3.3599999999999998E-4</v>
      </c>
      <c r="F85" s="72">
        <f>ROUND((F34*E85),1)</f>
        <v>0.8</v>
      </c>
      <c r="G85" s="6"/>
      <c r="I85" s="6"/>
      <c r="J85" s="9" t="s">
        <v>8</v>
      </c>
      <c r="K85" s="85" t="s">
        <v>37</v>
      </c>
      <c r="L85" s="20">
        <f>(L62*L84)</f>
        <v>3.3599999999999998E-4</v>
      </c>
      <c r="M85" s="72">
        <f>ROUND((M34*L85),1)</f>
        <v>0.9</v>
      </c>
      <c r="N85" s="6"/>
      <c r="P85" s="6"/>
      <c r="Q85" s="9" t="s">
        <v>8</v>
      </c>
      <c r="R85" s="85" t="s">
        <v>37</v>
      </c>
      <c r="S85" s="20">
        <f>(S62*S84)</f>
        <v>3.3599999999999998E-4</v>
      </c>
      <c r="T85" s="72">
        <f>ROUND((T34*S85),1)</f>
        <v>0.8</v>
      </c>
      <c r="U85" s="6"/>
      <c r="W85" s="6"/>
      <c r="X85" s="9" t="s">
        <v>8</v>
      </c>
      <c r="Y85" s="85" t="s">
        <v>37</v>
      </c>
      <c r="Z85" s="20">
        <f>(Z62*Z84)</f>
        <v>3.3599999999999998E-4</v>
      </c>
      <c r="AA85" s="72">
        <f>ROUND((AA34*Z85),1)</f>
        <v>0.7</v>
      </c>
      <c r="AB85" s="6"/>
      <c r="AD85" s="6"/>
      <c r="AE85" s="9" t="s">
        <v>8</v>
      </c>
      <c r="AF85" s="85" t="s">
        <v>37</v>
      </c>
      <c r="AG85" s="20">
        <f>(AG62*AG84)</f>
        <v>3.3599999999999998E-4</v>
      </c>
      <c r="AH85" s="72">
        <f>ROUND((AH34*AG85),1)</f>
        <v>0.7</v>
      </c>
      <c r="AI85" s="6"/>
      <c r="AK85" s="6"/>
      <c r="AL85" s="9" t="s">
        <v>8</v>
      </c>
      <c r="AM85" s="85" t="s">
        <v>37</v>
      </c>
      <c r="AN85" s="20">
        <f>(AN62*AN84)</f>
        <v>3.3599999999999998E-4</v>
      </c>
      <c r="AO85" s="72">
        <f>ROUND((AO34*AN85),1)</f>
        <v>0.9</v>
      </c>
      <c r="AP85" s="6"/>
    </row>
    <row r="86" spans="2:42" ht="9.9499999999999993" customHeight="1" x14ac:dyDescent="0.35">
      <c r="B86" s="6"/>
      <c r="C86" s="9" t="s">
        <v>10</v>
      </c>
      <c r="D86" s="44" t="s">
        <v>38</v>
      </c>
      <c r="E86" s="20">
        <v>1.1E-4</v>
      </c>
      <c r="F86" s="72">
        <f>F34*E86</f>
        <v>0.25290879999999999</v>
      </c>
      <c r="G86" s="6"/>
      <c r="I86" s="6"/>
      <c r="J86" s="9" t="s">
        <v>10</v>
      </c>
      <c r="K86" s="85" t="s">
        <v>38</v>
      </c>
      <c r="L86" s="20">
        <f>E86</f>
        <v>1.1E-4</v>
      </c>
      <c r="M86" s="72">
        <f>ROUND((M34*L86),2)</f>
        <v>0.28999999999999998</v>
      </c>
      <c r="N86" s="6"/>
      <c r="P86" s="6"/>
      <c r="Q86" s="9" t="s">
        <v>10</v>
      </c>
      <c r="R86" s="85" t="s">
        <v>38</v>
      </c>
      <c r="S86" s="20">
        <f>L86</f>
        <v>1.1E-4</v>
      </c>
      <c r="T86" s="72">
        <f>ROUND((T34*S86),2)</f>
        <v>0.25</v>
      </c>
      <c r="U86" s="6"/>
      <c r="W86" s="6"/>
      <c r="X86" s="9" t="s">
        <v>10</v>
      </c>
      <c r="Y86" s="85" t="s">
        <v>38</v>
      </c>
      <c r="Z86" s="20">
        <f>S86</f>
        <v>1.1E-4</v>
      </c>
      <c r="AA86" s="72">
        <f>ROUND((AA34*Z86),2)</f>
        <v>0.24</v>
      </c>
      <c r="AB86" s="6"/>
      <c r="AD86" s="6"/>
      <c r="AE86" s="9" t="s">
        <v>10</v>
      </c>
      <c r="AF86" s="85" t="s">
        <v>38</v>
      </c>
      <c r="AG86" s="20">
        <f>Z86</f>
        <v>1.1E-4</v>
      </c>
      <c r="AH86" s="72">
        <f>ROUND((AH34*AG86),2)</f>
        <v>0.24</v>
      </c>
      <c r="AI86" s="6"/>
      <c r="AK86" s="6"/>
      <c r="AL86" s="9" t="s">
        <v>10</v>
      </c>
      <c r="AM86" s="85" t="s">
        <v>38</v>
      </c>
      <c r="AN86" s="20">
        <f>AG86</f>
        <v>1.1E-4</v>
      </c>
      <c r="AO86" s="72">
        <f>ROUND((AO34*AN86),2)</f>
        <v>0.28999999999999998</v>
      </c>
      <c r="AP86" s="6"/>
    </row>
    <row r="87" spans="2:42" ht="9.9499999999999993" customHeight="1" x14ac:dyDescent="0.35">
      <c r="B87" s="6"/>
      <c r="C87" s="9" t="s">
        <v>11</v>
      </c>
      <c r="D87" s="44" t="s">
        <v>39</v>
      </c>
      <c r="E87" s="20">
        <v>4.0000000000000002E-4</v>
      </c>
      <c r="F87" s="72">
        <f>ROUND((F34*E87),2)</f>
        <v>0.92</v>
      </c>
      <c r="G87" s="6"/>
      <c r="I87" s="6"/>
      <c r="J87" s="9" t="s">
        <v>11</v>
      </c>
      <c r="K87" s="85" t="s">
        <v>39</v>
      </c>
      <c r="L87" s="20">
        <f>E87</f>
        <v>4.0000000000000002E-4</v>
      </c>
      <c r="M87" s="72">
        <f>ROUND((M34*L87),2)</f>
        <v>1.04</v>
      </c>
      <c r="N87" s="6"/>
      <c r="P87" s="6"/>
      <c r="Q87" s="9" t="s">
        <v>11</v>
      </c>
      <c r="R87" s="85" t="s">
        <v>39</v>
      </c>
      <c r="S87" s="20">
        <f>L87</f>
        <v>4.0000000000000002E-4</v>
      </c>
      <c r="T87" s="72">
        <f>ROUND((T34*S87),2)</f>
        <v>0.92</v>
      </c>
      <c r="U87" s="6"/>
      <c r="W87" s="6"/>
      <c r="X87" s="9" t="s">
        <v>11</v>
      </c>
      <c r="Y87" s="85" t="s">
        <v>39</v>
      </c>
      <c r="Z87" s="20">
        <f>S87</f>
        <v>4.0000000000000002E-4</v>
      </c>
      <c r="AA87" s="72">
        <f>ROUND((AA34*Z87),2)</f>
        <v>0.88</v>
      </c>
      <c r="AB87" s="6"/>
      <c r="AD87" s="6"/>
      <c r="AE87" s="9" t="s">
        <v>11</v>
      </c>
      <c r="AF87" s="85" t="s">
        <v>39</v>
      </c>
      <c r="AG87" s="20">
        <f>Z87</f>
        <v>4.0000000000000002E-4</v>
      </c>
      <c r="AH87" s="72">
        <f>ROUND((AH34*AG87),2)</f>
        <v>0.88</v>
      </c>
      <c r="AI87" s="6"/>
      <c r="AK87" s="6"/>
      <c r="AL87" s="9" t="s">
        <v>11</v>
      </c>
      <c r="AM87" s="85" t="s">
        <v>39</v>
      </c>
      <c r="AN87" s="20">
        <f>AG87</f>
        <v>4.0000000000000002E-4</v>
      </c>
      <c r="AO87" s="72">
        <f>ROUND((AO34*AN87),2)</f>
        <v>1.06</v>
      </c>
      <c r="AP87" s="6"/>
    </row>
    <row r="88" spans="2:42" ht="9.9499999999999993" customHeight="1" x14ac:dyDescent="0.35">
      <c r="B88" s="6"/>
      <c r="C88" s="9" t="s">
        <v>13</v>
      </c>
      <c r="D88" s="44" t="s">
        <v>40</v>
      </c>
      <c r="E88" s="20">
        <f>(E65*E87)</f>
        <v>1.4408000000000004E-4</v>
      </c>
      <c r="F88" s="72">
        <f>F34*E88</f>
        <v>0.33126454458181825</v>
      </c>
      <c r="G88" s="6"/>
      <c r="I88" s="6"/>
      <c r="J88" s="9" t="s">
        <v>13</v>
      </c>
      <c r="K88" s="85" t="s">
        <v>40</v>
      </c>
      <c r="L88" s="20">
        <f>(L65*L87)</f>
        <v>1.4408000000000004E-4</v>
      </c>
      <c r="M88" s="72">
        <f>ROUND((M34*L88),1)</f>
        <v>0.4</v>
      </c>
      <c r="N88" s="6"/>
      <c r="P88" s="6"/>
      <c r="Q88" s="9" t="s">
        <v>13</v>
      </c>
      <c r="R88" s="85" t="s">
        <v>40</v>
      </c>
      <c r="S88" s="20">
        <f>(S65*S87)</f>
        <v>1.4408000000000004E-4</v>
      </c>
      <c r="T88" s="72">
        <f>ROUND((T34*S88),1)</f>
        <v>0.3</v>
      </c>
      <c r="U88" s="6"/>
      <c r="W88" s="6"/>
      <c r="X88" s="9" t="s">
        <v>13</v>
      </c>
      <c r="Y88" s="85" t="s">
        <v>40</v>
      </c>
      <c r="Z88" s="20">
        <f>(Z65*Z87)</f>
        <v>1.4408000000000004E-4</v>
      </c>
      <c r="AA88" s="72">
        <f>ROUND((AA34*Z88),1)</f>
        <v>0.3</v>
      </c>
      <c r="AB88" s="6"/>
      <c r="AD88" s="6"/>
      <c r="AE88" s="9" t="s">
        <v>13</v>
      </c>
      <c r="AF88" s="85" t="s">
        <v>40</v>
      </c>
      <c r="AG88" s="20">
        <f>(AG65*AG87)</f>
        <v>1.4408000000000004E-4</v>
      </c>
      <c r="AH88" s="72">
        <f>ROUND((AH34*AG88),1)</f>
        <v>0.3</v>
      </c>
      <c r="AI88" s="6"/>
      <c r="AK88" s="6"/>
      <c r="AL88" s="9" t="s">
        <v>13</v>
      </c>
      <c r="AM88" s="85" t="s">
        <v>40</v>
      </c>
      <c r="AN88" s="20">
        <f>(AN65*AN87)</f>
        <v>1.4408000000000004E-4</v>
      </c>
      <c r="AO88" s="72">
        <f>ROUND((AO34*AN88),1)</f>
        <v>0.4</v>
      </c>
      <c r="AP88" s="6"/>
    </row>
    <row r="89" spans="2:42" ht="9.9499999999999993" customHeight="1" x14ac:dyDescent="0.35">
      <c r="B89" s="6"/>
      <c r="C89" s="9" t="s">
        <v>15</v>
      </c>
      <c r="D89" s="44" t="s">
        <v>41</v>
      </c>
      <c r="E89" s="20">
        <v>2.6100000000000002E-2</v>
      </c>
      <c r="F89" s="72">
        <f>ROUND((F34*E89),2)</f>
        <v>60.01</v>
      </c>
      <c r="G89" s="6"/>
      <c r="I89" s="6"/>
      <c r="J89" s="9" t="s">
        <v>15</v>
      </c>
      <c r="K89" s="85" t="s">
        <v>41</v>
      </c>
      <c r="L89" s="20">
        <f>E89</f>
        <v>2.6100000000000002E-2</v>
      </c>
      <c r="M89" s="72">
        <f>ROUND((M34*L89),2)</f>
        <v>68.06</v>
      </c>
      <c r="N89" s="6"/>
      <c r="P89" s="6"/>
      <c r="Q89" s="9" t="s">
        <v>15</v>
      </c>
      <c r="R89" s="85" t="s">
        <v>41</v>
      </c>
      <c r="S89" s="20">
        <f>L89</f>
        <v>2.6100000000000002E-2</v>
      </c>
      <c r="T89" s="72">
        <f>ROUND((T34*S89),2)</f>
        <v>60.01</v>
      </c>
      <c r="U89" s="6"/>
      <c r="W89" s="6"/>
      <c r="X89" s="9" t="s">
        <v>15</v>
      </c>
      <c r="Y89" s="85" t="s">
        <v>41</v>
      </c>
      <c r="Z89" s="20">
        <f>S89</f>
        <v>2.6100000000000002E-2</v>
      </c>
      <c r="AA89" s="72">
        <f>ROUND((AA34*Z89),2)</f>
        <v>57.46</v>
      </c>
      <c r="AB89" s="6"/>
      <c r="AD89" s="6"/>
      <c r="AE89" s="9" t="s">
        <v>15</v>
      </c>
      <c r="AF89" s="85" t="s">
        <v>41</v>
      </c>
      <c r="AG89" s="20">
        <f>Z89</f>
        <v>2.6100000000000002E-2</v>
      </c>
      <c r="AH89" s="72">
        <f>ROUND((AH34*AG89),2)</f>
        <v>57.46</v>
      </c>
      <c r="AI89" s="6"/>
      <c r="AK89" s="6"/>
      <c r="AL89" s="9" t="s">
        <v>15</v>
      </c>
      <c r="AM89" s="85" t="s">
        <v>41</v>
      </c>
      <c r="AN89" s="20">
        <f>AG89</f>
        <v>2.6100000000000002E-2</v>
      </c>
      <c r="AO89" s="72">
        <f>ROUND((AO34*AN89),2)</f>
        <v>68.92</v>
      </c>
      <c r="AP89" s="6"/>
    </row>
    <row r="90" spans="2:42" ht="11.1" customHeight="1" x14ac:dyDescent="0.35">
      <c r="B90" s="6"/>
      <c r="C90" s="146" t="s">
        <v>111</v>
      </c>
      <c r="D90" s="147"/>
      <c r="E90" s="26">
        <f>SUM(E84:E89)</f>
        <v>3.1290080000000005E-2</v>
      </c>
      <c r="F90" s="81">
        <f>SUM(F84:F89)</f>
        <v>71.974173344581814</v>
      </c>
      <c r="G90" s="38"/>
      <c r="H90" s="56"/>
      <c r="I90" s="6"/>
      <c r="J90" s="146" t="s">
        <v>111</v>
      </c>
      <c r="K90" s="147"/>
      <c r="L90" s="26">
        <f>SUM(L84:L89)</f>
        <v>3.1290080000000005E-2</v>
      </c>
      <c r="M90" s="81">
        <f>SUM(M84:M89)</f>
        <v>81.64</v>
      </c>
      <c r="N90" s="38"/>
      <c r="O90" s="56"/>
      <c r="P90" s="6"/>
      <c r="Q90" s="146" t="s">
        <v>111</v>
      </c>
      <c r="R90" s="147"/>
      <c r="S90" s="26">
        <f>SUM(S84:S89)</f>
        <v>3.1290080000000005E-2</v>
      </c>
      <c r="T90" s="81">
        <f>SUM(T84:T89)</f>
        <v>71.94</v>
      </c>
      <c r="U90" s="38"/>
      <c r="V90" s="56"/>
      <c r="W90" s="6"/>
      <c r="X90" s="146" t="s">
        <v>111</v>
      </c>
      <c r="Y90" s="147"/>
      <c r="Z90" s="26">
        <f>SUM(Z84:Z89)</f>
        <v>3.1290080000000005E-2</v>
      </c>
      <c r="AA90" s="81">
        <f>SUM(AA84:AA89)</f>
        <v>68.83</v>
      </c>
      <c r="AB90" s="38"/>
      <c r="AD90" s="6"/>
      <c r="AE90" s="146" t="s">
        <v>111</v>
      </c>
      <c r="AF90" s="147"/>
      <c r="AG90" s="26">
        <f>SUM(AG84:AG89)</f>
        <v>3.1290080000000005E-2</v>
      </c>
      <c r="AH90" s="81">
        <f>SUM(AH84:AH89)</f>
        <v>68.83</v>
      </c>
      <c r="AI90" s="38"/>
      <c r="AK90" s="6"/>
      <c r="AL90" s="146" t="s">
        <v>111</v>
      </c>
      <c r="AM90" s="147"/>
      <c r="AN90" s="26">
        <f>SUM(AN84:AN89)</f>
        <v>3.1290080000000005E-2</v>
      </c>
      <c r="AO90" s="81">
        <f>SUM(AO84:AO89)</f>
        <v>82.66</v>
      </c>
      <c r="AP90" s="38"/>
    </row>
    <row r="91" spans="2:42" ht="2.1" customHeight="1" x14ac:dyDescent="0.35">
      <c r="B91" s="6"/>
      <c r="C91" s="5"/>
      <c r="D91" s="6"/>
      <c r="E91" s="6"/>
      <c r="F91" s="7"/>
      <c r="G91" s="6"/>
      <c r="I91" s="6"/>
      <c r="J91" s="5"/>
      <c r="K91" s="6"/>
      <c r="L91" s="6"/>
      <c r="M91" s="7"/>
      <c r="N91" s="6"/>
      <c r="P91" s="6"/>
      <c r="Q91" s="5"/>
      <c r="R91" s="6"/>
      <c r="S91" s="6"/>
      <c r="T91" s="7"/>
      <c r="U91" s="6"/>
      <c r="W91" s="6"/>
      <c r="X91" s="5"/>
      <c r="Y91" s="6"/>
      <c r="Z91" s="6"/>
      <c r="AA91" s="7"/>
      <c r="AB91" s="6"/>
      <c r="AD91" s="6"/>
      <c r="AE91" s="5"/>
      <c r="AF91" s="6"/>
      <c r="AG91" s="6"/>
      <c r="AH91" s="7"/>
      <c r="AI91" s="6"/>
      <c r="AK91" s="6"/>
      <c r="AL91" s="5"/>
      <c r="AM91" s="6"/>
      <c r="AN91" s="6"/>
      <c r="AO91" s="7"/>
      <c r="AP91" s="6"/>
    </row>
    <row r="92" spans="2:42" ht="10.5" customHeight="1" x14ac:dyDescent="0.35">
      <c r="B92" s="6"/>
      <c r="C92" s="143" t="s">
        <v>42</v>
      </c>
      <c r="D92" s="144"/>
      <c r="E92" s="144"/>
      <c r="F92" s="145"/>
      <c r="G92" s="6"/>
      <c r="I92" s="6"/>
      <c r="J92" s="153" t="s">
        <v>42</v>
      </c>
      <c r="K92" s="154"/>
      <c r="L92" s="154"/>
      <c r="M92" s="155"/>
      <c r="N92" s="6"/>
      <c r="P92" s="6"/>
      <c r="Q92" s="153" t="s">
        <v>42</v>
      </c>
      <c r="R92" s="154"/>
      <c r="S92" s="154"/>
      <c r="T92" s="155"/>
      <c r="U92" s="6"/>
      <c r="W92" s="6"/>
      <c r="X92" s="153" t="s">
        <v>42</v>
      </c>
      <c r="Y92" s="154"/>
      <c r="Z92" s="154"/>
      <c r="AA92" s="155"/>
      <c r="AB92" s="6"/>
      <c r="AD92" s="6"/>
      <c r="AE92" s="153" t="s">
        <v>42</v>
      </c>
      <c r="AF92" s="154"/>
      <c r="AG92" s="154"/>
      <c r="AH92" s="155"/>
      <c r="AI92" s="6"/>
      <c r="AK92" s="6"/>
      <c r="AL92" s="153" t="s">
        <v>42</v>
      </c>
      <c r="AM92" s="154"/>
      <c r="AN92" s="154"/>
      <c r="AO92" s="155"/>
      <c r="AP92" s="6"/>
    </row>
    <row r="93" spans="2:42" ht="11.1" customHeight="1" x14ac:dyDescent="0.35">
      <c r="B93" s="6"/>
      <c r="C93" s="28" t="s">
        <v>43</v>
      </c>
      <c r="D93" s="29" t="s">
        <v>44</v>
      </c>
      <c r="E93" s="30" t="s">
        <v>24</v>
      </c>
      <c r="F93" s="28" t="s">
        <v>6</v>
      </c>
      <c r="G93" s="6"/>
      <c r="I93" s="6"/>
      <c r="J93" s="28" t="s">
        <v>43</v>
      </c>
      <c r="K93" s="29" t="s">
        <v>44</v>
      </c>
      <c r="L93" s="30" t="s">
        <v>24</v>
      </c>
      <c r="M93" s="28" t="s">
        <v>6</v>
      </c>
      <c r="N93" s="6"/>
      <c r="P93" s="6"/>
      <c r="Q93" s="28" t="s">
        <v>43</v>
      </c>
      <c r="R93" s="29" t="s">
        <v>44</v>
      </c>
      <c r="S93" s="30" t="s">
        <v>24</v>
      </c>
      <c r="T93" s="28" t="s">
        <v>6</v>
      </c>
      <c r="U93" s="6"/>
      <c r="W93" s="6"/>
      <c r="X93" s="28" t="s">
        <v>43</v>
      </c>
      <c r="Y93" s="29" t="s">
        <v>44</v>
      </c>
      <c r="Z93" s="30" t="s">
        <v>24</v>
      </c>
      <c r="AA93" s="28" t="s">
        <v>6</v>
      </c>
      <c r="AB93" s="6"/>
      <c r="AD93" s="6"/>
      <c r="AE93" s="28" t="s">
        <v>43</v>
      </c>
      <c r="AF93" s="29" t="s">
        <v>44</v>
      </c>
      <c r="AG93" s="30" t="s">
        <v>24</v>
      </c>
      <c r="AH93" s="28" t="s">
        <v>6</v>
      </c>
      <c r="AI93" s="6"/>
      <c r="AK93" s="6"/>
      <c r="AL93" s="28" t="s">
        <v>43</v>
      </c>
      <c r="AM93" s="29" t="s">
        <v>44</v>
      </c>
      <c r="AN93" s="30" t="s">
        <v>24</v>
      </c>
      <c r="AO93" s="28" t="s">
        <v>6</v>
      </c>
      <c r="AP93" s="6"/>
    </row>
    <row r="94" spans="2:42" ht="9.9499999999999993" customHeight="1" x14ac:dyDescent="0.35">
      <c r="B94" s="6"/>
      <c r="C94" s="9" t="s">
        <v>7</v>
      </c>
      <c r="D94" s="44" t="s">
        <v>122</v>
      </c>
      <c r="E94" s="20">
        <v>0.121</v>
      </c>
      <c r="F94" s="72">
        <f>ROUND((F34*E94),2)</f>
        <v>278.2</v>
      </c>
      <c r="G94" s="6"/>
      <c r="I94" s="6"/>
      <c r="J94" s="9" t="s">
        <v>7</v>
      </c>
      <c r="K94" s="85" t="s">
        <v>122</v>
      </c>
      <c r="L94" s="20">
        <v>0.121</v>
      </c>
      <c r="M94" s="72">
        <f>ROUND((M34*L94),2)</f>
        <v>315.55</v>
      </c>
      <c r="N94" s="6"/>
      <c r="P94" s="6"/>
      <c r="Q94" s="9" t="s">
        <v>7</v>
      </c>
      <c r="R94" s="85" t="s">
        <v>122</v>
      </c>
      <c r="S94" s="20">
        <v>0.121</v>
      </c>
      <c r="T94" s="72">
        <f>ROUND((T34*S94),2)</f>
        <v>278.2</v>
      </c>
      <c r="U94" s="6"/>
      <c r="W94" s="6"/>
      <c r="X94" s="9" t="s">
        <v>7</v>
      </c>
      <c r="Y94" s="85" t="s">
        <v>122</v>
      </c>
      <c r="Z94" s="20">
        <v>0.121</v>
      </c>
      <c r="AA94" s="72">
        <f>ROUND((AA34*Z94),2)</f>
        <v>266.39</v>
      </c>
      <c r="AB94" s="6"/>
      <c r="AD94" s="6"/>
      <c r="AE94" s="9" t="s">
        <v>7</v>
      </c>
      <c r="AF94" s="85" t="s">
        <v>122</v>
      </c>
      <c r="AG94" s="20">
        <v>0.121</v>
      </c>
      <c r="AH94" s="72">
        <f>ROUND((AH34*AG94),2)</f>
        <v>266.39</v>
      </c>
      <c r="AI94" s="6"/>
      <c r="AK94" s="6"/>
      <c r="AL94" s="9" t="s">
        <v>7</v>
      </c>
      <c r="AM94" s="85" t="s">
        <v>122</v>
      </c>
      <c r="AN94" s="20">
        <v>0.121</v>
      </c>
      <c r="AO94" s="72">
        <f>ROUND((AO34*AN94),2)</f>
        <v>319.52999999999997</v>
      </c>
      <c r="AP94" s="6"/>
    </row>
    <row r="95" spans="2:42" ht="9.9499999999999993" customHeight="1" x14ac:dyDescent="0.35">
      <c r="B95" s="6"/>
      <c r="C95" s="9" t="s">
        <v>8</v>
      </c>
      <c r="D95" s="44" t="s">
        <v>45</v>
      </c>
      <c r="E95" s="20">
        <v>1.66E-2</v>
      </c>
      <c r="F95" s="72">
        <f>ROUND((F34*E95),2)</f>
        <v>38.17</v>
      </c>
      <c r="G95" s="6"/>
      <c r="I95" s="6"/>
      <c r="J95" s="9" t="s">
        <v>8</v>
      </c>
      <c r="K95" s="85" t="s">
        <v>45</v>
      </c>
      <c r="L95" s="20">
        <f>E95</f>
        <v>1.66E-2</v>
      </c>
      <c r="M95" s="72">
        <f>ROUND((M34*L95),2)</f>
        <v>43.29</v>
      </c>
      <c r="N95" s="6"/>
      <c r="P95" s="6"/>
      <c r="Q95" s="9" t="s">
        <v>8</v>
      </c>
      <c r="R95" s="85" t="s">
        <v>45</v>
      </c>
      <c r="S95" s="20">
        <f>L95</f>
        <v>1.66E-2</v>
      </c>
      <c r="T95" s="72">
        <f>ROUND((T34*S95),2)</f>
        <v>38.17</v>
      </c>
      <c r="U95" s="6"/>
      <c r="W95" s="6"/>
      <c r="X95" s="9" t="s">
        <v>8</v>
      </c>
      <c r="Y95" s="85" t="s">
        <v>45</v>
      </c>
      <c r="Z95" s="20">
        <f>S95</f>
        <v>1.66E-2</v>
      </c>
      <c r="AA95" s="72">
        <f>ROUND((AA34*Z95),2)</f>
        <v>36.549999999999997</v>
      </c>
      <c r="AB95" s="6"/>
      <c r="AD95" s="6"/>
      <c r="AE95" s="9" t="s">
        <v>8</v>
      </c>
      <c r="AF95" s="85" t="s">
        <v>45</v>
      </c>
      <c r="AG95" s="20">
        <f>Z95</f>
        <v>1.66E-2</v>
      </c>
      <c r="AH95" s="72">
        <f>ROUND((AH34*AG95),2)</f>
        <v>36.549999999999997</v>
      </c>
      <c r="AI95" s="6"/>
      <c r="AK95" s="6"/>
      <c r="AL95" s="9" t="s">
        <v>8</v>
      </c>
      <c r="AM95" s="85" t="s">
        <v>45</v>
      </c>
      <c r="AN95" s="20">
        <f>AG95</f>
        <v>1.66E-2</v>
      </c>
      <c r="AO95" s="72">
        <f>ROUND((AO34*AN95),2)</f>
        <v>43.84</v>
      </c>
      <c r="AP95" s="6"/>
    </row>
    <row r="96" spans="2:42" ht="9.9499999999999993" customHeight="1" x14ac:dyDescent="0.35">
      <c r="B96" s="6"/>
      <c r="C96" s="9" t="s">
        <v>10</v>
      </c>
      <c r="D96" s="44" t="s">
        <v>46</v>
      </c>
      <c r="E96" s="20">
        <v>2.0000000000000001E-4</v>
      </c>
      <c r="F96" s="72">
        <f>ROUND((F34*E96),2)</f>
        <v>0.46</v>
      </c>
      <c r="G96" s="6"/>
      <c r="I96" s="6"/>
      <c r="J96" s="9" t="s">
        <v>10</v>
      </c>
      <c r="K96" s="85" t="s">
        <v>46</v>
      </c>
      <c r="L96" s="20">
        <f>E96</f>
        <v>2.0000000000000001E-4</v>
      </c>
      <c r="M96" s="72">
        <f>ROUND((M34*L96),2)</f>
        <v>0.52</v>
      </c>
      <c r="N96" s="6"/>
      <c r="P96" s="6"/>
      <c r="Q96" s="9" t="s">
        <v>10</v>
      </c>
      <c r="R96" s="85" t="s">
        <v>46</v>
      </c>
      <c r="S96" s="20">
        <f>L96</f>
        <v>2.0000000000000001E-4</v>
      </c>
      <c r="T96" s="72">
        <f>ROUND((T34*S96),2)</f>
        <v>0.46</v>
      </c>
      <c r="U96" s="6"/>
      <c r="W96" s="6"/>
      <c r="X96" s="9" t="s">
        <v>10</v>
      </c>
      <c r="Y96" s="85" t="s">
        <v>46</v>
      </c>
      <c r="Z96" s="20">
        <f>S96</f>
        <v>2.0000000000000001E-4</v>
      </c>
      <c r="AA96" s="72">
        <f>ROUND((AA34*Z96),2)</f>
        <v>0.44</v>
      </c>
      <c r="AB96" s="6"/>
      <c r="AD96" s="6"/>
      <c r="AE96" s="9" t="s">
        <v>10</v>
      </c>
      <c r="AF96" s="85" t="s">
        <v>46</v>
      </c>
      <c r="AG96" s="20">
        <f>Z96</f>
        <v>2.0000000000000001E-4</v>
      </c>
      <c r="AH96" s="72">
        <f>ROUND((AH34*AG96),2)</f>
        <v>0.44</v>
      </c>
      <c r="AI96" s="6"/>
      <c r="AK96" s="6"/>
      <c r="AL96" s="9" t="s">
        <v>10</v>
      </c>
      <c r="AM96" s="85" t="s">
        <v>46</v>
      </c>
      <c r="AN96" s="20">
        <f>AG96</f>
        <v>2.0000000000000001E-4</v>
      </c>
      <c r="AO96" s="72">
        <f>ROUND((AO34*AN96),2)</f>
        <v>0.53</v>
      </c>
      <c r="AP96" s="6"/>
    </row>
    <row r="97" spans="2:42" ht="9.9499999999999993" customHeight="1" x14ac:dyDescent="0.35">
      <c r="B97" s="6"/>
      <c r="C97" s="9" t="s">
        <v>11</v>
      </c>
      <c r="D97" s="89" t="s">
        <v>47</v>
      </c>
      <c r="E97" s="20">
        <v>2.8E-3</v>
      </c>
      <c r="F97" s="72">
        <f>ROUND((F34*E97),2)</f>
        <v>6.44</v>
      </c>
      <c r="G97" s="6"/>
      <c r="I97" s="6"/>
      <c r="J97" s="9" t="s">
        <v>11</v>
      </c>
      <c r="K97" s="85" t="s">
        <v>47</v>
      </c>
      <c r="L97" s="20">
        <f>E97</f>
        <v>2.8E-3</v>
      </c>
      <c r="M97" s="72">
        <f>ROUND((M34*L97),2)</f>
        <v>7.3</v>
      </c>
      <c r="N97" s="6"/>
      <c r="P97" s="6"/>
      <c r="Q97" s="9" t="s">
        <v>11</v>
      </c>
      <c r="R97" s="85" t="s">
        <v>47</v>
      </c>
      <c r="S97" s="20">
        <f>L97</f>
        <v>2.8E-3</v>
      </c>
      <c r="T97" s="72">
        <f>ROUND((T34*S97),2)</f>
        <v>6.44</v>
      </c>
      <c r="U97" s="6"/>
      <c r="W97" s="6"/>
      <c r="X97" s="9" t="s">
        <v>11</v>
      </c>
      <c r="Y97" s="85" t="s">
        <v>47</v>
      </c>
      <c r="Z97" s="20">
        <f>S97</f>
        <v>2.8E-3</v>
      </c>
      <c r="AA97" s="72">
        <f>ROUND((AA34*Z97),2)</f>
        <v>6.16</v>
      </c>
      <c r="AB97" s="6"/>
      <c r="AD97" s="6"/>
      <c r="AE97" s="9" t="s">
        <v>11</v>
      </c>
      <c r="AF97" s="85" t="s">
        <v>47</v>
      </c>
      <c r="AG97" s="20">
        <f>Z97</f>
        <v>2.8E-3</v>
      </c>
      <c r="AH97" s="72">
        <f>ROUND((AH34*AG97),2)</f>
        <v>6.16</v>
      </c>
      <c r="AI97" s="6"/>
      <c r="AK97" s="6"/>
      <c r="AL97" s="9" t="s">
        <v>11</v>
      </c>
      <c r="AM97" s="85" t="s">
        <v>47</v>
      </c>
      <c r="AN97" s="20">
        <f>AG97</f>
        <v>2.8E-3</v>
      </c>
      <c r="AO97" s="72">
        <f>ROUND((AO34*AN97),2)</f>
        <v>7.39</v>
      </c>
      <c r="AP97" s="6"/>
    </row>
    <row r="98" spans="2:42" ht="9.9499999999999993" customHeight="1" x14ac:dyDescent="0.35">
      <c r="B98" s="6"/>
      <c r="C98" s="9" t="s">
        <v>13</v>
      </c>
      <c r="D98" s="44" t="s">
        <v>48</v>
      </c>
      <c r="E98" s="20">
        <v>4.1999999999999997E-3</v>
      </c>
      <c r="F98" s="72">
        <f>ROUND((F34*E98),2)</f>
        <v>9.66</v>
      </c>
      <c r="G98" s="6"/>
      <c r="I98" s="6"/>
      <c r="J98" s="9" t="s">
        <v>13</v>
      </c>
      <c r="K98" s="85" t="s">
        <v>48</v>
      </c>
      <c r="L98" s="20">
        <v>4.1999999999999997E-3</v>
      </c>
      <c r="M98" s="72">
        <f>ROUND((M34*L98),2)</f>
        <v>10.95</v>
      </c>
      <c r="N98" s="6"/>
      <c r="P98" s="6"/>
      <c r="Q98" s="9" t="s">
        <v>13</v>
      </c>
      <c r="R98" s="85" t="s">
        <v>48</v>
      </c>
      <c r="S98" s="20">
        <v>4.1999999999999997E-3</v>
      </c>
      <c r="T98" s="72">
        <f>ROUND((T34*S98),2)</f>
        <v>9.66</v>
      </c>
      <c r="U98" s="6"/>
      <c r="W98" s="6"/>
      <c r="X98" s="9" t="s">
        <v>13</v>
      </c>
      <c r="Y98" s="85" t="s">
        <v>48</v>
      </c>
      <c r="Z98" s="20">
        <v>4.1999999999999997E-3</v>
      </c>
      <c r="AA98" s="72">
        <f>ROUND((AA34*Z98),2)</f>
        <v>9.25</v>
      </c>
      <c r="AB98" s="6"/>
      <c r="AD98" s="6"/>
      <c r="AE98" s="9" t="s">
        <v>13</v>
      </c>
      <c r="AF98" s="85" t="s">
        <v>48</v>
      </c>
      <c r="AG98" s="20">
        <v>4.1999999999999997E-3</v>
      </c>
      <c r="AH98" s="72">
        <f>ROUND((AH34*AG98),2)</f>
        <v>9.25</v>
      </c>
      <c r="AI98" s="6"/>
      <c r="AK98" s="6"/>
      <c r="AL98" s="9" t="s">
        <v>13</v>
      </c>
      <c r="AM98" s="85" t="s">
        <v>48</v>
      </c>
      <c r="AN98" s="20">
        <v>4.1999999999999997E-3</v>
      </c>
      <c r="AO98" s="72">
        <f>ROUND((AO34*AN98),2)</f>
        <v>11.09</v>
      </c>
      <c r="AP98" s="6"/>
    </row>
    <row r="99" spans="2:42" ht="11.1" customHeight="1" x14ac:dyDescent="0.35">
      <c r="B99" s="6"/>
      <c r="C99" s="159" t="s">
        <v>85</v>
      </c>
      <c r="D99" s="160"/>
      <c r="E99" s="26">
        <f>SUM(E94:E98)</f>
        <v>0.14480000000000001</v>
      </c>
      <c r="F99" s="81">
        <f>SUM(F94:F98)</f>
        <v>332.93</v>
      </c>
      <c r="G99" s="6"/>
      <c r="I99" s="6"/>
      <c r="J99" s="159" t="s">
        <v>85</v>
      </c>
      <c r="K99" s="160"/>
      <c r="L99" s="26">
        <f>SUM(L94:L98)</f>
        <v>0.14480000000000001</v>
      </c>
      <c r="M99" s="81">
        <f>SUM(M94:M98)</f>
        <v>377.61</v>
      </c>
      <c r="N99" s="6"/>
      <c r="P99" s="6"/>
      <c r="Q99" s="159" t="s">
        <v>85</v>
      </c>
      <c r="R99" s="160"/>
      <c r="S99" s="26">
        <f>SUM(S94:S98)</f>
        <v>0.14480000000000001</v>
      </c>
      <c r="T99" s="81">
        <f>SUM(T94:T98)</f>
        <v>332.93</v>
      </c>
      <c r="U99" s="6"/>
      <c r="W99" s="6"/>
      <c r="X99" s="159" t="s">
        <v>85</v>
      </c>
      <c r="Y99" s="160"/>
      <c r="Z99" s="26">
        <f>SUM(Z94:Z98)</f>
        <v>0.14480000000000001</v>
      </c>
      <c r="AA99" s="81">
        <f>SUM(AA94:AA98)</f>
        <v>318.79000000000002</v>
      </c>
      <c r="AB99" s="6"/>
      <c r="AD99" s="6"/>
      <c r="AE99" s="159" t="s">
        <v>85</v>
      </c>
      <c r="AF99" s="160"/>
      <c r="AG99" s="26">
        <f>SUM(AG94:AG98)</f>
        <v>0.14480000000000001</v>
      </c>
      <c r="AH99" s="81">
        <f>SUM(AH94:AH98)</f>
        <v>318.79000000000002</v>
      </c>
      <c r="AI99" s="6"/>
      <c r="AK99" s="6"/>
      <c r="AL99" s="159" t="s">
        <v>85</v>
      </c>
      <c r="AM99" s="160"/>
      <c r="AN99" s="26">
        <f>SUM(AN94:AN98)</f>
        <v>0.14480000000000001</v>
      </c>
      <c r="AO99" s="81">
        <f>SUM(AO94:AO98)</f>
        <v>382.37999999999994</v>
      </c>
      <c r="AP99" s="6"/>
    </row>
    <row r="100" spans="2:42" ht="11.45" customHeight="1" x14ac:dyDescent="0.35">
      <c r="B100" s="6"/>
      <c r="C100" s="9" t="s">
        <v>16</v>
      </c>
      <c r="D100" s="45" t="s">
        <v>49</v>
      </c>
      <c r="E100" s="20">
        <f>(E65*E99)</f>
        <v>5.2156960000000016E-2</v>
      </c>
      <c r="F100" s="72">
        <f>ROUND((F34*E100),1)</f>
        <v>119.9</v>
      </c>
      <c r="G100" s="6"/>
      <c r="I100" s="6"/>
      <c r="J100" s="9" t="s">
        <v>16</v>
      </c>
      <c r="K100" s="86" t="s">
        <v>49</v>
      </c>
      <c r="L100" s="20">
        <f>(L65*L99)</f>
        <v>5.2156960000000016E-2</v>
      </c>
      <c r="M100" s="72">
        <f>ROUND((M34*L100),1)</f>
        <v>136</v>
      </c>
      <c r="N100" s="6"/>
      <c r="P100" s="6"/>
      <c r="Q100" s="9" t="s">
        <v>16</v>
      </c>
      <c r="R100" s="86" t="s">
        <v>49</v>
      </c>
      <c r="S100" s="20">
        <f>(S65*S99)</f>
        <v>5.2156960000000016E-2</v>
      </c>
      <c r="T100" s="72">
        <f>ROUND((T34*S100),1)</f>
        <v>119.9</v>
      </c>
      <c r="U100" s="6"/>
      <c r="W100" s="6"/>
      <c r="X100" s="9" t="s">
        <v>16</v>
      </c>
      <c r="Y100" s="86" t="s">
        <v>49</v>
      </c>
      <c r="Z100" s="20">
        <f>(Z65*Z99)</f>
        <v>5.2156960000000016E-2</v>
      </c>
      <c r="AA100" s="72">
        <f>ROUND((AA34*Z100),1)</f>
        <v>114.8</v>
      </c>
      <c r="AB100" s="6"/>
      <c r="AD100" s="6"/>
      <c r="AE100" s="9" t="s">
        <v>16</v>
      </c>
      <c r="AF100" s="86" t="s">
        <v>49</v>
      </c>
      <c r="AG100" s="20">
        <f>(AG65*AG99)</f>
        <v>5.2156960000000016E-2</v>
      </c>
      <c r="AH100" s="72">
        <f>ROUND((AH34*AG100),1)</f>
        <v>114.8</v>
      </c>
      <c r="AI100" s="6"/>
      <c r="AK100" s="6"/>
      <c r="AL100" s="9" t="s">
        <v>16</v>
      </c>
      <c r="AM100" s="86" t="s">
        <v>49</v>
      </c>
      <c r="AN100" s="20">
        <f>(AN65*AN99)</f>
        <v>5.2156960000000016E-2</v>
      </c>
      <c r="AO100" s="72">
        <f>ROUND((AO34*AN100),1)</f>
        <v>137.69999999999999</v>
      </c>
      <c r="AP100" s="6"/>
    </row>
    <row r="101" spans="2:42" ht="11.1" customHeight="1" x14ac:dyDescent="0.35">
      <c r="B101" s="6"/>
      <c r="C101" s="146" t="s">
        <v>111</v>
      </c>
      <c r="D101" s="147"/>
      <c r="E101" s="23">
        <f>SUM(E99:E100)</f>
        <v>0.19695696000000001</v>
      </c>
      <c r="F101" s="81">
        <f>SUM(F99:F100)</f>
        <v>452.83000000000004</v>
      </c>
      <c r="G101" s="38"/>
      <c r="H101" s="56"/>
      <c r="I101" s="6"/>
      <c r="J101" s="146" t="s">
        <v>111</v>
      </c>
      <c r="K101" s="147"/>
      <c r="L101" s="23">
        <f>SUM(L99:L100)</f>
        <v>0.19695696000000001</v>
      </c>
      <c r="M101" s="81">
        <f>SUM(M99:M100)</f>
        <v>513.61</v>
      </c>
      <c r="N101" s="38"/>
      <c r="O101" s="56"/>
      <c r="P101" s="6"/>
      <c r="Q101" s="146" t="s">
        <v>111</v>
      </c>
      <c r="R101" s="147"/>
      <c r="S101" s="23">
        <f>SUM(S99:S100)</f>
        <v>0.19695696000000001</v>
      </c>
      <c r="T101" s="81">
        <f>SUM(T99:T100)</f>
        <v>452.83000000000004</v>
      </c>
      <c r="U101" s="38"/>
      <c r="V101" s="56"/>
      <c r="W101" s="6"/>
      <c r="X101" s="146" t="s">
        <v>111</v>
      </c>
      <c r="Y101" s="147"/>
      <c r="Z101" s="23">
        <f>SUM(Z99:Z100)</f>
        <v>0.19695696000000001</v>
      </c>
      <c r="AA101" s="81">
        <f>SUM(AA99:AA100)</f>
        <v>433.59000000000003</v>
      </c>
      <c r="AB101" s="38"/>
      <c r="AD101" s="6"/>
      <c r="AE101" s="146" t="s">
        <v>111</v>
      </c>
      <c r="AF101" s="147"/>
      <c r="AG101" s="23">
        <f>SUM(AG99:AG100)</f>
        <v>0.19695696000000001</v>
      </c>
      <c r="AH101" s="81">
        <f>SUM(AH99:AH100)</f>
        <v>433.59000000000003</v>
      </c>
      <c r="AI101" s="38"/>
      <c r="AK101" s="6"/>
      <c r="AL101" s="146" t="s">
        <v>111</v>
      </c>
      <c r="AM101" s="147"/>
      <c r="AN101" s="23">
        <f>SUM(AN99:AN100)</f>
        <v>0.19695696000000001</v>
      </c>
      <c r="AO101" s="81">
        <f>SUM(AO99:AO100)</f>
        <v>520.07999999999993</v>
      </c>
      <c r="AP101" s="38"/>
    </row>
    <row r="102" spans="2:42" ht="2.1" customHeight="1" x14ac:dyDescent="0.35">
      <c r="B102" s="6"/>
      <c r="C102" s="5"/>
      <c r="D102" s="6"/>
      <c r="E102" s="6"/>
      <c r="F102" s="7"/>
      <c r="G102" s="6"/>
      <c r="I102" s="6"/>
      <c r="J102" s="5"/>
      <c r="K102" s="6"/>
      <c r="L102" s="6"/>
      <c r="M102" s="7"/>
      <c r="N102" s="6"/>
      <c r="P102" s="6"/>
      <c r="Q102" s="5"/>
      <c r="R102" s="6"/>
      <c r="S102" s="6"/>
      <c r="T102" s="7"/>
      <c r="U102" s="6"/>
      <c r="W102" s="6"/>
      <c r="X102" s="5"/>
      <c r="Y102" s="6"/>
      <c r="Z102" s="6"/>
      <c r="AA102" s="7"/>
      <c r="AB102" s="6"/>
      <c r="AD102" s="6"/>
      <c r="AE102" s="5"/>
      <c r="AF102" s="6"/>
      <c r="AG102" s="6"/>
      <c r="AH102" s="7"/>
      <c r="AI102" s="6"/>
      <c r="AK102" s="6"/>
      <c r="AL102" s="5"/>
      <c r="AM102" s="6"/>
      <c r="AN102" s="6"/>
      <c r="AO102" s="7"/>
      <c r="AP102" s="6"/>
    </row>
    <row r="103" spans="2:42" ht="10.5" customHeight="1" x14ac:dyDescent="0.35">
      <c r="B103" s="38"/>
      <c r="C103" s="143" t="s">
        <v>50</v>
      </c>
      <c r="D103" s="158"/>
      <c r="E103" s="158"/>
      <c r="F103" s="145"/>
      <c r="G103" s="6"/>
      <c r="I103" s="38"/>
      <c r="J103" s="153" t="s">
        <v>50</v>
      </c>
      <c r="K103" s="161"/>
      <c r="L103" s="161"/>
      <c r="M103" s="155"/>
      <c r="N103" s="6"/>
      <c r="P103" s="38"/>
      <c r="Q103" s="153" t="s">
        <v>50</v>
      </c>
      <c r="R103" s="161"/>
      <c r="S103" s="161"/>
      <c r="T103" s="155"/>
      <c r="U103" s="6"/>
      <c r="W103" s="38"/>
      <c r="X103" s="153" t="s">
        <v>50</v>
      </c>
      <c r="Y103" s="161"/>
      <c r="Z103" s="161"/>
      <c r="AA103" s="155"/>
      <c r="AB103" s="6"/>
      <c r="AD103" s="38"/>
      <c r="AE103" s="153" t="s">
        <v>50</v>
      </c>
      <c r="AF103" s="161"/>
      <c r="AG103" s="161"/>
      <c r="AH103" s="155"/>
      <c r="AI103" s="6"/>
      <c r="AK103" s="38"/>
      <c r="AL103" s="153" t="s">
        <v>50</v>
      </c>
      <c r="AM103" s="161"/>
      <c r="AN103" s="161"/>
      <c r="AO103" s="155"/>
      <c r="AP103" s="6"/>
    </row>
    <row r="104" spans="2:42" ht="11.1" customHeight="1" x14ac:dyDescent="0.35">
      <c r="B104" s="6"/>
      <c r="C104" s="46">
        <v>4</v>
      </c>
      <c r="D104" s="49" t="s">
        <v>51</v>
      </c>
      <c r="E104" s="30"/>
      <c r="F104" s="47" t="s">
        <v>6</v>
      </c>
      <c r="G104" s="6"/>
      <c r="I104" s="6"/>
      <c r="J104" s="87">
        <v>4</v>
      </c>
      <c r="K104" s="49" t="s">
        <v>51</v>
      </c>
      <c r="L104" s="30"/>
      <c r="M104" s="88" t="s">
        <v>6</v>
      </c>
      <c r="N104" s="6"/>
      <c r="P104" s="6"/>
      <c r="Q104" s="87">
        <v>4</v>
      </c>
      <c r="R104" s="49" t="s">
        <v>51</v>
      </c>
      <c r="S104" s="30"/>
      <c r="T104" s="88" t="s">
        <v>6</v>
      </c>
      <c r="U104" s="6"/>
      <c r="W104" s="6"/>
      <c r="X104" s="87">
        <v>4</v>
      </c>
      <c r="Y104" s="49" t="s">
        <v>51</v>
      </c>
      <c r="Z104" s="30"/>
      <c r="AA104" s="88" t="s">
        <v>6</v>
      </c>
      <c r="AB104" s="6"/>
      <c r="AD104" s="6"/>
      <c r="AE104" s="87">
        <v>4</v>
      </c>
      <c r="AF104" s="49" t="s">
        <v>51</v>
      </c>
      <c r="AG104" s="30"/>
      <c r="AH104" s="88" t="s">
        <v>6</v>
      </c>
      <c r="AI104" s="6"/>
      <c r="AK104" s="6"/>
      <c r="AL104" s="87">
        <v>4</v>
      </c>
      <c r="AM104" s="49" t="s">
        <v>51</v>
      </c>
      <c r="AN104" s="30"/>
      <c r="AO104" s="88" t="s">
        <v>6</v>
      </c>
      <c r="AP104" s="6"/>
    </row>
    <row r="105" spans="2:42" ht="9.9499999999999993" customHeight="1" x14ac:dyDescent="0.35">
      <c r="B105" s="6"/>
      <c r="C105" s="48" t="s">
        <v>22</v>
      </c>
      <c r="D105" s="50" t="s">
        <v>23</v>
      </c>
      <c r="E105" s="20">
        <f>E65</f>
        <v>0.36020000000000008</v>
      </c>
      <c r="F105" s="82">
        <f>F65</f>
        <v>828.15999999999985</v>
      </c>
      <c r="G105" s="6"/>
      <c r="I105" s="6"/>
      <c r="J105" s="48" t="s">
        <v>22</v>
      </c>
      <c r="K105" s="50" t="s">
        <v>23</v>
      </c>
      <c r="L105" s="20">
        <f>L65</f>
        <v>0.36020000000000008</v>
      </c>
      <c r="M105" s="82">
        <f>M65</f>
        <v>939.36000000000013</v>
      </c>
      <c r="N105" s="6"/>
      <c r="P105" s="6"/>
      <c r="Q105" s="48" t="s">
        <v>22</v>
      </c>
      <c r="R105" s="50" t="s">
        <v>23</v>
      </c>
      <c r="S105" s="20">
        <f>S65</f>
        <v>0.36020000000000008</v>
      </c>
      <c r="T105" s="82">
        <f>T65</f>
        <v>828.15999999999985</v>
      </c>
      <c r="U105" s="6"/>
      <c r="W105" s="6"/>
      <c r="X105" s="48" t="s">
        <v>22</v>
      </c>
      <c r="Y105" s="50" t="s">
        <v>23</v>
      </c>
      <c r="Z105" s="20">
        <f>Z65</f>
        <v>0.36020000000000008</v>
      </c>
      <c r="AA105" s="82">
        <f>AA65</f>
        <v>793.02</v>
      </c>
      <c r="AB105" s="6"/>
      <c r="AD105" s="6"/>
      <c r="AE105" s="48" t="s">
        <v>22</v>
      </c>
      <c r="AF105" s="50" t="s">
        <v>23</v>
      </c>
      <c r="AG105" s="20">
        <f>AG65</f>
        <v>0.36020000000000008</v>
      </c>
      <c r="AH105" s="82">
        <f>AH65</f>
        <v>793.02</v>
      </c>
      <c r="AI105" s="6"/>
      <c r="AK105" s="6"/>
      <c r="AL105" s="48" t="s">
        <v>22</v>
      </c>
      <c r="AM105" s="50" t="s">
        <v>23</v>
      </c>
      <c r="AN105" s="20">
        <f>AN65</f>
        <v>0.36020000000000008</v>
      </c>
      <c r="AO105" s="82">
        <f>AO65</f>
        <v>951.19999999999993</v>
      </c>
      <c r="AP105" s="6"/>
    </row>
    <row r="106" spans="2:42" ht="9.9499999999999993" customHeight="1" x14ac:dyDescent="0.35">
      <c r="B106" s="6"/>
      <c r="C106" s="48" t="s">
        <v>26</v>
      </c>
      <c r="D106" s="50" t="s">
        <v>123</v>
      </c>
      <c r="E106" s="20">
        <f>E74</f>
        <v>0.11330466</v>
      </c>
      <c r="F106" s="83">
        <f>F74</f>
        <v>260.52</v>
      </c>
      <c r="G106" s="6"/>
      <c r="I106" s="6"/>
      <c r="J106" s="48" t="s">
        <v>26</v>
      </c>
      <c r="K106" s="50" t="s">
        <v>123</v>
      </c>
      <c r="L106" s="20">
        <f>L74</f>
        <v>0.11330466</v>
      </c>
      <c r="M106" s="83">
        <f>M74</f>
        <v>295.43</v>
      </c>
      <c r="N106" s="6"/>
      <c r="P106" s="6"/>
      <c r="Q106" s="48" t="s">
        <v>26</v>
      </c>
      <c r="R106" s="50" t="s">
        <v>123</v>
      </c>
      <c r="S106" s="20">
        <f>S74</f>
        <v>0.11330466</v>
      </c>
      <c r="T106" s="83">
        <f>T74</f>
        <v>260.52</v>
      </c>
      <c r="U106" s="6"/>
      <c r="W106" s="6"/>
      <c r="X106" s="48" t="s">
        <v>26</v>
      </c>
      <c r="Y106" s="50" t="s">
        <v>123</v>
      </c>
      <c r="Z106" s="20">
        <f>Z74</f>
        <v>0.11330466</v>
      </c>
      <c r="AA106" s="83">
        <f>AA74</f>
        <v>249.48999999999998</v>
      </c>
      <c r="AB106" s="6"/>
      <c r="AD106" s="6"/>
      <c r="AE106" s="48" t="s">
        <v>26</v>
      </c>
      <c r="AF106" s="50" t="s">
        <v>123</v>
      </c>
      <c r="AG106" s="20">
        <f>AG74</f>
        <v>0.11330466</v>
      </c>
      <c r="AH106" s="83">
        <f>AH74</f>
        <v>249.48999999999998</v>
      </c>
      <c r="AI106" s="6"/>
      <c r="AK106" s="6"/>
      <c r="AL106" s="48" t="s">
        <v>26</v>
      </c>
      <c r="AM106" s="50" t="s">
        <v>123</v>
      </c>
      <c r="AN106" s="20">
        <f>AN74</f>
        <v>0.11330466</v>
      </c>
      <c r="AO106" s="83">
        <f>AO74</f>
        <v>299.18</v>
      </c>
      <c r="AP106" s="6"/>
    </row>
    <row r="107" spans="2:42" ht="9.9499999999999993" customHeight="1" x14ac:dyDescent="0.35">
      <c r="B107" s="6"/>
      <c r="C107" s="48" t="s">
        <v>31</v>
      </c>
      <c r="D107" s="50" t="s">
        <v>32</v>
      </c>
      <c r="E107" s="20">
        <f>E80</f>
        <v>7.7531400000000004E-3</v>
      </c>
      <c r="F107" s="83">
        <f>F80</f>
        <v>17.809999999999999</v>
      </c>
      <c r="G107" s="6"/>
      <c r="I107" s="6"/>
      <c r="J107" s="48" t="s">
        <v>31</v>
      </c>
      <c r="K107" s="50" t="s">
        <v>32</v>
      </c>
      <c r="L107" s="20">
        <f>L80</f>
        <v>7.7531400000000004E-3</v>
      </c>
      <c r="M107" s="83">
        <f>M80</f>
        <v>20.259999999999998</v>
      </c>
      <c r="N107" s="6"/>
      <c r="P107" s="6"/>
      <c r="Q107" s="48" t="s">
        <v>31</v>
      </c>
      <c r="R107" s="50" t="s">
        <v>32</v>
      </c>
      <c r="S107" s="20">
        <f>S80</f>
        <v>7.7531400000000004E-3</v>
      </c>
      <c r="T107" s="83">
        <f>T80</f>
        <v>17.809999999999999</v>
      </c>
      <c r="U107" s="6"/>
      <c r="W107" s="6"/>
      <c r="X107" s="48" t="s">
        <v>31</v>
      </c>
      <c r="Y107" s="50" t="s">
        <v>32</v>
      </c>
      <c r="Z107" s="20">
        <f>Z80</f>
        <v>7.7531400000000004E-3</v>
      </c>
      <c r="AA107" s="83">
        <f>AA80</f>
        <v>17.05</v>
      </c>
      <c r="AB107" s="6"/>
      <c r="AD107" s="6"/>
      <c r="AE107" s="48" t="s">
        <v>31</v>
      </c>
      <c r="AF107" s="50" t="s">
        <v>32</v>
      </c>
      <c r="AG107" s="20">
        <f>AG80</f>
        <v>7.7531400000000004E-3</v>
      </c>
      <c r="AH107" s="83">
        <f>AH80</f>
        <v>17.05</v>
      </c>
      <c r="AI107" s="6"/>
      <c r="AK107" s="6"/>
      <c r="AL107" s="48" t="s">
        <v>31</v>
      </c>
      <c r="AM107" s="50" t="s">
        <v>32</v>
      </c>
      <c r="AN107" s="20">
        <f>AN80</f>
        <v>7.7531400000000004E-3</v>
      </c>
      <c r="AO107" s="83">
        <f>AO80</f>
        <v>20.450000000000003</v>
      </c>
      <c r="AP107" s="6"/>
    </row>
    <row r="108" spans="2:42" ht="9.9499999999999993" customHeight="1" x14ac:dyDescent="0.35">
      <c r="B108" s="6"/>
      <c r="C108" s="48" t="s">
        <v>35</v>
      </c>
      <c r="D108" s="50" t="s">
        <v>52</v>
      </c>
      <c r="E108" s="20">
        <f>E90</f>
        <v>3.1290080000000005E-2</v>
      </c>
      <c r="F108" s="82">
        <f>F90</f>
        <v>71.974173344581814</v>
      </c>
      <c r="G108" s="6"/>
      <c r="I108" s="6"/>
      <c r="J108" s="48" t="s">
        <v>35</v>
      </c>
      <c r="K108" s="50" t="s">
        <v>52</v>
      </c>
      <c r="L108" s="20">
        <f>L90</f>
        <v>3.1290080000000005E-2</v>
      </c>
      <c r="M108" s="82">
        <f>M90</f>
        <v>81.64</v>
      </c>
      <c r="N108" s="6"/>
      <c r="P108" s="6"/>
      <c r="Q108" s="48" t="s">
        <v>35</v>
      </c>
      <c r="R108" s="50" t="s">
        <v>52</v>
      </c>
      <c r="S108" s="20">
        <f>S90</f>
        <v>3.1290080000000005E-2</v>
      </c>
      <c r="T108" s="82">
        <f>T90</f>
        <v>71.94</v>
      </c>
      <c r="U108" s="6"/>
      <c r="W108" s="6"/>
      <c r="X108" s="48" t="s">
        <v>35</v>
      </c>
      <c r="Y108" s="50" t="s">
        <v>52</v>
      </c>
      <c r="Z108" s="20">
        <f>Z90</f>
        <v>3.1290080000000005E-2</v>
      </c>
      <c r="AA108" s="82">
        <f>AA90</f>
        <v>68.83</v>
      </c>
      <c r="AB108" s="6"/>
      <c r="AD108" s="6"/>
      <c r="AE108" s="48" t="s">
        <v>35</v>
      </c>
      <c r="AF108" s="50" t="s">
        <v>52</v>
      </c>
      <c r="AG108" s="20">
        <f>AG90</f>
        <v>3.1290080000000005E-2</v>
      </c>
      <c r="AH108" s="82">
        <f>AH90</f>
        <v>68.83</v>
      </c>
      <c r="AI108" s="6"/>
      <c r="AK108" s="6"/>
      <c r="AL108" s="48" t="s">
        <v>35</v>
      </c>
      <c r="AM108" s="50" t="s">
        <v>52</v>
      </c>
      <c r="AN108" s="20">
        <f>AN90</f>
        <v>3.1290080000000005E-2</v>
      </c>
      <c r="AO108" s="82">
        <f>AO90</f>
        <v>82.66</v>
      </c>
      <c r="AP108" s="6"/>
    </row>
    <row r="109" spans="2:42" ht="9.9499999999999993" customHeight="1" x14ac:dyDescent="0.35">
      <c r="B109" s="6"/>
      <c r="C109" s="51" t="s">
        <v>43</v>
      </c>
      <c r="D109" s="50" t="s">
        <v>53</v>
      </c>
      <c r="E109" s="20">
        <f>E101</f>
        <v>0.19695696000000001</v>
      </c>
      <c r="F109" s="82">
        <f>F101</f>
        <v>452.83000000000004</v>
      </c>
      <c r="G109" s="6"/>
      <c r="I109" s="6"/>
      <c r="J109" s="51" t="s">
        <v>43</v>
      </c>
      <c r="K109" s="50" t="s">
        <v>53</v>
      </c>
      <c r="L109" s="20">
        <f>L101</f>
        <v>0.19695696000000001</v>
      </c>
      <c r="M109" s="82">
        <f>M101</f>
        <v>513.61</v>
      </c>
      <c r="N109" s="6"/>
      <c r="P109" s="6"/>
      <c r="Q109" s="51" t="s">
        <v>43</v>
      </c>
      <c r="R109" s="50" t="s">
        <v>53</v>
      </c>
      <c r="S109" s="20">
        <f>S101</f>
        <v>0.19695696000000001</v>
      </c>
      <c r="T109" s="82">
        <f>T101</f>
        <v>452.83000000000004</v>
      </c>
      <c r="U109" s="6"/>
      <c r="W109" s="6"/>
      <c r="X109" s="51" t="s">
        <v>43</v>
      </c>
      <c r="Y109" s="50" t="s">
        <v>53</v>
      </c>
      <c r="Z109" s="20">
        <f>Z101</f>
        <v>0.19695696000000001</v>
      </c>
      <c r="AA109" s="82">
        <f>AA101</f>
        <v>433.59000000000003</v>
      </c>
      <c r="AB109" s="6"/>
      <c r="AD109" s="6"/>
      <c r="AE109" s="51" t="s">
        <v>43</v>
      </c>
      <c r="AF109" s="50" t="s">
        <v>53</v>
      </c>
      <c r="AG109" s="20">
        <f>AG101</f>
        <v>0.19695696000000001</v>
      </c>
      <c r="AH109" s="82">
        <f>AH101</f>
        <v>433.59000000000003</v>
      </c>
      <c r="AI109" s="6"/>
      <c r="AK109" s="6"/>
      <c r="AL109" s="51" t="s">
        <v>43</v>
      </c>
      <c r="AM109" s="50" t="s">
        <v>53</v>
      </c>
      <c r="AN109" s="20">
        <f>AN101</f>
        <v>0.19695696000000001</v>
      </c>
      <c r="AO109" s="82">
        <f>AO101</f>
        <v>520.07999999999993</v>
      </c>
      <c r="AP109" s="6"/>
    </row>
    <row r="110" spans="2:42" ht="11.1" customHeight="1" x14ac:dyDescent="0.35">
      <c r="B110" s="6"/>
      <c r="C110" s="146" t="s">
        <v>111</v>
      </c>
      <c r="D110" s="151"/>
      <c r="E110" s="26">
        <f>SUM(E105:E109)</f>
        <v>0.70950484000000014</v>
      </c>
      <c r="F110" s="84">
        <f>SUM(F105:F109)</f>
        <v>1631.2941733445818</v>
      </c>
      <c r="G110" s="38"/>
      <c r="H110" s="56"/>
      <c r="I110" s="6"/>
      <c r="J110" s="146" t="s">
        <v>111</v>
      </c>
      <c r="K110" s="151"/>
      <c r="L110" s="26">
        <f>SUM(L105:L109)</f>
        <v>0.70950484000000014</v>
      </c>
      <c r="M110" s="84">
        <f>SUM(M105:M109)</f>
        <v>1850.3000000000002</v>
      </c>
      <c r="N110" s="38"/>
      <c r="O110" s="56"/>
      <c r="P110" s="6"/>
      <c r="Q110" s="146" t="s">
        <v>111</v>
      </c>
      <c r="R110" s="151"/>
      <c r="S110" s="26">
        <f>SUM(S105:S109)</f>
        <v>0.70950484000000014</v>
      </c>
      <c r="T110" s="84">
        <f>SUM(T105:T109)</f>
        <v>1631.2599999999998</v>
      </c>
      <c r="U110" s="38"/>
      <c r="V110" s="56"/>
      <c r="W110" s="6"/>
      <c r="X110" s="146" t="s">
        <v>111</v>
      </c>
      <c r="Y110" s="151"/>
      <c r="Z110" s="26">
        <f>SUM(Z105:Z109)</f>
        <v>0.70950484000000014</v>
      </c>
      <c r="AA110" s="84">
        <f>SUM(AA105:AA109)</f>
        <v>1561.98</v>
      </c>
      <c r="AB110" s="38"/>
      <c r="AD110" s="6"/>
      <c r="AE110" s="146" t="s">
        <v>111</v>
      </c>
      <c r="AF110" s="151"/>
      <c r="AG110" s="26">
        <f>SUM(AG105:AG109)</f>
        <v>0.70950484000000014</v>
      </c>
      <c r="AH110" s="84">
        <f>SUM(AH105:AH109)</f>
        <v>1561.98</v>
      </c>
      <c r="AI110" s="38"/>
      <c r="AK110" s="6"/>
      <c r="AL110" s="146" t="s">
        <v>111</v>
      </c>
      <c r="AM110" s="151"/>
      <c r="AN110" s="26">
        <f>SUM(AN105:AN109)</f>
        <v>0.70950484000000014</v>
      </c>
      <c r="AO110" s="84">
        <f>SUM(AO105:AO109)</f>
        <v>1873.57</v>
      </c>
      <c r="AP110" s="38"/>
    </row>
    <row r="111" spans="2:42" ht="2.1" customHeight="1" x14ac:dyDescent="0.35">
      <c r="B111" s="6"/>
      <c r="C111" s="52"/>
      <c r="D111" s="53"/>
      <c r="E111" s="53"/>
      <c r="F111" s="7"/>
      <c r="G111" s="6"/>
      <c r="I111" s="6"/>
      <c r="J111" s="52"/>
      <c r="K111" s="53"/>
      <c r="L111" s="53"/>
      <c r="M111" s="7"/>
      <c r="N111" s="6"/>
      <c r="P111" s="6"/>
      <c r="Q111" s="52"/>
      <c r="R111" s="53"/>
      <c r="S111" s="53"/>
      <c r="T111" s="7"/>
      <c r="U111" s="6"/>
      <c r="W111" s="6"/>
      <c r="X111" s="52"/>
      <c r="Y111" s="53"/>
      <c r="Z111" s="53"/>
      <c r="AA111" s="7"/>
      <c r="AB111" s="6"/>
      <c r="AD111" s="6"/>
      <c r="AE111" s="52"/>
      <c r="AF111" s="53"/>
      <c r="AG111" s="53"/>
      <c r="AH111" s="7"/>
      <c r="AI111" s="6"/>
      <c r="AK111" s="6"/>
      <c r="AL111" s="52"/>
      <c r="AM111" s="53"/>
      <c r="AN111" s="53"/>
      <c r="AO111" s="7"/>
      <c r="AP111" s="6"/>
    </row>
    <row r="112" spans="2:42" ht="10.5" customHeight="1" x14ac:dyDescent="0.35">
      <c r="B112" s="6"/>
      <c r="C112" s="148" t="s">
        <v>128</v>
      </c>
      <c r="D112" s="149"/>
      <c r="E112" s="149"/>
      <c r="F112" s="150"/>
      <c r="G112" s="6"/>
      <c r="I112" s="6"/>
      <c r="J112" s="162" t="s">
        <v>149</v>
      </c>
      <c r="K112" s="163"/>
      <c r="L112" s="163"/>
      <c r="M112" s="164"/>
      <c r="N112" s="6"/>
      <c r="P112" s="6"/>
      <c r="Q112" s="162" t="s">
        <v>149</v>
      </c>
      <c r="R112" s="163"/>
      <c r="S112" s="163"/>
      <c r="T112" s="164"/>
      <c r="U112" s="6"/>
      <c r="W112" s="6"/>
      <c r="X112" s="162" t="s">
        <v>149</v>
      </c>
      <c r="Y112" s="163"/>
      <c r="Z112" s="163"/>
      <c r="AA112" s="164"/>
      <c r="AB112" s="6"/>
      <c r="AD112" s="6"/>
      <c r="AE112" s="162" t="s">
        <v>149</v>
      </c>
      <c r="AF112" s="163"/>
      <c r="AG112" s="163"/>
      <c r="AH112" s="164"/>
      <c r="AI112" s="6"/>
      <c r="AK112" s="6"/>
      <c r="AL112" s="162" t="s">
        <v>149</v>
      </c>
      <c r="AM112" s="163"/>
      <c r="AN112" s="163"/>
      <c r="AO112" s="164"/>
      <c r="AP112" s="6"/>
    </row>
    <row r="113" spans="2:42" ht="11.45" customHeight="1" x14ac:dyDescent="0.35">
      <c r="B113" s="6"/>
      <c r="C113" s="28" t="s">
        <v>54</v>
      </c>
      <c r="D113" s="31" t="s">
        <v>55</v>
      </c>
      <c r="E113" s="30" t="s">
        <v>24</v>
      </c>
      <c r="F113" s="28" t="s">
        <v>6</v>
      </c>
      <c r="G113" s="6"/>
      <c r="I113" s="6"/>
      <c r="J113" s="28" t="s">
        <v>54</v>
      </c>
      <c r="K113" s="31" t="s">
        <v>55</v>
      </c>
      <c r="L113" s="30" t="s">
        <v>24</v>
      </c>
      <c r="M113" s="28" t="s">
        <v>6</v>
      </c>
      <c r="N113" s="6"/>
      <c r="P113" s="6"/>
      <c r="Q113" s="28" t="s">
        <v>54</v>
      </c>
      <c r="R113" s="31" t="s">
        <v>55</v>
      </c>
      <c r="S113" s="30" t="s">
        <v>24</v>
      </c>
      <c r="T113" s="28" t="s">
        <v>6</v>
      </c>
      <c r="U113" s="6"/>
      <c r="W113" s="6"/>
      <c r="X113" s="28" t="s">
        <v>54</v>
      </c>
      <c r="Y113" s="31" t="s">
        <v>55</v>
      </c>
      <c r="Z113" s="30" t="s">
        <v>24</v>
      </c>
      <c r="AA113" s="28" t="s">
        <v>6</v>
      </c>
      <c r="AB113" s="6"/>
      <c r="AD113" s="6"/>
      <c r="AE113" s="28" t="s">
        <v>54</v>
      </c>
      <c r="AF113" s="31" t="s">
        <v>55</v>
      </c>
      <c r="AG113" s="30" t="s">
        <v>24</v>
      </c>
      <c r="AH113" s="28" t="s">
        <v>6</v>
      </c>
      <c r="AI113" s="6"/>
      <c r="AK113" s="6"/>
      <c r="AL113" s="28" t="s">
        <v>54</v>
      </c>
      <c r="AM113" s="31" t="s">
        <v>55</v>
      </c>
      <c r="AN113" s="30" t="s">
        <v>24</v>
      </c>
      <c r="AO113" s="28" t="s">
        <v>6</v>
      </c>
      <c r="AP113" s="6"/>
    </row>
    <row r="114" spans="2:42" ht="9.9499999999999993" customHeight="1" x14ac:dyDescent="0.35">
      <c r="B114" s="6"/>
      <c r="C114" s="9" t="s">
        <v>7</v>
      </c>
      <c r="D114" s="44" t="s">
        <v>56</v>
      </c>
      <c r="E114" s="67">
        <v>0.03</v>
      </c>
      <c r="F114" s="59">
        <f>(F131)*(E114)</f>
        <v>137.78199186700411</v>
      </c>
      <c r="G114" s="6"/>
      <c r="I114" s="6"/>
      <c r="J114" s="9" t="s">
        <v>7</v>
      </c>
      <c r="K114" s="85" t="s">
        <v>56</v>
      </c>
      <c r="L114" s="67">
        <v>3.61E-2</v>
      </c>
      <c r="M114" s="59">
        <f>(M131)*(L114)</f>
        <v>184.29828155555552</v>
      </c>
      <c r="N114" s="6"/>
      <c r="P114" s="6"/>
      <c r="Q114" s="9" t="s">
        <v>7</v>
      </c>
      <c r="R114" s="85" t="s">
        <v>56</v>
      </c>
      <c r="S114" s="67">
        <v>4.4499999999999998E-2</v>
      </c>
      <c r="T114" s="59">
        <f>(T131)*(S114)</f>
        <v>204.08125222222222</v>
      </c>
      <c r="U114" s="6"/>
      <c r="W114" s="6"/>
      <c r="X114" s="9" t="s">
        <v>7</v>
      </c>
      <c r="Y114" s="85" t="s">
        <v>56</v>
      </c>
      <c r="Z114" s="67">
        <v>0.03</v>
      </c>
      <c r="AA114" s="59">
        <f>(AA131)*(Z114)</f>
        <v>139.36896739393936</v>
      </c>
      <c r="AB114" s="6"/>
      <c r="AD114" s="6"/>
      <c r="AE114" s="9" t="s">
        <v>7</v>
      </c>
      <c r="AF114" s="85" t="s">
        <v>56</v>
      </c>
      <c r="AG114" s="67">
        <v>2.3E-2</v>
      </c>
      <c r="AH114" s="59">
        <f>(AH131)*(AG114)</f>
        <v>107.0740380972583</v>
      </c>
      <c r="AI114" s="6"/>
      <c r="AK114" s="6"/>
      <c r="AL114" s="9" t="s">
        <v>7</v>
      </c>
      <c r="AM114" s="85" t="s">
        <v>56</v>
      </c>
      <c r="AN114" s="67">
        <v>5.0000000000000001E-3</v>
      </c>
      <c r="AO114" s="59">
        <f>(AO131)*(AN114)</f>
        <v>26.956531898989898</v>
      </c>
      <c r="AP114" s="6"/>
    </row>
    <row r="115" spans="2:42" ht="9.9499999999999993" customHeight="1" x14ac:dyDescent="0.35">
      <c r="B115" s="6"/>
      <c r="C115" s="9" t="s">
        <v>8</v>
      </c>
      <c r="D115" s="69" t="s">
        <v>64</v>
      </c>
      <c r="E115" s="67">
        <v>5.4699999999999999E-2</v>
      </c>
      <c r="F115" s="59">
        <f>(F114+F131)*(E115)</f>
        <v>258.75917345929594</v>
      </c>
      <c r="G115" s="6"/>
      <c r="I115" s="6"/>
      <c r="J115" s="9" t="s">
        <v>8</v>
      </c>
      <c r="K115" s="85" t="s">
        <v>64</v>
      </c>
      <c r="L115" s="67">
        <v>8.8499999999999995E-2</v>
      </c>
      <c r="M115" s="59">
        <f>(M114+M131)*(L115)</f>
        <v>468.1219745843332</v>
      </c>
      <c r="N115" s="6"/>
      <c r="P115" s="6"/>
      <c r="Q115" s="9" t="s">
        <v>8</v>
      </c>
      <c r="R115" s="85" t="s">
        <v>64</v>
      </c>
      <c r="S115" s="67">
        <v>8.5099999999999995E-2</v>
      </c>
      <c r="T115" s="59">
        <f>(T114+T131)*(S115)</f>
        <v>407.6440463418889</v>
      </c>
      <c r="U115" s="6"/>
      <c r="W115" s="6"/>
      <c r="X115" s="9" t="s">
        <v>8</v>
      </c>
      <c r="Y115" s="85" t="s">
        <v>64</v>
      </c>
      <c r="Z115" s="67">
        <v>7.6999999999999999E-2</v>
      </c>
      <c r="AA115" s="59">
        <f>(AA114+AA131)*(Z115)</f>
        <v>368.44509346711106</v>
      </c>
      <c r="AB115" s="6"/>
      <c r="AD115" s="6"/>
      <c r="AE115" s="9" t="s">
        <v>8</v>
      </c>
      <c r="AF115" s="85" t="s">
        <v>64</v>
      </c>
      <c r="AG115" s="67">
        <v>2.1000000000000001E-2</v>
      </c>
      <c r="AH115" s="59">
        <f>(AH114+AH131)*(AG115)</f>
        <v>100.0118069758</v>
      </c>
      <c r="AI115" s="6"/>
      <c r="AK115" s="6"/>
      <c r="AL115" s="9" t="s">
        <v>8</v>
      </c>
      <c r="AM115" s="85" t="s">
        <v>64</v>
      </c>
      <c r="AN115" s="67">
        <v>6.0000000000000001E-3</v>
      </c>
      <c r="AO115" s="59">
        <f>(AO114+AO131)*(AN115)</f>
        <v>32.509577470181817</v>
      </c>
      <c r="AP115" s="6"/>
    </row>
    <row r="116" spans="2:42" ht="9.9499999999999993" customHeight="1" x14ac:dyDescent="0.35">
      <c r="B116" s="6"/>
      <c r="C116" s="9"/>
      <c r="D116" s="44" t="s">
        <v>57</v>
      </c>
      <c r="E116" s="66"/>
      <c r="F116" s="59"/>
      <c r="G116" s="6"/>
      <c r="I116" s="6"/>
      <c r="J116" s="9"/>
      <c r="K116" s="85" t="s">
        <v>57</v>
      </c>
      <c r="L116" s="66"/>
      <c r="M116" s="59"/>
      <c r="N116" s="6"/>
      <c r="P116" s="6"/>
      <c r="Q116" s="9"/>
      <c r="R116" s="85" t="s">
        <v>57</v>
      </c>
      <c r="S116" s="66"/>
      <c r="T116" s="59"/>
      <c r="U116" s="6"/>
      <c r="W116" s="6"/>
      <c r="X116" s="9"/>
      <c r="Y116" s="85" t="s">
        <v>57</v>
      </c>
      <c r="Z116" s="66"/>
      <c r="AA116" s="59"/>
      <c r="AB116" s="6"/>
      <c r="AD116" s="6"/>
      <c r="AE116" s="9"/>
      <c r="AF116" s="85" t="s">
        <v>57</v>
      </c>
      <c r="AG116" s="66"/>
      <c r="AH116" s="59"/>
      <c r="AI116" s="6"/>
      <c r="AK116" s="6"/>
      <c r="AL116" s="9"/>
      <c r="AM116" s="85" t="s">
        <v>57</v>
      </c>
      <c r="AN116" s="66"/>
      <c r="AO116" s="59"/>
      <c r="AP116" s="6"/>
    </row>
    <row r="117" spans="2:42" ht="11.1" customHeight="1" x14ac:dyDescent="0.35">
      <c r="B117" s="6"/>
      <c r="C117" s="27"/>
      <c r="D117" s="31" t="s">
        <v>58</v>
      </c>
      <c r="E117" s="66"/>
      <c r="F117" s="60"/>
      <c r="G117" s="6"/>
      <c r="I117" s="6"/>
      <c r="J117" s="27"/>
      <c r="K117" s="31" t="s">
        <v>58</v>
      </c>
      <c r="L117" s="66"/>
      <c r="M117" s="60"/>
      <c r="N117" s="6"/>
      <c r="P117" s="6"/>
      <c r="Q117" s="27"/>
      <c r="R117" s="31" t="s">
        <v>58</v>
      </c>
      <c r="S117" s="66"/>
      <c r="T117" s="60"/>
      <c r="U117" s="6"/>
      <c r="W117" s="6"/>
      <c r="X117" s="27"/>
      <c r="Y117" s="31" t="s">
        <v>58</v>
      </c>
      <c r="Z117" s="66"/>
      <c r="AA117" s="60"/>
      <c r="AB117" s="6"/>
      <c r="AD117" s="6"/>
      <c r="AE117" s="27"/>
      <c r="AF117" s="31" t="s">
        <v>58</v>
      </c>
      <c r="AG117" s="66"/>
      <c r="AH117" s="60">
        <v>0.5</v>
      </c>
      <c r="AI117" s="6"/>
      <c r="AK117" s="6"/>
      <c r="AL117" s="27"/>
      <c r="AM117" s="31" t="s">
        <v>58</v>
      </c>
      <c r="AN117" s="66"/>
      <c r="AO117" s="60"/>
      <c r="AP117" s="6"/>
    </row>
    <row r="118" spans="2:42" ht="9.9499999999999993" customHeight="1" x14ac:dyDescent="0.35">
      <c r="B118" s="6"/>
      <c r="C118" s="27"/>
      <c r="D118" s="44" t="s">
        <v>59</v>
      </c>
      <c r="E118" s="67">
        <v>6.4999999999999997E-3</v>
      </c>
      <c r="F118" s="59">
        <f>(F133*E118)</f>
        <v>35.501130245362347</v>
      </c>
      <c r="G118" s="6"/>
      <c r="I118" s="6"/>
      <c r="J118" s="27"/>
      <c r="K118" s="85" t="s">
        <v>59</v>
      </c>
      <c r="L118" s="67">
        <f>E118</f>
        <v>6.4999999999999997E-3</v>
      </c>
      <c r="M118" s="59">
        <f>(M133*L118)</f>
        <v>40.968399316935283</v>
      </c>
      <c r="N118" s="6"/>
      <c r="P118" s="6"/>
      <c r="Q118" s="27"/>
      <c r="R118" s="85" t="s">
        <v>59</v>
      </c>
      <c r="S118" s="67">
        <f>E118</f>
        <v>6.4999999999999997E-3</v>
      </c>
      <c r="T118" s="59">
        <f>(T133*S118)</f>
        <v>36.985041654929205</v>
      </c>
      <c r="U118" s="6"/>
      <c r="W118" s="6"/>
      <c r="X118" s="27"/>
      <c r="Y118" s="85" t="s">
        <v>59</v>
      </c>
      <c r="Z118" s="67">
        <f>E118</f>
        <v>6.4999999999999997E-3</v>
      </c>
      <c r="AA118" s="59">
        <f>(AA133*Z118)</f>
        <v>36.669295016548467</v>
      </c>
      <c r="AB118" s="6"/>
      <c r="AD118" s="6"/>
      <c r="AE118" s="27"/>
      <c r="AF118" s="85" t="s">
        <v>59</v>
      </c>
      <c r="AG118" s="67">
        <f>E118</f>
        <v>6.4999999999999997E-3</v>
      </c>
      <c r="AH118" s="59">
        <f>(AH133*AG118)</f>
        <v>34.598918705913761</v>
      </c>
      <c r="AI118" s="6"/>
      <c r="AK118" s="6"/>
      <c r="AL118" s="27"/>
      <c r="AM118" s="85" t="s">
        <v>59</v>
      </c>
      <c r="AN118" s="67">
        <f>E118</f>
        <v>6.4999999999999997E-3</v>
      </c>
      <c r="AO118" s="59">
        <f>(AO133*AN118)</f>
        <v>38.784916452749293</v>
      </c>
      <c r="AP118" s="6"/>
    </row>
    <row r="119" spans="2:42" ht="9.9499999999999993" customHeight="1" x14ac:dyDescent="0.35">
      <c r="B119" s="6"/>
      <c r="C119" s="27"/>
      <c r="D119" s="69" t="s">
        <v>60</v>
      </c>
      <c r="E119" s="67">
        <v>0.03</v>
      </c>
      <c r="F119" s="59">
        <f>(F133*E119)</f>
        <v>163.85137036321086</v>
      </c>
      <c r="G119" s="6"/>
      <c r="I119" s="6"/>
      <c r="J119" s="27"/>
      <c r="K119" s="85" t="s">
        <v>60</v>
      </c>
      <c r="L119" s="67">
        <f>E119</f>
        <v>0.03</v>
      </c>
      <c r="M119" s="59">
        <f>(M133*L119)</f>
        <v>189.08491992431669</v>
      </c>
      <c r="N119" s="6"/>
      <c r="P119" s="6"/>
      <c r="Q119" s="27"/>
      <c r="R119" s="85" t="s">
        <v>60</v>
      </c>
      <c r="S119" s="67">
        <f>E119</f>
        <v>0.03</v>
      </c>
      <c r="T119" s="59">
        <f>(T133*S119)</f>
        <v>170.70019225351942</v>
      </c>
      <c r="U119" s="6"/>
      <c r="W119" s="6"/>
      <c r="X119" s="27"/>
      <c r="Y119" s="85" t="s">
        <v>60</v>
      </c>
      <c r="Z119" s="67">
        <f>E119</f>
        <v>0.03</v>
      </c>
      <c r="AA119" s="59">
        <f>(AA133*Z119)</f>
        <v>169.24290007637754</v>
      </c>
      <c r="AB119" s="6"/>
      <c r="AD119" s="6"/>
      <c r="AE119" s="27"/>
      <c r="AF119" s="85" t="s">
        <v>60</v>
      </c>
      <c r="AG119" s="67">
        <f>E119</f>
        <v>0.03</v>
      </c>
      <c r="AH119" s="59">
        <f>(AH133*AG119)</f>
        <v>159.68731710421736</v>
      </c>
      <c r="AI119" s="6"/>
      <c r="AK119" s="6"/>
      <c r="AL119" s="27"/>
      <c r="AM119" s="85" t="s">
        <v>60</v>
      </c>
      <c r="AN119" s="67">
        <f>E119</f>
        <v>0.03</v>
      </c>
      <c r="AO119" s="59">
        <f>(AO133*AN119)</f>
        <v>179.00730670499675</v>
      </c>
      <c r="AP119" s="6"/>
    </row>
    <row r="120" spans="2:42" ht="11.1" customHeight="1" x14ac:dyDescent="0.35">
      <c r="B120" s="6"/>
      <c r="C120" s="27"/>
      <c r="D120" s="31" t="s">
        <v>61</v>
      </c>
      <c r="E120" s="67">
        <v>0.05</v>
      </c>
      <c r="F120" s="59">
        <f>(F133*E120)</f>
        <v>273.08561727201811</v>
      </c>
      <c r="G120" s="6"/>
      <c r="I120" s="6"/>
      <c r="J120" s="27"/>
      <c r="K120" s="31" t="s">
        <v>61</v>
      </c>
      <c r="L120" s="67">
        <f>E120</f>
        <v>0.05</v>
      </c>
      <c r="M120" s="59">
        <f>(M133*L120)</f>
        <v>315.14153320719453</v>
      </c>
      <c r="N120" s="6"/>
      <c r="P120" s="6"/>
      <c r="Q120" s="27"/>
      <c r="R120" s="31" t="s">
        <v>61</v>
      </c>
      <c r="S120" s="67">
        <f>E120</f>
        <v>0.05</v>
      </c>
      <c r="T120" s="59">
        <f>(T133*S120)</f>
        <v>284.50032042253241</v>
      </c>
      <c r="U120" s="6"/>
      <c r="W120" s="6"/>
      <c r="X120" s="27"/>
      <c r="Y120" s="31" t="s">
        <v>61</v>
      </c>
      <c r="Z120" s="67">
        <f>E120</f>
        <v>0.05</v>
      </c>
      <c r="AA120" s="59">
        <f>(AA133*Z120)</f>
        <v>282.07150012729591</v>
      </c>
      <c r="AB120" s="6"/>
      <c r="AD120" s="6"/>
      <c r="AE120" s="27"/>
      <c r="AF120" s="31" t="s">
        <v>61</v>
      </c>
      <c r="AG120" s="67">
        <f>E120</f>
        <v>0.05</v>
      </c>
      <c r="AH120" s="59">
        <f>(AH133*AG120)</f>
        <v>266.14552850702893</v>
      </c>
      <c r="AI120" s="6"/>
      <c r="AK120" s="6"/>
      <c r="AL120" s="27"/>
      <c r="AM120" s="31" t="s">
        <v>61</v>
      </c>
      <c r="AN120" s="67">
        <f>E120</f>
        <v>0.05</v>
      </c>
      <c r="AO120" s="59">
        <f>(AO133*AN120)</f>
        <v>298.34551117499461</v>
      </c>
      <c r="AP120" s="6"/>
    </row>
    <row r="121" spans="2:42" ht="9.9499999999999993" customHeight="1" x14ac:dyDescent="0.35">
      <c r="B121" s="6"/>
      <c r="C121" s="27"/>
      <c r="D121" s="44" t="s">
        <v>62</v>
      </c>
      <c r="E121" s="66"/>
      <c r="F121" s="60"/>
      <c r="G121" s="6"/>
      <c r="I121" s="6"/>
      <c r="J121" s="27"/>
      <c r="K121" s="85" t="s">
        <v>62</v>
      </c>
      <c r="L121" s="66"/>
      <c r="M121" s="60"/>
      <c r="N121" s="6"/>
      <c r="P121" s="6"/>
      <c r="Q121" s="27"/>
      <c r="R121" s="85" t="s">
        <v>62</v>
      </c>
      <c r="S121" s="66"/>
      <c r="T121" s="60"/>
      <c r="U121" s="6"/>
      <c r="W121" s="6"/>
      <c r="X121" s="27"/>
      <c r="Y121" s="85" t="s">
        <v>62</v>
      </c>
      <c r="Z121" s="66"/>
      <c r="AA121" s="60"/>
      <c r="AB121" s="6"/>
      <c r="AD121" s="6"/>
      <c r="AE121" s="27"/>
      <c r="AF121" s="85" t="s">
        <v>62</v>
      </c>
      <c r="AG121" s="66"/>
      <c r="AH121" s="60"/>
      <c r="AI121" s="6"/>
      <c r="AK121" s="6"/>
      <c r="AL121" s="27"/>
      <c r="AM121" s="85" t="s">
        <v>62</v>
      </c>
      <c r="AN121" s="66"/>
      <c r="AO121" s="60"/>
      <c r="AP121" s="6"/>
    </row>
    <row r="122" spans="2:42" ht="9.9499999999999993" customHeight="1" x14ac:dyDescent="0.35">
      <c r="B122" s="6"/>
      <c r="C122" s="27"/>
      <c r="D122" s="44" t="s">
        <v>63</v>
      </c>
      <c r="E122" s="66"/>
      <c r="F122" s="60"/>
      <c r="G122" s="6"/>
      <c r="I122" s="6"/>
      <c r="J122" s="27"/>
      <c r="K122" s="85" t="s">
        <v>63</v>
      </c>
      <c r="L122" s="66"/>
      <c r="M122" s="60"/>
      <c r="N122" s="6"/>
      <c r="P122" s="6"/>
      <c r="Q122" s="27"/>
      <c r="R122" s="85" t="s">
        <v>63</v>
      </c>
      <c r="S122" s="66"/>
      <c r="T122" s="60"/>
      <c r="U122" s="6"/>
      <c r="W122" s="6"/>
      <c r="X122" s="27"/>
      <c r="Y122" s="85" t="s">
        <v>63</v>
      </c>
      <c r="Z122" s="66"/>
      <c r="AA122" s="60"/>
      <c r="AB122" s="6"/>
      <c r="AD122" s="6"/>
      <c r="AE122" s="27"/>
      <c r="AF122" s="85" t="s">
        <v>63</v>
      </c>
      <c r="AG122" s="66"/>
      <c r="AH122" s="60"/>
      <c r="AI122" s="6"/>
      <c r="AK122" s="6"/>
      <c r="AL122" s="27"/>
      <c r="AM122" s="85" t="s">
        <v>63</v>
      </c>
      <c r="AN122" s="66"/>
      <c r="AO122" s="60"/>
      <c r="AP122" s="6"/>
    </row>
    <row r="123" spans="2:42" ht="10.5" customHeight="1" x14ac:dyDescent="0.35">
      <c r="B123" s="6"/>
      <c r="C123" s="146" t="s">
        <v>111</v>
      </c>
      <c r="D123" s="147"/>
      <c r="E123" s="68">
        <f>SUM(E114:E122)</f>
        <v>0.17120000000000002</v>
      </c>
      <c r="F123" s="61">
        <f>SUM(F114:F122)</f>
        <v>868.97928320689141</v>
      </c>
      <c r="G123" s="38"/>
      <c r="H123" s="56"/>
      <c r="I123" s="6"/>
      <c r="J123" s="146" t="s">
        <v>111</v>
      </c>
      <c r="K123" s="147"/>
      <c r="L123" s="68">
        <f>SUM(L114:L122)</f>
        <v>0.21110000000000001</v>
      </c>
      <c r="M123" s="61">
        <f>SUM(M114:M122)</f>
        <v>1197.615108588335</v>
      </c>
      <c r="N123" s="38"/>
      <c r="O123" s="56"/>
      <c r="P123" s="6"/>
      <c r="Q123" s="146" t="s">
        <v>111</v>
      </c>
      <c r="R123" s="147"/>
      <c r="S123" s="68">
        <f>SUM(S114:S122)</f>
        <v>0.21610000000000001</v>
      </c>
      <c r="T123" s="61">
        <f>SUM(T114:T122)</f>
        <v>1103.9108528950921</v>
      </c>
      <c r="U123" s="38"/>
      <c r="V123" s="56"/>
      <c r="W123" s="6"/>
      <c r="X123" s="146" t="s">
        <v>111</v>
      </c>
      <c r="Y123" s="147"/>
      <c r="Z123" s="68">
        <f>SUM(Z114:Z122)</f>
        <v>0.19350000000000001</v>
      </c>
      <c r="AA123" s="61">
        <f>SUM(AA114:AA122)</f>
        <v>995.79775608127238</v>
      </c>
      <c r="AB123" s="38"/>
      <c r="AD123" s="6"/>
      <c r="AE123" s="146" t="s">
        <v>111</v>
      </c>
      <c r="AF123" s="147"/>
      <c r="AG123" s="68">
        <f>SUM(AG114:AG122)</f>
        <v>0.1305</v>
      </c>
      <c r="AH123" s="61">
        <f>SUM(AH114:AH122)</f>
        <v>668.01760939021835</v>
      </c>
      <c r="AI123" s="38"/>
      <c r="AK123" s="6"/>
      <c r="AL123" s="146" t="s">
        <v>111</v>
      </c>
      <c r="AM123" s="147"/>
      <c r="AN123" s="68">
        <f>SUM(AN114:AN122)</f>
        <v>9.7500000000000003E-2</v>
      </c>
      <c r="AO123" s="61">
        <f>SUM(AO114:AO122)</f>
        <v>575.60384370191241</v>
      </c>
      <c r="AP123" s="38"/>
    </row>
    <row r="124" spans="2:42" ht="2.1" customHeight="1" x14ac:dyDescent="0.35">
      <c r="B124" s="6"/>
      <c r="C124" s="5"/>
      <c r="D124" s="6"/>
      <c r="E124" s="6"/>
      <c r="F124" s="7"/>
      <c r="G124" s="6"/>
      <c r="I124" s="6"/>
      <c r="J124" s="5"/>
      <c r="K124" s="6"/>
      <c r="L124" s="6"/>
      <c r="M124" s="7"/>
      <c r="N124" s="6"/>
      <c r="P124" s="6"/>
      <c r="Q124" s="5"/>
      <c r="R124" s="6"/>
      <c r="S124" s="6"/>
      <c r="T124" s="7"/>
      <c r="U124" s="6"/>
      <c r="W124" s="6"/>
      <c r="X124" s="5"/>
      <c r="Y124" s="6"/>
      <c r="Z124" s="6"/>
      <c r="AA124" s="7"/>
      <c r="AB124" s="6"/>
      <c r="AD124" s="6"/>
      <c r="AE124" s="5"/>
      <c r="AF124" s="6"/>
      <c r="AG124" s="6"/>
      <c r="AH124" s="7"/>
      <c r="AI124" s="6"/>
      <c r="AK124" s="6"/>
      <c r="AL124" s="5"/>
      <c r="AM124" s="6"/>
      <c r="AN124" s="6"/>
      <c r="AO124" s="7"/>
      <c r="AP124" s="6"/>
    </row>
    <row r="125" spans="2:42" ht="10.5" customHeight="1" x14ac:dyDescent="0.35">
      <c r="B125" s="6"/>
      <c r="C125" s="143" t="s">
        <v>65</v>
      </c>
      <c r="D125" s="144"/>
      <c r="E125" s="144"/>
      <c r="F125" s="145"/>
      <c r="G125" s="6"/>
      <c r="I125" s="6"/>
      <c r="J125" s="153" t="s">
        <v>65</v>
      </c>
      <c r="K125" s="154"/>
      <c r="L125" s="154"/>
      <c r="M125" s="155"/>
      <c r="N125" s="6"/>
      <c r="P125" s="6"/>
      <c r="Q125" s="153" t="s">
        <v>65</v>
      </c>
      <c r="R125" s="154"/>
      <c r="S125" s="154"/>
      <c r="T125" s="155"/>
      <c r="U125" s="6"/>
      <c r="W125" s="6"/>
      <c r="X125" s="153" t="s">
        <v>65</v>
      </c>
      <c r="Y125" s="154"/>
      <c r="Z125" s="154"/>
      <c r="AA125" s="155"/>
      <c r="AB125" s="6"/>
      <c r="AD125" s="6"/>
      <c r="AE125" s="153" t="s">
        <v>65</v>
      </c>
      <c r="AF125" s="154"/>
      <c r="AG125" s="154"/>
      <c r="AH125" s="155"/>
      <c r="AI125" s="6"/>
      <c r="AK125" s="6"/>
      <c r="AL125" s="153" t="s">
        <v>65</v>
      </c>
      <c r="AM125" s="154"/>
      <c r="AN125" s="154"/>
      <c r="AO125" s="155"/>
      <c r="AP125" s="6"/>
    </row>
    <row r="126" spans="2:42" ht="11.1" customHeight="1" x14ac:dyDescent="0.35">
      <c r="B126" s="6"/>
      <c r="C126" s="63"/>
      <c r="D126" s="146" t="s">
        <v>107</v>
      </c>
      <c r="E126" s="147"/>
      <c r="F126" s="18" t="s">
        <v>6</v>
      </c>
      <c r="G126" s="6"/>
      <c r="I126" s="6"/>
      <c r="J126" s="63"/>
      <c r="K126" s="146" t="s">
        <v>107</v>
      </c>
      <c r="L126" s="147"/>
      <c r="M126" s="18" t="s">
        <v>6</v>
      </c>
      <c r="N126" s="6"/>
      <c r="P126" s="6"/>
      <c r="Q126" s="63"/>
      <c r="R126" s="146" t="s">
        <v>107</v>
      </c>
      <c r="S126" s="147"/>
      <c r="T126" s="18" t="s">
        <v>6</v>
      </c>
      <c r="U126" s="6"/>
      <c r="W126" s="6"/>
      <c r="X126" s="63"/>
      <c r="Y126" s="146" t="s">
        <v>107</v>
      </c>
      <c r="Z126" s="147"/>
      <c r="AA126" s="18" t="s">
        <v>6</v>
      </c>
      <c r="AB126" s="6"/>
      <c r="AD126" s="6"/>
      <c r="AE126" s="63"/>
      <c r="AF126" s="146" t="s">
        <v>107</v>
      </c>
      <c r="AG126" s="147"/>
      <c r="AH126" s="18" t="s">
        <v>6</v>
      </c>
      <c r="AI126" s="6"/>
      <c r="AK126" s="6"/>
      <c r="AL126" s="63"/>
      <c r="AM126" s="146" t="s">
        <v>107</v>
      </c>
      <c r="AN126" s="147"/>
      <c r="AO126" s="18" t="s">
        <v>6</v>
      </c>
      <c r="AP126" s="6"/>
    </row>
    <row r="127" spans="2:42" ht="9.9499999999999993" customHeight="1" x14ac:dyDescent="0.35">
      <c r="B127" s="6"/>
      <c r="C127" s="9" t="s">
        <v>7</v>
      </c>
      <c r="D127" s="142" t="s">
        <v>66</v>
      </c>
      <c r="E127" s="142"/>
      <c r="F127" s="72">
        <f>F34</f>
        <v>2299.1709090909089</v>
      </c>
      <c r="G127" s="6"/>
      <c r="I127" s="6"/>
      <c r="J127" s="9" t="s">
        <v>7</v>
      </c>
      <c r="K127" s="142" t="s">
        <v>66</v>
      </c>
      <c r="L127" s="142"/>
      <c r="M127" s="72">
        <f>M34</f>
        <v>2607.8309090909088</v>
      </c>
      <c r="N127" s="6"/>
      <c r="P127" s="6"/>
      <c r="Q127" s="9" t="s">
        <v>7</v>
      </c>
      <c r="R127" s="142" t="s">
        <v>66</v>
      </c>
      <c r="S127" s="142"/>
      <c r="T127" s="72">
        <f>T34</f>
        <v>2299.1709090909089</v>
      </c>
      <c r="U127" s="6"/>
      <c r="W127" s="6"/>
      <c r="X127" s="9" t="s">
        <v>7</v>
      </c>
      <c r="Y127" s="142" t="s">
        <v>66</v>
      </c>
      <c r="Z127" s="142"/>
      <c r="AA127" s="72">
        <f>AA34</f>
        <v>2201.6</v>
      </c>
      <c r="AB127" s="6"/>
      <c r="AD127" s="6"/>
      <c r="AE127" s="9" t="s">
        <v>7</v>
      </c>
      <c r="AF127" s="142" t="s">
        <v>66</v>
      </c>
      <c r="AG127" s="142"/>
      <c r="AH127" s="72">
        <f>AH34</f>
        <v>2201.6</v>
      </c>
      <c r="AI127" s="6"/>
      <c r="AK127" s="6"/>
      <c r="AL127" s="9" t="s">
        <v>7</v>
      </c>
      <c r="AM127" s="142" t="s">
        <v>66</v>
      </c>
      <c r="AN127" s="142"/>
      <c r="AO127" s="72">
        <f>AO34</f>
        <v>2640.77</v>
      </c>
      <c r="AP127" s="6"/>
    </row>
    <row r="128" spans="2:42" ht="9.9499999999999993" customHeight="1" x14ac:dyDescent="0.35">
      <c r="B128" s="6"/>
      <c r="C128" s="9" t="s">
        <v>8</v>
      </c>
      <c r="D128" s="142" t="s">
        <v>67</v>
      </c>
      <c r="E128" s="142"/>
      <c r="F128" s="72">
        <f>F45</f>
        <v>583.17999999999995</v>
      </c>
      <c r="G128" s="6"/>
      <c r="I128" s="6"/>
      <c r="J128" s="9" t="s">
        <v>8</v>
      </c>
      <c r="K128" s="142" t="s">
        <v>67</v>
      </c>
      <c r="L128" s="142"/>
      <c r="M128" s="72">
        <f>M45</f>
        <v>583.17999999999995</v>
      </c>
      <c r="N128" s="6"/>
      <c r="P128" s="6"/>
      <c r="Q128" s="9" t="s">
        <v>8</v>
      </c>
      <c r="R128" s="142" t="s">
        <v>67</v>
      </c>
      <c r="S128" s="142"/>
      <c r="T128" s="72">
        <f>T45</f>
        <v>591.76</v>
      </c>
      <c r="U128" s="6"/>
      <c r="W128" s="6"/>
      <c r="X128" s="9" t="s">
        <v>8</v>
      </c>
      <c r="Y128" s="142" t="s">
        <v>67</v>
      </c>
      <c r="Z128" s="142"/>
      <c r="AA128" s="72">
        <f>AA45</f>
        <v>818.14760000000001</v>
      </c>
      <c r="AB128" s="6"/>
      <c r="AD128" s="6"/>
      <c r="AE128" s="9" t="s">
        <v>8</v>
      </c>
      <c r="AF128" s="142" t="s">
        <v>67</v>
      </c>
      <c r="AG128" s="142"/>
      <c r="AH128" s="72">
        <f>AH45</f>
        <v>818.14760000000001</v>
      </c>
      <c r="AI128" s="6"/>
      <c r="AK128" s="6"/>
      <c r="AL128" s="9" t="s">
        <v>8</v>
      </c>
      <c r="AM128" s="142" t="s">
        <v>67</v>
      </c>
      <c r="AN128" s="142"/>
      <c r="AO128" s="72">
        <f>AO45</f>
        <v>797.87840000000006</v>
      </c>
      <c r="AP128" s="6"/>
    </row>
    <row r="129" spans="2:42" ht="9.9499999999999993" customHeight="1" x14ac:dyDescent="0.35">
      <c r="B129" s="6"/>
      <c r="C129" s="9" t="s">
        <v>10</v>
      </c>
      <c r="D129" s="142" t="s">
        <v>68</v>
      </c>
      <c r="E129" s="142"/>
      <c r="F129" s="72">
        <f>F52</f>
        <v>79.087979797979798</v>
      </c>
      <c r="G129" s="6"/>
      <c r="I129" s="6"/>
      <c r="J129" s="9" t="s">
        <v>10</v>
      </c>
      <c r="K129" s="142" t="s">
        <v>68</v>
      </c>
      <c r="L129" s="142"/>
      <c r="M129" s="72">
        <f>M52</f>
        <v>63.904646464646461</v>
      </c>
      <c r="N129" s="6"/>
      <c r="P129" s="6"/>
      <c r="Q129" s="9" t="s">
        <v>10</v>
      </c>
      <c r="R129" s="142" t="s">
        <v>68</v>
      </c>
      <c r="S129" s="142"/>
      <c r="T129" s="72">
        <f>T52</f>
        <v>63.904646464646461</v>
      </c>
      <c r="U129" s="6"/>
      <c r="W129" s="6"/>
      <c r="X129" s="9" t="s">
        <v>10</v>
      </c>
      <c r="Y129" s="142" t="s">
        <v>68</v>
      </c>
      <c r="Z129" s="142"/>
      <c r="AA129" s="72">
        <f>AA52</f>
        <v>63.904646464646461</v>
      </c>
      <c r="AB129" s="6"/>
      <c r="AD129" s="6"/>
      <c r="AE129" s="9" t="s">
        <v>10</v>
      </c>
      <c r="AF129" s="142" t="s">
        <v>68</v>
      </c>
      <c r="AG129" s="142"/>
      <c r="AH129" s="72">
        <f>AH52</f>
        <v>73.665360750360762</v>
      </c>
      <c r="AI129" s="6"/>
      <c r="AK129" s="6"/>
      <c r="AL129" s="9" t="s">
        <v>10</v>
      </c>
      <c r="AM129" s="142" t="s">
        <v>68</v>
      </c>
      <c r="AN129" s="142"/>
      <c r="AO129" s="72">
        <f>AO52</f>
        <v>79.087979797979798</v>
      </c>
      <c r="AP129" s="6"/>
    </row>
    <row r="130" spans="2:42" ht="9.9499999999999993" customHeight="1" x14ac:dyDescent="0.35">
      <c r="B130" s="6"/>
      <c r="C130" s="9" t="s">
        <v>11</v>
      </c>
      <c r="D130" s="142" t="s">
        <v>69</v>
      </c>
      <c r="E130" s="142"/>
      <c r="F130" s="72">
        <f>F110</f>
        <v>1631.2941733445818</v>
      </c>
      <c r="G130" s="6"/>
      <c r="I130" s="6"/>
      <c r="J130" s="9" t="s">
        <v>11</v>
      </c>
      <c r="K130" s="142" t="s">
        <v>69</v>
      </c>
      <c r="L130" s="142"/>
      <c r="M130" s="72">
        <f>M110</f>
        <v>1850.3000000000002</v>
      </c>
      <c r="N130" s="6"/>
      <c r="P130" s="6"/>
      <c r="Q130" s="9" t="s">
        <v>11</v>
      </c>
      <c r="R130" s="142" t="s">
        <v>69</v>
      </c>
      <c r="S130" s="142"/>
      <c r="T130" s="72">
        <f>T110</f>
        <v>1631.2599999999998</v>
      </c>
      <c r="U130" s="6"/>
      <c r="W130" s="6"/>
      <c r="X130" s="9" t="s">
        <v>11</v>
      </c>
      <c r="Y130" s="142" t="s">
        <v>69</v>
      </c>
      <c r="Z130" s="142"/>
      <c r="AA130" s="72">
        <f>AA110</f>
        <v>1561.98</v>
      </c>
      <c r="AB130" s="6"/>
      <c r="AD130" s="6"/>
      <c r="AE130" s="9" t="s">
        <v>11</v>
      </c>
      <c r="AF130" s="142" t="s">
        <v>69</v>
      </c>
      <c r="AG130" s="142"/>
      <c r="AH130" s="72">
        <f>AH110</f>
        <v>1561.98</v>
      </c>
      <c r="AI130" s="6"/>
      <c r="AK130" s="6"/>
      <c r="AL130" s="9" t="s">
        <v>11</v>
      </c>
      <c r="AM130" s="142" t="s">
        <v>69</v>
      </c>
      <c r="AN130" s="142"/>
      <c r="AO130" s="72">
        <f>AO110</f>
        <v>1873.57</v>
      </c>
      <c r="AP130" s="6"/>
    </row>
    <row r="131" spans="2:42" ht="11.1" customHeight="1" x14ac:dyDescent="0.35">
      <c r="B131" s="6"/>
      <c r="C131" s="137" t="s">
        <v>70</v>
      </c>
      <c r="D131" s="138"/>
      <c r="E131" s="139"/>
      <c r="F131" s="73">
        <f>SUM(F127:F130)</f>
        <v>4592.7330622334703</v>
      </c>
      <c r="G131" s="6"/>
      <c r="I131" s="6"/>
      <c r="J131" s="185" t="s">
        <v>70</v>
      </c>
      <c r="K131" s="186"/>
      <c r="L131" s="187"/>
      <c r="M131" s="73">
        <f>SUM(M127:M130)</f>
        <v>5105.2155555555546</v>
      </c>
      <c r="N131" s="6"/>
      <c r="P131" s="6"/>
      <c r="Q131" s="185" t="s">
        <v>70</v>
      </c>
      <c r="R131" s="186"/>
      <c r="S131" s="187"/>
      <c r="T131" s="73">
        <f>SUM(T127:T130)</f>
        <v>4586.0955555555556</v>
      </c>
      <c r="U131" s="6"/>
      <c r="W131" s="6"/>
      <c r="X131" s="185" t="s">
        <v>70</v>
      </c>
      <c r="Y131" s="186"/>
      <c r="Z131" s="187"/>
      <c r="AA131" s="73">
        <f>SUM(AA127:AA130)</f>
        <v>4645.6322464646455</v>
      </c>
      <c r="AB131" s="6"/>
      <c r="AD131" s="6"/>
      <c r="AE131" s="185" t="s">
        <v>70</v>
      </c>
      <c r="AF131" s="186"/>
      <c r="AG131" s="187"/>
      <c r="AH131" s="73">
        <f>SUM(AH127:AH130)</f>
        <v>4655.3929607503605</v>
      </c>
      <c r="AI131" s="6"/>
      <c r="AK131" s="6"/>
      <c r="AL131" s="185" t="s">
        <v>70</v>
      </c>
      <c r="AM131" s="186"/>
      <c r="AN131" s="187"/>
      <c r="AO131" s="73">
        <f>SUM(AO127:AO130)</f>
        <v>5391.3063797979794</v>
      </c>
      <c r="AP131" s="6"/>
    </row>
    <row r="132" spans="2:42" ht="9.9499999999999993" customHeight="1" x14ac:dyDescent="0.35">
      <c r="B132" s="6"/>
      <c r="C132" s="9" t="s">
        <v>13</v>
      </c>
      <c r="D132" s="140" t="s">
        <v>71</v>
      </c>
      <c r="E132" s="141"/>
      <c r="F132" s="74">
        <f>F123</f>
        <v>868.97928320689141</v>
      </c>
      <c r="G132" s="6"/>
      <c r="I132" s="6"/>
      <c r="J132" s="9" t="s">
        <v>13</v>
      </c>
      <c r="K132" s="140" t="s">
        <v>71</v>
      </c>
      <c r="L132" s="141"/>
      <c r="M132" s="74">
        <f>M123</f>
        <v>1197.615108588335</v>
      </c>
      <c r="N132" s="6"/>
      <c r="P132" s="6"/>
      <c r="Q132" s="9" t="s">
        <v>13</v>
      </c>
      <c r="R132" s="140" t="s">
        <v>71</v>
      </c>
      <c r="S132" s="141"/>
      <c r="T132" s="74">
        <f>T123</f>
        <v>1103.9108528950921</v>
      </c>
      <c r="U132" s="6"/>
      <c r="W132" s="6"/>
      <c r="X132" s="9" t="s">
        <v>13</v>
      </c>
      <c r="Y132" s="140" t="s">
        <v>71</v>
      </c>
      <c r="Z132" s="141"/>
      <c r="AA132" s="74">
        <f>AA123</f>
        <v>995.79775608127238</v>
      </c>
      <c r="AB132" s="6"/>
      <c r="AD132" s="6"/>
      <c r="AE132" s="9" t="s">
        <v>13</v>
      </c>
      <c r="AF132" s="140" t="s">
        <v>71</v>
      </c>
      <c r="AG132" s="141"/>
      <c r="AH132" s="74">
        <f>AH123</f>
        <v>668.01760939021835</v>
      </c>
      <c r="AI132" s="6"/>
      <c r="AK132" s="6"/>
      <c r="AL132" s="9" t="s">
        <v>13</v>
      </c>
      <c r="AM132" s="140" t="s">
        <v>71</v>
      </c>
      <c r="AN132" s="141"/>
      <c r="AO132" s="74">
        <f>AO123</f>
        <v>575.60384370191241</v>
      </c>
      <c r="AP132" s="6"/>
    </row>
    <row r="133" spans="2:42" ht="9.9499999999999993" customHeight="1" x14ac:dyDescent="0.35">
      <c r="B133" s="6"/>
      <c r="C133" s="146" t="s">
        <v>119</v>
      </c>
      <c r="D133" s="151"/>
      <c r="E133" s="147"/>
      <c r="F133" s="75">
        <f>(F114+F115+F131)/(1-SUM(E118+E119+E120))</f>
        <v>5461.7123454403618</v>
      </c>
      <c r="G133" s="38"/>
      <c r="H133" s="56"/>
      <c r="I133" s="6"/>
      <c r="J133" s="146" t="s">
        <v>119</v>
      </c>
      <c r="K133" s="151"/>
      <c r="L133" s="147"/>
      <c r="M133" s="75">
        <f>(M114+M115+M131)/(1-SUM(L118+L119+L120))</f>
        <v>6302.8306641438903</v>
      </c>
      <c r="N133" s="38"/>
      <c r="O133" s="56"/>
      <c r="P133" s="6"/>
      <c r="Q133" s="146" t="s">
        <v>119</v>
      </c>
      <c r="R133" s="151"/>
      <c r="S133" s="147"/>
      <c r="T133" s="75">
        <f>(T114+T115+T131)/(1-SUM(S118+S119+S120))</f>
        <v>5690.0064084506475</v>
      </c>
      <c r="U133" s="38"/>
      <c r="V133" s="56"/>
      <c r="W133" s="6"/>
      <c r="X133" s="146" t="s">
        <v>119</v>
      </c>
      <c r="Y133" s="151"/>
      <c r="Z133" s="147"/>
      <c r="AA133" s="75">
        <f>(AA114+AA115+AA131)/(1-SUM(Z118+Z119+Z120))</f>
        <v>5641.4300025459179</v>
      </c>
      <c r="AB133" s="38"/>
      <c r="AD133" s="6"/>
      <c r="AE133" s="146" t="s">
        <v>119</v>
      </c>
      <c r="AF133" s="151"/>
      <c r="AG133" s="147"/>
      <c r="AH133" s="75">
        <f>(AH114+AH115+AH131)/(1-SUM(AG118+AG119+AG120))</f>
        <v>5322.9105701405788</v>
      </c>
      <c r="AI133" s="38"/>
      <c r="AK133" s="6"/>
      <c r="AL133" s="146" t="s">
        <v>119</v>
      </c>
      <c r="AM133" s="151"/>
      <c r="AN133" s="147"/>
      <c r="AO133" s="75">
        <f>(AO114+AO115+AO131)/(1-SUM(AN118+AN119+AN120))</f>
        <v>5966.9102234998918</v>
      </c>
      <c r="AP133" s="38"/>
    </row>
    <row r="134" spans="2:42" ht="2.1" customHeight="1" thickBot="1" x14ac:dyDescent="0.4">
      <c r="B134" s="6"/>
      <c r="C134" s="64"/>
      <c r="D134" s="65"/>
      <c r="E134" s="65"/>
      <c r="F134" s="76"/>
      <c r="G134" s="33"/>
      <c r="I134" s="6"/>
      <c r="J134" s="64"/>
      <c r="K134" s="65"/>
      <c r="L134" s="65"/>
      <c r="M134" s="76"/>
      <c r="N134" s="33"/>
      <c r="P134" s="6"/>
      <c r="Q134" s="64"/>
      <c r="R134" s="65"/>
      <c r="S134" s="65"/>
      <c r="T134" s="76"/>
      <c r="U134" s="33"/>
      <c r="W134" s="6"/>
      <c r="X134" s="64"/>
      <c r="Y134" s="65"/>
      <c r="Z134" s="65"/>
      <c r="AA134" s="76"/>
      <c r="AB134" s="33"/>
      <c r="AD134" s="6"/>
      <c r="AE134" s="64"/>
      <c r="AF134" s="65"/>
      <c r="AG134" s="65"/>
      <c r="AH134" s="76"/>
      <c r="AI134" s="33"/>
      <c r="AK134" s="6"/>
      <c r="AL134" s="64"/>
      <c r="AM134" s="65"/>
      <c r="AN134" s="65"/>
      <c r="AO134" s="76"/>
      <c r="AP134" s="33"/>
    </row>
    <row r="135" spans="2:42" ht="9.9499999999999993" customHeight="1" thickBot="1" x14ac:dyDescent="0.4">
      <c r="B135" s="6"/>
      <c r="C135" s="156" t="s">
        <v>115</v>
      </c>
      <c r="D135" s="157"/>
      <c r="E135" s="157"/>
      <c r="F135" s="62">
        <f>F133*2</f>
        <v>10923.424690880724</v>
      </c>
      <c r="G135" s="38"/>
      <c r="I135" s="6"/>
      <c r="J135" s="156" t="s">
        <v>115</v>
      </c>
      <c r="K135" s="157"/>
      <c r="L135" s="157"/>
      <c r="M135" s="62">
        <f>(M133*2)</f>
        <v>12605.661328287781</v>
      </c>
      <c r="N135" s="38"/>
      <c r="P135" s="6"/>
      <c r="Q135" s="156" t="s">
        <v>115</v>
      </c>
      <c r="R135" s="157"/>
      <c r="S135" s="157"/>
      <c r="T135" s="62">
        <v>11380.02</v>
      </c>
      <c r="U135" s="38"/>
      <c r="W135" s="6"/>
      <c r="X135" s="146" t="s">
        <v>119</v>
      </c>
      <c r="Y135" s="151"/>
      <c r="Z135" s="147"/>
      <c r="AA135" s="62">
        <f>AA133</f>
        <v>5641.4300025459179</v>
      </c>
      <c r="AB135" s="38"/>
      <c r="AD135" s="6"/>
      <c r="AE135" s="156" t="s">
        <v>115</v>
      </c>
      <c r="AF135" s="157"/>
      <c r="AG135" s="157"/>
      <c r="AH135" s="62">
        <f>AH133</f>
        <v>5322.9105701405788</v>
      </c>
      <c r="AI135" s="38"/>
      <c r="AK135" s="6"/>
      <c r="AL135" s="156" t="s">
        <v>115</v>
      </c>
      <c r="AM135" s="157"/>
      <c r="AN135" s="157"/>
      <c r="AO135" s="62">
        <f>AO133</f>
        <v>5966.9102234998918</v>
      </c>
      <c r="AP135" s="38"/>
    </row>
    <row r="136" spans="2:42" ht="2.1" customHeight="1" x14ac:dyDescent="0.35">
      <c r="B136" s="6"/>
      <c r="C136" s="32"/>
      <c r="D136" s="33"/>
      <c r="E136" s="33"/>
      <c r="F136" s="34"/>
      <c r="G136" s="33"/>
      <c r="I136" s="6"/>
      <c r="J136" s="32"/>
      <c r="K136" s="33"/>
      <c r="L136" s="33"/>
      <c r="M136" s="34"/>
      <c r="N136" s="33"/>
      <c r="P136" s="6"/>
      <c r="Q136" s="32"/>
      <c r="R136" s="33"/>
      <c r="S136" s="33"/>
      <c r="T136" s="34"/>
      <c r="U136" s="33"/>
      <c r="W136" s="6"/>
      <c r="X136" s="32"/>
      <c r="Y136" s="33"/>
      <c r="Z136" s="33"/>
      <c r="AA136" s="34"/>
      <c r="AB136" s="33"/>
      <c r="AD136" s="6"/>
      <c r="AE136" s="32"/>
      <c r="AF136" s="33"/>
      <c r="AG136" s="33"/>
      <c r="AH136" s="34"/>
      <c r="AI136" s="33"/>
      <c r="AK136" s="6"/>
      <c r="AL136" s="32"/>
      <c r="AM136" s="33"/>
      <c r="AN136" s="33"/>
      <c r="AO136" s="34"/>
      <c r="AP136" s="33"/>
    </row>
    <row r="137" spans="2:42" x14ac:dyDescent="0.35">
      <c r="C137" s="152" t="s">
        <v>155</v>
      </c>
      <c r="D137" s="152"/>
      <c r="E137" s="152"/>
      <c r="F137" s="40">
        <f>(F133/F34)</f>
        <v>2.3755138532089033</v>
      </c>
      <c r="I137" s="1"/>
      <c r="J137" s="152" t="s">
        <v>155</v>
      </c>
      <c r="K137" s="152"/>
      <c r="L137" s="152"/>
      <c r="M137" s="40">
        <f>(M133/M34)</f>
        <v>2.4168862490939107</v>
      </c>
      <c r="N137" s="1"/>
      <c r="P137" s="1"/>
      <c r="Q137" s="152" t="s">
        <v>155</v>
      </c>
      <c r="R137" s="152"/>
      <c r="S137" s="152"/>
      <c r="T137" s="40">
        <f>(T133/T34)</f>
        <v>2.4748079344394949</v>
      </c>
      <c r="U137" s="1"/>
      <c r="W137" s="1"/>
      <c r="X137" s="152" t="s">
        <v>155</v>
      </c>
      <c r="Y137" s="152"/>
      <c r="Z137" s="152"/>
      <c r="AA137" s="40">
        <f>(AA133/AA34)</f>
        <v>2.562422784586627</v>
      </c>
      <c r="AB137" s="1"/>
      <c r="AE137" s="152" t="s">
        <v>155</v>
      </c>
      <c r="AF137" s="152"/>
      <c r="AG137" s="152"/>
      <c r="AH137" s="40">
        <f>(AH133/AH34)</f>
        <v>2.4177464435594929</v>
      </c>
      <c r="AL137" s="152" t="s">
        <v>155</v>
      </c>
      <c r="AM137" s="152"/>
      <c r="AN137" s="152"/>
      <c r="AO137" s="40">
        <f>(AO133/AO34)</f>
        <v>2.259534235658498</v>
      </c>
    </row>
    <row r="138" spans="2:42" x14ac:dyDescent="0.35">
      <c r="F138" s="122"/>
      <c r="M138" s="123"/>
      <c r="T138" s="123"/>
      <c r="AA138" s="123"/>
      <c r="AH138" s="122"/>
      <c r="AO138" s="122"/>
    </row>
    <row r="139" spans="2:42" x14ac:dyDescent="0.35">
      <c r="F139" s="122"/>
    </row>
  </sheetData>
  <mergeCells count="318">
    <mergeCell ref="AM129:AN129"/>
    <mergeCell ref="AM130:AN130"/>
    <mergeCell ref="AL131:AN131"/>
    <mergeCell ref="AM132:AN132"/>
    <mergeCell ref="AL133:AN133"/>
    <mergeCell ref="AL135:AN135"/>
    <mergeCell ref="AL137:AN137"/>
    <mergeCell ref="AL101:AM101"/>
    <mergeCell ref="AL103:AO103"/>
    <mergeCell ref="AL110:AM110"/>
    <mergeCell ref="AL112:AO112"/>
    <mergeCell ref="AL123:AM123"/>
    <mergeCell ref="AL125:AO125"/>
    <mergeCell ref="AM126:AN126"/>
    <mergeCell ref="AM127:AN127"/>
    <mergeCell ref="AM128:AN128"/>
    <mergeCell ref="AL65:AM65"/>
    <mergeCell ref="AL68:AO68"/>
    <mergeCell ref="AL74:AM74"/>
    <mergeCell ref="AL76:AO76"/>
    <mergeCell ref="AL80:AM80"/>
    <mergeCell ref="AL82:AO82"/>
    <mergeCell ref="AL90:AM90"/>
    <mergeCell ref="AL92:AO92"/>
    <mergeCell ref="AL99:AM99"/>
    <mergeCell ref="AM21:AN21"/>
    <mergeCell ref="AM22:AN22"/>
    <mergeCell ref="AM23:AN23"/>
    <mergeCell ref="AL25:AO25"/>
    <mergeCell ref="AL36:AO36"/>
    <mergeCell ref="AL47:AO47"/>
    <mergeCell ref="AL52:AN52"/>
    <mergeCell ref="AL54:AO54"/>
    <mergeCell ref="AL55:AO55"/>
    <mergeCell ref="AE131:AG131"/>
    <mergeCell ref="AF132:AG132"/>
    <mergeCell ref="AE133:AG133"/>
    <mergeCell ref="AE135:AG135"/>
    <mergeCell ref="AE137:AG137"/>
    <mergeCell ref="AL1:AO1"/>
    <mergeCell ref="AL2:AO2"/>
    <mergeCell ref="AL4:AM4"/>
    <mergeCell ref="AN4:AO4"/>
    <mergeCell ref="AL5:AM5"/>
    <mergeCell ref="AN5:AO5"/>
    <mergeCell ref="AL6:AM6"/>
    <mergeCell ref="AN6:AO6"/>
    <mergeCell ref="AN8:AO8"/>
    <mergeCell ref="AN9:AO9"/>
    <mergeCell ref="AN10:AO10"/>
    <mergeCell ref="AN11:AO11"/>
    <mergeCell ref="AL13:AO13"/>
    <mergeCell ref="AN14:AO14"/>
    <mergeCell ref="AN15:AO15"/>
    <mergeCell ref="AM16:AO16"/>
    <mergeCell ref="AL18:AO18"/>
    <mergeCell ref="AM19:AN19"/>
    <mergeCell ref="AM20:AN20"/>
    <mergeCell ref="AE110:AF110"/>
    <mergeCell ref="AE112:AH112"/>
    <mergeCell ref="AE123:AF123"/>
    <mergeCell ref="AE125:AH125"/>
    <mergeCell ref="AF126:AG126"/>
    <mergeCell ref="AF127:AG127"/>
    <mergeCell ref="AF128:AG128"/>
    <mergeCell ref="AF129:AG129"/>
    <mergeCell ref="AF130:AG130"/>
    <mergeCell ref="AE74:AF74"/>
    <mergeCell ref="AE76:AH76"/>
    <mergeCell ref="AE80:AF80"/>
    <mergeCell ref="AE82:AH82"/>
    <mergeCell ref="AE90:AF90"/>
    <mergeCell ref="AE92:AH92"/>
    <mergeCell ref="AE99:AF99"/>
    <mergeCell ref="AE101:AF101"/>
    <mergeCell ref="AE103:AH103"/>
    <mergeCell ref="AF23:AG23"/>
    <mergeCell ref="AE25:AH25"/>
    <mergeCell ref="AE36:AH36"/>
    <mergeCell ref="AE47:AH47"/>
    <mergeCell ref="AE52:AG52"/>
    <mergeCell ref="AE54:AH54"/>
    <mergeCell ref="AE55:AH55"/>
    <mergeCell ref="AE65:AF65"/>
    <mergeCell ref="AE68:AH68"/>
    <mergeCell ref="R22:S22"/>
    <mergeCell ref="Y22:Z22"/>
    <mergeCell ref="AE1:AH1"/>
    <mergeCell ref="AE2:AH2"/>
    <mergeCell ref="AE4:AF4"/>
    <mergeCell ref="AG4:AH4"/>
    <mergeCell ref="AE5:AF5"/>
    <mergeCell ref="AG5:AH5"/>
    <mergeCell ref="AE6:AF6"/>
    <mergeCell ref="AG6:AH6"/>
    <mergeCell ref="AG8:AH8"/>
    <mergeCell ref="AG9:AH9"/>
    <mergeCell ref="AG10:AH10"/>
    <mergeCell ref="AG11:AH11"/>
    <mergeCell ref="AE13:AH13"/>
    <mergeCell ref="AG14:AH14"/>
    <mergeCell ref="AG15:AH15"/>
    <mergeCell ref="AF16:AH16"/>
    <mergeCell ref="AE18:AH18"/>
    <mergeCell ref="AF19:AG19"/>
    <mergeCell ref="AF20:AG20"/>
    <mergeCell ref="AF21:AG21"/>
    <mergeCell ref="AF22:AG22"/>
    <mergeCell ref="X1:AA1"/>
    <mergeCell ref="J137:L137"/>
    <mergeCell ref="Q137:S137"/>
    <mergeCell ref="X137:Z137"/>
    <mergeCell ref="Y129:Z129"/>
    <mergeCell ref="Y130:Z130"/>
    <mergeCell ref="X131:Z131"/>
    <mergeCell ref="Y132:Z132"/>
    <mergeCell ref="X133:Z133"/>
    <mergeCell ref="X135:Z135"/>
    <mergeCell ref="Q135:S135"/>
    <mergeCell ref="R129:S129"/>
    <mergeCell ref="R130:S130"/>
    <mergeCell ref="Q131:S131"/>
    <mergeCell ref="R132:S132"/>
    <mergeCell ref="Q133:S133"/>
    <mergeCell ref="K130:L130"/>
    <mergeCell ref="J131:L131"/>
    <mergeCell ref="K132:L132"/>
    <mergeCell ref="J133:L133"/>
    <mergeCell ref="J135:L135"/>
    <mergeCell ref="X101:Y101"/>
    <mergeCell ref="X103:AA103"/>
    <mergeCell ref="X110:Y110"/>
    <mergeCell ref="X112:AA112"/>
    <mergeCell ref="X123:Y123"/>
    <mergeCell ref="X125:AA125"/>
    <mergeCell ref="Y126:Z126"/>
    <mergeCell ref="Y127:Z127"/>
    <mergeCell ref="Y128:Z128"/>
    <mergeCell ref="X65:Y65"/>
    <mergeCell ref="X68:AA68"/>
    <mergeCell ref="X74:Y74"/>
    <mergeCell ref="X76:AA76"/>
    <mergeCell ref="X80:Y80"/>
    <mergeCell ref="X82:AA82"/>
    <mergeCell ref="X90:Y90"/>
    <mergeCell ref="X92:AA92"/>
    <mergeCell ref="X99:Y99"/>
    <mergeCell ref="X2:AA2"/>
    <mergeCell ref="X4:Y4"/>
    <mergeCell ref="Z4:AA4"/>
    <mergeCell ref="X5:Y5"/>
    <mergeCell ref="Z5:AA5"/>
    <mergeCell ref="X6:Y6"/>
    <mergeCell ref="Z6:AA6"/>
    <mergeCell ref="Z8:AA8"/>
    <mergeCell ref="Z9:AA9"/>
    <mergeCell ref="Z10:AA10"/>
    <mergeCell ref="Z11:AA11"/>
    <mergeCell ref="X13:AA13"/>
    <mergeCell ref="Z14:AA14"/>
    <mergeCell ref="Z15:AA15"/>
    <mergeCell ref="Y16:AA16"/>
    <mergeCell ref="X18:AA18"/>
    <mergeCell ref="Y19:Z19"/>
    <mergeCell ref="Y20:Z20"/>
    <mergeCell ref="Y21:Z21"/>
    <mergeCell ref="Y23:Z23"/>
    <mergeCell ref="X25:AA25"/>
    <mergeCell ref="X36:AA36"/>
    <mergeCell ref="Q125:T125"/>
    <mergeCell ref="R126:S126"/>
    <mergeCell ref="R127:S127"/>
    <mergeCell ref="R128:S128"/>
    <mergeCell ref="Q82:T82"/>
    <mergeCell ref="Q90:R90"/>
    <mergeCell ref="Q92:T92"/>
    <mergeCell ref="Q99:R99"/>
    <mergeCell ref="Q101:R101"/>
    <mergeCell ref="Q103:T103"/>
    <mergeCell ref="Q110:R110"/>
    <mergeCell ref="Q112:T112"/>
    <mergeCell ref="Q123:R123"/>
    <mergeCell ref="R23:S23"/>
    <mergeCell ref="Q25:T25"/>
    <mergeCell ref="Q36:T36"/>
    <mergeCell ref="Q47:T47"/>
    <mergeCell ref="Q52:S52"/>
    <mergeCell ref="Q54:T54"/>
    <mergeCell ref="Q55:T55"/>
    <mergeCell ref="R20:S20"/>
    <mergeCell ref="R21:S21"/>
    <mergeCell ref="X47:AA47"/>
    <mergeCell ref="X52:Z52"/>
    <mergeCell ref="X54:AA54"/>
    <mergeCell ref="X55:AA55"/>
    <mergeCell ref="Q1:T1"/>
    <mergeCell ref="Q2:T2"/>
    <mergeCell ref="Q4:R4"/>
    <mergeCell ref="S4:T4"/>
    <mergeCell ref="Q5:R5"/>
    <mergeCell ref="S5:T5"/>
    <mergeCell ref="Q6:R6"/>
    <mergeCell ref="S6:T6"/>
    <mergeCell ref="S8:T8"/>
    <mergeCell ref="S9:T9"/>
    <mergeCell ref="S10:T10"/>
    <mergeCell ref="S11:T11"/>
    <mergeCell ref="Q13:T13"/>
    <mergeCell ref="S14:T14"/>
    <mergeCell ref="S15:T15"/>
    <mergeCell ref="R16:T16"/>
    <mergeCell ref="Q18:T18"/>
    <mergeCell ref="R19:S19"/>
    <mergeCell ref="J1:M1"/>
    <mergeCell ref="J74:K74"/>
    <mergeCell ref="J76:M76"/>
    <mergeCell ref="J80:K80"/>
    <mergeCell ref="J82:M82"/>
    <mergeCell ref="J90:K90"/>
    <mergeCell ref="J92:M92"/>
    <mergeCell ref="J99:K99"/>
    <mergeCell ref="J101:K101"/>
    <mergeCell ref="J2:M2"/>
    <mergeCell ref="L4:M4"/>
    <mergeCell ref="L5:M5"/>
    <mergeCell ref="L6:M6"/>
    <mergeCell ref="L8:M8"/>
    <mergeCell ref="J4:K4"/>
    <mergeCell ref="J5:K5"/>
    <mergeCell ref="J6:K6"/>
    <mergeCell ref="K20:L20"/>
    <mergeCell ref="K21:L21"/>
    <mergeCell ref="K23:L23"/>
    <mergeCell ref="J25:M25"/>
    <mergeCell ref="L9:M9"/>
    <mergeCell ref="L10:M10"/>
    <mergeCell ref="L11:M11"/>
    <mergeCell ref="C1:F1"/>
    <mergeCell ref="C2:F2"/>
    <mergeCell ref="C18:F18"/>
    <mergeCell ref="C4:D4"/>
    <mergeCell ref="C5:D5"/>
    <mergeCell ref="C6:D6"/>
    <mergeCell ref="E4:F4"/>
    <mergeCell ref="E5:F5"/>
    <mergeCell ref="E6:F6"/>
    <mergeCell ref="E8:F8"/>
    <mergeCell ref="E9:F9"/>
    <mergeCell ref="E10:F10"/>
    <mergeCell ref="E11:F11"/>
    <mergeCell ref="E14:F14"/>
    <mergeCell ref="E15:F15"/>
    <mergeCell ref="D16:F16"/>
    <mergeCell ref="C13:F13"/>
    <mergeCell ref="J13:M13"/>
    <mergeCell ref="L14:M14"/>
    <mergeCell ref="L15:M15"/>
    <mergeCell ref="K16:M16"/>
    <mergeCell ref="J18:M18"/>
    <mergeCell ref="K19:L19"/>
    <mergeCell ref="C65:D65"/>
    <mergeCell ref="C54:F54"/>
    <mergeCell ref="C68:F68"/>
    <mergeCell ref="C47:F47"/>
    <mergeCell ref="D23:E23"/>
    <mergeCell ref="C36:F36"/>
    <mergeCell ref="D19:E19"/>
    <mergeCell ref="D20:E20"/>
    <mergeCell ref="D21:E21"/>
    <mergeCell ref="C25:F25"/>
    <mergeCell ref="C52:E52"/>
    <mergeCell ref="C55:F55"/>
    <mergeCell ref="D22:E22"/>
    <mergeCell ref="K22:L22"/>
    <mergeCell ref="J36:M36"/>
    <mergeCell ref="J47:M47"/>
    <mergeCell ref="J52:L52"/>
    <mergeCell ref="J54:M54"/>
    <mergeCell ref="Q65:R65"/>
    <mergeCell ref="Q68:T68"/>
    <mergeCell ref="C137:E137"/>
    <mergeCell ref="Q74:R74"/>
    <mergeCell ref="Q76:T76"/>
    <mergeCell ref="Q80:R80"/>
    <mergeCell ref="C135:E135"/>
    <mergeCell ref="C133:E133"/>
    <mergeCell ref="D130:E130"/>
    <mergeCell ref="C103:F103"/>
    <mergeCell ref="C99:D99"/>
    <mergeCell ref="C101:D101"/>
    <mergeCell ref="C90:D90"/>
    <mergeCell ref="C92:F92"/>
    <mergeCell ref="C80:D80"/>
    <mergeCell ref="C82:F82"/>
    <mergeCell ref="C74:D74"/>
    <mergeCell ref="C76:F76"/>
    <mergeCell ref="J103:M103"/>
    <mergeCell ref="J110:K110"/>
    <mergeCell ref="J112:M112"/>
    <mergeCell ref="J123:K123"/>
    <mergeCell ref="J125:M125"/>
    <mergeCell ref="K126:L126"/>
    <mergeCell ref="J55:M55"/>
    <mergeCell ref="J65:K65"/>
    <mergeCell ref="J68:M68"/>
    <mergeCell ref="C131:E131"/>
    <mergeCell ref="D132:E132"/>
    <mergeCell ref="D127:E127"/>
    <mergeCell ref="D128:E128"/>
    <mergeCell ref="D129:E129"/>
    <mergeCell ref="C125:F125"/>
    <mergeCell ref="D126:E126"/>
    <mergeCell ref="C112:F112"/>
    <mergeCell ref="C110:D110"/>
    <mergeCell ref="C123:D123"/>
    <mergeCell ref="K127:L127"/>
    <mergeCell ref="K128:L128"/>
    <mergeCell ref="K129:L129"/>
  </mergeCells>
  <pageMargins left="0.9055118110236221" right="0.35433070866141736" top="1.7322834645669292" bottom="0.94488188976377963" header="0.31496062992125984" footer="0.31496062992125984"/>
  <pageSetup paperSize="9" fitToWidth="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9"/>
  <sheetViews>
    <sheetView showGridLines="0" tabSelected="1" topLeftCell="A6" zoomScale="90" zoomScaleNormal="90" workbookViewId="0">
      <selection activeCell="H7" sqref="H7"/>
    </sheetView>
  </sheetViews>
  <sheetFormatPr defaultRowHeight="15" x14ac:dyDescent="0.25"/>
  <cols>
    <col min="1" max="1" width="1.7109375" customWidth="1"/>
    <col min="2" max="2" width="3.7109375" customWidth="1"/>
    <col min="3" max="3" width="59.28515625" customWidth="1"/>
    <col min="4" max="4" width="16.7109375" customWidth="1"/>
    <col min="5" max="5" width="10.140625" customWidth="1"/>
    <col min="6" max="6" width="10.7109375" customWidth="1"/>
    <col min="7" max="7" width="18.85546875" customWidth="1"/>
    <col min="8" max="8" width="20" customWidth="1"/>
    <col min="9" max="9" width="22.7109375" customWidth="1"/>
    <col min="10" max="10" width="21.7109375" customWidth="1"/>
  </cols>
  <sheetData>
    <row r="3" spans="2:11" ht="18.75" customHeight="1" x14ac:dyDescent="0.25"/>
    <row r="4" spans="2:11" ht="50.25" x14ac:dyDescent="0.7">
      <c r="B4" s="190" t="s">
        <v>98</v>
      </c>
      <c r="C4" s="190"/>
      <c r="D4" s="190"/>
      <c r="E4" s="190"/>
      <c r="F4" s="190"/>
      <c r="G4" s="190"/>
      <c r="H4" s="190"/>
    </row>
    <row r="5" spans="2:11" ht="39.950000000000003" customHeight="1" x14ac:dyDescent="0.25"/>
    <row r="6" spans="2:11" ht="72" x14ac:dyDescent="0.25">
      <c r="B6" s="188" t="s">
        <v>96</v>
      </c>
      <c r="C6" s="189"/>
      <c r="D6" s="90" t="s">
        <v>99</v>
      </c>
      <c r="E6" s="90" t="s">
        <v>97</v>
      </c>
      <c r="F6" s="90" t="s">
        <v>120</v>
      </c>
      <c r="G6" s="90" t="s">
        <v>108</v>
      </c>
      <c r="H6" s="90" t="s">
        <v>109</v>
      </c>
      <c r="I6" s="119"/>
      <c r="J6" s="120"/>
      <c r="K6" s="119"/>
    </row>
    <row r="7" spans="2:11" ht="50.1" customHeight="1" x14ac:dyDescent="0.25">
      <c r="B7" s="43">
        <v>1</v>
      </c>
      <c r="C7" s="91" t="s">
        <v>226</v>
      </c>
      <c r="D7" s="99">
        <v>11380.02</v>
      </c>
      <c r="E7" s="93">
        <v>6</v>
      </c>
      <c r="F7" s="93">
        <v>12</v>
      </c>
      <c r="G7" s="92">
        <f>D7*E7</f>
        <v>68280.12</v>
      </c>
      <c r="H7" s="94">
        <f>(G7*12)</f>
        <v>819361.44</v>
      </c>
      <c r="I7" s="121"/>
      <c r="J7" s="121"/>
      <c r="K7" s="119"/>
    </row>
    <row r="8" spans="2:11" ht="50.1" customHeight="1" x14ac:dyDescent="0.25">
      <c r="B8" s="43">
        <v>2</v>
      </c>
      <c r="C8" s="91" t="str">
        <f>Planilhas!K16</f>
        <v xml:space="preserve">Vigilante Noturno Armado12x36 das 19:00 às 07:00 horas </v>
      </c>
      <c r="D8" s="99">
        <f>Planilhas!M135</f>
        <v>12605.661328287781</v>
      </c>
      <c r="E8" s="93">
        <v>6</v>
      </c>
      <c r="F8" s="93">
        <v>12</v>
      </c>
      <c r="G8" s="92">
        <v>75633.960000000006</v>
      </c>
      <c r="H8" s="94">
        <v>907607.52</v>
      </c>
      <c r="I8" s="121"/>
      <c r="J8" s="121"/>
      <c r="K8" s="119"/>
    </row>
    <row r="9" spans="2:11" ht="50.1" customHeight="1" x14ac:dyDescent="0.25">
      <c r="B9" s="43">
        <v>3</v>
      </c>
      <c r="C9" s="91" t="s">
        <v>227</v>
      </c>
      <c r="D9" s="99">
        <v>10923.42</v>
      </c>
      <c r="E9" s="93">
        <v>1</v>
      </c>
      <c r="F9" s="93">
        <v>2</v>
      </c>
      <c r="G9" s="92">
        <f t="shared" ref="G9" si="0">ROUND((D9*E9),2)</f>
        <v>10923.42</v>
      </c>
      <c r="H9" s="94">
        <f t="shared" ref="H9:H12" si="1">(G9*12)</f>
        <v>131081.04</v>
      </c>
      <c r="I9" s="121"/>
      <c r="J9" s="121"/>
      <c r="K9" s="119"/>
    </row>
    <row r="10" spans="2:11" ht="50.1" customHeight="1" x14ac:dyDescent="0.25">
      <c r="B10" s="43">
        <v>4</v>
      </c>
      <c r="C10" s="91" t="s">
        <v>228</v>
      </c>
      <c r="D10" s="99">
        <f>Planilhas!AA135</f>
        <v>5641.4300025459179</v>
      </c>
      <c r="E10" s="93">
        <v>2</v>
      </c>
      <c r="F10" s="93">
        <v>2</v>
      </c>
      <c r="G10" s="92">
        <v>11282.86</v>
      </c>
      <c r="H10" s="94">
        <f t="shared" ref="H10" si="2">(G10*12)</f>
        <v>135394.32</v>
      </c>
      <c r="I10" s="121"/>
      <c r="J10" s="121"/>
      <c r="K10" s="119"/>
    </row>
    <row r="11" spans="2:11" ht="50.1" customHeight="1" x14ac:dyDescent="0.25">
      <c r="B11" s="43">
        <v>5</v>
      </c>
      <c r="C11" s="91" t="s">
        <v>229</v>
      </c>
      <c r="D11" s="99">
        <f>Planilhas!AH135</f>
        <v>5322.9105701405788</v>
      </c>
      <c r="E11" s="93">
        <v>14</v>
      </c>
      <c r="F11" s="93">
        <v>14</v>
      </c>
      <c r="G11" s="92">
        <v>74520.740000000005</v>
      </c>
      <c r="H11" s="94">
        <v>894248.88</v>
      </c>
      <c r="I11" s="121"/>
      <c r="J11" s="121"/>
      <c r="K11" s="119"/>
    </row>
    <row r="12" spans="2:11" ht="50.1" customHeight="1" x14ac:dyDescent="0.25">
      <c r="B12" s="43">
        <v>6</v>
      </c>
      <c r="C12" s="91" t="s">
        <v>230</v>
      </c>
      <c r="D12" s="99">
        <f>Planilhas!AO135</f>
        <v>5966.9102234998918</v>
      </c>
      <c r="E12" s="93">
        <v>2</v>
      </c>
      <c r="F12" s="93">
        <v>2</v>
      </c>
      <c r="G12" s="92">
        <v>11933.82</v>
      </c>
      <c r="H12" s="94">
        <f t="shared" si="1"/>
        <v>143205.84</v>
      </c>
      <c r="I12" s="121"/>
      <c r="J12" s="121"/>
      <c r="K12" s="119"/>
    </row>
    <row r="13" spans="2:11" ht="23.1" customHeight="1" x14ac:dyDescent="0.35">
      <c r="B13" s="4"/>
      <c r="C13" s="95" t="s">
        <v>100</v>
      </c>
      <c r="D13" s="96" t="s">
        <v>104</v>
      </c>
      <c r="E13" s="96">
        <f>SUM(E7:E12)</f>
        <v>31</v>
      </c>
      <c r="F13" s="96">
        <f>SUM(F7:F12)</f>
        <v>44</v>
      </c>
      <c r="G13" s="97">
        <f>SUM(G7:G12)</f>
        <v>252574.92000000004</v>
      </c>
      <c r="H13" s="98">
        <f>SUM(H7:H12)</f>
        <v>3030899.04</v>
      </c>
      <c r="I13" s="119"/>
      <c r="J13" s="121"/>
      <c r="K13" s="119"/>
    </row>
    <row r="14" spans="2:11" ht="18" customHeight="1" x14ac:dyDescent="0.25">
      <c r="B14" s="192"/>
      <c r="C14" s="192"/>
      <c r="D14" s="192"/>
      <c r="E14" s="192"/>
      <c r="F14" s="192"/>
      <c r="G14" s="192"/>
      <c r="H14" s="192"/>
    </row>
    <row r="15" spans="2:11" ht="24.95" customHeight="1" x14ac:dyDescent="0.25"/>
    <row r="16" spans="2:11" ht="24.75" customHeight="1" x14ac:dyDescent="0.7">
      <c r="C16" s="190"/>
      <c r="D16" s="190"/>
      <c r="E16" s="190"/>
      <c r="F16" s="190"/>
      <c r="G16" s="190"/>
      <c r="H16" s="190"/>
      <c r="I16" s="190"/>
    </row>
    <row r="17" spans="2:8" ht="24.95" customHeight="1" x14ac:dyDescent="0.25"/>
    <row r="18" spans="2:8" ht="24.95" customHeight="1" x14ac:dyDescent="0.25"/>
    <row r="19" spans="2:8" ht="27" x14ac:dyDescent="0.35">
      <c r="B19" s="191"/>
      <c r="C19" s="191"/>
      <c r="D19" s="191"/>
      <c r="E19" s="191"/>
      <c r="F19" s="191"/>
      <c r="G19" s="191"/>
      <c r="H19" s="191"/>
    </row>
  </sheetData>
  <mergeCells count="5">
    <mergeCell ref="B6:C6"/>
    <mergeCell ref="B4:H4"/>
    <mergeCell ref="B19:H19"/>
    <mergeCell ref="B14:H14"/>
    <mergeCell ref="C16:I16"/>
  </mergeCells>
  <pageMargins left="0.70866141732283472" right="0.35433070866141736" top="1.7716535433070868" bottom="0.59055118110236227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1"/>
  <sheetViews>
    <sheetView showGridLines="0" topLeftCell="A7" zoomScale="140" zoomScaleNormal="140" workbookViewId="0">
      <selection activeCell="I21" sqref="I21"/>
    </sheetView>
  </sheetViews>
  <sheetFormatPr defaultRowHeight="15" x14ac:dyDescent="0.25"/>
  <cols>
    <col min="1" max="1" width="2.7109375" customWidth="1"/>
    <col min="2" max="2" width="6" customWidth="1"/>
    <col min="3" max="3" width="12.140625" customWidth="1"/>
    <col min="4" max="4" width="41.85546875" customWidth="1"/>
    <col min="5" max="5" width="6.28515625" bestFit="1" customWidth="1"/>
    <col min="6" max="6" width="8.140625" bestFit="1" customWidth="1"/>
    <col min="7" max="7" width="11.28515625" customWidth="1"/>
  </cols>
  <sheetData>
    <row r="2" spans="2:9" ht="33.75" customHeight="1" x14ac:dyDescent="0.25">
      <c r="B2" s="202" t="s">
        <v>156</v>
      </c>
      <c r="C2" s="215" t="s">
        <v>157</v>
      </c>
      <c r="D2" s="216"/>
      <c r="E2" s="216"/>
      <c r="F2" s="216"/>
      <c r="G2" s="217"/>
    </row>
    <row r="3" spans="2:9" ht="31.5" x14ac:dyDescent="0.25">
      <c r="B3" s="203"/>
      <c r="C3" s="103" t="s">
        <v>158</v>
      </c>
      <c r="D3" s="103" t="s">
        <v>159</v>
      </c>
      <c r="E3" s="103" t="s">
        <v>160</v>
      </c>
      <c r="F3" s="103" t="s">
        <v>125</v>
      </c>
      <c r="G3" s="103" t="s">
        <v>185</v>
      </c>
    </row>
    <row r="4" spans="2:9" ht="47.25" x14ac:dyDescent="0.25">
      <c r="B4" s="203"/>
      <c r="C4" s="101" t="s">
        <v>161</v>
      </c>
      <c r="D4" s="106" t="s">
        <v>162</v>
      </c>
      <c r="E4" s="205">
        <v>4</v>
      </c>
      <c r="F4" s="218">
        <v>100</v>
      </c>
      <c r="G4" s="221">
        <f>(E4*F4)</f>
        <v>400</v>
      </c>
      <c r="I4" s="125" t="s">
        <v>231</v>
      </c>
    </row>
    <row r="5" spans="2:9" ht="15" customHeight="1" x14ac:dyDescent="0.25">
      <c r="B5" s="203"/>
      <c r="C5" s="208" t="s">
        <v>163</v>
      </c>
      <c r="D5" s="104" t="s">
        <v>164</v>
      </c>
      <c r="E5" s="206"/>
      <c r="F5" s="219"/>
      <c r="G5" s="222"/>
    </row>
    <row r="6" spans="2:9" ht="31.5" x14ac:dyDescent="0.25">
      <c r="B6" s="203"/>
      <c r="C6" s="209"/>
      <c r="D6" s="104" t="s">
        <v>182</v>
      </c>
      <c r="E6" s="206"/>
      <c r="F6" s="219"/>
      <c r="G6" s="222"/>
    </row>
    <row r="7" spans="2:9" ht="15.75" x14ac:dyDescent="0.25">
      <c r="B7" s="203"/>
      <c r="C7" s="209"/>
      <c r="D7" s="104" t="s">
        <v>165</v>
      </c>
      <c r="E7" s="206"/>
      <c r="F7" s="219"/>
      <c r="G7" s="222"/>
    </row>
    <row r="8" spans="2:9" ht="31.5" x14ac:dyDescent="0.25">
      <c r="B8" s="203"/>
      <c r="C8" s="209"/>
      <c r="D8" s="104" t="s">
        <v>166</v>
      </c>
      <c r="E8" s="206"/>
      <c r="F8" s="219"/>
      <c r="G8" s="222"/>
    </row>
    <row r="9" spans="2:9" ht="31.5" x14ac:dyDescent="0.25">
      <c r="B9" s="203"/>
      <c r="C9" s="209"/>
      <c r="D9" s="104" t="s">
        <v>167</v>
      </c>
      <c r="E9" s="206"/>
      <c r="F9" s="219"/>
      <c r="G9" s="222"/>
    </row>
    <row r="10" spans="2:9" ht="15.75" x14ac:dyDescent="0.25">
      <c r="B10" s="203"/>
      <c r="C10" s="210"/>
      <c r="D10" s="104" t="s">
        <v>168</v>
      </c>
      <c r="E10" s="207"/>
      <c r="F10" s="220"/>
      <c r="G10" s="223"/>
    </row>
    <row r="11" spans="2:9" ht="15.75" x14ac:dyDescent="0.25">
      <c r="B11" s="203"/>
      <c r="C11" s="211" t="s">
        <v>169</v>
      </c>
      <c r="D11" s="127" t="s">
        <v>170</v>
      </c>
      <c r="E11" s="214">
        <v>8</v>
      </c>
      <c r="F11" s="193">
        <v>32</v>
      </c>
      <c r="G11" s="196">
        <f>(E11*F11)</f>
        <v>256</v>
      </c>
    </row>
    <row r="12" spans="2:9" ht="15.75" x14ac:dyDescent="0.25">
      <c r="B12" s="203"/>
      <c r="C12" s="212"/>
      <c r="D12" s="127" t="s">
        <v>171</v>
      </c>
      <c r="E12" s="214"/>
      <c r="F12" s="194"/>
      <c r="G12" s="197"/>
    </row>
    <row r="13" spans="2:9" ht="31.5" x14ac:dyDescent="0.25">
      <c r="B13" s="203"/>
      <c r="C13" s="212"/>
      <c r="D13" s="127" t="s">
        <v>172</v>
      </c>
      <c r="E13" s="214"/>
      <c r="F13" s="194"/>
      <c r="G13" s="197"/>
    </row>
    <row r="14" spans="2:9" ht="31.5" x14ac:dyDescent="0.25">
      <c r="B14" s="203"/>
      <c r="C14" s="213"/>
      <c r="D14" s="127" t="s">
        <v>183</v>
      </c>
      <c r="E14" s="214"/>
      <c r="F14" s="195"/>
      <c r="G14" s="198"/>
    </row>
    <row r="15" spans="2:9" ht="31.5" x14ac:dyDescent="0.25">
      <c r="B15" s="203"/>
      <c r="C15" s="104" t="s">
        <v>173</v>
      </c>
      <c r="D15" s="104" t="s">
        <v>174</v>
      </c>
      <c r="E15" s="101">
        <v>8</v>
      </c>
      <c r="F15" s="102">
        <v>7</v>
      </c>
      <c r="G15" s="108">
        <f>(E15*F15)</f>
        <v>56</v>
      </c>
    </row>
    <row r="16" spans="2:9" ht="68.25" customHeight="1" x14ac:dyDescent="0.25">
      <c r="B16" s="203"/>
      <c r="C16" s="127" t="s">
        <v>175</v>
      </c>
      <c r="D16" s="127" t="s">
        <v>184</v>
      </c>
      <c r="E16" s="128">
        <v>1</v>
      </c>
      <c r="F16" s="129">
        <v>35</v>
      </c>
      <c r="G16" s="130">
        <f>(E16*F16)</f>
        <v>35</v>
      </c>
    </row>
    <row r="17" spans="2:7" ht="15.75" x14ac:dyDescent="0.25">
      <c r="B17" s="203"/>
      <c r="C17" s="104" t="s">
        <v>176</v>
      </c>
      <c r="D17" s="104" t="s">
        <v>177</v>
      </c>
      <c r="E17" s="101">
        <v>1</v>
      </c>
      <c r="F17" s="102">
        <v>6</v>
      </c>
      <c r="G17" s="108">
        <f>(E17*F17)</f>
        <v>6</v>
      </c>
    </row>
    <row r="18" spans="2:7" ht="33" customHeight="1" x14ac:dyDescent="0.25">
      <c r="B18" s="203"/>
      <c r="C18" s="127" t="s">
        <v>178</v>
      </c>
      <c r="D18" s="127" t="s">
        <v>179</v>
      </c>
      <c r="E18" s="128">
        <v>2</v>
      </c>
      <c r="F18" s="129">
        <v>8.6</v>
      </c>
      <c r="G18" s="130">
        <f>(E18*F18)</f>
        <v>17.2</v>
      </c>
    </row>
    <row r="19" spans="2:7" ht="47.25" x14ac:dyDescent="0.25">
      <c r="B19" s="204"/>
      <c r="C19" s="104" t="s">
        <v>180</v>
      </c>
      <c r="D19" s="104" t="s">
        <v>181</v>
      </c>
      <c r="E19" s="101">
        <v>1</v>
      </c>
      <c r="F19" s="102">
        <v>18</v>
      </c>
      <c r="G19" s="108">
        <f>(E19*F19)</f>
        <v>18</v>
      </c>
    </row>
    <row r="20" spans="2:7" ht="15.75" x14ac:dyDescent="0.25">
      <c r="B20" s="105"/>
      <c r="C20" s="105"/>
      <c r="D20" s="199" t="s">
        <v>186</v>
      </c>
      <c r="E20" s="200"/>
      <c r="F20" s="201"/>
      <c r="G20" s="107">
        <f>SUM(G4:G19)</f>
        <v>788.2</v>
      </c>
    </row>
    <row r="21" spans="2:7" ht="15.75" x14ac:dyDescent="0.25">
      <c r="B21" s="105"/>
      <c r="C21" s="105"/>
      <c r="D21" s="199" t="s">
        <v>187</v>
      </c>
      <c r="E21" s="200"/>
      <c r="F21" s="201"/>
      <c r="G21" s="107">
        <f>G20/12</f>
        <v>65.683333333333337</v>
      </c>
    </row>
  </sheetData>
  <mergeCells count="12">
    <mergeCell ref="F11:F14"/>
    <mergeCell ref="G11:G14"/>
    <mergeCell ref="D20:F20"/>
    <mergeCell ref="D21:F21"/>
    <mergeCell ref="B2:B19"/>
    <mergeCell ref="E4:E10"/>
    <mergeCell ref="C5:C10"/>
    <mergeCell ref="C11:C14"/>
    <mergeCell ref="E11:E14"/>
    <mergeCell ref="C2:G2"/>
    <mergeCell ref="F4:F10"/>
    <mergeCell ref="G4:G10"/>
  </mergeCells>
  <pageMargins left="0.78740157480314965" right="0.51181102362204722" top="1.7716535433070868" bottom="0.9842519685039370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"/>
  <sheetViews>
    <sheetView showGridLines="0" topLeftCell="A3" zoomScale="140" zoomScaleNormal="140" workbookViewId="0">
      <selection activeCell="G9" sqref="G9:G12"/>
    </sheetView>
  </sheetViews>
  <sheetFormatPr defaultRowHeight="15" x14ac:dyDescent="0.25"/>
  <cols>
    <col min="1" max="1" width="2.7109375" customWidth="1"/>
    <col min="2" max="2" width="6" customWidth="1"/>
    <col min="3" max="3" width="12.140625" customWidth="1"/>
    <col min="4" max="4" width="41.85546875" customWidth="1"/>
    <col min="5" max="5" width="6.28515625" customWidth="1"/>
    <col min="6" max="6" width="8.140625" customWidth="1"/>
    <col min="7" max="7" width="11.42578125" customWidth="1"/>
  </cols>
  <sheetData>
    <row r="2" spans="2:7" ht="34.5" customHeight="1" x14ac:dyDescent="0.25">
      <c r="B2" s="226" t="s">
        <v>188</v>
      </c>
      <c r="C2" s="229" t="s">
        <v>189</v>
      </c>
      <c r="D2" s="230"/>
      <c r="E2" s="230"/>
      <c r="F2" s="230"/>
      <c r="G2" s="231"/>
    </row>
    <row r="3" spans="2:7" ht="31.5" x14ac:dyDescent="0.25">
      <c r="B3" s="227"/>
      <c r="C3" s="110" t="s">
        <v>158</v>
      </c>
      <c r="D3" s="110" t="s">
        <v>159</v>
      </c>
      <c r="E3" s="110" t="s">
        <v>160</v>
      </c>
      <c r="F3" s="110" t="s">
        <v>125</v>
      </c>
      <c r="G3" s="110" t="s">
        <v>204</v>
      </c>
    </row>
    <row r="4" spans="2:7" ht="31.5" x14ac:dyDescent="0.25">
      <c r="B4" s="227"/>
      <c r="C4" s="224" t="s">
        <v>190</v>
      </c>
      <c r="D4" s="104" t="s">
        <v>191</v>
      </c>
      <c r="E4" s="225">
        <v>4</v>
      </c>
      <c r="F4" s="218">
        <v>30</v>
      </c>
      <c r="G4" s="218">
        <f>(E4*F4)</f>
        <v>120</v>
      </c>
    </row>
    <row r="5" spans="2:7" ht="15.75" x14ac:dyDescent="0.25">
      <c r="B5" s="227"/>
      <c r="C5" s="224"/>
      <c r="D5" s="104" t="s">
        <v>165</v>
      </c>
      <c r="E5" s="225"/>
      <c r="F5" s="219"/>
      <c r="G5" s="219"/>
    </row>
    <row r="6" spans="2:7" ht="33" customHeight="1" x14ac:dyDescent="0.25">
      <c r="B6" s="227"/>
      <c r="C6" s="224"/>
      <c r="D6" s="104" t="s">
        <v>166</v>
      </c>
      <c r="E6" s="225"/>
      <c r="F6" s="219"/>
      <c r="G6" s="219"/>
    </row>
    <row r="7" spans="2:7" ht="15.75" x14ac:dyDescent="0.25">
      <c r="B7" s="227"/>
      <c r="C7" s="224"/>
      <c r="D7" s="104" t="s">
        <v>192</v>
      </c>
      <c r="E7" s="225"/>
      <c r="F7" s="219"/>
      <c r="G7" s="219"/>
    </row>
    <row r="8" spans="2:7" ht="31.5" x14ac:dyDescent="0.25">
      <c r="B8" s="227"/>
      <c r="C8" s="224"/>
      <c r="D8" s="104" t="s">
        <v>193</v>
      </c>
      <c r="E8" s="225"/>
      <c r="F8" s="220"/>
      <c r="G8" s="220"/>
    </row>
    <row r="9" spans="2:7" ht="15.75" x14ac:dyDescent="0.25">
      <c r="B9" s="227"/>
      <c r="C9" s="224" t="s">
        <v>169</v>
      </c>
      <c r="D9" s="111" t="s">
        <v>205</v>
      </c>
      <c r="E9" s="225">
        <v>8</v>
      </c>
      <c r="F9" s="218">
        <v>32</v>
      </c>
      <c r="G9" s="218">
        <f>(E9*F9)</f>
        <v>256</v>
      </c>
    </row>
    <row r="10" spans="2:7" ht="15.75" x14ac:dyDescent="0.25">
      <c r="B10" s="227"/>
      <c r="C10" s="224"/>
      <c r="D10" s="104" t="s">
        <v>194</v>
      </c>
      <c r="E10" s="225"/>
      <c r="F10" s="219"/>
      <c r="G10" s="219"/>
    </row>
    <row r="11" spans="2:7" ht="31.5" x14ac:dyDescent="0.25">
      <c r="B11" s="227"/>
      <c r="C11" s="224"/>
      <c r="D11" s="104" t="s">
        <v>195</v>
      </c>
      <c r="E11" s="225"/>
      <c r="F11" s="219"/>
      <c r="G11" s="219"/>
    </row>
    <row r="12" spans="2:7" ht="47.25" x14ac:dyDescent="0.25">
      <c r="B12" s="227"/>
      <c r="C12" s="224"/>
      <c r="D12" s="104" t="s">
        <v>206</v>
      </c>
      <c r="E12" s="225"/>
      <c r="F12" s="220"/>
      <c r="G12" s="220"/>
    </row>
    <row r="13" spans="2:7" ht="15.75" x14ac:dyDescent="0.25">
      <c r="B13" s="227"/>
      <c r="C13" s="112" t="s">
        <v>196</v>
      </c>
      <c r="D13" s="104" t="s">
        <v>197</v>
      </c>
      <c r="E13" s="101">
        <v>4</v>
      </c>
      <c r="F13" s="102">
        <v>7</v>
      </c>
      <c r="G13" s="102">
        <f>(E13*F13)</f>
        <v>28</v>
      </c>
    </row>
    <row r="14" spans="2:7" ht="31.5" x14ac:dyDescent="0.25">
      <c r="B14" s="227"/>
      <c r="C14" s="112" t="s">
        <v>126</v>
      </c>
      <c r="D14" s="104" t="s">
        <v>198</v>
      </c>
      <c r="E14" s="101">
        <v>1</v>
      </c>
      <c r="F14" s="102">
        <v>46</v>
      </c>
      <c r="G14" s="102">
        <f t="shared" ref="G14:G15" si="0">(E14*F14)</f>
        <v>46</v>
      </c>
    </row>
    <row r="15" spans="2:7" ht="15.75" x14ac:dyDescent="0.25">
      <c r="B15" s="227"/>
      <c r="C15" s="112" t="s">
        <v>176</v>
      </c>
      <c r="D15" s="104" t="s">
        <v>177</v>
      </c>
      <c r="E15" s="101">
        <v>1</v>
      </c>
      <c r="F15" s="102">
        <v>6</v>
      </c>
      <c r="G15" s="102">
        <f t="shared" si="0"/>
        <v>6</v>
      </c>
    </row>
    <row r="16" spans="2:7" ht="31.5" x14ac:dyDescent="0.25">
      <c r="B16" s="227"/>
      <c r="C16" s="224" t="s">
        <v>199</v>
      </c>
      <c r="D16" s="104" t="s">
        <v>207</v>
      </c>
      <c r="E16" s="225">
        <v>1</v>
      </c>
      <c r="F16" s="218">
        <v>70</v>
      </c>
      <c r="G16" s="218">
        <f>(E16*F16)</f>
        <v>70</v>
      </c>
    </row>
    <row r="17" spans="2:7" ht="47.25" x14ac:dyDescent="0.25">
      <c r="B17" s="227"/>
      <c r="C17" s="224"/>
      <c r="D17" s="104" t="s">
        <v>200</v>
      </c>
      <c r="E17" s="225"/>
      <c r="F17" s="220"/>
      <c r="G17" s="220"/>
    </row>
    <row r="18" spans="2:7" ht="15.75" x14ac:dyDescent="0.25">
      <c r="B18" s="227"/>
      <c r="C18" s="112" t="s">
        <v>180</v>
      </c>
      <c r="D18" s="104" t="s">
        <v>201</v>
      </c>
      <c r="E18" s="101">
        <v>1</v>
      </c>
      <c r="F18" s="102">
        <v>25</v>
      </c>
      <c r="G18" s="102">
        <f t="shared" ref="G18:G19" si="1">(E18*F18)</f>
        <v>25</v>
      </c>
    </row>
    <row r="19" spans="2:7" ht="15.75" x14ac:dyDescent="0.25">
      <c r="B19" s="228"/>
      <c r="C19" s="113" t="s">
        <v>202</v>
      </c>
      <c r="D19" s="104" t="s">
        <v>203</v>
      </c>
      <c r="E19" s="101">
        <v>1</v>
      </c>
      <c r="F19" s="102">
        <v>55</v>
      </c>
      <c r="G19" s="102">
        <f t="shared" si="1"/>
        <v>55</v>
      </c>
    </row>
    <row r="20" spans="2:7" ht="15.75" x14ac:dyDescent="0.25">
      <c r="B20" s="114"/>
      <c r="C20" s="100"/>
      <c r="D20" s="199" t="s">
        <v>186</v>
      </c>
      <c r="E20" s="200"/>
      <c r="F20" s="201"/>
      <c r="G20" s="115">
        <f>SUM(G4:G19)</f>
        <v>606</v>
      </c>
    </row>
    <row r="21" spans="2:7" ht="15.75" x14ac:dyDescent="0.25">
      <c r="B21" s="100"/>
      <c r="C21" s="100"/>
      <c r="D21" s="199" t="s">
        <v>187</v>
      </c>
      <c r="E21" s="200"/>
      <c r="F21" s="201"/>
      <c r="G21" s="115">
        <f>(G20/12)</f>
        <v>50.5</v>
      </c>
    </row>
  </sheetData>
  <mergeCells count="16">
    <mergeCell ref="B2:B19"/>
    <mergeCell ref="C4:C8"/>
    <mergeCell ref="E4:E8"/>
    <mergeCell ref="C2:G2"/>
    <mergeCell ref="F4:F8"/>
    <mergeCell ref="G4:G8"/>
    <mergeCell ref="F9:F12"/>
    <mergeCell ref="G9:G12"/>
    <mergeCell ref="D21:F21"/>
    <mergeCell ref="F16:F17"/>
    <mergeCell ref="G16:G17"/>
    <mergeCell ref="D20:F20"/>
    <mergeCell ref="C9:C12"/>
    <mergeCell ref="E9:E12"/>
    <mergeCell ref="C16:C17"/>
    <mergeCell ref="E16:E17"/>
  </mergeCells>
  <pageMargins left="0.78740157480314965" right="0.51181102362204722" top="1.7716535433070868" bottom="0.98425196850393704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9"/>
  <sheetViews>
    <sheetView showGridLines="0" topLeftCell="A3" zoomScale="138" zoomScaleNormal="138" workbookViewId="0">
      <selection activeCell="G4" sqref="G4"/>
    </sheetView>
  </sheetViews>
  <sheetFormatPr defaultRowHeight="15" x14ac:dyDescent="0.25"/>
  <cols>
    <col min="1" max="1" width="2.7109375" customWidth="1"/>
    <col min="2" max="2" width="20.7109375" customWidth="1"/>
    <col min="3" max="3" width="40.85546875" customWidth="1"/>
    <col min="4" max="4" width="5.28515625" customWidth="1"/>
    <col min="5" max="5" width="10.5703125" customWidth="1"/>
    <col min="6" max="6" width="11.5703125" customWidth="1"/>
    <col min="7" max="7" width="12.28515625" customWidth="1"/>
  </cols>
  <sheetData>
    <row r="2" spans="2:7" ht="29.25" customHeight="1" x14ac:dyDescent="0.25">
      <c r="B2" s="232" t="s">
        <v>208</v>
      </c>
      <c r="C2" s="232"/>
      <c r="D2" s="232"/>
      <c r="E2" s="232"/>
      <c r="F2" s="232"/>
      <c r="G2" s="126"/>
    </row>
    <row r="3" spans="2:7" ht="26.25" x14ac:dyDescent="0.25">
      <c r="B3" s="118" t="s">
        <v>158</v>
      </c>
      <c r="C3" s="118" t="s">
        <v>103</v>
      </c>
      <c r="D3" s="116" t="s">
        <v>209</v>
      </c>
      <c r="E3" s="116" t="s">
        <v>125</v>
      </c>
      <c r="F3" s="116" t="s">
        <v>204</v>
      </c>
      <c r="G3" s="116" t="s">
        <v>185</v>
      </c>
    </row>
    <row r="4" spans="2:7" ht="38.25" x14ac:dyDescent="0.25">
      <c r="B4" s="117" t="s">
        <v>210</v>
      </c>
      <c r="C4" s="117" t="s">
        <v>233</v>
      </c>
      <c r="D4" s="101">
        <v>8</v>
      </c>
      <c r="E4" s="108">
        <v>1800</v>
      </c>
      <c r="F4" s="108">
        <f t="shared" ref="F4:F14" si="0">(D4*E4)</f>
        <v>14400</v>
      </c>
      <c r="G4" s="108">
        <f>F4/60</f>
        <v>240</v>
      </c>
    </row>
    <row r="5" spans="2:7" ht="38.25" x14ac:dyDescent="0.25">
      <c r="B5" s="117" t="s">
        <v>212</v>
      </c>
      <c r="C5" s="117" t="s">
        <v>211</v>
      </c>
      <c r="D5" s="101">
        <v>8</v>
      </c>
      <c r="E5" s="102">
        <v>7.75</v>
      </c>
      <c r="F5" s="108">
        <f t="shared" si="0"/>
        <v>62</v>
      </c>
      <c r="G5" s="108">
        <f>F5/12</f>
        <v>5.166666666666667</v>
      </c>
    </row>
    <row r="6" spans="2:7" ht="38.25" x14ac:dyDescent="0.25">
      <c r="B6" s="117" t="s">
        <v>213</v>
      </c>
      <c r="C6" s="117" t="s">
        <v>211</v>
      </c>
      <c r="D6" s="101">
        <v>8</v>
      </c>
      <c r="E6" s="102">
        <v>29.5</v>
      </c>
      <c r="F6" s="108">
        <f t="shared" si="0"/>
        <v>236</v>
      </c>
      <c r="G6" s="108">
        <f>F6/12</f>
        <v>19.666666666666668</v>
      </c>
    </row>
    <row r="7" spans="2:7" ht="25.5" x14ac:dyDescent="0.25">
      <c r="B7" s="109" t="s">
        <v>214</v>
      </c>
      <c r="C7" s="109" t="s">
        <v>215</v>
      </c>
      <c r="D7" s="101">
        <v>42</v>
      </c>
      <c r="E7" s="102">
        <v>14.9</v>
      </c>
      <c r="F7" s="108">
        <f t="shared" si="0"/>
        <v>625.80000000000007</v>
      </c>
      <c r="G7" s="108">
        <f>F7/12</f>
        <v>52.150000000000006</v>
      </c>
    </row>
    <row r="8" spans="2:7" ht="25.5" x14ac:dyDescent="0.25">
      <c r="B8" s="109" t="s">
        <v>216</v>
      </c>
      <c r="C8" s="109" t="s">
        <v>217</v>
      </c>
      <c r="D8" s="101">
        <v>6</v>
      </c>
      <c r="E8" s="102">
        <v>18</v>
      </c>
      <c r="F8" s="108">
        <f t="shared" si="0"/>
        <v>108</v>
      </c>
      <c r="G8" s="108">
        <f>F8/12</f>
        <v>9</v>
      </c>
    </row>
    <row r="9" spans="2:7" ht="25.5" x14ac:dyDescent="0.25">
      <c r="B9" s="109" t="s">
        <v>218</v>
      </c>
      <c r="C9" s="109" t="s">
        <v>217</v>
      </c>
      <c r="D9" s="101">
        <v>6</v>
      </c>
      <c r="E9" s="102">
        <v>27.3</v>
      </c>
      <c r="F9" s="108">
        <f t="shared" si="0"/>
        <v>163.80000000000001</v>
      </c>
      <c r="G9" s="108">
        <f>F9/12</f>
        <v>13.65</v>
      </c>
    </row>
    <row r="10" spans="2:7" ht="15.75" x14ac:dyDescent="0.25">
      <c r="B10" s="109" t="s">
        <v>219</v>
      </c>
      <c r="C10" s="109" t="s">
        <v>234</v>
      </c>
      <c r="D10" s="101">
        <v>44</v>
      </c>
      <c r="E10" s="102">
        <v>13.9</v>
      </c>
      <c r="F10" s="108">
        <f t="shared" si="0"/>
        <v>611.6</v>
      </c>
      <c r="G10" s="108">
        <f>F10/60</f>
        <v>10.193333333333333</v>
      </c>
    </row>
    <row r="11" spans="2:7" ht="25.5" x14ac:dyDescent="0.25">
      <c r="B11" s="109" t="s">
        <v>220</v>
      </c>
      <c r="C11" s="109" t="s">
        <v>221</v>
      </c>
      <c r="D11" s="101">
        <v>6</v>
      </c>
      <c r="E11" s="102">
        <v>23.8</v>
      </c>
      <c r="F11" s="108">
        <f t="shared" si="0"/>
        <v>142.80000000000001</v>
      </c>
      <c r="G11" s="108">
        <f>F11/12</f>
        <v>11.9</v>
      </c>
    </row>
    <row r="12" spans="2:7" ht="51" x14ac:dyDescent="0.25">
      <c r="B12" s="109" t="s">
        <v>222</v>
      </c>
      <c r="C12" s="109" t="s">
        <v>235</v>
      </c>
      <c r="D12" s="101">
        <v>8</v>
      </c>
      <c r="E12" s="102">
        <v>990</v>
      </c>
      <c r="F12" s="108">
        <f t="shared" si="0"/>
        <v>7920</v>
      </c>
      <c r="G12" s="108">
        <f>F12/60</f>
        <v>132</v>
      </c>
    </row>
    <row r="13" spans="2:7" ht="15.75" x14ac:dyDescent="0.25">
      <c r="B13" s="117" t="s">
        <v>223</v>
      </c>
      <c r="C13" s="117" t="s">
        <v>224</v>
      </c>
      <c r="D13" s="101">
        <v>2</v>
      </c>
      <c r="E13" s="102">
        <v>549</v>
      </c>
      <c r="F13" s="108">
        <f t="shared" si="0"/>
        <v>1098</v>
      </c>
      <c r="G13" s="108">
        <f>F13/60</f>
        <v>18.3</v>
      </c>
    </row>
    <row r="14" spans="2:7" ht="38.25" x14ac:dyDescent="0.25">
      <c r="B14" s="117" t="s">
        <v>225</v>
      </c>
      <c r="C14" s="117" t="s">
        <v>211</v>
      </c>
      <c r="D14" s="101">
        <v>8</v>
      </c>
      <c r="E14" s="102">
        <v>350</v>
      </c>
      <c r="F14" s="108">
        <f t="shared" si="0"/>
        <v>2800</v>
      </c>
      <c r="G14" s="108">
        <f>F14/36</f>
        <v>77.777777777777771</v>
      </c>
    </row>
    <row r="15" spans="2:7" ht="15.75" x14ac:dyDescent="0.25">
      <c r="B15" s="100"/>
      <c r="C15" s="199" t="s">
        <v>186</v>
      </c>
      <c r="D15" s="200"/>
      <c r="E15" s="201"/>
      <c r="F15" s="107">
        <f>SUM(F4:F14)</f>
        <v>28168</v>
      </c>
      <c r="G15" s="107">
        <f>SUM(G4:G14)</f>
        <v>589.80444444444447</v>
      </c>
    </row>
    <row r="16" spans="2:7" ht="15.75" x14ac:dyDescent="0.25">
      <c r="B16" s="100"/>
      <c r="C16" s="199" t="s">
        <v>187</v>
      </c>
      <c r="D16" s="200"/>
      <c r="E16" s="201"/>
      <c r="F16" s="107"/>
      <c r="G16" s="107">
        <f>G15/44</f>
        <v>13.404646464646465</v>
      </c>
    </row>
    <row r="18" spans="2:2" x14ac:dyDescent="0.25">
      <c r="B18" t="s">
        <v>237</v>
      </c>
    </row>
    <row r="19" spans="2:2" x14ac:dyDescent="0.25">
      <c r="B19" t="s">
        <v>236</v>
      </c>
    </row>
  </sheetData>
  <mergeCells count="3">
    <mergeCell ref="B2:F2"/>
    <mergeCell ref="C15:E15"/>
    <mergeCell ref="C16:E16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Planilhas</vt:lpstr>
      <vt:lpstr>Resumo</vt:lpstr>
      <vt:lpstr>Unif. equipe interna desarmado</vt:lpstr>
      <vt:lpstr>Uniforme Equipe externa armado </vt:lpstr>
      <vt:lpstr>equipamentos</vt:lpstr>
      <vt:lpstr>Planilhas!Area_de_impressao</vt:lpstr>
      <vt:lpstr>Resumo!Area_de_impressao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Joao Paulo Machado Goncalves</cp:lastModifiedBy>
  <cp:lastPrinted>2015-06-26T13:19:02Z</cp:lastPrinted>
  <dcterms:created xsi:type="dcterms:W3CDTF">2012-06-25T19:52:53Z</dcterms:created>
  <dcterms:modified xsi:type="dcterms:W3CDTF">2015-06-26T14:35:29Z</dcterms:modified>
</cp:coreProperties>
</file>