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gugovbr-my.sharepoint.com/personal/luiz_borges_cgu_gov_br/Documents/Arquivos de Chat do Microsoft Teams/"/>
    </mc:Choice>
  </mc:AlternateContent>
  <xr:revisionPtr revIDLastSave="72" documentId="8_{4A5C2A3B-72FB-461E-817F-6D5F6E98851B}" xr6:coauthVersionLast="47" xr6:coauthVersionMax="47" xr10:uidLastSave="{F61FBA65-455A-4B0C-83C4-254D749B7AE8}"/>
  <bookViews>
    <workbookView xWindow="-120" yWindow="-120" windowWidth="29040" windowHeight="15840" tabRatio="711" xr2:uid="{00000000-000D-0000-FFFF-FFFF00000000}"/>
  </bookViews>
  <sheets>
    <sheet name="RESUMO" sheetId="52" r:id="rId1"/>
    <sheet name="TÉCNICO EM EDIFICAÇÕES" sheetId="35" r:id="rId2"/>
    <sheet name="TÉCNICO EM ELETROTÉCNICA" sheetId="55" r:id="rId3"/>
    <sheet name="TÉCNICO EM ELETROMECÂNICA" sheetId="56" r:id="rId4"/>
    <sheet name="MATERIAIS E EQUIPAMENTOS" sheetId="57" r:id="rId5"/>
    <sheet name="RELÓGIO" sheetId="58" r:id="rId6"/>
    <sheet name="HORÁRIOS" sheetId="5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52" l="1"/>
  <c r="D115" i="35"/>
  <c r="D116" i="35"/>
  <c r="D118" i="35" s="1"/>
  <c r="I26" i="57"/>
  <c r="I23" i="57"/>
  <c r="I24" i="57" s="1"/>
  <c r="I25" i="57" s="1"/>
  <c r="E23" i="57"/>
  <c r="O26" i="58"/>
  <c r="I19" i="57"/>
  <c r="I18" i="57"/>
  <c r="I17" i="57"/>
  <c r="I16" i="57"/>
  <c r="I15" i="57"/>
  <c r="I14" i="57"/>
  <c r="I13" i="57"/>
  <c r="I12" i="57"/>
  <c r="I11" i="57"/>
  <c r="I6" i="57" l="1"/>
  <c r="I5" i="57"/>
  <c r="I4" i="57"/>
  <c r="I20" i="57"/>
  <c r="C107" i="56"/>
  <c r="C101" i="56"/>
  <c r="D84" i="56"/>
  <c r="D87" i="56" s="1"/>
  <c r="C81" i="56"/>
  <c r="C67" i="56"/>
  <c r="D56" i="56"/>
  <c r="D61" i="56" s="1"/>
  <c r="D52" i="56"/>
  <c r="C49" i="56"/>
  <c r="C70" i="56" s="1"/>
  <c r="C72" i="56" s="1"/>
  <c r="C39" i="56"/>
  <c r="D32" i="56"/>
  <c r="D51" i="56" s="1"/>
  <c r="D53" i="56" s="1"/>
  <c r="D60" i="56" s="1"/>
  <c r="C107" i="55"/>
  <c r="C101" i="55"/>
  <c r="D84" i="55"/>
  <c r="D87" i="55" s="1"/>
  <c r="C81" i="55"/>
  <c r="C67" i="55"/>
  <c r="D56" i="55"/>
  <c r="D61" i="55" s="1"/>
  <c r="D52" i="55"/>
  <c r="C49" i="55"/>
  <c r="C70" i="55" s="1"/>
  <c r="C39" i="55"/>
  <c r="D32" i="55"/>
  <c r="D51" i="55" s="1"/>
  <c r="D53" i="55" s="1"/>
  <c r="D60" i="55" s="1"/>
  <c r="I7" i="57" l="1"/>
  <c r="D33" i="55"/>
  <c r="C72" i="55"/>
  <c r="D33" i="56"/>
  <c r="D70" i="56"/>
  <c r="D71" i="56"/>
  <c r="D66" i="56"/>
  <c r="D38" i="55"/>
  <c r="D67" i="55"/>
  <c r="D70" i="55"/>
  <c r="D111" i="55"/>
  <c r="D66" i="55"/>
  <c r="D69" i="55"/>
  <c r="D37" i="55"/>
  <c r="D68" i="55"/>
  <c r="D71" i="55"/>
  <c r="D93" i="35" l="1"/>
  <c r="D93" i="55"/>
  <c r="D95" i="55" s="1"/>
  <c r="D115" i="55" s="1"/>
  <c r="D93" i="56"/>
  <c r="D95" i="56" s="1"/>
  <c r="D115" i="56" s="1"/>
  <c r="D72" i="55"/>
  <c r="D113" i="55" s="1"/>
  <c r="D67" i="56"/>
  <c r="D38" i="56"/>
  <c r="D37" i="56"/>
  <c r="D39" i="56" s="1"/>
  <c r="D48" i="56" s="1"/>
  <c r="D68" i="56"/>
  <c r="D39" i="55"/>
  <c r="D69" i="56"/>
  <c r="D72" i="56" s="1"/>
  <c r="D113" i="56" s="1"/>
  <c r="D111" i="56"/>
  <c r="D42" i="56"/>
  <c r="D45" i="56"/>
  <c r="D44" i="55"/>
  <c r="D46" i="55"/>
  <c r="D48" i="55"/>
  <c r="D43" i="56" l="1"/>
  <c r="D41" i="56"/>
  <c r="D58" i="56"/>
  <c r="D58" i="55"/>
  <c r="D47" i="55"/>
  <c r="D45" i="55"/>
  <c r="D43" i="55"/>
  <c r="D41" i="55"/>
  <c r="D47" i="56"/>
  <c r="D42" i="55"/>
  <c r="D44" i="56"/>
  <c r="D46" i="56"/>
  <c r="D49" i="56"/>
  <c r="D7" i="52"/>
  <c r="D49" i="55" l="1"/>
  <c r="D59" i="56"/>
  <c r="D62" i="56" s="1"/>
  <c r="D80" i="56"/>
  <c r="D77" i="56"/>
  <c r="D78" i="56"/>
  <c r="D79" i="56"/>
  <c r="D76" i="56"/>
  <c r="D81" i="56" l="1"/>
  <c r="D86" i="56" s="1"/>
  <c r="D88" i="56" s="1"/>
  <c r="D114" i="56" s="1"/>
  <c r="D78" i="55"/>
  <c r="D80" i="55"/>
  <c r="D79" i="55"/>
  <c r="D59" i="55"/>
  <c r="D62" i="55" s="1"/>
  <c r="D112" i="55" s="1"/>
  <c r="D76" i="55"/>
  <c r="D77" i="55"/>
  <c r="D112" i="56"/>
  <c r="D116" i="56" s="1"/>
  <c r="D99" i="56"/>
  <c r="C107" i="35"/>
  <c r="C101" i="35"/>
  <c r="D95" i="35"/>
  <c r="C81" i="35"/>
  <c r="C67" i="35"/>
  <c r="D52" i="35"/>
  <c r="C49" i="35"/>
  <c r="C70" i="35" s="1"/>
  <c r="C39" i="35"/>
  <c r="D32" i="35"/>
  <c r="D51" i="35" s="1"/>
  <c r="D81" i="55" l="1"/>
  <c r="D86" i="55" s="1"/>
  <c r="D88" i="55" s="1"/>
  <c r="D100" i="56"/>
  <c r="D106" i="56" s="1"/>
  <c r="D53" i="35"/>
  <c r="D60" i="35" s="1"/>
  <c r="C72" i="35"/>
  <c r="D33" i="35"/>
  <c r="D114" i="55" l="1"/>
  <c r="D116" i="55" s="1"/>
  <c r="D99" i="55"/>
  <c r="D102" i="56"/>
  <c r="D103" i="56"/>
  <c r="D107" i="56" s="1"/>
  <c r="D117" i="56" s="1"/>
  <c r="D69" i="35"/>
  <c r="D66" i="35"/>
  <c r="D37" i="35"/>
  <c r="D70" i="35"/>
  <c r="D67" i="35"/>
  <c r="D56" i="35"/>
  <c r="D61" i="35" s="1"/>
  <c r="D84" i="35" s="1"/>
  <c r="D87" i="35" s="1"/>
  <c r="D38" i="35"/>
  <c r="D111" i="35"/>
  <c r="D71" i="35"/>
  <c r="D68" i="35"/>
  <c r="D118" i="56" l="1"/>
  <c r="E6" i="52" s="1"/>
  <c r="F6" i="52" s="1"/>
  <c r="G6" i="52" s="1"/>
  <c r="D100" i="55"/>
  <c r="D106" i="55" s="1"/>
  <c r="D39" i="35"/>
  <c r="D72" i="35"/>
  <c r="D113" i="35" s="1"/>
  <c r="D102" i="55" l="1"/>
  <c r="D103" i="55"/>
  <c r="D58" i="35"/>
  <c r="D45" i="35"/>
  <c r="D47" i="35"/>
  <c r="D46" i="35"/>
  <c r="D41" i="35"/>
  <c r="D43" i="35"/>
  <c r="D42" i="35"/>
  <c r="D48" i="35"/>
  <c r="D44" i="35"/>
  <c r="D107" i="55" l="1"/>
  <c r="D117" i="55" s="1"/>
  <c r="D49" i="35"/>
  <c r="D118" i="55" l="1"/>
  <c r="E5" i="52" s="1"/>
  <c r="F5" i="52" s="1"/>
  <c r="G5" i="52" s="1"/>
  <c r="D59" i="35"/>
  <c r="D62" i="35" s="1"/>
  <c r="D77" i="35"/>
  <c r="D76" i="35"/>
  <c r="D79" i="35"/>
  <c r="D78" i="35"/>
  <c r="D80" i="35"/>
  <c r="D81" i="35" l="1"/>
  <c r="D86" i="35" s="1"/>
  <c r="D88" i="35" s="1"/>
  <c r="D114" i="35" s="1"/>
  <c r="D112" i="35"/>
  <c r="D99" i="35" l="1"/>
  <c r="D100" i="35" s="1"/>
  <c r="D102" i="35" s="1"/>
  <c r="D103" i="35" l="1"/>
  <c r="D106" i="35"/>
  <c r="D107" i="35" l="1"/>
  <c r="D117" i="35" s="1"/>
  <c r="E4" i="52" l="1"/>
  <c r="F4" i="52" l="1"/>
  <c r="G4" i="52" s="1"/>
  <c r="G7" i="52" s="1"/>
  <c r="F7" i="5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tc={6FB469E1-81F1-4695-9DBC-3D05EE72442E}</author>
    <author>tc={B3329CAF-83A7-4CA9-9289-3F0BB9B983DE}</author>
    <author>tc={96EC855E-3E84-4914-8DB2-592F1CF20DA9}</author>
    <author>tc={CB544D7C-9DAC-426C-9415-2A8BC3DEDFB1}</author>
    <author>tc={D12ECF9E-9D7C-4C4F-80BE-C0E0B0D85EE7}</author>
    <author>tc={5A33E7D6-70A3-4C3E-B2C2-C3056AE65107}</author>
    <author>tc={F1D501DB-6F92-4F9E-B907-A09FF3DD6E86}</author>
  </authors>
  <commentList>
    <comment ref="A35" authorId="0" shapeId="0" xr:uid="{00000000-0006-0000-03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Esses percentuais de 13º e Férias foram definidos para coincidirem com os valores que serão recolhidos mensalmente para a Conta Vinculada</t>
      </text>
    </comment>
    <comment ref="D40" authorId="1" shapeId="0" xr:uid="{00000000-0006-0000-0300-000002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Com exceção do item C (SAT) que varia de empresa para empresa,  todos os percentuais do  Submódulo 2.2 são fixos, definidos em lei.</t>
      </text>
    </comment>
    <comment ref="A64" authorId="2" shapeId="0" xr:uid="{00000000-0006-0000-03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Todo este módulo é de preenchimento discricionário da empresa. Para efeitos de estimativa, foram utilizados os valores que costumam ser cotados nas planilhas de serviços com mão-de-obra na CGU.</t>
      </text>
    </comment>
    <comment ref="C68" authorId="3" shapeId="0" xr:uid="{00000000-0006-0000-03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C71" authorId="4" shapeId="0" xr:uid="{00000000-0006-0000-0300-000005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A74" authorId="5" shapeId="0" xr:uid="{00000000-0006-0000-0300-000006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Módulo de preenchimento discricionário da licitante. Percentuais estimados conforme a média aplicada no DF</t>
      </text>
    </comment>
    <comment ref="A90" authorId="6" shapeId="0" xr:uid="{00000000-0006-0000-0300-000007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Cotações feitas pela área técnica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tc={6FB469E1-81F1-4696-9DBC-3D05EE72442E}</author>
    <author>tc={B3329CAF-83A7-4CAA-9289-3F0BB9B983DE}</author>
    <author>tc={96EC855E-3E84-4915-8DB2-592F1CF20DA9}</author>
    <author>tc={CB544D7C-9DAC-426D-9415-2A8BC3DEDFB1}</author>
    <author>tc={D12ECF9E-9D7C-4C50-80BE-C0E0B0D85EE7}</author>
    <author>tc={5A33E7D6-70A3-4C3F-B2C2-C3056AE65107}</author>
    <author>tc={F1D501DB-6F92-4F9F-B907-A09FF3DD6E86}</author>
  </authors>
  <commentList>
    <comment ref="A35" authorId="0" shapeId="0" xr:uid="{00000000-0006-0000-04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Esses percentuais de 13º e Férias foram definidos para coincidirem com os valores que serão recolhidos mensalmente para a Conta Vinculada</t>
      </text>
    </comment>
    <comment ref="D40" authorId="1" shapeId="0" xr:uid="{00000000-0006-0000-0400-000002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Com exceção do item C (SAT) que varia de empresa para empresa,  todos os percentuais do  Submódulo 2.2 são fixos, definidos em lei.</t>
      </text>
    </comment>
    <comment ref="A64" authorId="2" shapeId="0" xr:uid="{00000000-0006-0000-04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Todo este módulo é de preenchimento discricionário da empresa. Para efeitos de estimativa, foram utilizados os valores que costumam ser cotados nas planilhas de serviços com mão-de-obra na CGU.</t>
      </text>
    </comment>
    <comment ref="C68" authorId="3" shapeId="0" xr:uid="{00000000-0006-0000-04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C71" authorId="4" shapeId="0" xr:uid="{00000000-0006-0000-0400-000005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A74" authorId="5" shapeId="0" xr:uid="{00000000-0006-0000-0400-000006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Módulo de preenchimento discricionário da licitante. Percentuais estimados conforme a média aplicada no DF</t>
      </text>
    </comment>
    <comment ref="A90" authorId="6" shapeId="0" xr:uid="{00000000-0006-0000-0400-000007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Cotações feitas pela área técnica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tc={6FB469E1-81F1-4697-9DBC-3D05EE72442E}</author>
    <author>tc={B3329CAF-83A7-4CAB-9289-3F0BB9B983DE}</author>
    <author>tc={96EC855E-3E84-4916-8DB2-592F1CF20DA9}</author>
    <author>tc={CB544D7C-9DAC-426E-9415-2A8BC3DEDFB1}</author>
    <author>tc={D12ECF9E-9D7C-4C51-80BE-C0E0B0D85EE7}</author>
    <author>tc={5A33E7D6-70A3-4C40-B2C2-C3056AE65107}</author>
    <author>tc={F1D501DB-6F92-4FA0-B907-A09FF3DD6E86}</author>
  </authors>
  <commentList>
    <comment ref="A35" authorId="0" shapeId="0" xr:uid="{00000000-0006-0000-05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Esses percentuais de 13º e Férias foram definidos para coincidirem com os valores que serão recolhidos mensalmente para a Conta Vinculada</t>
      </text>
    </comment>
    <comment ref="D40" authorId="1" shapeId="0" xr:uid="{00000000-0006-0000-0500-000002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Com exceção do item C (SAT) que varia de empresa para empresa,  todos os percentuais do  Submódulo 2.2 são fixos, definidos em lei.</t>
      </text>
    </comment>
    <comment ref="A64" authorId="2" shapeId="0" xr:uid="{00000000-0006-0000-05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Todo este módulo é de preenchimento discricionário da empresa. Para efeitos de estimativa, foram utilizados os valores que costumam ser cotados nas planilhas de serviços com mão-de-obra na CGU.</t>
      </text>
    </comment>
    <comment ref="C68" authorId="3" shapeId="0" xr:uid="{00000000-0006-0000-05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C71" authorId="4" shapeId="0" xr:uid="{00000000-0006-0000-0500-000005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pela empresa. A soma dos percentuais das Multas do FGTS sobre o API e sobre o APT deve resultar em 4% (valor a ser recolhido mensalmente pela Conta Vinculada)</t>
      </text>
    </comment>
    <comment ref="A74" authorId="5" shapeId="0" xr:uid="{00000000-0006-0000-0500-000006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Módulo de preenchimento discricionário da licitante. Percentuais estimados conforme a média aplicada no DF</t>
      </text>
    </comment>
    <comment ref="A90" authorId="6" shapeId="0" xr:uid="{00000000-0006-0000-0500-000007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Cotações feitas pela área técnica</t>
      </text>
    </comment>
  </commentList>
</comments>
</file>

<file path=xl/sharedStrings.xml><?xml version="1.0" encoding="utf-8"?>
<sst xmlns="http://schemas.openxmlformats.org/spreadsheetml/2006/main" count="1035" uniqueCount="261">
  <si>
    <t>PLANILHA ESTIMATIVA DA CONTRATAÇÃO - APOIO SERVIÇO TÉCNICO ESPECIALIZADO</t>
  </si>
  <si>
    <t>Nº</t>
  </si>
  <si>
    <t>POSTO</t>
  </si>
  <si>
    <t>CCT UTILIZADA COMO REFERÊNCIA PARA A ESTIMATIVA</t>
  </si>
  <si>
    <t>QUANTIDADE DE POSTOS</t>
  </si>
  <si>
    <t>VALOR MENSAL POR POSTO</t>
  </si>
  <si>
    <t>VALOR MENSAL TOTAL</t>
  </si>
  <si>
    <t>VALOR ANUAL</t>
  </si>
  <si>
    <t>A</t>
  </si>
  <si>
    <t>B</t>
  </si>
  <si>
    <t>C = A*B</t>
  </si>
  <si>
    <t>D=C*12</t>
  </si>
  <si>
    <t>TÉCNICO EM EDIFICAÇÕES</t>
  </si>
  <si>
    <t>TÉCNICO EM ELETROMECÂNICA</t>
  </si>
  <si>
    <t>TÉCNICO EM ELETROTÉCNICA</t>
  </si>
  <si>
    <t>PLANILHA ESTIMATIVA DE CUSTOS</t>
  </si>
  <si>
    <t xml:space="preserve">INSTRUÇÃO NORMATIVA Nº 5, DE 26 DE MAIO DE 2017 (Atualizada) e </t>
  </si>
  <si>
    <t>INSTRUÇÃO NORMATIVA Nº 7, DE 20 DE SETEMBRO DE 2018.</t>
  </si>
  <si>
    <t>CONTROLADORIA-GERAL DA UNIÃO/DF</t>
  </si>
  <si>
    <t>DADOS PROCESSUAIS</t>
  </si>
  <si>
    <t>1 -</t>
  </si>
  <si>
    <t xml:space="preserve">Processo n.º: </t>
  </si>
  <si>
    <t>00190.109598/2023-14</t>
  </si>
  <si>
    <t>2 -</t>
  </si>
  <si>
    <t xml:space="preserve">Pregão Eletrônico n.º: 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</si>
  <si>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</si>
  <si>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</si>
  <si>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</si>
  <si>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</si>
  <si>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</si>
  <si>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</si>
  <si>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</si>
  <si>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</si>
  <si>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</si>
  <si>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BRASÍLIA/DF</t>
  </si>
  <si>
    <t>7 -</t>
  </si>
  <si>
    <t>Prazo de Execução Contratual:</t>
  </si>
  <si>
    <t>MESES</t>
  </si>
  <si>
    <t>12</t>
  </si>
  <si>
    <t>8 -</t>
  </si>
  <si>
    <t>Tipo de Serviço:</t>
  </si>
  <si>
    <t>9 -</t>
  </si>
  <si>
    <t>Unidade de Medida:</t>
  </si>
  <si>
    <t>POSTO DE TRABALHO</t>
  </si>
  <si>
    <t>10 -</t>
  </si>
  <si>
    <t>Salário Mínimo Vigente:</t>
  </si>
  <si>
    <t>R$</t>
  </si>
  <si>
    <t>MÃO DE OBRA VINCULADA À EXECUÇÃO CONTRATUAL</t>
  </si>
  <si>
    <t>OBSERVAÇÕES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</si>
  <si>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</si>
  <si>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</si>
  <si>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</si>
  <si>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</si>
  <si>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</si>
  <si>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</si>
  <si>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</si>
  <si>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</si>
  <si>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</si>
  <si>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</si>
  <si>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</si>
  <si>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</si>
  <si>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 xml:space="preserve">17 - </t>
  </si>
  <si>
    <t>Jornada de Trabalho:</t>
  </si>
  <si>
    <t>40 HORAS SEMANAIS</t>
  </si>
  <si>
    <t>18 -</t>
  </si>
  <si>
    <t>Quantidade de postos:</t>
  </si>
  <si>
    <t>MÓDULO 1 - COMPOSIÇÃO DA REMUNERAÇÃO</t>
  </si>
  <si>
    <t xml:space="preserve">Composição da Remuneração </t>
  </si>
  <si>
    <t xml:space="preserve">Valor (R$) </t>
  </si>
  <si>
    <t>A -</t>
  </si>
  <si>
    <t>Salário-Base</t>
  </si>
  <si>
    <t>TOTAL DO MÓDULO 1</t>
  </si>
  <si>
    <t>MÓDULO 2 - ENCARGOS E BENEFÍCIOS ANUAIS, MENSAIS E DIÁRIOS</t>
  </si>
  <si>
    <t>Submódulo 2.1 - 13º (Décimo Terceiro) Salário, Férias e Adicional de Férias</t>
  </si>
  <si>
    <t>Perc. (%)</t>
  </si>
  <si>
    <t>Valor (R$)</t>
  </si>
  <si>
    <t xml:space="preserve">13º (Décimo Terceiro) Salário                                   </t>
  </si>
  <si>
    <t xml:space="preserve">Item 14 do Anexo XII da IN 05/2017 MPDG (Percentual a ser recolhido para a Conta Vinculada) </t>
  </si>
  <si>
    <t>B -</t>
  </si>
  <si>
    <t>Férias e Adicional de Férias</t>
  </si>
  <si>
    <t>Valor engloba as Férias do Funcionário Titular e do Substituto, coincidindo com o percentual a ser recolhido mensalmente pela Conta Vinculada</t>
  </si>
  <si>
    <t>Total do Submódulo 2.1</t>
  </si>
  <si>
    <t>Submódulo 2.2 - Encargos Previdenciários, FGTS e Outras Contribuições</t>
  </si>
  <si>
    <t xml:space="preserve">INSS - Art. 22, Inciso I, da Lei nº 8.212/91                                                                                    </t>
  </si>
  <si>
    <t xml:space="preserve">Salário Educação - Art. 3º, Inciso I, Decreto n.º 87.043/82                                               </t>
  </si>
  <si>
    <t>C -</t>
  </si>
  <si>
    <t xml:space="preserve">Seguro Acidente de Trabalho (RAT x FAP) - Decreto nº 3.048/99 </t>
  </si>
  <si>
    <t>O SAT a depender do grau de risco do serviço irá variar entre 1%, para risco leve, de 2%, para risco médio, e de 3% de risco grave. (Valor Limite: 3 RAT x 2 FAP)</t>
  </si>
  <si>
    <t>D -</t>
  </si>
  <si>
    <t xml:space="preserve">SESC ou SESI - Art. 3º, Lei n.º 8.036/90 </t>
  </si>
  <si>
    <t>E -</t>
  </si>
  <si>
    <t>SENAI - SENAC - Decreto n.º 2.318/86</t>
  </si>
  <si>
    <t>F -</t>
  </si>
  <si>
    <t xml:space="preserve">SEBRAE - Art. 8º, Lei n.º 8.029/90 e Lei n.º 8.154/90                                          </t>
  </si>
  <si>
    <t>G -</t>
  </si>
  <si>
    <t xml:space="preserve">INCRA - Lei n.º 7.787/89 e DL n.º 1.146/70                          </t>
  </si>
  <si>
    <t>H -</t>
  </si>
  <si>
    <t xml:space="preserve">FGTS - Art. 15, Lei nº 8.030/90 e Art. 7º, III, CF                                                                      </t>
  </si>
  <si>
    <t>Total do Submódulo 2.2</t>
  </si>
  <si>
    <t>Submódulo 2.3 - Benefícios Mensais e Diários</t>
  </si>
  <si>
    <t>Vl. Ref. (R$)</t>
  </si>
  <si>
    <t>Auxílio Transporte</t>
  </si>
  <si>
    <t>Auxílio Alimentação</t>
  </si>
  <si>
    <t>Total do Submódulo 2.3</t>
  </si>
  <si>
    <t>Submódulo 2.4 - Intervalo Intrajornada do Titular</t>
  </si>
  <si>
    <t>Horas no mês</t>
  </si>
  <si>
    <t>Intervalo Intrajornada</t>
  </si>
  <si>
    <t>Total do Submódulo 2.4</t>
  </si>
  <si>
    <t>RESUMO DO MÓDULO 2 - Encargos e Benefícios Anuais, Mensais e Diários</t>
  </si>
  <si>
    <t>2.1 -</t>
  </si>
  <si>
    <t>13º (Décimo Terceiro) Salário, Férias e Adicional de Férias</t>
  </si>
  <si>
    <t>2.2 -</t>
  </si>
  <si>
    <t>Encargos Previdenciários, FGTS e Outras Contribuições</t>
  </si>
  <si>
    <t>2.3 -</t>
  </si>
  <si>
    <t>Benefícios Mensais e Diários</t>
  </si>
  <si>
    <t>2.4</t>
  </si>
  <si>
    <t>Intervalo Intrajornada do Titular</t>
  </si>
  <si>
    <t>TOTAL DO MÓDULO 2</t>
  </si>
  <si>
    <t>MÓDULO 3 - PROVISÃO PARA RESCISÃO</t>
  </si>
  <si>
    <t>Provisão para Rescisão</t>
  </si>
  <si>
    <t>Aviso prévio indenizado Art. 7º, XXI, CF/88, 477, 487 e 491 CLT</t>
  </si>
  <si>
    <t>Incidência do FGTS  sobre aviso prévio indenizado  Leis Nº 8.036/90 e 9.491/97</t>
  </si>
  <si>
    <t>Multa do FGTS e contribuição social sobre o Aviso Prévio Indenizado  Leis Nº 8.036/90 e 9.491/97</t>
  </si>
  <si>
    <t>Aviso prévio trabalhado Art. 7º, XXI, CF/88, 477, 487 e 491CLT. Redução de 7 dias ou 2 horas por dia, percentual relativo a contrato de 12 meses</t>
  </si>
  <si>
    <t>Incidência dos encargos do submódulo 2.2 sobre o Aviso Prévio</t>
  </si>
  <si>
    <t>Multa do FGTS e contribuição social sobre aviso prévio trabalhado Leis Nº 8.036/90 e 9.491/97</t>
  </si>
  <si>
    <t>TOTAL DO MÓDULO 3</t>
  </si>
  <si>
    <t>MÓDULO 4 -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</si>
  <si>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</si>
  <si>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</si>
  <si>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</si>
  <si>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</si>
  <si>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</si>
  <si>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 Afastamento Maternidade</t>
  </si>
  <si>
    <t>Total do Submódulo 4.1</t>
  </si>
  <si>
    <t>Submódulo 4.2 - Intrajornada</t>
  </si>
  <si>
    <t>Intervalo para Repouso ou Alimentação</t>
  </si>
  <si>
    <t>Total do Submódulo 4.2</t>
  </si>
  <si>
    <t>RESUMO DO MÓDULO 4 - Custo de Reposição do Profissional Ausente</t>
  </si>
  <si>
    <t>4.1 -</t>
  </si>
  <si>
    <t>Ausências Legais</t>
  </si>
  <si>
    <t>4.2</t>
  </si>
  <si>
    <t>TOTAL DO MÓDULO 4</t>
  </si>
  <si>
    <t>MÓDULO 5 - INSUMOS DIVERSOS</t>
  </si>
  <si>
    <t>Insumos Diversos</t>
  </si>
  <si>
    <t>Materiais</t>
  </si>
  <si>
    <t>Pesquisa de preços realizada pela Área Técnica</t>
  </si>
  <si>
    <t>Equipamentos</t>
  </si>
  <si>
    <t>Uniformes</t>
  </si>
  <si>
    <t>TOTAL DO MÓDULO 5</t>
  </si>
  <si>
    <t>MÓDULO 6 - CUSTOS INDIRETOS, LUCRO E TRIBUTOS</t>
  </si>
  <si>
    <t>Custos Indiretos, Tributos e Lucro</t>
  </si>
  <si>
    <t>Custos Indiretos</t>
  </si>
  <si>
    <t>Lucro</t>
  </si>
  <si>
    <t>C.1) Tributos Federais (especificar)</t>
  </si>
  <si>
    <t xml:space="preserve">        COFINS - </t>
  </si>
  <si>
    <t xml:space="preserve">        PIS - </t>
  </si>
  <si>
    <t>C.2) Tributos Estaduais (especificar)</t>
  </si>
  <si>
    <t>C.3) Tributos Municipais (especificar)</t>
  </si>
  <si>
    <t xml:space="preserve">        ISS</t>
  </si>
  <si>
    <t>TOTAL DO MÓDULO 6</t>
  </si>
  <si>
    <t>QUADRO - RESUMO DO CUSTO POR EMPREGADO</t>
  </si>
  <si>
    <t>Mão de obra vinculada à execução contratual (valor por posto de trabalho)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</si>
  <si>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</si>
  <si>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</si>
  <si>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</si>
  <si>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</si>
  <si>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</si>
  <si>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=&gt; (A+B+C+D+E)</t>
  </si>
  <si>
    <t>Módulo 6 - Custos Indiretos, Lucro e Tributos</t>
  </si>
  <si>
    <t>TOTAL POR EMPREGADO =&gt; (A+B+C+D+E+F)</t>
  </si>
  <si>
    <t>Percentual zerado, haja vista que o item Férias no Submódulo 2.1 já contemplará as Férias do Titular e do Substituto</t>
  </si>
  <si>
    <t>Percentual definido a critério da empresa licitante. Limite definido pelo TCU: 5%</t>
  </si>
  <si>
    <t>Percentual definido a critério da empresa licitante. Limite definido pelo TCU: 10%</t>
  </si>
  <si>
    <t>Tributação: Lucro Real (Valor Máximo para fins de estimativa)</t>
  </si>
  <si>
    <t>SERVIÇOS GERAIS</t>
  </si>
  <si>
    <t>3121-05</t>
  </si>
  <si>
    <t>CCT SEAC-DF SINTEC-DF 2023/2024 - Cláusula Terceira</t>
  </si>
  <si>
    <t>DF000382/2023</t>
  </si>
  <si>
    <t>CCT SEAC-DF SINTEC-DF 2023/2024</t>
  </si>
  <si>
    <t>CCT SEAC-DF SINTEC-DF 2023/2024 - Cláusula Décima Quarta</t>
  </si>
  <si>
    <t>CCT SEAC-DF SINTEC-DF 2023/2024 - Cláusula Décima Terceira</t>
  </si>
  <si>
    <t xml:space="preserve">3131-05 </t>
  </si>
  <si>
    <t>3003-05</t>
  </si>
  <si>
    <t xml:space="preserve">CCT SEAC-DF SINTEC-DF 2023/2024 </t>
  </si>
  <si>
    <t>MATERIAIS E EQUIPAMENTOS</t>
  </si>
  <si>
    <t>EPI</t>
  </si>
  <si>
    <t>item</t>
  </si>
  <si>
    <t>descrição</t>
  </si>
  <si>
    <t>referência</t>
  </si>
  <si>
    <t>código</t>
  </si>
  <si>
    <t>custo unitário R$</t>
  </si>
  <si>
    <t>vida útil (meses)</t>
  </si>
  <si>
    <t>medida</t>
  </si>
  <si>
    <t>qtde</t>
  </si>
  <si>
    <t>custo mensal R$</t>
  </si>
  <si>
    <t>Luva Isolante Classe 0, baixa tensão 1kV</t>
  </si>
  <si>
    <t>Comprasnet - Pesquisa de Preços</t>
  </si>
  <si>
    <t>par</t>
  </si>
  <si>
    <t>Bota de segurança c/ biqueira de aço</t>
  </si>
  <si>
    <t>SINAPI</t>
  </si>
  <si>
    <t>Capacete de segurança aba frontal com suspensão de polietileno, sem jugular (CLASSE B)</t>
  </si>
  <si>
    <t>unid</t>
  </si>
  <si>
    <t>SUBTOTAL</t>
  </si>
  <si>
    <t>EQUIPAMENTOS DE MEDIÇÃO</t>
  </si>
  <si>
    <t>Trena eletrônica digital. Alcance: 30 cm a 150 m; visor: cristal líquido; precisão: 3 mm; desligamento automático</t>
  </si>
  <si>
    <t>Nível de precisão laser. Projeção: 3 linhas; nivelamento automático; raio de alcance 30 m; angulação 360°</t>
  </si>
  <si>
    <t>Alicate amperímetro. Corrente: 0,1 a 1000 A; voltagem: 1 a 750 V AC/ 1 a 1000 DC; resistência: 2 MOHM</t>
  </si>
  <si>
    <t>Multímetro. Tensão AC: 2,5 a 1000V; resistência: 0 a 20 MOHM; com proteção de sobrecarga</t>
  </si>
  <si>
    <t>Termômetro Digital; faixa de temperatura: 2 a 120 °C; umidade relativa: 0 a 100%; bulbo seco e bulbo úmido tgd-400; precisão: 0,3 °C</t>
  </si>
  <si>
    <t xml:space="preserve">Termohigrômetro-Anemômetro. Velocidade: 0,25 a 30 m/s; volume: 0,002 a 3000 m^3/s; </t>
  </si>
  <si>
    <t>Decibelímetro; Medição 30 a 130 DB; frequência: 20 Hz a 8 kHz; precisão: 0,1 DB</t>
  </si>
  <si>
    <t>Luxímetro. Faixa de Medição: a 100.000 Lux; precisão 5%</t>
  </si>
  <si>
    <t>Termômetro Termovisor Infravermelhor portátil. Faixa de medição: -20 a 400 °C; parâmetros: emissividade, temperatura refletida.</t>
  </si>
  <si>
    <t>RELÓGIO DE PONTO</t>
  </si>
  <si>
    <t>Relógio de ponto biométrico</t>
  </si>
  <si>
    <t>Painel de Preços - Pesquisa de Preços</t>
  </si>
  <si>
    <t>TOTAL GERAL</t>
  </si>
  <si>
    <t>TOTAL POR POSTO</t>
  </si>
  <si>
    <t>EDIFÍCIO CGU-SEDE HOJE</t>
  </si>
  <si>
    <t>Turno</t>
  </si>
  <si>
    <t>Domingo</t>
  </si>
  <si>
    <t>Segunda</t>
  </si>
  <si>
    <t>Terça</t>
  </si>
  <si>
    <t>Quarta</t>
  </si>
  <si>
    <t>Quinta</t>
  </si>
  <si>
    <t>Sexta</t>
  </si>
  <si>
    <t>Sábado</t>
  </si>
  <si>
    <t>Diurno</t>
  </si>
  <si>
    <t>L1 FOLG</t>
  </si>
  <si>
    <t>L1</t>
  </si>
  <si>
    <t>L2</t>
  </si>
  <si>
    <t>D1 FOLG</t>
  </si>
  <si>
    <t>D1</t>
  </si>
  <si>
    <t>D3</t>
  </si>
  <si>
    <t>D2 FOLG</t>
  </si>
  <si>
    <t>D2</t>
  </si>
  <si>
    <t>D4</t>
  </si>
  <si>
    <t>D3 FOLG</t>
  </si>
  <si>
    <t>D5</t>
  </si>
  <si>
    <t>D7</t>
  </si>
  <si>
    <t>D4 FOLG</t>
  </si>
  <si>
    <t>D6</t>
  </si>
  <si>
    <t>D8</t>
  </si>
  <si>
    <t>Noturno</t>
  </si>
  <si>
    <t>N1 FOLG</t>
  </si>
  <si>
    <t>N1</t>
  </si>
  <si>
    <t>N3</t>
  </si>
  <si>
    <t>N2 FOLG</t>
  </si>
  <si>
    <t>N2</t>
  </si>
  <si>
    <t>N4</t>
  </si>
  <si>
    <t>D5 FOLG</t>
  </si>
  <si>
    <t>D9</t>
  </si>
  <si>
    <t>D11</t>
  </si>
  <si>
    <t>D6 FOLG</t>
  </si>
  <si>
    <t>D10</t>
  </si>
  <si>
    <t>D12</t>
  </si>
  <si>
    <t>SABRINA</t>
  </si>
  <si>
    <t>COMERCIAL@GRUPOCITYSEVICE.COM</t>
  </si>
  <si>
    <t>Média</t>
  </si>
  <si>
    <t>SEAC-DF SINTEC-DF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</si>
</sst>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&quot;R$ &quot;#,##0_);\(&quot;R$ &quot;#,##0\)"/>
    <numFmt numFmtId="167" formatCode="&quot;R$ &quot;#,##0.00_);\(&quot;R$ &quot;#,##0.00\)"/>
    <numFmt numFmtId="168" formatCode="_(&quot;R$ &quot;* #,##0.00_);_(&quot;R$ &quot;* \(#,##0.00\);_(&quot;R$ &quot;* \-??_);_(@_)"/>
    <numFmt numFmtId="169" formatCode="#,##0.00\ ;&quot; (&quot;#,##0.00\);&quot; -&quot;#\ ;@\ "/>
    <numFmt numFmtId="170" formatCode="_(&quot;R$ &quot;* #,##0_);_(&quot;R$ &quot;* \(#,##0\);_(&quot;R$ &quot;* &quot;-&quot;_);_(@_)"/>
    <numFmt numFmtId="171" formatCode="&quot;R$ &quot;#,##0_);[Red]\(&quot;R$ &quot;#,##0\)"/>
    <numFmt numFmtId="172" formatCode="_(* #,##0.00_);_(* \(#,##0.00\);_(* \-??_);_(@_)"/>
    <numFmt numFmtId="173" formatCode="_-* #,##0_-;\-* #,##0_-;_-* &quot;-&quot;??_-;_-@_-"/>
    <numFmt numFmtId="174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sz val="12"/>
      <name val="Cambria"/>
      <family val="1"/>
    </font>
    <font>
      <sz val="10"/>
      <name val="Cambria"/>
      <family val="1"/>
    </font>
    <font>
      <b/>
      <sz val="14"/>
      <name val="Cambria"/>
      <family val="1"/>
    </font>
    <font>
      <b/>
      <sz val="10"/>
      <name val="Cambria"/>
      <family val="1"/>
    </font>
    <font>
      <b/>
      <u/>
      <sz val="10"/>
      <name val="Cambria"/>
      <family val="1"/>
    </font>
    <font>
      <b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rgb="FFCCFFFF"/>
      </patternFill>
    </fill>
    <fill>
      <patternFill patternType="solid">
        <fgColor rgb="FFDCDCDC"/>
        <bgColor rgb="FFE6E6E6"/>
      </patternFill>
    </fill>
    <fill>
      <patternFill patternType="solid">
        <fgColor theme="0"/>
        <bgColor rgb="FFE6FF00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6" fontId="7" fillId="0" borderId="0" applyFill="0" applyBorder="0" applyAlignment="0" applyProtection="0"/>
    <xf numFmtId="165" fontId="10" fillId="0" borderId="0" applyFont="0" applyFill="0" applyBorder="0" applyAlignment="0" applyProtection="0"/>
    <xf numFmtId="167" fontId="10" fillId="0" borderId="0" applyFill="0" applyBorder="0" applyAlignment="0" applyProtection="0"/>
    <xf numFmtId="165" fontId="7" fillId="0" borderId="0" applyFont="0" applyFill="0" applyBorder="0" applyAlignment="0" applyProtection="0"/>
    <xf numFmtId="168" fontId="7" fillId="0" borderId="0" applyFill="0" applyBorder="0" applyAlignment="0" applyProtection="0"/>
    <xf numFmtId="168" fontId="10" fillId="0" borderId="0" applyFill="0" applyBorder="0" applyAlignment="0" applyProtection="0"/>
    <xf numFmtId="168" fontId="7" fillId="0" borderId="0" applyFill="0" applyBorder="0" applyAlignment="0" applyProtection="0"/>
    <xf numFmtId="167" fontId="10" fillId="0" borderId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ill="0" applyBorder="0" applyAlignment="0" applyProtection="0"/>
    <xf numFmtId="167" fontId="7" fillId="0" borderId="0" applyFill="0" applyBorder="0" applyAlignment="0" applyProtection="0"/>
    <xf numFmtId="169" fontId="7" fillId="0" borderId="0" applyFill="0" applyBorder="0" applyAlignment="0" applyProtection="0"/>
    <xf numFmtId="165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9" fontId="7" fillId="0" borderId="0" applyFill="0" applyBorder="0" applyAlignment="0" applyProtection="0"/>
    <xf numFmtId="171" fontId="7" fillId="0" borderId="0" applyFill="0" applyBorder="0" applyAlignment="0" applyProtection="0"/>
    <xf numFmtId="43" fontId="11" fillId="0" borderId="0" applyFont="0" applyFill="0" applyBorder="0" applyAlignment="0" applyProtection="0"/>
    <xf numFmtId="167" fontId="7" fillId="0" borderId="0" applyFill="0" applyBorder="0" applyAlignment="0" applyProtection="0"/>
    <xf numFmtId="172" fontId="7" fillId="0" borderId="0" applyFill="0" applyBorder="0" applyAlignment="0" applyProtection="0"/>
    <xf numFmtId="172" fontId="10" fillId="0" borderId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ill="0" applyBorder="0" applyAlignment="0" applyProtection="0"/>
    <xf numFmtId="43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2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4" fillId="0" borderId="0" xfId="13" applyFont="1" applyAlignment="1">
      <alignment vertical="center"/>
    </xf>
    <xf numFmtId="0" fontId="15" fillId="0" borderId="0" xfId="13" applyFont="1" applyAlignment="1">
      <alignment vertical="center" wrapText="1"/>
    </xf>
    <xf numFmtId="0" fontId="14" fillId="0" borderId="0" xfId="13" applyFont="1" applyAlignment="1">
      <alignment vertical="center" wrapText="1"/>
    </xf>
    <xf numFmtId="0" fontId="16" fillId="0" borderId="0" xfId="13" applyFont="1" applyAlignment="1">
      <alignment horizontal="center" vertical="center" wrapText="1"/>
    </xf>
    <xf numFmtId="0" fontId="15" fillId="0" borderId="0" xfId="13" applyFont="1" applyAlignment="1">
      <alignment horizontal="right" vertical="center" wrapText="1"/>
    </xf>
    <xf numFmtId="0" fontId="14" fillId="0" borderId="0" xfId="13" applyFont="1" applyAlignment="1">
      <alignment horizontal="center" vertical="center"/>
    </xf>
    <xf numFmtId="43" fontId="14" fillId="0" borderId="39" xfId="1" applyFont="1" applyFill="1" applyBorder="1" applyAlignment="1">
      <alignment horizontal="left" vertical="center"/>
    </xf>
    <xf numFmtId="0" fontId="14" fillId="0" borderId="1" xfId="4" applyFont="1" applyBorder="1" applyAlignment="1">
      <alignment horizontal="justify" vertical="center"/>
    </xf>
    <xf numFmtId="43" fontId="14" fillId="0" borderId="41" xfId="1" applyFont="1" applyFill="1" applyBorder="1" applyAlignment="1">
      <alignment horizontal="left" vertical="center"/>
    </xf>
    <xf numFmtId="0" fontId="14" fillId="0" borderId="0" xfId="4" applyFont="1" applyAlignment="1">
      <alignment horizontal="justify" vertical="center"/>
    </xf>
    <xf numFmtId="43" fontId="14" fillId="0" borderId="43" xfId="1" applyFont="1" applyFill="1" applyBorder="1" applyAlignment="1">
      <alignment horizontal="left" vertical="center"/>
    </xf>
    <xf numFmtId="0" fontId="14" fillId="0" borderId="22" xfId="4" applyFont="1" applyBorder="1" applyAlignment="1">
      <alignment horizontal="justify" vertical="center"/>
    </xf>
    <xf numFmtId="0" fontId="14" fillId="0" borderId="0" xfId="4" applyFont="1" applyAlignment="1">
      <alignment vertical="center"/>
    </xf>
    <xf numFmtId="0" fontId="15" fillId="0" borderId="0" xfId="4" applyFont="1" applyAlignment="1">
      <alignment horizontal="justify" vertical="center"/>
    </xf>
    <xf numFmtId="0" fontId="14" fillId="0" borderId="0" xfId="14" applyNumberFormat="1" applyFont="1" applyFill="1" applyBorder="1" applyAlignment="1">
      <alignment vertical="center"/>
    </xf>
    <xf numFmtId="49" fontId="14" fillId="0" borderId="42" xfId="4" applyNumberFormat="1" applyFont="1" applyBorder="1" applyAlignment="1">
      <alignment horizontal="right" vertical="center"/>
    </xf>
    <xf numFmtId="0" fontId="14" fillId="0" borderId="22" xfId="4" applyFont="1" applyBorder="1" applyAlignment="1">
      <alignment vertical="center"/>
    </xf>
    <xf numFmtId="0" fontId="14" fillId="0" borderId="22" xfId="4" applyFont="1" applyBorder="1" applyAlignment="1">
      <alignment horizontal="right" vertical="center"/>
    </xf>
    <xf numFmtId="0" fontId="14" fillId="0" borderId="0" xfId="14" applyNumberFormat="1" applyFont="1" applyFill="1" applyAlignment="1">
      <alignment vertical="center"/>
    </xf>
    <xf numFmtId="0" fontId="15" fillId="0" borderId="5" xfId="13" applyFont="1" applyBorder="1" applyAlignment="1">
      <alignment horizontal="center" vertical="center" wrapText="1"/>
    </xf>
    <xf numFmtId="43" fontId="14" fillId="0" borderId="7" xfId="1" applyFont="1" applyFill="1" applyBorder="1" applyAlignment="1">
      <alignment horizontal="right" vertical="center"/>
    </xf>
    <xf numFmtId="43" fontId="14" fillId="0" borderId="7" xfId="4" applyNumberFormat="1" applyFont="1" applyBorder="1" applyAlignment="1">
      <alignment horizontal="right" vertical="center"/>
    </xf>
    <xf numFmtId="14" fontId="14" fillId="0" borderId="7" xfId="4" applyNumberFormat="1" applyFont="1" applyBorder="1" applyAlignment="1">
      <alignment vertical="center"/>
    </xf>
    <xf numFmtId="14" fontId="14" fillId="0" borderId="7" xfId="4" applyNumberFormat="1" applyFont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horizontal="left" vertical="center"/>
    </xf>
    <xf numFmtId="0" fontId="15" fillId="0" borderId="0" xfId="14" applyNumberFormat="1" applyFont="1" applyFill="1" applyBorder="1" applyAlignment="1">
      <alignment horizontal="center" vertical="center" wrapText="1"/>
    </xf>
    <xf numFmtId="43" fontId="14" fillId="0" borderId="7" xfId="1" applyFont="1" applyFill="1" applyBorder="1" applyAlignment="1">
      <alignment horizontal="center" vertical="center"/>
    </xf>
    <xf numFmtId="43" fontId="15" fillId="0" borderId="45" xfId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justify" vertical="center" wrapText="1"/>
    </xf>
    <xf numFmtId="10" fontId="14" fillId="0" borderId="6" xfId="13" applyNumberFormat="1" applyFont="1" applyBorder="1" applyAlignment="1">
      <alignment horizontal="right" vertical="center"/>
    </xf>
    <xf numFmtId="10" fontId="15" fillId="0" borderId="19" xfId="8" applyNumberFormat="1" applyFont="1" applyFill="1" applyBorder="1" applyAlignment="1">
      <alignment vertical="center" wrapText="1"/>
    </xf>
    <xf numFmtId="43" fontId="15" fillId="0" borderId="21" xfId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left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72" applyNumberFormat="1" applyFont="1" applyFill="1" applyBorder="1" applyAlignment="1">
      <alignment horizontal="left" vertical="center"/>
    </xf>
    <xf numFmtId="43" fontId="14" fillId="0" borderId="3" xfId="20" applyNumberFormat="1" applyFont="1" applyFill="1" applyBorder="1" applyAlignment="1">
      <alignment vertical="center"/>
    </xf>
    <xf numFmtId="43" fontId="14" fillId="0" borderId="26" xfId="1" applyFont="1" applyFill="1" applyBorder="1" applyAlignment="1">
      <alignment horizontal="right" vertical="center"/>
    </xf>
    <xf numFmtId="43" fontId="14" fillId="0" borderId="6" xfId="20" applyNumberFormat="1" applyFont="1" applyFill="1" applyBorder="1" applyAlignment="1">
      <alignment vertical="center"/>
    </xf>
    <xf numFmtId="43" fontId="15" fillId="0" borderId="19" xfId="1" applyFont="1" applyFill="1" applyBorder="1" applyAlignment="1">
      <alignment vertical="center" wrapText="1"/>
    </xf>
    <xf numFmtId="43" fontId="14" fillId="0" borderId="7" xfId="14" applyFont="1" applyFill="1" applyBorder="1" applyAlignment="1">
      <alignment horizontal="right" vertical="center"/>
    </xf>
    <xf numFmtId="10" fontId="15" fillId="0" borderId="20" xfId="14" applyNumberFormat="1" applyFont="1" applyFill="1" applyBorder="1" applyAlignment="1">
      <alignment horizontal="right" vertical="center"/>
    </xf>
    <xf numFmtId="43" fontId="15" fillId="0" borderId="45" xfId="14" applyFont="1" applyFill="1" applyBorder="1" applyAlignment="1">
      <alignment horizontal="right" vertical="center"/>
    </xf>
    <xf numFmtId="10" fontId="14" fillId="0" borderId="3" xfId="13" applyNumberFormat="1" applyFont="1" applyBorder="1" applyAlignment="1">
      <alignment horizontal="right" vertical="center" wrapText="1"/>
    </xf>
    <xf numFmtId="10" fontId="14" fillId="0" borderId="6" xfId="13" applyNumberFormat="1" applyFont="1" applyBorder="1" applyAlignment="1">
      <alignment horizontal="right" vertical="center" wrapText="1"/>
    </xf>
    <xf numFmtId="0" fontId="14" fillId="0" borderId="0" xfId="1" applyNumberFormat="1" applyFont="1" applyFill="1" applyBorder="1" applyAlignment="1">
      <alignment horizontal="left" vertical="center" wrapText="1"/>
    </xf>
    <xf numFmtId="10" fontId="15" fillId="0" borderId="20" xfId="13" applyNumberFormat="1" applyFont="1" applyBorder="1" applyAlignment="1">
      <alignment horizontal="right" vertical="center" wrapText="1"/>
    </xf>
    <xf numFmtId="10" fontId="15" fillId="0" borderId="19" xfId="14" applyNumberFormat="1" applyFont="1" applyFill="1" applyBorder="1" applyAlignment="1">
      <alignment horizontal="right" vertical="center"/>
    </xf>
    <xf numFmtId="43" fontId="15" fillId="0" borderId="21" xfId="14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vertical="center" wrapText="1"/>
    </xf>
    <xf numFmtId="10" fontId="15" fillId="0" borderId="25" xfId="14" applyNumberFormat="1" applyFont="1" applyFill="1" applyBorder="1" applyAlignment="1">
      <alignment horizontal="right" vertical="center"/>
    </xf>
    <xf numFmtId="43" fontId="15" fillId="0" borderId="0" xfId="14" applyFont="1" applyFill="1" applyBorder="1" applyAlignment="1">
      <alignment horizontal="right" vertical="center" wrapText="1"/>
    </xf>
    <xf numFmtId="0" fontId="14" fillId="0" borderId="49" xfId="1" applyNumberFormat="1" applyFont="1" applyFill="1" applyBorder="1" applyAlignment="1">
      <alignment horizontal="left" vertical="center" wrapText="1"/>
    </xf>
    <xf numFmtId="10" fontId="15" fillId="0" borderId="6" xfId="1" applyNumberFormat="1" applyFont="1" applyFill="1" applyBorder="1" applyAlignment="1">
      <alignment vertical="center"/>
    </xf>
    <xf numFmtId="0" fontId="14" fillId="0" borderId="7" xfId="1" applyNumberFormat="1" applyFont="1" applyFill="1" applyBorder="1" applyAlignment="1">
      <alignment vertical="center"/>
    </xf>
    <xf numFmtId="0" fontId="14" fillId="0" borderId="49" xfId="1" applyNumberFormat="1" applyFont="1" applyFill="1" applyBorder="1" applyAlignment="1">
      <alignment vertical="center"/>
    </xf>
    <xf numFmtId="0" fontId="14" fillId="0" borderId="6" xfId="1" applyNumberFormat="1" applyFont="1" applyFill="1" applyBorder="1" applyAlignment="1">
      <alignment vertical="center"/>
    </xf>
    <xf numFmtId="10" fontId="15" fillId="0" borderId="20" xfId="13" applyNumberFormat="1" applyFont="1" applyBorder="1" applyAlignment="1">
      <alignment horizontal="right" vertical="center"/>
    </xf>
    <xf numFmtId="43" fontId="14" fillId="0" borderId="26" xfId="14" applyFont="1" applyFill="1" applyBorder="1" applyAlignment="1">
      <alignment horizontal="right" vertical="center"/>
    </xf>
    <xf numFmtId="43" fontId="15" fillId="0" borderId="7" xfId="14" applyFont="1" applyFill="1" applyBorder="1" applyAlignment="1">
      <alignment horizontal="right" vertical="center"/>
    </xf>
    <xf numFmtId="43" fontId="14" fillId="0" borderId="43" xfId="1" applyFont="1" applyFill="1" applyBorder="1" applyAlignment="1">
      <alignment horizontal="left" vertical="center" wrapText="1"/>
    </xf>
    <xf numFmtId="43" fontId="14" fillId="0" borderId="45" xfId="14" applyFont="1" applyFill="1" applyBorder="1" applyAlignment="1">
      <alignment horizontal="right" vertical="center"/>
    </xf>
    <xf numFmtId="43" fontId="15" fillId="0" borderId="24" xfId="14" applyFont="1" applyFill="1" applyBorder="1" applyAlignment="1">
      <alignment horizontal="right" vertical="center"/>
    </xf>
    <xf numFmtId="10" fontId="14" fillId="0" borderId="0" xfId="13" applyNumberFormat="1" applyFont="1" applyAlignment="1">
      <alignment horizontal="center" vertical="center"/>
    </xf>
    <xf numFmtId="43" fontId="14" fillId="0" borderId="0" xfId="14" applyFont="1" applyFill="1" applyAlignment="1">
      <alignment vertical="center"/>
    </xf>
    <xf numFmtId="0" fontId="18" fillId="0" borderId="0" xfId="0" applyFont="1"/>
    <xf numFmtId="43" fontId="15" fillId="3" borderId="3" xfId="1" applyFont="1" applyFill="1" applyBorder="1" applyAlignment="1">
      <alignment horizontal="center" vertical="center" wrapText="1"/>
    </xf>
    <xf numFmtId="43" fontId="15" fillId="3" borderId="15" xfId="14" applyFont="1" applyFill="1" applyBorder="1" applyAlignment="1">
      <alignment horizontal="center" vertical="center" wrapText="1"/>
    </xf>
    <xf numFmtId="0" fontId="15" fillId="3" borderId="14" xfId="13" applyFont="1" applyFill="1" applyBorder="1" applyAlignment="1">
      <alignment horizontal="center" vertical="center"/>
    </xf>
    <xf numFmtId="43" fontId="15" fillId="3" borderId="15" xfId="14" applyFont="1" applyFill="1" applyBorder="1" applyAlignment="1">
      <alignment horizontal="center" vertical="center"/>
    </xf>
    <xf numFmtId="43" fontId="15" fillId="3" borderId="15" xfId="1" applyFont="1" applyFill="1" applyBorder="1" applyAlignment="1">
      <alignment horizontal="center" vertical="center"/>
    </xf>
    <xf numFmtId="43" fontId="15" fillId="3" borderId="15" xfId="1" applyFont="1" applyFill="1" applyBorder="1" applyAlignment="1">
      <alignment horizontal="center" vertical="center" wrapText="1"/>
    </xf>
    <xf numFmtId="43" fontId="14" fillId="0" borderId="41" xfId="1" applyFont="1" applyFill="1" applyBorder="1" applyAlignment="1">
      <alignment horizontal="center" wrapText="1"/>
    </xf>
    <xf numFmtId="43" fontId="14" fillId="0" borderId="41" xfId="1" applyFont="1" applyFill="1" applyBorder="1" applyAlignment="1">
      <alignment horizontal="center"/>
    </xf>
    <xf numFmtId="0" fontId="20" fillId="0" borderId="0" xfId="13" applyFont="1" applyAlignment="1">
      <alignment vertical="center" wrapText="1"/>
    </xf>
    <xf numFmtId="43" fontId="20" fillId="0" borderId="0" xfId="13" applyNumberFormat="1" applyFont="1" applyAlignment="1">
      <alignment vertical="center" wrapText="1"/>
    </xf>
    <xf numFmtId="0" fontId="14" fillId="0" borderId="45" xfId="4" applyFont="1" applyBorder="1" applyAlignment="1">
      <alignment horizontal="right" vertical="center"/>
    </xf>
    <xf numFmtId="44" fontId="14" fillId="0" borderId="7" xfId="83" applyFont="1" applyFill="1" applyBorder="1" applyAlignment="1">
      <alignment horizontal="right" vertical="center"/>
    </xf>
    <xf numFmtId="0" fontId="22" fillId="0" borderId="0" xfId="13" applyFont="1" applyAlignment="1">
      <alignment vertical="center" wrapText="1"/>
    </xf>
    <xf numFmtId="0" fontId="23" fillId="0" borderId="0" xfId="13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3" fontId="20" fillId="0" borderId="0" xfId="1" applyFont="1" applyFill="1" applyAlignment="1">
      <alignment horizontal="left" vertical="center" wrapText="1"/>
    </xf>
    <xf numFmtId="0" fontId="20" fillId="0" borderId="0" xfId="13" applyFont="1" applyAlignment="1">
      <alignment horizontal="left" vertical="center" wrapText="1"/>
    </xf>
    <xf numFmtId="174" fontId="14" fillId="0" borderId="44" xfId="83" applyNumberFormat="1" applyFont="1" applyFill="1" applyBorder="1" applyAlignment="1">
      <alignment horizontal="right" vertical="center"/>
    </xf>
    <xf numFmtId="0" fontId="14" fillId="0" borderId="0" xfId="4" applyFont="1" applyAlignment="1">
      <alignment horizontal="center" vertical="center"/>
    </xf>
    <xf numFmtId="0" fontId="18" fillId="0" borderId="14" xfId="0" applyFont="1" applyBorder="1"/>
    <xf numFmtId="0" fontId="18" fillId="0" borderId="0" xfId="0" applyFont="1" applyAlignment="1">
      <alignment wrapText="1"/>
    </xf>
    <xf numFmtId="0" fontId="18" fillId="0" borderId="14" xfId="0" applyFont="1" applyBorder="1" applyAlignment="1">
      <alignment horizontal="center" vertical="center"/>
    </xf>
    <xf numFmtId="44" fontId="18" fillId="0" borderId="14" xfId="83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44" fontId="18" fillId="0" borderId="15" xfId="83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44" fontId="17" fillId="0" borderId="55" xfId="83" applyFont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49" fontId="14" fillId="0" borderId="42" xfId="4" applyNumberFormat="1" applyFont="1" applyBorder="1" applyAlignment="1">
      <alignment horizontal="center" vertical="center" wrapText="1"/>
    </xf>
    <xf numFmtId="44" fontId="17" fillId="5" borderId="56" xfId="83" applyFont="1" applyFill="1" applyBorder="1" applyAlignment="1">
      <alignment horizontal="center" vertical="center"/>
    </xf>
    <xf numFmtId="173" fontId="14" fillId="0" borderId="6" xfId="1" applyNumberFormat="1" applyFont="1" applyFill="1" applyBorder="1" applyAlignment="1">
      <alignment horizontal="right" vertical="center"/>
    </xf>
    <xf numFmtId="10" fontId="14" fillId="0" borderId="51" xfId="13" applyNumberFormat="1" applyFont="1" applyBorder="1" applyAlignment="1">
      <alignment horizontal="right" vertical="center" wrapText="1"/>
    </xf>
    <xf numFmtId="0" fontId="26" fillId="8" borderId="3" xfId="0" applyFont="1" applyFill="1" applyBorder="1" applyAlignment="1">
      <alignment horizontal="center" vertical="center" wrapText="1"/>
    </xf>
    <xf numFmtId="0" fontId="26" fillId="8" borderId="51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vertical="center" wrapText="1"/>
    </xf>
    <xf numFmtId="0" fontId="27" fillId="0" borderId="14" xfId="83" applyNumberFormat="1" applyFont="1" applyBorder="1" applyAlignment="1">
      <alignment horizontal="center" vertical="center"/>
    </xf>
    <xf numFmtId="44" fontId="29" fillId="9" borderId="14" xfId="83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44" fontId="29" fillId="0" borderId="14" xfId="83" applyFont="1" applyBorder="1" applyAlignment="1">
      <alignment horizontal="center" vertical="center" wrapText="1"/>
    </xf>
    <xf numFmtId="44" fontId="29" fillId="0" borderId="18" xfId="83" applyFont="1" applyBorder="1" applyAlignment="1">
      <alignment horizontal="center" vertical="center" wrapText="1"/>
    </xf>
    <xf numFmtId="0" fontId="30" fillId="0" borderId="14" xfId="83" applyNumberFormat="1" applyFont="1" applyBorder="1" applyAlignment="1">
      <alignment horizontal="center" vertical="center"/>
    </xf>
    <xf numFmtId="0" fontId="0" fillId="0" borderId="14" xfId="0" applyBorder="1"/>
    <xf numFmtId="44" fontId="24" fillId="0" borderId="14" xfId="0" applyNumberFormat="1" applyFont="1" applyBorder="1"/>
    <xf numFmtId="0" fontId="32" fillId="10" borderId="0" xfId="0" applyFont="1" applyFill="1"/>
    <xf numFmtId="43" fontId="32" fillId="10" borderId="0" xfId="1" applyFont="1" applyFill="1"/>
    <xf numFmtId="0" fontId="17" fillId="6" borderId="9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7" fillId="0" borderId="53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right"/>
    </xf>
    <xf numFmtId="0" fontId="17" fillId="0" borderId="58" xfId="0" applyFont="1" applyBorder="1" applyAlignment="1">
      <alignment horizontal="right"/>
    </xf>
    <xf numFmtId="0" fontId="14" fillId="0" borderId="14" xfId="0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15" fillId="0" borderId="40" xfId="4" applyFont="1" applyBorder="1" applyAlignment="1">
      <alignment horizontal="center" vertical="center"/>
    </xf>
    <xf numFmtId="0" fontId="21" fillId="5" borderId="9" xfId="13" applyFont="1" applyFill="1" applyBorder="1" applyAlignment="1">
      <alignment horizontal="center" vertical="center" wrapText="1"/>
    </xf>
    <xf numFmtId="0" fontId="21" fillId="5" borderId="10" xfId="13" applyFont="1" applyFill="1" applyBorder="1" applyAlignment="1">
      <alignment horizontal="center" vertical="center" wrapText="1"/>
    </xf>
    <xf numFmtId="0" fontId="21" fillId="5" borderId="27" xfId="13" applyFont="1" applyFill="1" applyBorder="1" applyAlignment="1">
      <alignment horizontal="center" vertical="center" wrapText="1"/>
    </xf>
    <xf numFmtId="0" fontId="21" fillId="0" borderId="0" xfId="13" applyFont="1" applyAlignment="1">
      <alignment horizontal="center" vertical="center" wrapText="1"/>
    </xf>
    <xf numFmtId="0" fontId="14" fillId="0" borderId="0" xfId="13" applyFont="1" applyAlignment="1">
      <alignment horizontal="center" vertical="center"/>
    </xf>
    <xf numFmtId="43" fontId="19" fillId="4" borderId="9" xfId="1" applyFont="1" applyFill="1" applyBorder="1" applyAlignment="1">
      <alignment horizontal="center" vertical="center"/>
    </xf>
    <xf numFmtId="43" fontId="19" fillId="4" borderId="10" xfId="1" applyFont="1" applyFill="1" applyBorder="1" applyAlignment="1">
      <alignment horizontal="center" vertical="center"/>
    </xf>
    <xf numFmtId="43" fontId="19" fillId="4" borderId="27" xfId="1" applyFont="1" applyFill="1" applyBorder="1" applyAlignment="1">
      <alignment horizontal="center" vertical="center"/>
    </xf>
    <xf numFmtId="43" fontId="15" fillId="3" borderId="9" xfId="1" applyFont="1" applyFill="1" applyBorder="1" applyAlignment="1">
      <alignment horizontal="left" vertical="center"/>
    </xf>
    <xf numFmtId="43" fontId="15" fillId="3" borderId="10" xfId="1" applyFont="1" applyFill="1" applyBorder="1" applyAlignment="1">
      <alignment horizontal="left" vertical="center"/>
    </xf>
    <xf numFmtId="43" fontId="15" fillId="3" borderId="1" xfId="1" applyFont="1" applyFill="1" applyBorder="1" applyAlignment="1">
      <alignment horizontal="left" vertical="center"/>
    </xf>
    <xf numFmtId="43" fontId="15" fillId="3" borderId="40" xfId="1" applyFont="1" applyFill="1" applyBorder="1" applyAlignment="1">
      <alignment horizontal="left" vertical="center"/>
    </xf>
    <xf numFmtId="0" fontId="14" fillId="0" borderId="39" xfId="4" applyFont="1" applyBorder="1" applyAlignment="1">
      <alignment horizontal="center" vertical="center"/>
    </xf>
    <xf numFmtId="0" fontId="14" fillId="0" borderId="40" xfId="4" applyFont="1" applyBorder="1" applyAlignment="1">
      <alignment horizontal="center" vertical="center"/>
    </xf>
    <xf numFmtId="0" fontId="14" fillId="0" borderId="41" xfId="4" applyFont="1" applyBorder="1" applyAlignment="1">
      <alignment horizontal="center" vertical="center"/>
    </xf>
    <xf numFmtId="0" fontId="14" fillId="0" borderId="42" xfId="4" applyFont="1" applyBorder="1" applyAlignment="1">
      <alignment horizontal="center" vertical="center"/>
    </xf>
    <xf numFmtId="0" fontId="14" fillId="0" borderId="43" xfId="4" applyFont="1" applyBorder="1" applyAlignment="1">
      <alignment horizontal="center" vertical="center"/>
    </xf>
    <xf numFmtId="0" fontId="14" fillId="0" borderId="44" xfId="4" applyFont="1" applyBorder="1" applyAlignment="1">
      <alignment horizontal="center" vertical="center"/>
    </xf>
    <xf numFmtId="43" fontId="15" fillId="3" borderId="27" xfId="1" applyFont="1" applyFill="1" applyBorder="1" applyAlignment="1">
      <alignment horizontal="left" vertical="center"/>
    </xf>
    <xf numFmtId="43" fontId="14" fillId="0" borderId="22" xfId="1" applyFont="1" applyFill="1" applyBorder="1" applyAlignment="1">
      <alignment horizontal="left" vertical="center"/>
    </xf>
    <xf numFmtId="43" fontId="14" fillId="0" borderId="50" xfId="1" applyFont="1" applyFill="1" applyBorder="1" applyAlignment="1">
      <alignment horizontal="left" vertical="center"/>
    </xf>
    <xf numFmtId="0" fontId="14" fillId="0" borderId="0" xfId="4" applyFont="1" applyAlignment="1">
      <alignment horizontal="left" vertical="center"/>
    </xf>
    <xf numFmtId="43" fontId="15" fillId="3" borderId="23" xfId="1" applyFont="1" applyFill="1" applyBorder="1" applyAlignment="1">
      <alignment horizontal="left" vertical="center" wrapText="1"/>
    </xf>
    <xf numFmtId="43" fontId="15" fillId="3" borderId="8" xfId="1" applyFont="1" applyFill="1" applyBorder="1" applyAlignment="1">
      <alignment horizontal="left" vertical="center" wrapText="1"/>
    </xf>
    <xf numFmtId="43" fontId="15" fillId="3" borderId="24" xfId="1" applyFont="1" applyFill="1" applyBorder="1" applyAlignment="1">
      <alignment horizontal="left" vertical="center" wrapText="1"/>
    </xf>
    <xf numFmtId="43" fontId="14" fillId="0" borderId="1" xfId="1" applyFont="1" applyFill="1" applyBorder="1" applyAlignment="1">
      <alignment horizontal="left" vertical="center"/>
    </xf>
    <xf numFmtId="43" fontId="14" fillId="0" borderId="0" xfId="1" applyFont="1" applyFill="1" applyBorder="1" applyAlignment="1">
      <alignment horizontal="left" vertical="center"/>
    </xf>
    <xf numFmtId="43" fontId="14" fillId="0" borderId="49" xfId="1" applyFont="1" applyFill="1" applyBorder="1" applyAlignment="1">
      <alignment horizontal="left" vertical="center"/>
    </xf>
    <xf numFmtId="43" fontId="15" fillId="0" borderId="41" xfId="1" applyFont="1" applyFill="1" applyBorder="1" applyAlignment="1">
      <alignment horizontal="left" vertical="center" wrapText="1"/>
    </xf>
    <xf numFmtId="43" fontId="15" fillId="0" borderId="0" xfId="1" applyFont="1" applyFill="1" applyBorder="1" applyAlignment="1">
      <alignment horizontal="left" vertical="center" wrapText="1"/>
    </xf>
    <xf numFmtId="43" fontId="15" fillId="5" borderId="4" xfId="1" applyFont="1" applyFill="1" applyBorder="1" applyAlignment="1">
      <alignment horizontal="left" vertical="center" wrapText="1"/>
    </xf>
    <xf numFmtId="43" fontId="15" fillId="5" borderId="2" xfId="1" applyFont="1" applyFill="1" applyBorder="1" applyAlignment="1">
      <alignment horizontal="left" vertical="center" wrapText="1"/>
    </xf>
    <xf numFmtId="43" fontId="15" fillId="5" borderId="5" xfId="1" applyFont="1" applyFill="1" applyBorder="1" applyAlignment="1">
      <alignment horizontal="left" vertical="center" wrapText="1"/>
    </xf>
    <xf numFmtId="43" fontId="15" fillId="3" borderId="16" xfId="1" applyFont="1" applyFill="1" applyBorder="1" applyAlignment="1">
      <alignment horizontal="left" vertical="center" wrapText="1"/>
    </xf>
    <xf numFmtId="43" fontId="15" fillId="3" borderId="17" xfId="1" applyFont="1" applyFill="1" applyBorder="1" applyAlignment="1">
      <alignment horizontal="left" vertical="center" wrapText="1"/>
    </xf>
    <xf numFmtId="43" fontId="15" fillId="3" borderId="18" xfId="1" applyFont="1" applyFill="1" applyBorder="1" applyAlignment="1">
      <alignment horizontal="left" vertical="center" wrapText="1"/>
    </xf>
    <xf numFmtId="0" fontId="14" fillId="0" borderId="0" xfId="1" applyNumberFormat="1" applyFont="1" applyFill="1" applyBorder="1" applyAlignment="1">
      <alignment horizontal="left" vertical="center"/>
    </xf>
    <xf numFmtId="43" fontId="15" fillId="0" borderId="43" xfId="1" applyFont="1" applyFill="1" applyBorder="1" applyAlignment="1">
      <alignment horizontal="left" vertical="center"/>
    </xf>
    <xf numFmtId="43" fontId="15" fillId="0" borderId="22" xfId="1" applyFont="1" applyFill="1" applyBorder="1" applyAlignment="1">
      <alignment horizontal="left" vertical="center"/>
    </xf>
    <xf numFmtId="43" fontId="15" fillId="3" borderId="13" xfId="1" applyFont="1" applyFill="1" applyBorder="1" applyAlignment="1">
      <alignment horizontal="left" vertical="center" wrapText="1"/>
    </xf>
    <xf numFmtId="43" fontId="15" fillId="3" borderId="14" xfId="1" applyFont="1" applyFill="1" applyBorder="1" applyAlignment="1">
      <alignment horizontal="left" vertical="center" wrapText="1"/>
    </xf>
    <xf numFmtId="43" fontId="15" fillId="0" borderId="46" xfId="1" applyFont="1" applyFill="1" applyBorder="1" applyAlignment="1">
      <alignment horizontal="left" vertical="center" wrapText="1"/>
    </xf>
    <xf numFmtId="43" fontId="15" fillId="0" borderId="47" xfId="1" applyFont="1" applyFill="1" applyBorder="1" applyAlignment="1">
      <alignment horizontal="left" vertical="center" wrapText="1"/>
    </xf>
    <xf numFmtId="43" fontId="15" fillId="0" borderId="43" xfId="1" applyFont="1" applyFill="1" applyBorder="1" applyAlignment="1">
      <alignment horizontal="left" vertical="center" wrapText="1"/>
    </xf>
    <xf numFmtId="43" fontId="15" fillId="0" borderId="22" xfId="1" applyFont="1" applyFill="1" applyBorder="1" applyAlignment="1">
      <alignment horizontal="left" vertical="center" wrapText="1"/>
    </xf>
    <xf numFmtId="43" fontId="15" fillId="3" borderId="15" xfId="1" applyFont="1" applyFill="1" applyBorder="1" applyAlignment="1">
      <alignment horizontal="left" vertical="center" wrapText="1"/>
    </xf>
    <xf numFmtId="43" fontId="14" fillId="0" borderId="0" xfId="1" applyFont="1" applyFill="1" applyBorder="1" applyAlignment="1">
      <alignment horizontal="left" vertical="center" wrapText="1"/>
    </xf>
    <xf numFmtId="0" fontId="14" fillId="0" borderId="0" xfId="1" applyNumberFormat="1" applyFont="1" applyFill="1" applyBorder="1" applyAlignment="1">
      <alignment horizontal="left" vertical="center" wrapText="1"/>
    </xf>
    <xf numFmtId="0" fontId="14" fillId="0" borderId="49" xfId="1" applyNumberFormat="1" applyFont="1" applyFill="1" applyBorder="1" applyAlignment="1">
      <alignment horizontal="left" vertical="center" wrapText="1"/>
    </xf>
    <xf numFmtId="0" fontId="20" fillId="0" borderId="41" xfId="13" applyFont="1" applyBorder="1" applyAlignment="1">
      <alignment horizontal="left" vertical="center" wrapText="1"/>
    </xf>
    <xf numFmtId="43" fontId="15" fillId="0" borderId="50" xfId="1" applyFont="1" applyFill="1" applyBorder="1" applyAlignment="1">
      <alignment horizontal="left" vertical="center" wrapText="1"/>
    </xf>
    <xf numFmtId="43" fontId="15" fillId="3" borderId="4" xfId="1" applyFont="1" applyFill="1" applyBorder="1" applyAlignment="1">
      <alignment horizontal="left" vertical="center" wrapText="1"/>
    </xf>
    <xf numFmtId="43" fontId="15" fillId="3" borderId="2" xfId="1" applyFont="1" applyFill="1" applyBorder="1" applyAlignment="1">
      <alignment horizontal="left" vertical="center" wrapText="1"/>
    </xf>
    <xf numFmtId="43" fontId="15" fillId="3" borderId="5" xfId="1" applyFont="1" applyFill="1" applyBorder="1" applyAlignment="1">
      <alignment horizontal="left" vertical="center" wrapText="1"/>
    </xf>
    <xf numFmtId="0" fontId="14" fillId="0" borderId="48" xfId="1" applyNumberFormat="1" applyFont="1" applyFill="1" applyBorder="1" applyAlignment="1">
      <alignment horizontal="left" vertical="center" wrapText="1"/>
    </xf>
    <xf numFmtId="0" fontId="14" fillId="0" borderId="11" xfId="1" applyNumberFormat="1" applyFont="1" applyFill="1" applyBorder="1" applyAlignment="1">
      <alignment horizontal="left" vertical="center" wrapText="1"/>
    </xf>
    <xf numFmtId="43" fontId="15" fillId="5" borderId="4" xfId="1" applyFont="1" applyFill="1" applyBorder="1" applyAlignment="1">
      <alignment horizontal="left" vertical="center"/>
    </xf>
    <xf numFmtId="43" fontId="15" fillId="5" borderId="2" xfId="1" applyFont="1" applyFill="1" applyBorder="1" applyAlignment="1">
      <alignment horizontal="left" vertical="center"/>
    </xf>
    <xf numFmtId="43" fontId="15" fillId="5" borderId="5" xfId="1" applyFont="1" applyFill="1" applyBorder="1" applyAlignment="1">
      <alignment horizontal="left" vertical="center"/>
    </xf>
    <xf numFmtId="43" fontId="15" fillId="3" borderId="16" xfId="1" applyFont="1" applyFill="1" applyBorder="1" applyAlignment="1">
      <alignment horizontal="left" vertical="center"/>
    </xf>
    <xf numFmtId="43" fontId="15" fillId="3" borderId="17" xfId="1" applyFont="1" applyFill="1" applyBorder="1" applyAlignment="1">
      <alignment horizontal="left" vertical="center"/>
    </xf>
    <xf numFmtId="43" fontId="14" fillId="0" borderId="41" xfId="1" applyFont="1" applyFill="1" applyBorder="1" applyAlignment="1">
      <alignment horizontal="left" vertical="top"/>
    </xf>
    <xf numFmtId="43" fontId="14" fillId="0" borderId="22" xfId="1" applyFont="1" applyFill="1" applyBorder="1" applyAlignment="1">
      <alignment horizontal="left" vertical="center" wrapText="1"/>
    </xf>
    <xf numFmtId="0" fontId="15" fillId="2" borderId="9" xfId="13" applyFont="1" applyFill="1" applyBorder="1" applyAlignment="1">
      <alignment horizontal="left" vertical="center" wrapText="1"/>
    </xf>
    <xf numFmtId="0" fontId="15" fillId="2" borderId="10" xfId="13" applyFont="1" applyFill="1" applyBorder="1" applyAlignment="1">
      <alignment horizontal="left" vertical="center" wrapText="1"/>
    </xf>
    <xf numFmtId="43" fontId="14" fillId="0" borderId="49" xfId="1" applyFont="1" applyFill="1" applyBorder="1" applyAlignment="1">
      <alignment horizontal="left" vertical="center" wrapText="1"/>
    </xf>
    <xf numFmtId="43" fontId="14" fillId="0" borderId="51" xfId="1" applyFont="1" applyFill="1" applyBorder="1" applyAlignment="1">
      <alignment horizontal="left" vertical="center" wrapText="1"/>
    </xf>
    <xf numFmtId="43" fontId="15" fillId="0" borderId="12" xfId="1" applyFont="1" applyFill="1" applyBorder="1" applyAlignment="1">
      <alignment vertical="center" wrapText="1"/>
    </xf>
    <xf numFmtId="43" fontId="15" fillId="0" borderId="6" xfId="1" applyFont="1" applyFill="1" applyBorder="1" applyAlignment="1">
      <alignment vertical="center" wrapText="1"/>
    </xf>
    <xf numFmtId="43" fontId="15" fillId="0" borderId="51" xfId="1" applyFont="1" applyFill="1" applyBorder="1" applyAlignment="1">
      <alignment vertical="center" wrapText="1"/>
    </xf>
    <xf numFmtId="0" fontId="31" fillId="0" borderId="14" xfId="0" applyFont="1" applyBorder="1" applyAlignment="1">
      <alignment horizontal="center"/>
    </xf>
    <xf numFmtId="0" fontId="24" fillId="0" borderId="47" xfId="0" applyFont="1" applyBorder="1" applyAlignment="1">
      <alignment horizontal="center" vertical="center"/>
    </xf>
    <xf numFmtId="0" fontId="25" fillId="7" borderId="59" xfId="0" applyFont="1" applyFill="1" applyBorder="1" applyAlignment="1">
      <alignment horizontal="center" vertical="center" wrapText="1"/>
    </xf>
    <xf numFmtId="0" fontId="25" fillId="7" borderId="17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84">
    <cellStyle name="Default" xfId="71" xr:uid="{00000000-0005-0000-0000-000000000000}"/>
    <cellStyle name="Excel Built-in Normal" xfId="17" xr:uid="{00000000-0005-0000-0000-000001000000}"/>
    <cellStyle name="Hiperlink" xfId="2" builtinId="8"/>
    <cellStyle name="Hyperlink 2" xfId="18" xr:uid="{00000000-0005-0000-0000-000003000000}"/>
    <cellStyle name="Hyperlink 3" xfId="19" xr:uid="{00000000-0005-0000-0000-000004000000}"/>
    <cellStyle name="Moeda" xfId="83" builtinId="4"/>
    <cellStyle name="Moeda 2" xfId="5" xr:uid="{00000000-0005-0000-0000-000006000000}"/>
    <cellStyle name="Moeda 2 2" xfId="20" xr:uid="{00000000-0005-0000-0000-000007000000}"/>
    <cellStyle name="Moeda 2 2 2" xfId="21" xr:uid="{00000000-0005-0000-0000-000008000000}"/>
    <cellStyle name="Moeda 2 2 3" xfId="22" xr:uid="{00000000-0005-0000-0000-000009000000}"/>
    <cellStyle name="Moeda 2 2 4" xfId="23" xr:uid="{00000000-0005-0000-0000-00000A000000}"/>
    <cellStyle name="Moeda 2 3" xfId="24" xr:uid="{00000000-0005-0000-0000-00000B000000}"/>
    <cellStyle name="Moeda 2 4" xfId="25" xr:uid="{00000000-0005-0000-0000-00000C000000}"/>
    <cellStyle name="Moeda 2 5" xfId="11" xr:uid="{00000000-0005-0000-0000-00000D000000}"/>
    <cellStyle name="Moeda 3" xfId="15" xr:uid="{00000000-0005-0000-0000-00000E000000}"/>
    <cellStyle name="Moeda 3 2" xfId="26" xr:uid="{00000000-0005-0000-0000-00000F000000}"/>
    <cellStyle name="Moeda 3 3" xfId="27" xr:uid="{00000000-0005-0000-0000-000010000000}"/>
    <cellStyle name="Moeda 3 4" xfId="28" xr:uid="{00000000-0005-0000-0000-000011000000}"/>
    <cellStyle name="Moeda 3 5" xfId="77" xr:uid="{00000000-0005-0000-0000-000012000000}"/>
    <cellStyle name="Moeda 4" xfId="29" xr:uid="{00000000-0005-0000-0000-000013000000}"/>
    <cellStyle name="Moeda 4 2" xfId="30" xr:uid="{00000000-0005-0000-0000-000014000000}"/>
    <cellStyle name="Moeda 4 2 2" xfId="31" xr:uid="{00000000-0005-0000-0000-000015000000}"/>
    <cellStyle name="Moeda 4 3" xfId="32" xr:uid="{00000000-0005-0000-0000-000016000000}"/>
    <cellStyle name="Moeda 4 4" xfId="78" xr:uid="{00000000-0005-0000-0000-000017000000}"/>
    <cellStyle name="Moeda 5" xfId="33" xr:uid="{00000000-0005-0000-0000-000018000000}"/>
    <cellStyle name="Moeda 5 2" xfId="34" xr:uid="{00000000-0005-0000-0000-000019000000}"/>
    <cellStyle name="Moeda 6" xfId="35" xr:uid="{00000000-0005-0000-0000-00001A000000}"/>
    <cellStyle name="Moeda 7" xfId="36" xr:uid="{00000000-0005-0000-0000-00001B000000}"/>
    <cellStyle name="Moeda 8" xfId="37" xr:uid="{00000000-0005-0000-0000-00001C000000}"/>
    <cellStyle name="Moeda 9" xfId="75" xr:uid="{00000000-0005-0000-0000-00001D000000}"/>
    <cellStyle name="Moeda 9 2" xfId="82" xr:uid="{00000000-0005-0000-0000-00001E000000}"/>
    <cellStyle name="Normal" xfId="0" builtinId="0"/>
    <cellStyle name="Normal 2" xfId="4" xr:uid="{00000000-0005-0000-0000-000020000000}"/>
    <cellStyle name="Normal 2 2" xfId="16" xr:uid="{00000000-0005-0000-0000-000021000000}"/>
    <cellStyle name="Normal 2 3" xfId="38" xr:uid="{00000000-0005-0000-0000-000022000000}"/>
    <cellStyle name="Normal 3" xfId="13" xr:uid="{00000000-0005-0000-0000-000023000000}"/>
    <cellStyle name="Normal 3 2" xfId="39" xr:uid="{00000000-0005-0000-0000-000024000000}"/>
    <cellStyle name="Normal 3 2 2" xfId="40" xr:uid="{00000000-0005-0000-0000-000025000000}"/>
    <cellStyle name="Normal 4" xfId="41" xr:uid="{00000000-0005-0000-0000-000026000000}"/>
    <cellStyle name="Normal 4 2" xfId="74" xr:uid="{00000000-0005-0000-0000-000027000000}"/>
    <cellStyle name="Normal 5" xfId="42" xr:uid="{00000000-0005-0000-0000-000028000000}"/>
    <cellStyle name="Normal 6" xfId="43" xr:uid="{00000000-0005-0000-0000-000029000000}"/>
    <cellStyle name="Normal 7" xfId="44" xr:uid="{00000000-0005-0000-0000-00002A000000}"/>
    <cellStyle name="Normal 8" xfId="45" xr:uid="{00000000-0005-0000-0000-00002B000000}"/>
    <cellStyle name="Normal 9" xfId="81" xr:uid="{00000000-0005-0000-0000-00002C000000}"/>
    <cellStyle name="Porcentagem 2" xfId="8" xr:uid="{00000000-0005-0000-0000-00002D000000}"/>
    <cellStyle name="Porcentagem 2 2" xfId="12" xr:uid="{00000000-0005-0000-0000-00002E000000}"/>
    <cellStyle name="Porcentagem 3" xfId="9" xr:uid="{00000000-0005-0000-0000-00002F000000}"/>
    <cellStyle name="Porcentagem 3 2" xfId="46" xr:uid="{00000000-0005-0000-0000-000030000000}"/>
    <cellStyle name="Porcentagem 4" xfId="47" xr:uid="{00000000-0005-0000-0000-000031000000}"/>
    <cellStyle name="Porcentagem 5" xfId="48" xr:uid="{00000000-0005-0000-0000-000032000000}"/>
    <cellStyle name="Porcentagem 6" xfId="49" xr:uid="{00000000-0005-0000-0000-000033000000}"/>
    <cellStyle name="Porcentagem 7" xfId="50" xr:uid="{00000000-0005-0000-0000-000034000000}"/>
    <cellStyle name="Porcentagem 8" xfId="70" xr:uid="{00000000-0005-0000-0000-000035000000}"/>
    <cellStyle name="Separador de milhares 2" xfId="51" xr:uid="{00000000-0005-0000-0000-000036000000}"/>
    <cellStyle name="Separador de milhares 2 2" xfId="52" xr:uid="{00000000-0005-0000-0000-000037000000}"/>
    <cellStyle name="Separador de milhares 2 2 2" xfId="53" xr:uid="{00000000-0005-0000-0000-000038000000}"/>
    <cellStyle name="Separador de milhares 2 3" xfId="54" xr:uid="{00000000-0005-0000-0000-000039000000}"/>
    <cellStyle name="Separador de milhares 2 4" xfId="55" xr:uid="{00000000-0005-0000-0000-00003A000000}"/>
    <cellStyle name="Separador de milhares 3" xfId="56" xr:uid="{00000000-0005-0000-0000-00003B000000}"/>
    <cellStyle name="Separador de milhares 3 2" xfId="57" xr:uid="{00000000-0005-0000-0000-00003C000000}"/>
    <cellStyle name="Separador de milhares 3 3" xfId="58" xr:uid="{00000000-0005-0000-0000-00003D000000}"/>
    <cellStyle name="Separador de milhares 4" xfId="59" xr:uid="{00000000-0005-0000-0000-00003E000000}"/>
    <cellStyle name="Separador de milhares 5" xfId="60" xr:uid="{00000000-0005-0000-0000-00003F000000}"/>
    <cellStyle name="Título 1 1" xfId="61" xr:uid="{00000000-0005-0000-0000-000040000000}"/>
    <cellStyle name="Título 1 1 1" xfId="62" xr:uid="{00000000-0005-0000-0000-000041000000}"/>
    <cellStyle name="Título 1 1 1 1" xfId="63" xr:uid="{00000000-0005-0000-0000-000042000000}"/>
    <cellStyle name="Título 1 1 1 1 1" xfId="64" xr:uid="{00000000-0005-0000-0000-000043000000}"/>
    <cellStyle name="Título 1 1 1 1 1 1" xfId="65" xr:uid="{00000000-0005-0000-0000-000044000000}"/>
    <cellStyle name="Título 1 1 1 1 1 1 1" xfId="66" xr:uid="{00000000-0005-0000-0000-000045000000}"/>
    <cellStyle name="Vírgula" xfId="1" builtinId="3"/>
    <cellStyle name="Vírgula 2" xfId="3" xr:uid="{00000000-0005-0000-0000-000047000000}"/>
    <cellStyle name="Vírgula 2 2" xfId="67" xr:uid="{00000000-0005-0000-0000-000048000000}"/>
    <cellStyle name="Vírgula 2 3" xfId="7" xr:uid="{00000000-0005-0000-0000-000049000000}"/>
    <cellStyle name="Vírgula 3" xfId="10" xr:uid="{00000000-0005-0000-0000-00004A000000}"/>
    <cellStyle name="Vírgula 3 2" xfId="72" xr:uid="{00000000-0005-0000-0000-00004B000000}"/>
    <cellStyle name="Vírgula 4" xfId="14" xr:uid="{00000000-0005-0000-0000-00004C000000}"/>
    <cellStyle name="Vírgula 4 2" xfId="76" xr:uid="{00000000-0005-0000-0000-00004D000000}"/>
    <cellStyle name="Vírgula 5" xfId="68" xr:uid="{00000000-0005-0000-0000-00004E000000}"/>
    <cellStyle name="Vírgula 5 2" xfId="79" xr:uid="{00000000-0005-0000-0000-00004F000000}"/>
    <cellStyle name="Vírgula 6" xfId="69" xr:uid="{00000000-0005-0000-0000-000050000000}"/>
    <cellStyle name="Vírgula 7" xfId="73" xr:uid="{00000000-0005-0000-0000-000051000000}"/>
    <cellStyle name="Vírgula 7 2" xfId="80" xr:uid="{00000000-0005-0000-0000-000052000000}"/>
    <cellStyle name="Vírgula 8" xfId="6" xr:uid="{00000000-0005-0000-0000-000053000000}"/>
  </cellStyles>
  <dxfs count="0"/>
  <tableStyles count="0" defaultTableStyle="TableStyleMedium2" defaultPivotStyle="PivotStyleLight16"/>
  <colors>
    <mruColors>
      <color rgb="FF99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28</xdr:col>
      <xdr:colOff>607387</xdr:colOff>
      <xdr:row>23</xdr:row>
      <xdr:rowOff>161429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E52970-B2DF-B3A3-781A-758F318B3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0"/>
          <a:ext cx="17704762" cy="397142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ilberto de Oliveira Maximo" id="{21C8EB31-E7B2-4907-85D5-B0463F74A46F}" userId="S::gilberto.maximo@cgu.gov.br::54361949-fca1-499d-979f-9a9df253716a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5" dT="2020-07-22T21:03:40.58" personId="{21C8EB31-E7B2-4907-85D5-B0463F74A46F}" id="{6FB469E1-81F1-4695-9DBC-3D05EE72442E}">
    <text>Esses percentuais de 13º e Férias foram definidos para coincidirem com os valores que serão recolhidos mensalmente para a Conta Vinculada</text>
  </threadedComment>
  <threadedComment ref="D40" dT="2020-07-22T21:02:39.01" personId="{21C8EB31-E7B2-4907-85D5-B0463F74A46F}" id="{B3329CAF-83A7-4CA9-9289-3F0BB9B983DE}">
    <text>Com exceção do item C (SAT) que varia de empresa para empresa,  todos os percentuais do  Submódulo 2.2 são fixos, definidos em lei.</text>
  </threadedComment>
  <threadedComment ref="A64" dT="2020-07-22T21:00:46.94" personId="{21C8EB31-E7B2-4907-85D5-B0463F74A46F}" id="{96EC855E-3E84-4914-8DB2-592F1CF20DA9}">
    <text>Todo este módulo é de preenchimento discricionário da empresa. Para efeitos de estimativa, foram utilizados os valores que costumam ser cotados nas planilhas de serviços com mão-de-obra na CGU.</text>
  </threadedComment>
  <threadedComment ref="C68" dT="2020-07-22T20:59:09.90" personId="{21C8EB31-E7B2-4907-85D5-B0463F74A46F}" id="{CB544D7C-9DAC-426C-9415-2A8BC3DEDFB1}">
    <text>Valor estimado pela empresa. A soma dos percentuais das Multas do FGTS sobre o API e sobre o APT deve resultar em 4% (valor a ser recolhido mensalmente pela Conta Vinculada)</text>
  </threadedComment>
  <threadedComment ref="C71" dT="2020-07-22T20:59:51.91" personId="{21C8EB31-E7B2-4907-85D5-B0463F74A46F}" id="{D12ECF9E-9D7C-4C4F-80BE-C0E0B0D85EE7}">
    <text>Valor estimado pela empresa. A soma dos percentuais das Multas do FGTS sobre o API e sobre o APT deve resultar em 4% (valor a ser recolhido mensalmente pela Conta Vinculada)</text>
  </threadedComment>
  <threadedComment ref="A74" dT="2020-07-22T21:08:38.94" personId="{21C8EB31-E7B2-4907-85D5-B0463F74A46F}" id="{5A33E7D6-70A3-4C3E-B2C2-C3056AE65107}">
    <text>Módulo de preenchimento discricionário da licitante. Percentuais estimados conforme a média aplicada no DF</text>
  </threadedComment>
  <threadedComment ref="A90" dT="2020-07-24T18:48:31.66" personId="{21C8EB31-E7B2-4907-85D5-B0463F74A46F}" id="{F1D501DB-6F92-4F9E-B907-A09FF3DD6E86}">
    <text>Cotações feitas pela área técnica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35" dT="2020-07-22T21:03:40.58" personId="{21C8EB31-E7B2-4907-85D5-B0463F74A46F}" id="{6FB469E1-81F1-4696-9DBC-3D05EE72442E}">
    <text>Esses percentuais de 13º e Férias foram definidos para coincidirem com os valores que serão recolhidos mensalmente para a Conta Vinculada</text>
  </threadedComment>
  <threadedComment ref="D40" dT="2020-07-22T21:02:39.01" personId="{21C8EB31-E7B2-4907-85D5-B0463F74A46F}" id="{B3329CAF-83A7-4CAA-9289-3F0BB9B983DE}">
    <text>Com exceção do item C (SAT) que varia de empresa para empresa,  todos os percentuais do  Submódulo 2.2 são fixos, definidos em lei.</text>
  </threadedComment>
  <threadedComment ref="A64" dT="2020-07-22T21:00:46.94" personId="{21C8EB31-E7B2-4907-85D5-B0463F74A46F}" id="{96EC855E-3E84-4915-8DB2-592F1CF20DA9}">
    <text>Todo este módulo é de preenchimento discricionário da empresa. Para efeitos de estimativa, foram utilizados os valores que costumam ser cotados nas planilhas de serviços com mão-de-obra na CGU.</text>
  </threadedComment>
  <threadedComment ref="C68" dT="2020-07-22T20:59:09.90" personId="{21C8EB31-E7B2-4907-85D5-B0463F74A46F}" id="{CB544D7C-9DAC-426D-9415-2A8BC3DEDFB1}">
    <text>Valor estimado pela empresa. A soma dos percentuais das Multas do FGTS sobre o API e sobre o APT deve resultar em 4% (valor a ser recolhido mensalmente pela Conta Vinculada)</text>
  </threadedComment>
  <threadedComment ref="C71" dT="2020-07-22T20:59:51.91" personId="{21C8EB31-E7B2-4907-85D5-B0463F74A46F}" id="{D12ECF9E-9D7C-4C50-80BE-C0E0B0D85EE7}">
    <text>Valor estimado pela empresa. A soma dos percentuais das Multas do FGTS sobre o API e sobre o APT deve resultar em 4% (valor a ser recolhido mensalmente pela Conta Vinculada)</text>
  </threadedComment>
  <threadedComment ref="A74" dT="2020-07-22T21:08:38.94" personId="{21C8EB31-E7B2-4907-85D5-B0463F74A46F}" id="{5A33E7D6-70A3-4C3F-B2C2-C3056AE65107}">
    <text>Módulo de preenchimento discricionário da licitante. Percentuais estimados conforme a média aplicada no DF</text>
  </threadedComment>
  <threadedComment ref="A90" dT="2020-07-24T18:48:31.66" personId="{21C8EB31-E7B2-4907-85D5-B0463F74A46F}" id="{F1D501DB-6F92-4F9F-B907-A09FF3DD6E86}">
    <text>Cotações feitas pela área técnica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35" dT="2020-07-22T21:03:40.58" personId="{21C8EB31-E7B2-4907-85D5-B0463F74A46F}" id="{6FB469E1-81F1-4697-9DBC-3D05EE72442E}">
    <text>Esses percentuais de 13º e Férias foram definidos para coincidirem com os valores que serão recolhidos mensalmente para a Conta Vinculada</text>
  </threadedComment>
  <threadedComment ref="D40" dT="2020-07-22T21:02:39.01" personId="{21C8EB31-E7B2-4907-85D5-B0463F74A46F}" id="{B3329CAF-83A7-4CAB-9289-3F0BB9B983DE}">
    <text>Com exceção do item C (SAT) que varia de empresa para empresa,  todos os percentuais do  Submódulo 2.2 são fixos, definidos em lei.</text>
  </threadedComment>
  <threadedComment ref="A64" dT="2020-07-22T21:00:46.94" personId="{21C8EB31-E7B2-4907-85D5-B0463F74A46F}" id="{96EC855E-3E84-4916-8DB2-592F1CF20DA9}">
    <text>Todo este módulo é de preenchimento discricionário da empresa. Para efeitos de estimativa, foram utilizados os valores que costumam ser cotados nas planilhas de serviços com mão-de-obra na CGU.</text>
  </threadedComment>
  <threadedComment ref="C68" dT="2020-07-22T20:59:09.90" personId="{21C8EB31-E7B2-4907-85D5-B0463F74A46F}" id="{CB544D7C-9DAC-426E-9415-2A8BC3DEDFB1}">
    <text>Valor estimado pela empresa. A soma dos percentuais das Multas do FGTS sobre o API e sobre o APT deve resultar em 4% (valor a ser recolhido mensalmente pela Conta Vinculada)</text>
  </threadedComment>
  <threadedComment ref="C71" dT="2020-07-22T20:59:51.91" personId="{21C8EB31-E7B2-4907-85D5-B0463F74A46F}" id="{D12ECF9E-9D7C-4C51-80BE-C0E0B0D85EE7}">
    <text>Valor estimado pela empresa. A soma dos percentuais das Multas do FGTS sobre o API e sobre o APT deve resultar em 4% (valor a ser recolhido mensalmente pela Conta Vinculada)</text>
  </threadedComment>
  <threadedComment ref="A74" dT="2020-07-22T21:08:38.94" personId="{21C8EB31-E7B2-4907-85D5-B0463F74A46F}" id="{5A33E7D6-70A3-4C40-B2C2-C3056AE65107}">
    <text>Módulo de preenchimento discricionário da licitante. Percentuais estimados conforme a média aplicada no DF</text>
  </threadedComment>
  <threadedComment ref="A90" dT="2020-07-24T18:48:31.66" personId="{21C8EB31-E7B2-4907-85D5-B0463F74A46F}" id="{F1D501DB-6F92-4FA0-B907-A09FF3DD6E86}">
    <text>Cotações feitas pela área técnica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COMERCIAL@GRUPOCITYSEVI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showGridLines="0" tabSelected="1" workbookViewId="0">
      <selection activeCell="E17" sqref="E17"/>
    </sheetView>
  </sheetViews>
  <sheetFormatPr defaultColWidth="9.140625" defaultRowHeight="14.25" x14ac:dyDescent="0.2"/>
  <cols>
    <col min="1" max="1" width="4" style="76" customWidth="1"/>
    <col min="2" max="2" width="76.85546875" style="76" bestFit="1" customWidth="1"/>
    <col min="3" max="3" width="38" style="76" customWidth="1"/>
    <col min="4" max="4" width="15.85546875" style="76" customWidth="1"/>
    <col min="5" max="5" width="17" style="76" bestFit="1" customWidth="1"/>
    <col min="6" max="6" width="17.42578125" style="76" customWidth="1"/>
    <col min="7" max="7" width="18.85546875" style="76" bestFit="1" customWidth="1"/>
    <col min="8" max="16384" width="9.140625" style="76"/>
  </cols>
  <sheetData>
    <row r="1" spans="1:7" ht="15" thickBot="1" x14ac:dyDescent="0.25">
      <c r="A1" s="127" t="s">
        <v>0</v>
      </c>
      <c r="B1" s="128"/>
      <c r="C1" s="128"/>
      <c r="D1" s="128"/>
      <c r="E1" s="128"/>
      <c r="F1" s="128"/>
      <c r="G1" s="129"/>
    </row>
    <row r="2" spans="1:7" s="97" customFormat="1" ht="54.75" customHeight="1" x14ac:dyDescent="0.2">
      <c r="A2" s="132" t="s">
        <v>1</v>
      </c>
      <c r="B2" s="130" t="s">
        <v>2</v>
      </c>
      <c r="C2" s="130" t="s">
        <v>3</v>
      </c>
      <c r="D2" s="100" t="s">
        <v>4</v>
      </c>
      <c r="E2" s="100" t="s">
        <v>5</v>
      </c>
      <c r="F2" s="100" t="s">
        <v>6</v>
      </c>
      <c r="G2" s="101" t="s">
        <v>7</v>
      </c>
    </row>
    <row r="3" spans="1:7" s="97" customFormat="1" x14ac:dyDescent="0.2">
      <c r="A3" s="133"/>
      <c r="B3" s="131"/>
      <c r="C3" s="131"/>
      <c r="D3" s="106" t="s">
        <v>8</v>
      </c>
      <c r="E3" s="106" t="s">
        <v>9</v>
      </c>
      <c r="F3" s="106" t="s">
        <v>10</v>
      </c>
      <c r="G3" s="107" t="s">
        <v>11</v>
      </c>
    </row>
    <row r="4" spans="1:7" x14ac:dyDescent="0.2">
      <c r="A4" s="102">
        <v>1</v>
      </c>
      <c r="B4" s="96" t="s">
        <v>12</v>
      </c>
      <c r="C4" s="136" t="s">
        <v>260</v>
      </c>
      <c r="D4" s="98">
        <v>2</v>
      </c>
      <c r="E4" s="99">
        <f>'TÉCNICO EM EDIFICAÇÕES'!D118</f>
        <v>8805.4500000000007</v>
      </c>
      <c r="F4" s="99">
        <f>ROUND(D4*E4,2)</f>
        <v>17610.900000000001</v>
      </c>
      <c r="G4" s="103">
        <f t="shared" ref="G4:G5" si="0">F4*12</f>
        <v>211330.80000000002</v>
      </c>
    </row>
    <row r="5" spans="1:7" x14ac:dyDescent="0.2">
      <c r="A5" s="102">
        <v>2</v>
      </c>
      <c r="B5" s="96" t="s">
        <v>13</v>
      </c>
      <c r="C5" s="136"/>
      <c r="D5" s="98">
        <v>1</v>
      </c>
      <c r="E5" s="99">
        <f>'TÉCNICO EM ELETROTÉCNICA'!D118</f>
        <v>8805.4500000000007</v>
      </c>
      <c r="F5" s="99">
        <f t="shared" ref="F5:F6" si="1">ROUND(D5*E5,2)</f>
        <v>8805.4500000000007</v>
      </c>
      <c r="G5" s="103">
        <f t="shared" si="0"/>
        <v>105665.40000000001</v>
      </c>
    </row>
    <row r="6" spans="1:7" x14ac:dyDescent="0.2">
      <c r="A6" s="102">
        <v>3</v>
      </c>
      <c r="B6" s="96" t="s">
        <v>14</v>
      </c>
      <c r="C6" s="136"/>
      <c r="D6" s="98">
        <v>1</v>
      </c>
      <c r="E6" s="99">
        <f>'TÉCNICO EM ELETROMECÂNICA'!D118</f>
        <v>8805.4500000000007</v>
      </c>
      <c r="F6" s="99">
        <f t="shared" si="1"/>
        <v>8805.4500000000007</v>
      </c>
      <c r="G6" s="103">
        <f t="shared" ref="G6" si="2">F6*12</f>
        <v>105665.40000000001</v>
      </c>
    </row>
    <row r="7" spans="1:7" ht="15.75" customHeight="1" thickBot="1" x14ac:dyDescent="0.25">
      <c r="A7" s="102"/>
      <c r="B7" s="134"/>
      <c r="C7" s="135"/>
      <c r="D7" s="104">
        <f>SUM(D4:D6)</f>
        <v>4</v>
      </c>
      <c r="E7" s="105">
        <f>E4*D4+SUM(E5:E6)</f>
        <v>35221.800000000003</v>
      </c>
      <c r="F7" s="105">
        <f>SUM(F4:F6)</f>
        <v>35221.800000000003</v>
      </c>
      <c r="G7" s="109">
        <f>SUM(G4:G6)</f>
        <v>422661.60000000003</v>
      </c>
    </row>
  </sheetData>
  <mergeCells count="6">
    <mergeCell ref="A1:G1"/>
    <mergeCell ref="C2:C3"/>
    <mergeCell ref="B2:B3"/>
    <mergeCell ref="A2:A3"/>
    <mergeCell ref="B7:C7"/>
    <mergeCell ref="C4:C6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verticalDpi="0" r:id="rId1"/>
  <ignoredErrors>
    <ignoredError sqref="E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3"/>
  <sheetViews>
    <sheetView topLeftCell="A85" workbookViewId="0">
      <selection activeCell="D118" sqref="D118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39" t="s">
        <v>15</v>
      </c>
      <c r="B1" s="140"/>
      <c r="C1" s="140"/>
      <c r="D1" s="141"/>
    </row>
    <row r="2" spans="1:5" ht="15" customHeight="1" x14ac:dyDescent="0.25">
      <c r="A2" s="142" t="s">
        <v>16</v>
      </c>
      <c r="B2" s="142"/>
      <c r="C2" s="142"/>
      <c r="D2" s="142"/>
    </row>
    <row r="3" spans="1:5" ht="15" customHeight="1" x14ac:dyDescent="0.25">
      <c r="A3" s="142" t="s">
        <v>17</v>
      </c>
      <c r="B3" s="142"/>
      <c r="C3" s="142"/>
      <c r="D3" s="142"/>
    </row>
    <row r="4" spans="1:5" ht="15" customHeight="1" thickBot="1" x14ac:dyDescent="0.3">
      <c r="A4" s="143"/>
      <c r="B4" s="143"/>
      <c r="C4" s="143"/>
      <c r="D4" s="143"/>
    </row>
    <row r="5" spans="1:5" ht="15" customHeight="1" thickBot="1" x14ac:dyDescent="0.3">
      <c r="A5" s="144" t="s">
        <v>18</v>
      </c>
      <c r="B5" s="145"/>
      <c r="C5" s="145"/>
      <c r="D5" s="146"/>
    </row>
    <row r="6" spans="1:5" ht="15" customHeight="1" thickBot="1" x14ac:dyDescent="0.3">
      <c r="A6" s="147" t="s">
        <v>19</v>
      </c>
      <c r="B6" s="148"/>
      <c r="C6" s="149"/>
      <c r="D6" s="150"/>
    </row>
    <row r="7" spans="1:5" ht="15" customHeight="1" x14ac:dyDescent="0.25">
      <c r="A7" s="17" t="s">
        <v>20</v>
      </c>
      <c r="B7" s="18" t="s">
        <v>21</v>
      </c>
      <c r="C7" s="151" t="s">
        <v>22</v>
      </c>
      <c r="D7" s="152"/>
    </row>
    <row r="8" spans="1:5" ht="15" customHeight="1" x14ac:dyDescent="0.25">
      <c r="A8" s="19" t="s">
        <v>23</v>
      </c>
      <c r="B8" s="20" t="s">
        <v>24</v>
      </c>
      <c r="C8" s="153"/>
      <c r="D8" s="154"/>
    </row>
    <row r="9" spans="1:5" ht="15" customHeight="1" x14ac:dyDescent="0.25">
      <c r="A9" s="19" t="s">
        <v>25</v>
      </c>
      <c r="B9" s="20" t="s">
        <v>26</v>
      </c>
      <c r="C9" s="153"/>
      <c r="D9" s="154"/>
    </row>
    <row r="10" spans="1:5" ht="15" customHeight="1" thickBot="1" x14ac:dyDescent="0.3">
      <c r="A10" s="21" t="s">
        <v>27</v>
      </c>
      <c r="B10" s="22" t="s">
        <v>28</v>
      </c>
      <c r="C10" s="155"/>
      <c r="D10" s="156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47" t="s">
        <v>29</v>
      </c>
      <c r="B12" s="148"/>
      <c r="C12" s="148"/>
      <c r="D12" s="157"/>
    </row>
    <row r="13" spans="1:5" ht="15" customHeight="1" x14ac:dyDescent="0.25">
      <c r="A13" s="17" t="s">
        <v>30</v>
      </c>
      <c r="B13" s="18" t="s">
        <v>31</v>
      </c>
      <c r="C13" s="137"/>
      <c r="D13" s="138"/>
    </row>
    <row r="14" spans="1:5" ht="15" customHeight="1" x14ac:dyDescent="0.25">
      <c r="A14" s="19" t="s">
        <v>32</v>
      </c>
      <c r="B14" s="160" t="s">
        <v>33</v>
      </c>
      <c r="C14" s="160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60" t="s">
        <v>40</v>
      </c>
      <c r="C16" s="160"/>
      <c r="D16" s="108" t="s">
        <v>175</v>
      </c>
    </row>
    <row r="17" spans="1:5" ht="15" customHeight="1" x14ac:dyDescent="0.25">
      <c r="A17" s="19" t="s">
        <v>41</v>
      </c>
      <c r="B17" s="160" t="s">
        <v>42</v>
      </c>
      <c r="C17" s="160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>
        <v>1212</v>
      </c>
    </row>
    <row r="19" spans="1:5" ht="15" customHeight="1" thickBot="1" x14ac:dyDescent="0.3">
      <c r="D19" s="29"/>
    </row>
    <row r="20" spans="1:5" ht="15" customHeight="1" thickBot="1" x14ac:dyDescent="0.3">
      <c r="A20" s="161" t="s">
        <v>47</v>
      </c>
      <c r="B20" s="162"/>
      <c r="C20" s="162"/>
      <c r="D20" s="163"/>
      <c r="E20" s="90" t="s">
        <v>48</v>
      </c>
    </row>
    <row r="21" spans="1:5" ht="28.5" x14ac:dyDescent="0.25">
      <c r="A21" s="17" t="s">
        <v>49</v>
      </c>
      <c r="B21" s="164" t="s">
        <v>50</v>
      </c>
      <c r="C21" s="164"/>
      <c r="D21" s="30" t="s">
        <v>12</v>
      </c>
    </row>
    <row r="22" spans="1:5" ht="15" customHeight="1" x14ac:dyDescent="0.25">
      <c r="A22" s="19" t="s">
        <v>51</v>
      </c>
      <c r="B22" s="165" t="s">
        <v>52</v>
      </c>
      <c r="C22" s="165"/>
      <c r="D22" s="88" t="s">
        <v>176</v>
      </c>
    </row>
    <row r="23" spans="1:5" ht="15" customHeight="1" x14ac:dyDescent="0.25">
      <c r="A23" s="19" t="s">
        <v>53</v>
      </c>
      <c r="B23" s="165" t="s">
        <v>54</v>
      </c>
      <c r="C23" s="165"/>
      <c r="D23" s="88">
        <v>3142.76</v>
      </c>
      <c r="E23" s="91" t="s">
        <v>177</v>
      </c>
    </row>
    <row r="24" spans="1:5" ht="15" customHeight="1" x14ac:dyDescent="0.25">
      <c r="A24" s="19" t="s">
        <v>55</v>
      </c>
      <c r="B24" s="165" t="s">
        <v>56</v>
      </c>
      <c r="C24" s="165"/>
      <c r="D24" s="32" t="s">
        <v>178</v>
      </c>
      <c r="E24" s="91" t="s">
        <v>179</v>
      </c>
    </row>
    <row r="25" spans="1:5" ht="15" customHeight="1" x14ac:dyDescent="0.25">
      <c r="A25" s="19" t="s">
        <v>57</v>
      </c>
      <c r="B25" s="165" t="s">
        <v>58</v>
      </c>
      <c r="C25" s="165"/>
      <c r="D25" s="33">
        <v>45103</v>
      </c>
    </row>
    <row r="26" spans="1:5" ht="15" customHeight="1" x14ac:dyDescent="0.25">
      <c r="A26" s="19" t="s">
        <v>59</v>
      </c>
      <c r="B26" s="165" t="s">
        <v>60</v>
      </c>
      <c r="C26" s="165"/>
      <c r="D26" s="34">
        <v>45047</v>
      </c>
    </row>
    <row r="27" spans="1:5" ht="15" customHeight="1" x14ac:dyDescent="0.25">
      <c r="A27" s="19" t="s">
        <v>61</v>
      </c>
      <c r="B27" s="165" t="s">
        <v>62</v>
      </c>
      <c r="C27" s="166"/>
      <c r="D27" s="34" t="s">
        <v>63</v>
      </c>
      <c r="E27" s="91"/>
    </row>
    <row r="28" spans="1:5" ht="15" customHeight="1" thickBot="1" x14ac:dyDescent="0.3">
      <c r="A28" s="21" t="s">
        <v>64</v>
      </c>
      <c r="B28" s="158" t="s">
        <v>65</v>
      </c>
      <c r="C28" s="159"/>
      <c r="D28" s="87">
        <v>2</v>
      </c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69" t="s">
        <v>66</v>
      </c>
      <c r="B30" s="170"/>
      <c r="C30" s="170"/>
      <c r="D30" s="171"/>
    </row>
    <row r="31" spans="1:5" ht="15" customHeight="1" x14ac:dyDescent="0.25">
      <c r="A31" s="172" t="s">
        <v>67</v>
      </c>
      <c r="B31" s="173"/>
      <c r="C31" s="174"/>
      <c r="D31" s="78" t="s">
        <v>68</v>
      </c>
    </row>
    <row r="32" spans="1:5" ht="15" customHeight="1" x14ac:dyDescent="0.25">
      <c r="A32" s="19" t="s">
        <v>69</v>
      </c>
      <c r="B32" s="175" t="s">
        <v>70</v>
      </c>
      <c r="C32" s="175"/>
      <c r="D32" s="38">
        <f>D23</f>
        <v>3142.76</v>
      </c>
      <c r="E32" s="91"/>
    </row>
    <row r="33" spans="1:5" ht="15" customHeight="1" thickBot="1" x14ac:dyDescent="0.3">
      <c r="A33" s="176" t="s">
        <v>71</v>
      </c>
      <c r="B33" s="177"/>
      <c r="C33" s="177"/>
      <c r="D33" s="39">
        <f>SUM(D32:D32)</f>
        <v>3142.76</v>
      </c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69" t="s">
        <v>72</v>
      </c>
      <c r="B35" s="170"/>
      <c r="C35" s="170"/>
      <c r="D35" s="171"/>
    </row>
    <row r="36" spans="1:5" ht="15" customHeight="1" x14ac:dyDescent="0.25">
      <c r="A36" s="178" t="s">
        <v>73</v>
      </c>
      <c r="B36" s="179"/>
      <c r="C36" s="79" t="s">
        <v>74</v>
      </c>
      <c r="D36" s="80" t="s">
        <v>75</v>
      </c>
    </row>
    <row r="37" spans="1:5" ht="15" customHeight="1" x14ac:dyDescent="0.25">
      <c r="A37" s="19" t="s">
        <v>69</v>
      </c>
      <c r="B37" s="40" t="s">
        <v>76</v>
      </c>
      <c r="C37" s="41">
        <v>8.3299999999999999E-2</v>
      </c>
      <c r="D37" s="31">
        <f>(D33)*($C$37)</f>
        <v>261.79190800000003</v>
      </c>
      <c r="E37" s="85" t="s">
        <v>77</v>
      </c>
    </row>
    <row r="38" spans="1:5" ht="28.5" customHeight="1" x14ac:dyDescent="0.25">
      <c r="A38" s="19" t="s">
        <v>78</v>
      </c>
      <c r="B38" s="40" t="s">
        <v>79</v>
      </c>
      <c r="C38" s="41">
        <v>0.121</v>
      </c>
      <c r="D38" s="31">
        <f>(D33)*($C$38)</f>
        <v>380.27395999999999</v>
      </c>
      <c r="E38" s="86" t="s">
        <v>80</v>
      </c>
    </row>
    <row r="39" spans="1:5" ht="15" customHeight="1" x14ac:dyDescent="0.25">
      <c r="A39" s="180" t="s">
        <v>81</v>
      </c>
      <c r="B39" s="181"/>
      <c r="C39" s="42">
        <f>SUM(C37:C38)</f>
        <v>0.20429999999999998</v>
      </c>
      <c r="D39" s="43">
        <f>SUM(D37:D38)</f>
        <v>642.06586800000002</v>
      </c>
    </row>
    <row r="40" spans="1:5" ht="15" customHeight="1" x14ac:dyDescent="0.25">
      <c r="A40" s="178" t="s">
        <v>82</v>
      </c>
      <c r="B40" s="179"/>
      <c r="C40" s="79" t="s">
        <v>74</v>
      </c>
      <c r="D40" s="78" t="s">
        <v>75</v>
      </c>
    </row>
    <row r="41" spans="1:5" ht="15" customHeight="1" x14ac:dyDescent="0.25">
      <c r="A41" s="19" t="s">
        <v>69</v>
      </c>
      <c r="B41" s="44" t="s">
        <v>83</v>
      </c>
      <c r="C41" s="41">
        <v>0.2</v>
      </c>
      <c r="D41" s="31">
        <f>($D$33+$D$39)*(C41)</f>
        <v>756.96517360000007</v>
      </c>
    </row>
    <row r="42" spans="1:5" ht="15" customHeight="1" x14ac:dyDescent="0.25">
      <c r="A42" s="19" t="s">
        <v>78</v>
      </c>
      <c r="B42" s="44" t="s">
        <v>84</v>
      </c>
      <c r="C42" s="41">
        <v>2.5000000000000001E-2</v>
      </c>
      <c r="D42" s="31">
        <f t="shared" ref="D42:D48" si="0">($D$33+$D$39)*(C42)</f>
        <v>94.620646700000009</v>
      </c>
    </row>
    <row r="43" spans="1:5" ht="31.5" customHeight="1" x14ac:dyDescent="0.25">
      <c r="A43" s="19" t="s">
        <v>85</v>
      </c>
      <c r="B43" s="44" t="s">
        <v>86</v>
      </c>
      <c r="C43" s="41">
        <v>0.06</v>
      </c>
      <c r="D43" s="31">
        <f t="shared" si="0"/>
        <v>227.08955208</v>
      </c>
      <c r="E43" s="85" t="s">
        <v>87</v>
      </c>
    </row>
    <row r="44" spans="1:5" ht="15" customHeight="1" x14ac:dyDescent="0.25">
      <c r="A44" s="19" t="s">
        <v>88</v>
      </c>
      <c r="B44" s="44" t="s">
        <v>89</v>
      </c>
      <c r="C44" s="41">
        <v>1.4999999999999999E-2</v>
      </c>
      <c r="D44" s="31">
        <f t="shared" si="0"/>
        <v>56.772388020000001</v>
      </c>
    </row>
    <row r="45" spans="1:5" ht="15" customHeight="1" x14ac:dyDescent="0.25">
      <c r="A45" s="19" t="s">
        <v>90</v>
      </c>
      <c r="B45" s="44" t="s">
        <v>91</v>
      </c>
      <c r="C45" s="41">
        <v>0.01</v>
      </c>
      <c r="D45" s="31">
        <f t="shared" si="0"/>
        <v>37.848258680000008</v>
      </c>
    </row>
    <row r="46" spans="1:5" ht="15" customHeight="1" x14ac:dyDescent="0.25">
      <c r="A46" s="19" t="s">
        <v>92</v>
      </c>
      <c r="B46" s="45" t="s">
        <v>93</v>
      </c>
      <c r="C46" s="41">
        <v>6.0000000000000001E-3</v>
      </c>
      <c r="D46" s="31">
        <f t="shared" si="0"/>
        <v>22.708955208000003</v>
      </c>
    </row>
    <row r="47" spans="1:5" ht="15" customHeight="1" x14ac:dyDescent="0.25">
      <c r="A47" s="19" t="s">
        <v>94</v>
      </c>
      <c r="B47" s="44" t="s">
        <v>95</v>
      </c>
      <c r="C47" s="41">
        <v>2E-3</v>
      </c>
      <c r="D47" s="31">
        <f t="shared" si="0"/>
        <v>7.5696517360000009</v>
      </c>
    </row>
    <row r="48" spans="1:5" ht="15" customHeight="1" x14ac:dyDescent="0.25">
      <c r="A48" s="19" t="s">
        <v>96</v>
      </c>
      <c r="B48" s="44" t="s">
        <v>97</v>
      </c>
      <c r="C48" s="41">
        <v>0.08</v>
      </c>
      <c r="D48" s="31">
        <f t="shared" si="0"/>
        <v>302.78606944000006</v>
      </c>
      <c r="E48" s="86"/>
    </row>
    <row r="49" spans="1:5" ht="15" customHeight="1" x14ac:dyDescent="0.25">
      <c r="A49" s="180" t="s">
        <v>98</v>
      </c>
      <c r="B49" s="181"/>
      <c r="C49" s="42">
        <f>SUM(C41:C48)</f>
        <v>0.39800000000000008</v>
      </c>
      <c r="D49" s="43">
        <f>SUM(D41:D48)</f>
        <v>1506.3606954640002</v>
      </c>
    </row>
    <row r="50" spans="1:5" ht="15" customHeight="1" x14ac:dyDescent="0.25">
      <c r="A50" s="178" t="s">
        <v>99</v>
      </c>
      <c r="B50" s="179"/>
      <c r="C50" s="77" t="s">
        <v>100</v>
      </c>
      <c r="D50" s="78" t="s">
        <v>75</v>
      </c>
    </row>
    <row r="51" spans="1:5" ht="15" customHeight="1" x14ac:dyDescent="0.25">
      <c r="A51" s="19" t="s">
        <v>69</v>
      </c>
      <c r="B51" s="46" t="s">
        <v>101</v>
      </c>
      <c r="C51" s="47">
        <v>11</v>
      </c>
      <c r="D51" s="48">
        <f>IF((C51*22)-(D32*6%)&gt;0,(C51*22)-(D32*6%),0)</f>
        <v>53.434399999999982</v>
      </c>
      <c r="E51" s="91" t="s">
        <v>180</v>
      </c>
    </row>
    <row r="52" spans="1:5" ht="15" customHeight="1" x14ac:dyDescent="0.25">
      <c r="A52" s="19" t="s">
        <v>78</v>
      </c>
      <c r="B52" s="46" t="s">
        <v>102</v>
      </c>
      <c r="C52" s="49">
        <v>40.5</v>
      </c>
      <c r="D52" s="31">
        <f>(C52)*22</f>
        <v>891</v>
      </c>
      <c r="E52" s="91" t="s">
        <v>181</v>
      </c>
    </row>
    <row r="53" spans="1:5" ht="15" customHeight="1" x14ac:dyDescent="0.25">
      <c r="A53" s="167" t="s">
        <v>103</v>
      </c>
      <c r="B53" s="168"/>
      <c r="C53" s="50"/>
      <c r="D53" s="43">
        <f>SUM(D51:D52)</f>
        <v>944.43439999999998</v>
      </c>
    </row>
    <row r="54" spans="1:5" ht="15" customHeight="1" x14ac:dyDescent="0.25">
      <c r="A54" s="172" t="s">
        <v>104</v>
      </c>
      <c r="B54" s="173"/>
      <c r="C54" s="79" t="s">
        <v>105</v>
      </c>
      <c r="D54" s="78" t="s">
        <v>75</v>
      </c>
    </row>
    <row r="55" spans="1:5" ht="15" customHeight="1" x14ac:dyDescent="0.25">
      <c r="A55" s="19" t="s">
        <v>69</v>
      </c>
      <c r="B55" s="40" t="s">
        <v>106</v>
      </c>
      <c r="C55" s="110"/>
      <c r="D55" s="51"/>
      <c r="E55" s="89"/>
    </row>
    <row r="56" spans="1:5" ht="15" customHeight="1" thickBot="1" x14ac:dyDescent="0.3">
      <c r="A56" s="182" t="s">
        <v>107</v>
      </c>
      <c r="B56" s="183"/>
      <c r="C56" s="52"/>
      <c r="D56" s="53">
        <f>SUM(D55)</f>
        <v>0</v>
      </c>
    </row>
    <row r="57" spans="1:5" ht="15" customHeight="1" x14ac:dyDescent="0.25">
      <c r="A57" s="178" t="s">
        <v>108</v>
      </c>
      <c r="B57" s="179"/>
      <c r="C57" s="179"/>
      <c r="D57" s="184"/>
    </row>
    <row r="58" spans="1:5" ht="15" customHeight="1" x14ac:dyDescent="0.2">
      <c r="A58" s="83" t="s">
        <v>109</v>
      </c>
      <c r="B58" s="185" t="s">
        <v>110</v>
      </c>
      <c r="C58" s="185"/>
      <c r="D58" s="38">
        <f>(D39)</f>
        <v>642.06586800000002</v>
      </c>
    </row>
    <row r="59" spans="1:5" ht="15" customHeight="1" x14ac:dyDescent="0.2">
      <c r="A59" s="83" t="s">
        <v>111</v>
      </c>
      <c r="B59" s="185" t="s">
        <v>112</v>
      </c>
      <c r="C59" s="185"/>
      <c r="D59" s="38">
        <f>(D49)</f>
        <v>1506.3606954640002</v>
      </c>
    </row>
    <row r="60" spans="1:5" ht="15" customHeight="1" x14ac:dyDescent="0.2">
      <c r="A60" s="83" t="s">
        <v>113</v>
      </c>
      <c r="B60" s="185" t="s">
        <v>114</v>
      </c>
      <c r="C60" s="185"/>
      <c r="D60" s="38">
        <f>(D53)</f>
        <v>944.43439999999998</v>
      </c>
    </row>
    <row r="61" spans="1:5" ht="15" customHeight="1" x14ac:dyDescent="0.2">
      <c r="A61" s="83" t="s">
        <v>115</v>
      </c>
      <c r="B61" s="186" t="s">
        <v>116</v>
      </c>
      <c r="C61" s="187"/>
      <c r="D61" s="38">
        <f>D56</f>
        <v>0</v>
      </c>
    </row>
    <row r="62" spans="1:5" ht="15" customHeight="1" thickBot="1" x14ac:dyDescent="0.3">
      <c r="A62" s="182" t="s">
        <v>117</v>
      </c>
      <c r="B62" s="183"/>
      <c r="C62" s="183"/>
      <c r="D62" s="39">
        <f>SUM(D58:D61)</f>
        <v>3092.8609634640002</v>
      </c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69" t="s">
        <v>118</v>
      </c>
      <c r="B64" s="170"/>
      <c r="C64" s="170"/>
      <c r="D64" s="171"/>
    </row>
    <row r="65" spans="1:5" ht="15" customHeight="1" x14ac:dyDescent="0.25">
      <c r="A65" s="178" t="s">
        <v>119</v>
      </c>
      <c r="B65" s="179"/>
      <c r="C65" s="79" t="s">
        <v>74</v>
      </c>
      <c r="D65" s="78" t="s">
        <v>75</v>
      </c>
    </row>
    <row r="66" spans="1:5" ht="15" customHeight="1" x14ac:dyDescent="0.25">
      <c r="A66" s="19" t="s">
        <v>69</v>
      </c>
      <c r="B66" s="56" t="s">
        <v>120</v>
      </c>
      <c r="C66" s="54">
        <v>4.1999999999999997E-3</v>
      </c>
      <c r="D66" s="51">
        <f>($D$33)*(C66)</f>
        <v>13.199592000000001</v>
      </c>
    </row>
    <row r="67" spans="1:5" ht="28.5" x14ac:dyDescent="0.25">
      <c r="A67" s="19" t="s">
        <v>78</v>
      </c>
      <c r="B67" s="56" t="s">
        <v>121</v>
      </c>
      <c r="C67" s="55">
        <f>($C$48)*(C66)</f>
        <v>3.3599999999999998E-4</v>
      </c>
      <c r="D67" s="51">
        <f t="shared" ref="D67:D71" si="1">($D$33)*(C67)</f>
        <v>1.0559673599999999</v>
      </c>
    </row>
    <row r="68" spans="1:5" ht="28.5" x14ac:dyDescent="0.25">
      <c r="A68" s="19" t="s">
        <v>85</v>
      </c>
      <c r="B68" s="56" t="s">
        <v>122</v>
      </c>
      <c r="C68" s="55">
        <v>3.9199999999999999E-2</v>
      </c>
      <c r="D68" s="51">
        <f t="shared" si="1"/>
        <v>123.19619200000001</v>
      </c>
    </row>
    <row r="69" spans="1:5" ht="28.5" x14ac:dyDescent="0.25">
      <c r="A69" s="19" t="s">
        <v>88</v>
      </c>
      <c r="B69" s="56" t="s">
        <v>123</v>
      </c>
      <c r="C69" s="55">
        <v>1.9400000000000001E-2</v>
      </c>
      <c r="D69" s="51">
        <f t="shared" si="1"/>
        <v>60.969544000000006</v>
      </c>
    </row>
    <row r="70" spans="1:5" x14ac:dyDescent="0.25">
      <c r="A70" s="19" t="s">
        <v>90</v>
      </c>
      <c r="B70" s="56" t="s">
        <v>124</v>
      </c>
      <c r="C70" s="55">
        <f>($C$49)*(C69)</f>
        <v>7.7212000000000018E-3</v>
      </c>
      <c r="D70" s="51">
        <f t="shared" si="1"/>
        <v>24.265878512000008</v>
      </c>
    </row>
    <row r="71" spans="1:5" ht="28.5" x14ac:dyDescent="0.25">
      <c r="A71" s="19" t="s">
        <v>92</v>
      </c>
      <c r="B71" s="56" t="s">
        <v>125</v>
      </c>
      <c r="C71" s="55">
        <v>8.0000000000000004E-4</v>
      </c>
      <c r="D71" s="51">
        <f t="shared" si="1"/>
        <v>2.5142080000000004</v>
      </c>
    </row>
    <row r="72" spans="1:5" ht="15" customHeight="1" thickBot="1" x14ac:dyDescent="0.3">
      <c r="A72" s="182" t="s">
        <v>126</v>
      </c>
      <c r="B72" s="183"/>
      <c r="C72" s="57">
        <f t="shared" ref="C72" si="2">SUM(C66:C71)</f>
        <v>7.165719999999999E-2</v>
      </c>
      <c r="D72" s="39">
        <f>SUM(D66:D71)</f>
        <v>225.20138187200001</v>
      </c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69" t="s">
        <v>127</v>
      </c>
      <c r="B74" s="170"/>
      <c r="C74" s="170"/>
      <c r="D74" s="171"/>
    </row>
    <row r="75" spans="1:5" ht="15" customHeight="1" x14ac:dyDescent="0.25">
      <c r="A75" s="172" t="s">
        <v>128</v>
      </c>
      <c r="B75" s="173"/>
      <c r="C75" s="79" t="s">
        <v>74</v>
      </c>
      <c r="D75" s="78" t="s">
        <v>75</v>
      </c>
    </row>
    <row r="76" spans="1:5" ht="15" customHeight="1" x14ac:dyDescent="0.25">
      <c r="A76" s="19" t="s">
        <v>69</v>
      </c>
      <c r="B76" s="40" t="s">
        <v>129</v>
      </c>
      <c r="C76" s="55">
        <v>0</v>
      </c>
      <c r="D76" s="51">
        <f>($D$33+$D$39+$D$49+$D$53+$D$72)*(C76)</f>
        <v>0</v>
      </c>
      <c r="E76" s="86" t="s">
        <v>171</v>
      </c>
    </row>
    <row r="77" spans="1:5" ht="15" customHeight="1" x14ac:dyDescent="0.25">
      <c r="A77" s="19" t="s">
        <v>78</v>
      </c>
      <c r="B77" s="40" t="s">
        <v>130</v>
      </c>
      <c r="C77" s="55">
        <v>2.3999999999999998E-3</v>
      </c>
      <c r="D77" s="51">
        <f>($D$33+$D$39+$D$49+$D$53+$D$72)*(C77)</f>
        <v>15.5059736288064</v>
      </c>
    </row>
    <row r="78" spans="1:5" ht="15" customHeight="1" x14ac:dyDescent="0.25">
      <c r="A78" s="19" t="s">
        <v>85</v>
      </c>
      <c r="B78" s="40" t="s">
        <v>131</v>
      </c>
      <c r="C78" s="55">
        <v>1E-3</v>
      </c>
      <c r="D78" s="51">
        <f>($D$33+$D$39+$D$49+$D$53+$D$72)*(C78)</f>
        <v>6.460822345336001</v>
      </c>
    </row>
    <row r="79" spans="1:5" ht="15" customHeight="1" x14ac:dyDescent="0.25">
      <c r="A79" s="19" t="s">
        <v>88</v>
      </c>
      <c r="B79" s="40" t="s">
        <v>132</v>
      </c>
      <c r="C79" s="55">
        <v>1.6999999999999999E-3</v>
      </c>
      <c r="D79" s="51">
        <f>($D$33+$D$39+$D$49+$D$53+$D$72)*(C79)</f>
        <v>10.9833979870712</v>
      </c>
    </row>
    <row r="80" spans="1:5" ht="15" customHeight="1" x14ac:dyDescent="0.25">
      <c r="A80" s="19" t="s">
        <v>90</v>
      </c>
      <c r="B80" s="56" t="s">
        <v>133</v>
      </c>
      <c r="C80" s="55">
        <v>5.0000000000000001E-4</v>
      </c>
      <c r="D80" s="51">
        <f>($D$33+$D$39+$D$49+$D$53+$D$72)*(C80)</f>
        <v>3.2304111726680005</v>
      </c>
    </row>
    <row r="81" spans="1:5" ht="15" customHeight="1" x14ac:dyDescent="0.25">
      <c r="A81" s="167" t="s">
        <v>134</v>
      </c>
      <c r="B81" s="168"/>
      <c r="C81" s="58">
        <f>SUM(C76:C80)</f>
        <v>5.5999999999999991E-3</v>
      </c>
      <c r="D81" s="59">
        <f>SUM(D76:D80)</f>
        <v>36.180605133881599</v>
      </c>
    </row>
    <row r="82" spans="1:5" ht="15" customHeight="1" x14ac:dyDescent="0.25">
      <c r="A82" s="172" t="s">
        <v>135</v>
      </c>
      <c r="B82" s="173"/>
      <c r="C82" s="79"/>
      <c r="D82" s="78" t="s">
        <v>75</v>
      </c>
    </row>
    <row r="83" spans="1:5" ht="15" customHeight="1" x14ac:dyDescent="0.25">
      <c r="A83" s="19" t="s">
        <v>69</v>
      </c>
      <c r="B83" s="40" t="s">
        <v>136</v>
      </c>
      <c r="C83" s="110"/>
      <c r="D83" s="51"/>
      <c r="E83" s="89"/>
    </row>
    <row r="84" spans="1:5" ht="15" customHeight="1" thickBot="1" x14ac:dyDescent="0.3">
      <c r="A84" s="182" t="s">
        <v>137</v>
      </c>
      <c r="B84" s="183"/>
      <c r="C84" s="52"/>
      <c r="D84" s="53">
        <f>SUM(D83)</f>
        <v>0</v>
      </c>
    </row>
    <row r="85" spans="1:5" ht="15" customHeight="1" x14ac:dyDescent="0.25">
      <c r="A85" s="190" t="s">
        <v>138</v>
      </c>
      <c r="B85" s="191"/>
      <c r="C85" s="191"/>
      <c r="D85" s="192"/>
    </row>
    <row r="86" spans="1:5" ht="15" customHeight="1" x14ac:dyDescent="0.2">
      <c r="A86" s="83" t="s">
        <v>139</v>
      </c>
      <c r="B86" s="193" t="s">
        <v>140</v>
      </c>
      <c r="C86" s="194"/>
      <c r="D86" s="38">
        <f>(D81)</f>
        <v>36.180605133881599</v>
      </c>
    </row>
    <row r="87" spans="1:5" ht="15" customHeight="1" x14ac:dyDescent="0.2">
      <c r="A87" s="84" t="s">
        <v>141</v>
      </c>
      <c r="B87" s="186" t="s">
        <v>136</v>
      </c>
      <c r="C87" s="187"/>
      <c r="D87" s="51">
        <f>D84</f>
        <v>0</v>
      </c>
    </row>
    <row r="88" spans="1:5" ht="15" customHeight="1" thickBot="1" x14ac:dyDescent="0.3">
      <c r="A88" s="182" t="s">
        <v>142</v>
      </c>
      <c r="B88" s="183"/>
      <c r="C88" s="189"/>
      <c r="D88" s="39">
        <f>SUM(D86:D87)</f>
        <v>36.180605133881599</v>
      </c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69" t="s">
        <v>143</v>
      </c>
      <c r="B90" s="170"/>
      <c r="C90" s="170"/>
      <c r="D90" s="171"/>
    </row>
    <row r="91" spans="1:5" ht="15" customHeight="1" x14ac:dyDescent="0.25">
      <c r="A91" s="178" t="s">
        <v>144</v>
      </c>
      <c r="B91" s="179"/>
      <c r="C91" s="179"/>
      <c r="D91" s="78" t="s">
        <v>75</v>
      </c>
    </row>
    <row r="92" spans="1:5" ht="15" customHeight="1" x14ac:dyDescent="0.25">
      <c r="A92" s="19" t="s">
        <v>69</v>
      </c>
      <c r="B92" s="60" t="s">
        <v>145</v>
      </c>
      <c r="C92" s="111"/>
      <c r="D92" s="48">
        <v>0</v>
      </c>
      <c r="E92" s="188" t="s">
        <v>146</v>
      </c>
    </row>
    <row r="93" spans="1:5" ht="15" customHeight="1" x14ac:dyDescent="0.25">
      <c r="A93" s="19" t="s">
        <v>78</v>
      </c>
      <c r="B93" s="60" t="s">
        <v>147</v>
      </c>
      <c r="C93" s="111"/>
      <c r="D93" s="31">
        <f>'MATERIAIS E EQUIPAMENTOS'!I26</f>
        <v>40.380000000000003</v>
      </c>
      <c r="E93" s="188"/>
    </row>
    <row r="94" spans="1:5" ht="15" customHeight="1" x14ac:dyDescent="0.25">
      <c r="A94" s="19" t="s">
        <v>85</v>
      </c>
      <c r="B94" s="60" t="s">
        <v>148</v>
      </c>
      <c r="C94" s="111"/>
      <c r="D94" s="31">
        <v>0</v>
      </c>
      <c r="E94" s="188"/>
    </row>
    <row r="95" spans="1:5" ht="15" customHeight="1" thickBot="1" x14ac:dyDescent="0.3">
      <c r="A95" s="182" t="s">
        <v>149</v>
      </c>
      <c r="B95" s="189"/>
      <c r="C95" s="61"/>
      <c r="D95" s="39">
        <f>SUM(D92:D94)</f>
        <v>40.380000000000003</v>
      </c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95" t="s">
        <v>150</v>
      </c>
      <c r="B97" s="196"/>
      <c r="C97" s="196"/>
      <c r="D97" s="197"/>
    </row>
    <row r="98" spans="1:5" ht="15" customHeight="1" x14ac:dyDescent="0.25">
      <c r="A98" s="198" t="s">
        <v>151</v>
      </c>
      <c r="B98" s="199"/>
      <c r="C98" s="79" t="s">
        <v>74</v>
      </c>
      <c r="D98" s="81" t="s">
        <v>75</v>
      </c>
    </row>
    <row r="99" spans="1:5" ht="15" customHeight="1" x14ac:dyDescent="0.25">
      <c r="A99" s="19" t="s">
        <v>69</v>
      </c>
      <c r="B99" s="63" t="s">
        <v>152</v>
      </c>
      <c r="C99" s="41">
        <v>0.05</v>
      </c>
      <c r="D99" s="51">
        <f>(D33+D62+D72+D88+D95)*C99</f>
        <v>326.86914752349412</v>
      </c>
      <c r="E99" s="92" t="s">
        <v>172</v>
      </c>
    </row>
    <row r="100" spans="1:5" ht="15" customHeight="1" x14ac:dyDescent="0.25">
      <c r="A100" s="19" t="s">
        <v>78</v>
      </c>
      <c r="B100" s="63" t="s">
        <v>153</v>
      </c>
      <c r="C100" s="41">
        <v>0.1</v>
      </c>
      <c r="D100" s="51">
        <f>(D33+D62+D72+D88+D95+D99)*C100</f>
        <v>686.42520979933761</v>
      </c>
      <c r="E100" s="92" t="s">
        <v>173</v>
      </c>
    </row>
    <row r="101" spans="1:5" ht="15" customHeight="1" x14ac:dyDescent="0.25">
      <c r="A101" s="200" t="s">
        <v>85</v>
      </c>
      <c r="B101" s="45" t="s">
        <v>154</v>
      </c>
      <c r="C101" s="64">
        <f>C102+C103+C106</f>
        <v>0.14250000000000002</v>
      </c>
      <c r="D101" s="65"/>
      <c r="E101" s="93"/>
    </row>
    <row r="102" spans="1:5" ht="15" customHeight="1" x14ac:dyDescent="0.25">
      <c r="A102" s="200"/>
      <c r="B102" s="66" t="s">
        <v>155</v>
      </c>
      <c r="C102" s="41">
        <v>1.6500000000000001E-2</v>
      </c>
      <c r="D102" s="51">
        <f>((D33+D62+D72+D88+D95+D99+D100)/(1-C101))*C102</f>
        <v>145.29000067472862</v>
      </c>
      <c r="E102" s="93" t="s">
        <v>174</v>
      </c>
    </row>
    <row r="103" spans="1:5" ht="15" customHeight="1" x14ac:dyDescent="0.25">
      <c r="A103" s="200"/>
      <c r="B103" s="66" t="s">
        <v>156</v>
      </c>
      <c r="C103" s="41">
        <v>7.5999999999999998E-2</v>
      </c>
      <c r="D103" s="51">
        <f>((D33+D62+D72+D88+D95+D99+D100)/(1-C101))*C103</f>
        <v>669.21454856238631</v>
      </c>
      <c r="E103" s="93" t="s">
        <v>174</v>
      </c>
    </row>
    <row r="104" spans="1:5" ht="15" customHeight="1" x14ac:dyDescent="0.25">
      <c r="A104" s="200"/>
      <c r="B104" s="45" t="s">
        <v>157</v>
      </c>
      <c r="C104" s="67"/>
      <c r="D104" s="51"/>
    </row>
    <row r="105" spans="1:5" ht="15" customHeight="1" x14ac:dyDescent="0.25">
      <c r="A105" s="200"/>
      <c r="B105" s="45" t="s">
        <v>158</v>
      </c>
      <c r="C105" s="67"/>
      <c r="D105" s="51"/>
    </row>
    <row r="106" spans="1:5" ht="15" customHeight="1" x14ac:dyDescent="0.25">
      <c r="A106" s="200"/>
      <c r="B106" s="66" t="s">
        <v>159</v>
      </c>
      <c r="C106" s="41">
        <v>0.05</v>
      </c>
      <c r="D106" s="51">
        <f>((D33+D62+D72+D88+D95+D99+D100)/(1-C101))*C106</f>
        <v>440.27272931735945</v>
      </c>
    </row>
    <row r="107" spans="1:5" ht="15" customHeight="1" thickBot="1" x14ac:dyDescent="0.3">
      <c r="A107" s="182" t="s">
        <v>160</v>
      </c>
      <c r="B107" s="183"/>
      <c r="C107" s="68">
        <f>C99+C100+C102+C103+C106</f>
        <v>0.29250000000000004</v>
      </c>
      <c r="D107" s="53">
        <f>SUM(D99:D100,D102:D103,D106)</f>
        <v>2268.0716358773061</v>
      </c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69" t="s">
        <v>161</v>
      </c>
      <c r="B109" s="170"/>
      <c r="C109" s="170"/>
      <c r="D109" s="171"/>
    </row>
    <row r="110" spans="1:5" ht="15" customHeight="1" x14ac:dyDescent="0.25">
      <c r="A110" s="178" t="s">
        <v>162</v>
      </c>
      <c r="B110" s="179"/>
      <c r="C110" s="179"/>
      <c r="D110" s="82" t="s">
        <v>75</v>
      </c>
    </row>
    <row r="111" spans="1:5" ht="15" customHeight="1" x14ac:dyDescent="0.25">
      <c r="A111" s="19" t="s">
        <v>69</v>
      </c>
      <c r="B111" s="204" t="s">
        <v>163</v>
      </c>
      <c r="C111" s="205"/>
      <c r="D111" s="69">
        <f>(D33)</f>
        <v>3142.76</v>
      </c>
    </row>
    <row r="112" spans="1:5" ht="15" customHeight="1" x14ac:dyDescent="0.25">
      <c r="A112" s="19" t="s">
        <v>78</v>
      </c>
      <c r="B112" s="204" t="s">
        <v>164</v>
      </c>
      <c r="C112" s="205"/>
      <c r="D112" s="51">
        <f>(D62)</f>
        <v>3092.8609634640002</v>
      </c>
    </row>
    <row r="113" spans="1:5" ht="15" customHeight="1" x14ac:dyDescent="0.25">
      <c r="A113" s="19" t="s">
        <v>85</v>
      </c>
      <c r="B113" s="204" t="s">
        <v>165</v>
      </c>
      <c r="C113" s="205"/>
      <c r="D113" s="51">
        <f>(D72)</f>
        <v>225.20138187200001</v>
      </c>
    </row>
    <row r="114" spans="1:5" ht="15" customHeight="1" x14ac:dyDescent="0.25">
      <c r="A114" s="19" t="s">
        <v>88</v>
      </c>
      <c r="B114" s="204" t="s">
        <v>166</v>
      </c>
      <c r="C114" s="205"/>
      <c r="D114" s="51">
        <f>(D88)</f>
        <v>36.180605133881599</v>
      </c>
    </row>
    <row r="115" spans="1:5" ht="15" customHeight="1" x14ac:dyDescent="0.25">
      <c r="A115" s="19" t="s">
        <v>90</v>
      </c>
      <c r="B115" s="204" t="s">
        <v>167</v>
      </c>
      <c r="C115" s="205"/>
      <c r="D115" s="51">
        <f>D95</f>
        <v>40.380000000000003</v>
      </c>
    </row>
    <row r="116" spans="1:5" ht="15" customHeight="1" x14ac:dyDescent="0.25">
      <c r="A116" s="206" t="s">
        <v>168</v>
      </c>
      <c r="B116" s="207"/>
      <c r="C116" s="208"/>
      <c r="D116" s="70">
        <f>SUM(D111:D115)</f>
        <v>6537.3829504698815</v>
      </c>
      <c r="E116" s="86"/>
    </row>
    <row r="117" spans="1:5" ht="15" customHeight="1" thickBot="1" x14ac:dyDescent="0.3">
      <c r="A117" s="71" t="s">
        <v>92</v>
      </c>
      <c r="B117" s="201" t="s">
        <v>169</v>
      </c>
      <c r="C117" s="201"/>
      <c r="D117" s="72">
        <f>(D107)</f>
        <v>2268.0716358773061</v>
      </c>
    </row>
    <row r="118" spans="1:5" ht="15" customHeight="1" thickBot="1" x14ac:dyDescent="0.3">
      <c r="A118" s="202" t="s">
        <v>170</v>
      </c>
      <c r="B118" s="203"/>
      <c r="C118" s="203"/>
      <c r="D118" s="73">
        <f>ROUND(SUM(D116:D117),2)</f>
        <v>8805.4500000000007</v>
      </c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B117:C117"/>
    <mergeCell ref="A118:C118"/>
    <mergeCell ref="B111:C111"/>
    <mergeCell ref="B112:C112"/>
    <mergeCell ref="B113:C113"/>
    <mergeCell ref="B114:C114"/>
    <mergeCell ref="B115:C115"/>
    <mergeCell ref="A116:C116"/>
    <mergeCell ref="A110:C110"/>
    <mergeCell ref="B87:C87"/>
    <mergeCell ref="A88:C88"/>
    <mergeCell ref="A90:D90"/>
    <mergeCell ref="A91:C91"/>
    <mergeCell ref="A97:D97"/>
    <mergeCell ref="A98:B98"/>
    <mergeCell ref="A101:A106"/>
    <mergeCell ref="A107:B107"/>
    <mergeCell ref="A109:D109"/>
    <mergeCell ref="E92:E94"/>
    <mergeCell ref="A95:B95"/>
    <mergeCell ref="A75:B75"/>
    <mergeCell ref="A81:B81"/>
    <mergeCell ref="A82:B82"/>
    <mergeCell ref="A84:B84"/>
    <mergeCell ref="A85:D85"/>
    <mergeCell ref="B86:C86"/>
    <mergeCell ref="A74:D74"/>
    <mergeCell ref="A54:B54"/>
    <mergeCell ref="A56:B56"/>
    <mergeCell ref="A57:D57"/>
    <mergeCell ref="B58:C58"/>
    <mergeCell ref="B59:C59"/>
    <mergeCell ref="B60:C60"/>
    <mergeCell ref="B61:C61"/>
    <mergeCell ref="A62:C62"/>
    <mergeCell ref="A64:D64"/>
    <mergeCell ref="A65:B65"/>
    <mergeCell ref="A72:B72"/>
    <mergeCell ref="A53:B53"/>
    <mergeCell ref="A30:D30"/>
    <mergeCell ref="A31:C31"/>
    <mergeCell ref="B32:C32"/>
    <mergeCell ref="A33:C33"/>
    <mergeCell ref="A35:D35"/>
    <mergeCell ref="A36:B36"/>
    <mergeCell ref="A39:B39"/>
    <mergeCell ref="A40:B40"/>
    <mergeCell ref="A49:B49"/>
    <mergeCell ref="A50:B50"/>
    <mergeCell ref="B28:C28"/>
    <mergeCell ref="B14:C14"/>
    <mergeCell ref="B16:C16"/>
    <mergeCell ref="B17:C17"/>
    <mergeCell ref="A20:D20"/>
    <mergeCell ref="B21:C21"/>
    <mergeCell ref="B22:C22"/>
    <mergeCell ref="B23:C23"/>
    <mergeCell ref="B24:C24"/>
    <mergeCell ref="B25:C25"/>
    <mergeCell ref="B26:C26"/>
    <mergeCell ref="B27:C27"/>
    <mergeCell ref="C13:D13"/>
    <mergeCell ref="A1:D1"/>
    <mergeCell ref="A2:D2"/>
    <mergeCell ref="A3:D3"/>
    <mergeCell ref="A4:D4"/>
    <mergeCell ref="A5:D5"/>
    <mergeCell ref="A6:D6"/>
    <mergeCell ref="C7:D7"/>
    <mergeCell ref="C8:D8"/>
    <mergeCell ref="C9:D9"/>
    <mergeCell ref="C10:D10"/>
    <mergeCell ref="A12:D12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3"/>
  <sheetViews>
    <sheetView topLeftCell="A86" workbookViewId="0">
      <selection activeCell="D118" sqref="D118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39" t="s">
        <v>15</v>
      </c>
      <c r="B1" s="140"/>
      <c r="C1" s="140"/>
      <c r="D1" s="141"/>
    </row>
    <row r="2" spans="1:5" ht="15" customHeight="1" x14ac:dyDescent="0.25">
      <c r="A2" s="142" t="s">
        <v>16</v>
      </c>
      <c r="B2" s="142"/>
      <c r="C2" s="142"/>
      <c r="D2" s="142"/>
    </row>
    <row r="3" spans="1:5" ht="15" customHeight="1" x14ac:dyDescent="0.25">
      <c r="A3" s="142" t="s">
        <v>17</v>
      </c>
      <c r="B3" s="142"/>
      <c r="C3" s="142"/>
      <c r="D3" s="142"/>
    </row>
    <row r="4" spans="1:5" ht="15" customHeight="1" thickBot="1" x14ac:dyDescent="0.3">
      <c r="A4" s="143"/>
      <c r="B4" s="143"/>
      <c r="C4" s="143"/>
      <c r="D4" s="143"/>
    </row>
    <row r="5" spans="1:5" ht="15" customHeight="1" thickBot="1" x14ac:dyDescent="0.3">
      <c r="A5" s="144" t="s">
        <v>18</v>
      </c>
      <c r="B5" s="145"/>
      <c r="C5" s="145"/>
      <c r="D5" s="146"/>
    </row>
    <row r="6" spans="1:5" ht="15" customHeight="1" thickBot="1" x14ac:dyDescent="0.3">
      <c r="A6" s="147" t="s">
        <v>19</v>
      </c>
      <c r="B6" s="148"/>
      <c r="C6" s="149"/>
      <c r="D6" s="150"/>
    </row>
    <row r="7" spans="1:5" ht="15" customHeight="1" x14ac:dyDescent="0.25">
      <c r="A7" s="17" t="s">
        <v>20</v>
      </c>
      <c r="B7" s="18" t="s">
        <v>21</v>
      </c>
      <c r="C7" s="151" t="s">
        <v>22</v>
      </c>
      <c r="D7" s="152"/>
    </row>
    <row r="8" spans="1:5" ht="15" customHeight="1" x14ac:dyDescent="0.25">
      <c r="A8" s="19" t="s">
        <v>23</v>
      </c>
      <c r="B8" s="20" t="s">
        <v>24</v>
      </c>
      <c r="C8" s="153"/>
      <c r="D8" s="154"/>
    </row>
    <row r="9" spans="1:5" ht="15" customHeight="1" x14ac:dyDescent="0.25">
      <c r="A9" s="19" t="s">
        <v>25</v>
      </c>
      <c r="B9" s="20" t="s">
        <v>26</v>
      </c>
      <c r="C9" s="153"/>
      <c r="D9" s="154"/>
    </row>
    <row r="10" spans="1:5" ht="15" customHeight="1" thickBot="1" x14ac:dyDescent="0.3">
      <c r="A10" s="21" t="s">
        <v>27</v>
      </c>
      <c r="B10" s="22" t="s">
        <v>28</v>
      </c>
      <c r="C10" s="155"/>
      <c r="D10" s="156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47" t="s">
        <v>29</v>
      </c>
      <c r="B12" s="148"/>
      <c r="C12" s="148"/>
      <c r="D12" s="157"/>
    </row>
    <row r="13" spans="1:5" ht="15" customHeight="1" x14ac:dyDescent="0.25">
      <c r="A13" s="17" t="s">
        <v>30</v>
      </c>
      <c r="B13" s="18" t="s">
        <v>31</v>
      </c>
      <c r="C13" s="137"/>
      <c r="D13" s="138"/>
    </row>
    <row r="14" spans="1:5" ht="15" customHeight="1" x14ac:dyDescent="0.25">
      <c r="A14" s="19" t="s">
        <v>32</v>
      </c>
      <c r="B14" s="160" t="s">
        <v>33</v>
      </c>
      <c r="C14" s="160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60" t="s">
        <v>40</v>
      </c>
      <c r="C16" s="160"/>
      <c r="D16" s="108" t="s">
        <v>175</v>
      </c>
    </row>
    <row r="17" spans="1:5" ht="15" customHeight="1" x14ac:dyDescent="0.25">
      <c r="A17" s="19" t="s">
        <v>41</v>
      </c>
      <c r="B17" s="160" t="s">
        <v>42</v>
      </c>
      <c r="C17" s="160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>
        <v>1212</v>
      </c>
    </row>
    <row r="19" spans="1:5" ht="15" customHeight="1" thickBot="1" x14ac:dyDescent="0.3">
      <c r="D19" s="29"/>
    </row>
    <row r="20" spans="1:5" ht="15" customHeight="1" thickBot="1" x14ac:dyDescent="0.3">
      <c r="A20" s="161" t="s">
        <v>47</v>
      </c>
      <c r="B20" s="162"/>
      <c r="C20" s="162"/>
      <c r="D20" s="163"/>
      <c r="E20" s="90" t="s">
        <v>48</v>
      </c>
    </row>
    <row r="21" spans="1:5" ht="28.5" x14ac:dyDescent="0.25">
      <c r="A21" s="17" t="s">
        <v>49</v>
      </c>
      <c r="B21" s="164" t="s">
        <v>50</v>
      </c>
      <c r="C21" s="164"/>
      <c r="D21" s="30" t="s">
        <v>14</v>
      </c>
    </row>
    <row r="22" spans="1:5" ht="15" customHeight="1" x14ac:dyDescent="0.25">
      <c r="A22" s="19" t="s">
        <v>51</v>
      </c>
      <c r="B22" s="165" t="s">
        <v>52</v>
      </c>
      <c r="C22" s="165"/>
      <c r="D22" s="88" t="s">
        <v>182</v>
      </c>
    </row>
    <row r="23" spans="1:5" ht="15" customHeight="1" x14ac:dyDescent="0.25">
      <c r="A23" s="19" t="s">
        <v>53</v>
      </c>
      <c r="B23" s="165" t="s">
        <v>54</v>
      </c>
      <c r="C23" s="165"/>
      <c r="D23" s="88">
        <v>3142.76</v>
      </c>
      <c r="E23" s="91" t="s">
        <v>177</v>
      </c>
    </row>
    <row r="24" spans="1:5" ht="15" customHeight="1" x14ac:dyDescent="0.25">
      <c r="A24" s="19" t="s">
        <v>55</v>
      </c>
      <c r="B24" s="165" t="s">
        <v>56</v>
      </c>
      <c r="C24" s="165"/>
      <c r="D24" s="32" t="s">
        <v>178</v>
      </c>
      <c r="E24" s="91" t="s">
        <v>179</v>
      </c>
    </row>
    <row r="25" spans="1:5" ht="15" customHeight="1" x14ac:dyDescent="0.25">
      <c r="A25" s="19" t="s">
        <v>57</v>
      </c>
      <c r="B25" s="165" t="s">
        <v>58</v>
      </c>
      <c r="C25" s="165"/>
      <c r="D25" s="33">
        <v>45103</v>
      </c>
    </row>
    <row r="26" spans="1:5" ht="15" customHeight="1" x14ac:dyDescent="0.25">
      <c r="A26" s="19" t="s">
        <v>59</v>
      </c>
      <c r="B26" s="165" t="s">
        <v>60</v>
      </c>
      <c r="C26" s="165"/>
      <c r="D26" s="34">
        <v>45047</v>
      </c>
    </row>
    <row r="27" spans="1:5" ht="15" customHeight="1" x14ac:dyDescent="0.25">
      <c r="A27" s="19" t="s">
        <v>61</v>
      </c>
      <c r="B27" s="165" t="s">
        <v>62</v>
      </c>
      <c r="C27" s="166"/>
      <c r="D27" s="34" t="s">
        <v>63</v>
      </c>
      <c r="E27" s="91"/>
    </row>
    <row r="28" spans="1:5" ht="15" customHeight="1" thickBot="1" x14ac:dyDescent="0.3">
      <c r="A28" s="21" t="s">
        <v>64</v>
      </c>
      <c r="B28" s="158" t="s">
        <v>65</v>
      </c>
      <c r="C28" s="159"/>
      <c r="D28" s="87">
        <v>2</v>
      </c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69" t="s">
        <v>66</v>
      </c>
      <c r="B30" s="170"/>
      <c r="C30" s="170"/>
      <c r="D30" s="171"/>
    </row>
    <row r="31" spans="1:5" ht="15" customHeight="1" x14ac:dyDescent="0.25">
      <c r="A31" s="172" t="s">
        <v>67</v>
      </c>
      <c r="B31" s="173"/>
      <c r="C31" s="174"/>
      <c r="D31" s="78" t="s">
        <v>68</v>
      </c>
    </row>
    <row r="32" spans="1:5" ht="15" customHeight="1" x14ac:dyDescent="0.25">
      <c r="A32" s="19" t="s">
        <v>69</v>
      </c>
      <c r="B32" s="175" t="s">
        <v>70</v>
      </c>
      <c r="C32" s="175"/>
      <c r="D32" s="38">
        <f>D23</f>
        <v>3142.76</v>
      </c>
      <c r="E32" s="91"/>
    </row>
    <row r="33" spans="1:5" ht="15" customHeight="1" thickBot="1" x14ac:dyDescent="0.3">
      <c r="A33" s="176" t="s">
        <v>71</v>
      </c>
      <c r="B33" s="177"/>
      <c r="C33" s="177"/>
      <c r="D33" s="39">
        <f>SUM(D32:D32)</f>
        <v>3142.76</v>
      </c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69" t="s">
        <v>72</v>
      </c>
      <c r="B35" s="170"/>
      <c r="C35" s="170"/>
      <c r="D35" s="171"/>
    </row>
    <row r="36" spans="1:5" ht="15" customHeight="1" x14ac:dyDescent="0.25">
      <c r="A36" s="178" t="s">
        <v>73</v>
      </c>
      <c r="B36" s="179"/>
      <c r="C36" s="79" t="s">
        <v>74</v>
      </c>
      <c r="D36" s="80" t="s">
        <v>75</v>
      </c>
    </row>
    <row r="37" spans="1:5" ht="15" customHeight="1" x14ac:dyDescent="0.25">
      <c r="A37" s="19" t="s">
        <v>69</v>
      </c>
      <c r="B37" s="40" t="s">
        <v>76</v>
      </c>
      <c r="C37" s="41">
        <v>8.3299999999999999E-2</v>
      </c>
      <c r="D37" s="31">
        <f>(D33)*($C$37)</f>
        <v>261.79190800000003</v>
      </c>
      <c r="E37" s="85" t="s">
        <v>77</v>
      </c>
    </row>
    <row r="38" spans="1:5" ht="28.5" customHeight="1" x14ac:dyDescent="0.25">
      <c r="A38" s="19" t="s">
        <v>78</v>
      </c>
      <c r="B38" s="40" t="s">
        <v>79</v>
      </c>
      <c r="C38" s="41">
        <v>0.121</v>
      </c>
      <c r="D38" s="31">
        <f>(D33)*($C$38)</f>
        <v>380.27395999999999</v>
      </c>
      <c r="E38" s="86" t="s">
        <v>80</v>
      </c>
    </row>
    <row r="39" spans="1:5" ht="15" customHeight="1" x14ac:dyDescent="0.25">
      <c r="A39" s="180" t="s">
        <v>81</v>
      </c>
      <c r="B39" s="181"/>
      <c r="C39" s="42">
        <f>SUM(C37:C38)</f>
        <v>0.20429999999999998</v>
      </c>
      <c r="D39" s="43">
        <f>SUM(D37:D38)</f>
        <v>642.06586800000002</v>
      </c>
    </row>
    <row r="40" spans="1:5" ht="15" customHeight="1" x14ac:dyDescent="0.25">
      <c r="A40" s="178" t="s">
        <v>82</v>
      </c>
      <c r="B40" s="179"/>
      <c r="C40" s="79" t="s">
        <v>74</v>
      </c>
      <c r="D40" s="78" t="s">
        <v>75</v>
      </c>
    </row>
    <row r="41" spans="1:5" ht="15" customHeight="1" x14ac:dyDescent="0.25">
      <c r="A41" s="19" t="s">
        <v>69</v>
      </c>
      <c r="B41" s="44" t="s">
        <v>83</v>
      </c>
      <c r="C41" s="41">
        <v>0.2</v>
      </c>
      <c r="D41" s="31">
        <f>($D$33+$D$39)*(C41)</f>
        <v>756.96517360000007</v>
      </c>
    </row>
    <row r="42" spans="1:5" ht="15" customHeight="1" x14ac:dyDescent="0.25">
      <c r="A42" s="19" t="s">
        <v>78</v>
      </c>
      <c r="B42" s="44" t="s">
        <v>84</v>
      </c>
      <c r="C42" s="41">
        <v>2.5000000000000001E-2</v>
      </c>
      <c r="D42" s="31">
        <f t="shared" ref="D42:D48" si="0">($D$33+$D$39)*(C42)</f>
        <v>94.620646700000009</v>
      </c>
    </row>
    <row r="43" spans="1:5" ht="31.5" customHeight="1" x14ac:dyDescent="0.25">
      <c r="A43" s="19" t="s">
        <v>85</v>
      </c>
      <c r="B43" s="44" t="s">
        <v>86</v>
      </c>
      <c r="C43" s="41">
        <v>0.06</v>
      </c>
      <c r="D43" s="31">
        <f t="shared" si="0"/>
        <v>227.08955208</v>
      </c>
      <c r="E43" s="85" t="s">
        <v>87</v>
      </c>
    </row>
    <row r="44" spans="1:5" ht="15" customHeight="1" x14ac:dyDescent="0.25">
      <c r="A44" s="19" t="s">
        <v>88</v>
      </c>
      <c r="B44" s="44" t="s">
        <v>89</v>
      </c>
      <c r="C44" s="41">
        <v>1.4999999999999999E-2</v>
      </c>
      <c r="D44" s="31">
        <f t="shared" si="0"/>
        <v>56.772388020000001</v>
      </c>
    </row>
    <row r="45" spans="1:5" ht="15" customHeight="1" x14ac:dyDescent="0.25">
      <c r="A45" s="19" t="s">
        <v>90</v>
      </c>
      <c r="B45" s="44" t="s">
        <v>91</v>
      </c>
      <c r="C45" s="41">
        <v>0.01</v>
      </c>
      <c r="D45" s="31">
        <f t="shared" si="0"/>
        <v>37.848258680000008</v>
      </c>
    </row>
    <row r="46" spans="1:5" ht="15" customHeight="1" x14ac:dyDescent="0.25">
      <c r="A46" s="19" t="s">
        <v>92</v>
      </c>
      <c r="B46" s="45" t="s">
        <v>93</v>
      </c>
      <c r="C46" s="41">
        <v>6.0000000000000001E-3</v>
      </c>
      <c r="D46" s="31">
        <f t="shared" si="0"/>
        <v>22.708955208000003</v>
      </c>
    </row>
    <row r="47" spans="1:5" ht="15" customHeight="1" x14ac:dyDescent="0.25">
      <c r="A47" s="19" t="s">
        <v>94</v>
      </c>
      <c r="B47" s="44" t="s">
        <v>95</v>
      </c>
      <c r="C47" s="41">
        <v>2E-3</v>
      </c>
      <c r="D47" s="31">
        <f t="shared" si="0"/>
        <v>7.5696517360000009</v>
      </c>
    </row>
    <row r="48" spans="1:5" ht="15" customHeight="1" x14ac:dyDescent="0.25">
      <c r="A48" s="19" t="s">
        <v>96</v>
      </c>
      <c r="B48" s="44" t="s">
        <v>97</v>
      </c>
      <c r="C48" s="41">
        <v>0.08</v>
      </c>
      <c r="D48" s="31">
        <f t="shared" si="0"/>
        <v>302.78606944000006</v>
      </c>
      <c r="E48" s="86"/>
    </row>
    <row r="49" spans="1:5" ht="15" customHeight="1" x14ac:dyDescent="0.25">
      <c r="A49" s="180" t="s">
        <v>98</v>
      </c>
      <c r="B49" s="181"/>
      <c r="C49" s="42">
        <f>SUM(C41:C48)</f>
        <v>0.39800000000000008</v>
      </c>
      <c r="D49" s="43">
        <f>SUM(D41:D48)</f>
        <v>1506.3606954640002</v>
      </c>
    </row>
    <row r="50" spans="1:5" ht="15" customHeight="1" x14ac:dyDescent="0.25">
      <c r="A50" s="178" t="s">
        <v>99</v>
      </c>
      <c r="B50" s="179"/>
      <c r="C50" s="77" t="s">
        <v>100</v>
      </c>
      <c r="D50" s="78" t="s">
        <v>75</v>
      </c>
    </row>
    <row r="51" spans="1:5" ht="15" customHeight="1" x14ac:dyDescent="0.25">
      <c r="A51" s="19" t="s">
        <v>69</v>
      </c>
      <c r="B51" s="46" t="s">
        <v>101</v>
      </c>
      <c r="C51" s="47">
        <v>11</v>
      </c>
      <c r="D51" s="48">
        <f>IF((C51*22)-(D32*6%)&gt;0,(C51*22)-(D32*6%),0)</f>
        <v>53.434399999999982</v>
      </c>
      <c r="E51" s="91" t="s">
        <v>180</v>
      </c>
    </row>
    <row r="52" spans="1:5" ht="15" customHeight="1" x14ac:dyDescent="0.25">
      <c r="A52" s="19" t="s">
        <v>78</v>
      </c>
      <c r="B52" s="46" t="s">
        <v>102</v>
      </c>
      <c r="C52" s="49">
        <v>40.5</v>
      </c>
      <c r="D52" s="31">
        <f>(C52)*22</f>
        <v>891</v>
      </c>
      <c r="E52" s="91" t="s">
        <v>181</v>
      </c>
    </row>
    <row r="53" spans="1:5" ht="15" customHeight="1" x14ac:dyDescent="0.25">
      <c r="A53" s="167" t="s">
        <v>103</v>
      </c>
      <c r="B53" s="168"/>
      <c r="C53" s="50"/>
      <c r="D53" s="43">
        <f>SUM(D51:D52)</f>
        <v>944.43439999999998</v>
      </c>
    </row>
    <row r="54" spans="1:5" ht="15" customHeight="1" x14ac:dyDescent="0.25">
      <c r="A54" s="172" t="s">
        <v>104</v>
      </c>
      <c r="B54" s="173"/>
      <c r="C54" s="79" t="s">
        <v>105</v>
      </c>
      <c r="D54" s="78" t="s">
        <v>75</v>
      </c>
    </row>
    <row r="55" spans="1:5" ht="15" customHeight="1" x14ac:dyDescent="0.25">
      <c r="A55" s="19" t="s">
        <v>69</v>
      </c>
      <c r="B55" s="40" t="s">
        <v>106</v>
      </c>
      <c r="C55" s="110"/>
      <c r="D55" s="51"/>
      <c r="E55" s="89"/>
    </row>
    <row r="56" spans="1:5" ht="15" customHeight="1" thickBot="1" x14ac:dyDescent="0.3">
      <c r="A56" s="182" t="s">
        <v>107</v>
      </c>
      <c r="B56" s="183"/>
      <c r="C56" s="52"/>
      <c r="D56" s="53">
        <f>SUM(D55)</f>
        <v>0</v>
      </c>
    </row>
    <row r="57" spans="1:5" ht="15" customHeight="1" x14ac:dyDescent="0.25">
      <c r="A57" s="178" t="s">
        <v>108</v>
      </c>
      <c r="B57" s="179"/>
      <c r="C57" s="179"/>
      <c r="D57" s="184"/>
    </row>
    <row r="58" spans="1:5" ht="15" customHeight="1" x14ac:dyDescent="0.2">
      <c r="A58" s="83" t="s">
        <v>109</v>
      </c>
      <c r="B58" s="185" t="s">
        <v>110</v>
      </c>
      <c r="C58" s="185"/>
      <c r="D58" s="38">
        <f>(D39)</f>
        <v>642.06586800000002</v>
      </c>
    </row>
    <row r="59" spans="1:5" ht="15" customHeight="1" x14ac:dyDescent="0.2">
      <c r="A59" s="83" t="s">
        <v>111</v>
      </c>
      <c r="B59" s="185" t="s">
        <v>112</v>
      </c>
      <c r="C59" s="185"/>
      <c r="D59" s="38">
        <f>(D49)</f>
        <v>1506.3606954640002</v>
      </c>
    </row>
    <row r="60" spans="1:5" ht="15" customHeight="1" x14ac:dyDescent="0.2">
      <c r="A60" s="83" t="s">
        <v>113</v>
      </c>
      <c r="B60" s="185" t="s">
        <v>114</v>
      </c>
      <c r="C60" s="185"/>
      <c r="D60" s="38">
        <f>(D53)</f>
        <v>944.43439999999998</v>
      </c>
    </row>
    <row r="61" spans="1:5" ht="15" customHeight="1" x14ac:dyDescent="0.2">
      <c r="A61" s="83" t="s">
        <v>115</v>
      </c>
      <c r="B61" s="186" t="s">
        <v>116</v>
      </c>
      <c r="C61" s="187"/>
      <c r="D61" s="38">
        <f>D56</f>
        <v>0</v>
      </c>
    </row>
    <row r="62" spans="1:5" ht="15" customHeight="1" thickBot="1" x14ac:dyDescent="0.3">
      <c r="A62" s="182" t="s">
        <v>117</v>
      </c>
      <c r="B62" s="183"/>
      <c r="C62" s="183"/>
      <c r="D62" s="39">
        <f>SUM(D58:D61)</f>
        <v>3092.8609634640002</v>
      </c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69" t="s">
        <v>118</v>
      </c>
      <c r="B64" s="170"/>
      <c r="C64" s="170"/>
      <c r="D64" s="171"/>
    </row>
    <row r="65" spans="1:5" ht="15" customHeight="1" x14ac:dyDescent="0.25">
      <c r="A65" s="178" t="s">
        <v>119</v>
      </c>
      <c r="B65" s="179"/>
      <c r="C65" s="79" t="s">
        <v>74</v>
      </c>
      <c r="D65" s="78" t="s">
        <v>75</v>
      </c>
    </row>
    <row r="66" spans="1:5" ht="15" customHeight="1" x14ac:dyDescent="0.25">
      <c r="A66" s="19" t="s">
        <v>69</v>
      </c>
      <c r="B66" s="56" t="s">
        <v>120</v>
      </c>
      <c r="C66" s="54">
        <v>4.1999999999999997E-3</v>
      </c>
      <c r="D66" s="51">
        <f>($D$33)*(C66)</f>
        <v>13.199592000000001</v>
      </c>
    </row>
    <row r="67" spans="1:5" ht="28.5" x14ac:dyDescent="0.25">
      <c r="A67" s="19" t="s">
        <v>78</v>
      </c>
      <c r="B67" s="56" t="s">
        <v>121</v>
      </c>
      <c r="C67" s="55">
        <f>($C$48)*(C66)</f>
        <v>3.3599999999999998E-4</v>
      </c>
      <c r="D67" s="51">
        <f t="shared" ref="D67:D71" si="1">($D$33)*(C67)</f>
        <v>1.0559673599999999</v>
      </c>
    </row>
    <row r="68" spans="1:5" ht="28.5" x14ac:dyDescent="0.25">
      <c r="A68" s="19" t="s">
        <v>85</v>
      </c>
      <c r="B68" s="56" t="s">
        <v>122</v>
      </c>
      <c r="C68" s="55">
        <v>3.9199999999999999E-2</v>
      </c>
      <c r="D68" s="51">
        <f t="shared" si="1"/>
        <v>123.19619200000001</v>
      </c>
    </row>
    <row r="69" spans="1:5" ht="28.5" x14ac:dyDescent="0.25">
      <c r="A69" s="19" t="s">
        <v>88</v>
      </c>
      <c r="B69" s="56" t="s">
        <v>123</v>
      </c>
      <c r="C69" s="55">
        <v>1.9400000000000001E-2</v>
      </c>
      <c r="D69" s="51">
        <f t="shared" si="1"/>
        <v>60.969544000000006</v>
      </c>
    </row>
    <row r="70" spans="1:5" x14ac:dyDescent="0.25">
      <c r="A70" s="19" t="s">
        <v>90</v>
      </c>
      <c r="B70" s="56" t="s">
        <v>124</v>
      </c>
      <c r="C70" s="55">
        <f>($C$49)*(C69)</f>
        <v>7.7212000000000018E-3</v>
      </c>
      <c r="D70" s="51">
        <f t="shared" si="1"/>
        <v>24.265878512000008</v>
      </c>
    </row>
    <row r="71" spans="1:5" ht="28.5" x14ac:dyDescent="0.25">
      <c r="A71" s="19" t="s">
        <v>92</v>
      </c>
      <c r="B71" s="56" t="s">
        <v>125</v>
      </c>
      <c r="C71" s="55">
        <v>8.0000000000000004E-4</v>
      </c>
      <c r="D71" s="51">
        <f t="shared" si="1"/>
        <v>2.5142080000000004</v>
      </c>
    </row>
    <row r="72" spans="1:5" ht="15" customHeight="1" thickBot="1" x14ac:dyDescent="0.3">
      <c r="A72" s="182" t="s">
        <v>126</v>
      </c>
      <c r="B72" s="183"/>
      <c r="C72" s="57">
        <f t="shared" ref="C72" si="2">SUM(C66:C71)</f>
        <v>7.165719999999999E-2</v>
      </c>
      <c r="D72" s="39">
        <f>SUM(D66:D71)</f>
        <v>225.20138187200001</v>
      </c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69" t="s">
        <v>127</v>
      </c>
      <c r="B74" s="170"/>
      <c r="C74" s="170"/>
      <c r="D74" s="171"/>
    </row>
    <row r="75" spans="1:5" ht="15" customHeight="1" x14ac:dyDescent="0.25">
      <c r="A75" s="172" t="s">
        <v>128</v>
      </c>
      <c r="B75" s="173"/>
      <c r="C75" s="79" t="s">
        <v>74</v>
      </c>
      <c r="D75" s="78" t="s">
        <v>75</v>
      </c>
    </row>
    <row r="76" spans="1:5" ht="15" customHeight="1" x14ac:dyDescent="0.25">
      <c r="A76" s="19" t="s">
        <v>69</v>
      </c>
      <c r="B76" s="40" t="s">
        <v>129</v>
      </c>
      <c r="C76" s="55">
        <v>0</v>
      </c>
      <c r="D76" s="51">
        <f>($D$33+$D$39+$D$49+$D$53+$D$72)*(C76)</f>
        <v>0</v>
      </c>
      <c r="E76" s="86" t="s">
        <v>171</v>
      </c>
    </row>
    <row r="77" spans="1:5" ht="15" customHeight="1" x14ac:dyDescent="0.25">
      <c r="A77" s="19" t="s">
        <v>78</v>
      </c>
      <c r="B77" s="40" t="s">
        <v>130</v>
      </c>
      <c r="C77" s="55">
        <v>2.3999999999999998E-3</v>
      </c>
      <c r="D77" s="51">
        <f>($D$33+$D$39+$D$49+$D$53+$D$72)*(C77)</f>
        <v>15.5059736288064</v>
      </c>
    </row>
    <row r="78" spans="1:5" ht="15" customHeight="1" x14ac:dyDescent="0.25">
      <c r="A78" s="19" t="s">
        <v>85</v>
      </c>
      <c r="B78" s="40" t="s">
        <v>131</v>
      </c>
      <c r="C78" s="55">
        <v>1E-3</v>
      </c>
      <c r="D78" s="51">
        <f>($D$33+$D$39+$D$49+$D$53+$D$72)*(C78)</f>
        <v>6.460822345336001</v>
      </c>
    </row>
    <row r="79" spans="1:5" ht="15" customHeight="1" x14ac:dyDescent="0.25">
      <c r="A79" s="19" t="s">
        <v>88</v>
      </c>
      <c r="B79" s="40" t="s">
        <v>132</v>
      </c>
      <c r="C79" s="55">
        <v>1.6999999999999999E-3</v>
      </c>
      <c r="D79" s="51">
        <f>($D$33+$D$39+$D$49+$D$53+$D$72)*(C79)</f>
        <v>10.9833979870712</v>
      </c>
    </row>
    <row r="80" spans="1:5" ht="15" customHeight="1" x14ac:dyDescent="0.25">
      <c r="A80" s="19" t="s">
        <v>90</v>
      </c>
      <c r="B80" s="56" t="s">
        <v>133</v>
      </c>
      <c r="C80" s="55">
        <v>5.0000000000000001E-4</v>
      </c>
      <c r="D80" s="51">
        <f>($D$33+$D$39+$D$49+$D$53+$D$72)*(C80)</f>
        <v>3.2304111726680005</v>
      </c>
    </row>
    <row r="81" spans="1:5" ht="15" customHeight="1" x14ac:dyDescent="0.25">
      <c r="A81" s="167" t="s">
        <v>134</v>
      </c>
      <c r="B81" s="168"/>
      <c r="C81" s="58">
        <f>SUM(C76:C80)</f>
        <v>5.5999999999999991E-3</v>
      </c>
      <c r="D81" s="59">
        <f>SUM(D76:D80)</f>
        <v>36.180605133881599</v>
      </c>
    </row>
    <row r="82" spans="1:5" ht="15" customHeight="1" x14ac:dyDescent="0.25">
      <c r="A82" s="172" t="s">
        <v>135</v>
      </c>
      <c r="B82" s="173"/>
      <c r="C82" s="79"/>
      <c r="D82" s="78" t="s">
        <v>75</v>
      </c>
    </row>
    <row r="83" spans="1:5" ht="15" customHeight="1" x14ac:dyDescent="0.25">
      <c r="A83" s="19" t="s">
        <v>69</v>
      </c>
      <c r="B83" s="40" t="s">
        <v>136</v>
      </c>
      <c r="C83" s="110"/>
      <c r="D83" s="51"/>
      <c r="E83" s="89"/>
    </row>
    <row r="84" spans="1:5" ht="15" customHeight="1" thickBot="1" x14ac:dyDescent="0.3">
      <c r="A84" s="182" t="s">
        <v>137</v>
      </c>
      <c r="B84" s="183"/>
      <c r="C84" s="52"/>
      <c r="D84" s="53">
        <f>SUM(D83)</f>
        <v>0</v>
      </c>
    </row>
    <row r="85" spans="1:5" ht="15" customHeight="1" x14ac:dyDescent="0.25">
      <c r="A85" s="190" t="s">
        <v>138</v>
      </c>
      <c r="B85" s="191"/>
      <c r="C85" s="191"/>
      <c r="D85" s="192"/>
    </row>
    <row r="86" spans="1:5" ht="15" customHeight="1" x14ac:dyDescent="0.2">
      <c r="A86" s="83" t="s">
        <v>139</v>
      </c>
      <c r="B86" s="193" t="s">
        <v>140</v>
      </c>
      <c r="C86" s="194"/>
      <c r="D86" s="38">
        <f>(D81)</f>
        <v>36.180605133881599</v>
      </c>
    </row>
    <row r="87" spans="1:5" ht="15" customHeight="1" x14ac:dyDescent="0.2">
      <c r="A87" s="84" t="s">
        <v>141</v>
      </c>
      <c r="B87" s="186" t="s">
        <v>136</v>
      </c>
      <c r="C87" s="187"/>
      <c r="D87" s="51">
        <f>D84</f>
        <v>0</v>
      </c>
    </row>
    <row r="88" spans="1:5" ht="15" customHeight="1" thickBot="1" x14ac:dyDescent="0.3">
      <c r="A88" s="182" t="s">
        <v>142</v>
      </c>
      <c r="B88" s="183"/>
      <c r="C88" s="189"/>
      <c r="D88" s="39">
        <f>SUM(D86:D87)</f>
        <v>36.180605133881599</v>
      </c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69" t="s">
        <v>143</v>
      </c>
      <c r="B90" s="170"/>
      <c r="C90" s="170"/>
      <c r="D90" s="171"/>
    </row>
    <row r="91" spans="1:5" ht="15" customHeight="1" x14ac:dyDescent="0.25">
      <c r="A91" s="178" t="s">
        <v>144</v>
      </c>
      <c r="B91" s="179"/>
      <c r="C91" s="179"/>
      <c r="D91" s="78" t="s">
        <v>75</v>
      </c>
    </row>
    <row r="92" spans="1:5" ht="15" customHeight="1" x14ac:dyDescent="0.25">
      <c r="A92" s="19" t="s">
        <v>69</v>
      </c>
      <c r="B92" s="60" t="s">
        <v>145</v>
      </c>
      <c r="C92" s="111"/>
      <c r="D92" s="48">
        <v>0</v>
      </c>
      <c r="E92" s="188" t="s">
        <v>146</v>
      </c>
    </row>
    <row r="93" spans="1:5" ht="15" customHeight="1" x14ac:dyDescent="0.25">
      <c r="A93" s="19" t="s">
        <v>78</v>
      </c>
      <c r="B93" s="60" t="s">
        <v>147</v>
      </c>
      <c r="C93" s="111"/>
      <c r="D93" s="31">
        <f>'MATERIAIS E EQUIPAMENTOS'!I26</f>
        <v>40.380000000000003</v>
      </c>
      <c r="E93" s="188"/>
    </row>
    <row r="94" spans="1:5" ht="15" customHeight="1" x14ac:dyDescent="0.25">
      <c r="A94" s="19" t="s">
        <v>85</v>
      </c>
      <c r="B94" s="60" t="s">
        <v>148</v>
      </c>
      <c r="C94" s="111"/>
      <c r="D94" s="31">
        <v>0</v>
      </c>
      <c r="E94" s="188"/>
    </row>
    <row r="95" spans="1:5" ht="15" customHeight="1" thickBot="1" x14ac:dyDescent="0.3">
      <c r="A95" s="182" t="s">
        <v>149</v>
      </c>
      <c r="B95" s="189"/>
      <c r="C95" s="61"/>
      <c r="D95" s="39">
        <f>SUM(D92:D94)</f>
        <v>40.380000000000003</v>
      </c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95" t="s">
        <v>150</v>
      </c>
      <c r="B97" s="196"/>
      <c r="C97" s="196"/>
      <c r="D97" s="197"/>
    </row>
    <row r="98" spans="1:5" ht="15" customHeight="1" x14ac:dyDescent="0.25">
      <c r="A98" s="198" t="s">
        <v>151</v>
      </c>
      <c r="B98" s="199"/>
      <c r="C98" s="79" t="s">
        <v>74</v>
      </c>
      <c r="D98" s="81" t="s">
        <v>75</v>
      </c>
    </row>
    <row r="99" spans="1:5" ht="15" customHeight="1" x14ac:dyDescent="0.25">
      <c r="A99" s="19" t="s">
        <v>69</v>
      </c>
      <c r="B99" s="63" t="s">
        <v>152</v>
      </c>
      <c r="C99" s="41">
        <v>0.05</v>
      </c>
      <c r="D99" s="51">
        <f>(D33+D62+D72+D88+D95)*C99</f>
        <v>326.86914752349412</v>
      </c>
      <c r="E99" s="92" t="s">
        <v>172</v>
      </c>
    </row>
    <row r="100" spans="1:5" ht="15" customHeight="1" x14ac:dyDescent="0.25">
      <c r="A100" s="19" t="s">
        <v>78</v>
      </c>
      <c r="B100" s="63" t="s">
        <v>153</v>
      </c>
      <c r="C100" s="41">
        <v>0.1</v>
      </c>
      <c r="D100" s="51">
        <f>(D33+D62+D72+D88+D95+D99)*C100</f>
        <v>686.42520979933761</v>
      </c>
      <c r="E100" s="92" t="s">
        <v>173</v>
      </c>
    </row>
    <row r="101" spans="1:5" ht="15" customHeight="1" x14ac:dyDescent="0.25">
      <c r="A101" s="200" t="s">
        <v>85</v>
      </c>
      <c r="B101" s="45" t="s">
        <v>154</v>
      </c>
      <c r="C101" s="64">
        <f>C102+C103+C106</f>
        <v>0.14250000000000002</v>
      </c>
      <c r="D101" s="65"/>
      <c r="E101" s="93"/>
    </row>
    <row r="102" spans="1:5" ht="15" customHeight="1" x14ac:dyDescent="0.25">
      <c r="A102" s="200"/>
      <c r="B102" s="66" t="s">
        <v>155</v>
      </c>
      <c r="C102" s="41">
        <v>1.6500000000000001E-2</v>
      </c>
      <c r="D102" s="51">
        <f>((D33+D62+D72+D88+D95+D99+D100)/(1-C101))*C102</f>
        <v>145.29000067472862</v>
      </c>
      <c r="E102" s="93" t="s">
        <v>174</v>
      </c>
    </row>
    <row r="103" spans="1:5" ht="15" customHeight="1" x14ac:dyDescent="0.25">
      <c r="A103" s="200"/>
      <c r="B103" s="66" t="s">
        <v>156</v>
      </c>
      <c r="C103" s="41">
        <v>7.5999999999999998E-2</v>
      </c>
      <c r="D103" s="51">
        <f>((D33+D62+D72+D88+D95+D99+D100)/(1-C101))*C103</f>
        <v>669.21454856238631</v>
      </c>
      <c r="E103" s="93" t="s">
        <v>174</v>
      </c>
    </row>
    <row r="104" spans="1:5" ht="15" customHeight="1" x14ac:dyDescent="0.25">
      <c r="A104" s="200"/>
      <c r="B104" s="45" t="s">
        <v>157</v>
      </c>
      <c r="C104" s="67"/>
      <c r="D104" s="51"/>
    </row>
    <row r="105" spans="1:5" ht="15" customHeight="1" x14ac:dyDescent="0.25">
      <c r="A105" s="200"/>
      <c r="B105" s="45" t="s">
        <v>158</v>
      </c>
      <c r="C105" s="67"/>
      <c r="D105" s="51"/>
    </row>
    <row r="106" spans="1:5" ht="15" customHeight="1" x14ac:dyDescent="0.25">
      <c r="A106" s="200"/>
      <c r="B106" s="66" t="s">
        <v>159</v>
      </c>
      <c r="C106" s="41">
        <v>0.05</v>
      </c>
      <c r="D106" s="51">
        <f>((D33+D62+D72+D88+D95+D99+D100)/(1-C101))*C106</f>
        <v>440.27272931735945</v>
      </c>
    </row>
    <row r="107" spans="1:5" ht="15" customHeight="1" thickBot="1" x14ac:dyDescent="0.3">
      <c r="A107" s="182" t="s">
        <v>160</v>
      </c>
      <c r="B107" s="183"/>
      <c r="C107" s="68">
        <f>C99+C100+C102+C103+C106</f>
        <v>0.29250000000000004</v>
      </c>
      <c r="D107" s="53">
        <f>SUM(D99:D100,D102:D103,D106)</f>
        <v>2268.0716358773061</v>
      </c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69" t="s">
        <v>161</v>
      </c>
      <c r="B109" s="170"/>
      <c r="C109" s="170"/>
      <c r="D109" s="171"/>
    </row>
    <row r="110" spans="1:5" ht="15" customHeight="1" x14ac:dyDescent="0.25">
      <c r="A110" s="178" t="s">
        <v>162</v>
      </c>
      <c r="B110" s="179"/>
      <c r="C110" s="179"/>
      <c r="D110" s="82" t="s">
        <v>75</v>
      </c>
    </row>
    <row r="111" spans="1:5" ht="15" customHeight="1" x14ac:dyDescent="0.25">
      <c r="A111" s="19" t="s">
        <v>69</v>
      </c>
      <c r="B111" s="204" t="s">
        <v>163</v>
      </c>
      <c r="C111" s="205"/>
      <c r="D111" s="69">
        <f>(D33)</f>
        <v>3142.76</v>
      </c>
    </row>
    <row r="112" spans="1:5" ht="15" customHeight="1" x14ac:dyDescent="0.25">
      <c r="A112" s="19" t="s">
        <v>78</v>
      </c>
      <c r="B112" s="204" t="s">
        <v>164</v>
      </c>
      <c r="C112" s="205"/>
      <c r="D112" s="51">
        <f>(D62)</f>
        <v>3092.8609634640002</v>
      </c>
    </row>
    <row r="113" spans="1:5" ht="15" customHeight="1" x14ac:dyDescent="0.25">
      <c r="A113" s="19" t="s">
        <v>85</v>
      </c>
      <c r="B113" s="204" t="s">
        <v>165</v>
      </c>
      <c r="C113" s="205"/>
      <c r="D113" s="51">
        <f>(D72)</f>
        <v>225.20138187200001</v>
      </c>
    </row>
    <row r="114" spans="1:5" ht="15" customHeight="1" x14ac:dyDescent="0.25">
      <c r="A114" s="19" t="s">
        <v>88</v>
      </c>
      <c r="B114" s="204" t="s">
        <v>166</v>
      </c>
      <c r="C114" s="205"/>
      <c r="D114" s="51">
        <f>(D88)</f>
        <v>36.180605133881599</v>
      </c>
    </row>
    <row r="115" spans="1:5" ht="15" customHeight="1" x14ac:dyDescent="0.25">
      <c r="A115" s="19" t="s">
        <v>90</v>
      </c>
      <c r="B115" s="204" t="s">
        <v>167</v>
      </c>
      <c r="C115" s="205"/>
      <c r="D115" s="51">
        <f>D95</f>
        <v>40.380000000000003</v>
      </c>
    </row>
    <row r="116" spans="1:5" ht="15" customHeight="1" x14ac:dyDescent="0.25">
      <c r="A116" s="206" t="s">
        <v>168</v>
      </c>
      <c r="B116" s="207"/>
      <c r="C116" s="208"/>
      <c r="D116" s="70">
        <f>SUM(D111:D115)</f>
        <v>6537.3829504698815</v>
      </c>
      <c r="E116" s="86"/>
    </row>
    <row r="117" spans="1:5" ht="15" customHeight="1" thickBot="1" x14ac:dyDescent="0.3">
      <c r="A117" s="71" t="s">
        <v>92</v>
      </c>
      <c r="B117" s="201" t="s">
        <v>169</v>
      </c>
      <c r="C117" s="201"/>
      <c r="D117" s="72">
        <f>(D107)</f>
        <v>2268.0716358773061</v>
      </c>
    </row>
    <row r="118" spans="1:5" ht="15" customHeight="1" thickBot="1" x14ac:dyDescent="0.3">
      <c r="A118" s="202" t="s">
        <v>170</v>
      </c>
      <c r="B118" s="203"/>
      <c r="C118" s="203"/>
      <c r="D118" s="73">
        <f>ROUND(SUM(D116:D117),2)</f>
        <v>8805.4500000000007</v>
      </c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A118:C118"/>
    <mergeCell ref="B112:C112"/>
    <mergeCell ref="B113:C113"/>
    <mergeCell ref="B114:C114"/>
    <mergeCell ref="B115:C115"/>
    <mergeCell ref="A116:C116"/>
    <mergeCell ref="B117:C117"/>
    <mergeCell ref="B111:C111"/>
    <mergeCell ref="A88:C88"/>
    <mergeCell ref="A90:D90"/>
    <mergeCell ref="A91:C91"/>
    <mergeCell ref="E92:E94"/>
    <mergeCell ref="A95:B95"/>
    <mergeCell ref="A97:D97"/>
    <mergeCell ref="A98:B98"/>
    <mergeCell ref="A101:A106"/>
    <mergeCell ref="A107:B107"/>
    <mergeCell ref="A109:D109"/>
    <mergeCell ref="A110:C110"/>
    <mergeCell ref="B87:C87"/>
    <mergeCell ref="A62:C62"/>
    <mergeCell ref="A64:D64"/>
    <mergeCell ref="A65:B65"/>
    <mergeCell ref="A72:B72"/>
    <mergeCell ref="A74:D74"/>
    <mergeCell ref="A75:B75"/>
    <mergeCell ref="A81:B81"/>
    <mergeCell ref="A82:B82"/>
    <mergeCell ref="A84:B84"/>
    <mergeCell ref="A85:D85"/>
    <mergeCell ref="B86:C86"/>
    <mergeCell ref="B61:C61"/>
    <mergeCell ref="A39:B39"/>
    <mergeCell ref="A40:B40"/>
    <mergeCell ref="A49:B49"/>
    <mergeCell ref="A50:B50"/>
    <mergeCell ref="A53:B53"/>
    <mergeCell ref="A54:B54"/>
    <mergeCell ref="A56:B56"/>
    <mergeCell ref="A57:D57"/>
    <mergeCell ref="B58:C58"/>
    <mergeCell ref="B59:C59"/>
    <mergeCell ref="B60:C60"/>
    <mergeCell ref="A36:B36"/>
    <mergeCell ref="B23:C23"/>
    <mergeCell ref="B24:C24"/>
    <mergeCell ref="B25:C25"/>
    <mergeCell ref="B26:C26"/>
    <mergeCell ref="B27:C27"/>
    <mergeCell ref="B28:C28"/>
    <mergeCell ref="A30:D30"/>
    <mergeCell ref="A31:C31"/>
    <mergeCell ref="B32:C32"/>
    <mergeCell ref="A33:C33"/>
    <mergeCell ref="A35:D35"/>
    <mergeCell ref="B22:C22"/>
    <mergeCell ref="C7:D7"/>
    <mergeCell ref="C8:D8"/>
    <mergeCell ref="C9:D9"/>
    <mergeCell ref="C10:D10"/>
    <mergeCell ref="A12:D12"/>
    <mergeCell ref="C13:D13"/>
    <mergeCell ref="B14:C14"/>
    <mergeCell ref="B16:C16"/>
    <mergeCell ref="B17:C17"/>
    <mergeCell ref="A20:D20"/>
    <mergeCell ref="B21:C21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3"/>
  <sheetViews>
    <sheetView topLeftCell="B81" workbookViewId="0">
      <selection activeCell="D118" sqref="D118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39" t="s">
        <v>15</v>
      </c>
      <c r="B1" s="140"/>
      <c r="C1" s="140"/>
      <c r="D1" s="141"/>
    </row>
    <row r="2" spans="1:5" ht="15" customHeight="1" x14ac:dyDescent="0.25">
      <c r="A2" s="142" t="s">
        <v>16</v>
      </c>
      <c r="B2" s="142"/>
      <c r="C2" s="142"/>
      <c r="D2" s="142"/>
    </row>
    <row r="3" spans="1:5" ht="15" customHeight="1" x14ac:dyDescent="0.25">
      <c r="A3" s="142" t="s">
        <v>17</v>
      </c>
      <c r="B3" s="142"/>
      <c r="C3" s="142"/>
      <c r="D3" s="142"/>
    </row>
    <row r="4" spans="1:5" ht="15" customHeight="1" thickBot="1" x14ac:dyDescent="0.3">
      <c r="A4" s="143"/>
      <c r="B4" s="143"/>
      <c r="C4" s="143"/>
      <c r="D4" s="143"/>
    </row>
    <row r="5" spans="1:5" ht="15" customHeight="1" thickBot="1" x14ac:dyDescent="0.3">
      <c r="A5" s="144" t="s">
        <v>18</v>
      </c>
      <c r="B5" s="145"/>
      <c r="C5" s="145"/>
      <c r="D5" s="146"/>
    </row>
    <row r="6" spans="1:5" ht="15" customHeight="1" thickBot="1" x14ac:dyDescent="0.3">
      <c r="A6" s="147" t="s">
        <v>19</v>
      </c>
      <c r="B6" s="148"/>
      <c r="C6" s="149"/>
      <c r="D6" s="150"/>
    </row>
    <row r="7" spans="1:5" ht="15" customHeight="1" x14ac:dyDescent="0.25">
      <c r="A7" s="17" t="s">
        <v>20</v>
      </c>
      <c r="B7" s="18" t="s">
        <v>21</v>
      </c>
      <c r="C7" s="151" t="s">
        <v>22</v>
      </c>
      <c r="D7" s="152"/>
    </row>
    <row r="8" spans="1:5" ht="15" customHeight="1" x14ac:dyDescent="0.25">
      <c r="A8" s="19" t="s">
        <v>23</v>
      </c>
      <c r="B8" s="20" t="s">
        <v>24</v>
      </c>
      <c r="C8" s="153"/>
      <c r="D8" s="154"/>
    </row>
    <row r="9" spans="1:5" ht="15" customHeight="1" x14ac:dyDescent="0.25">
      <c r="A9" s="19" t="s">
        <v>25</v>
      </c>
      <c r="B9" s="20" t="s">
        <v>26</v>
      </c>
      <c r="C9" s="153"/>
      <c r="D9" s="154"/>
    </row>
    <row r="10" spans="1:5" ht="15" customHeight="1" thickBot="1" x14ac:dyDescent="0.3">
      <c r="A10" s="21" t="s">
        <v>27</v>
      </c>
      <c r="B10" s="22" t="s">
        <v>28</v>
      </c>
      <c r="C10" s="155"/>
      <c r="D10" s="156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47" t="s">
        <v>29</v>
      </c>
      <c r="B12" s="148"/>
      <c r="C12" s="148"/>
      <c r="D12" s="157"/>
    </row>
    <row r="13" spans="1:5" ht="15" customHeight="1" x14ac:dyDescent="0.25">
      <c r="A13" s="17" t="s">
        <v>30</v>
      </c>
      <c r="B13" s="18" t="s">
        <v>31</v>
      </c>
      <c r="C13" s="137"/>
      <c r="D13" s="138"/>
    </row>
    <row r="14" spans="1:5" ht="15" customHeight="1" x14ac:dyDescent="0.25">
      <c r="A14" s="19" t="s">
        <v>32</v>
      </c>
      <c r="B14" s="160" t="s">
        <v>33</v>
      </c>
      <c r="C14" s="160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60" t="s">
        <v>40</v>
      </c>
      <c r="C16" s="160"/>
      <c r="D16" s="108" t="s">
        <v>175</v>
      </c>
    </row>
    <row r="17" spans="1:5" ht="15" customHeight="1" x14ac:dyDescent="0.25">
      <c r="A17" s="19" t="s">
        <v>41</v>
      </c>
      <c r="B17" s="160" t="s">
        <v>42</v>
      </c>
      <c r="C17" s="160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>
        <v>1212</v>
      </c>
    </row>
    <row r="19" spans="1:5" ht="15" customHeight="1" thickBot="1" x14ac:dyDescent="0.3">
      <c r="D19" s="29"/>
    </row>
    <row r="20" spans="1:5" ht="15" customHeight="1" thickBot="1" x14ac:dyDescent="0.3">
      <c r="A20" s="161" t="s">
        <v>47</v>
      </c>
      <c r="B20" s="162"/>
      <c r="C20" s="162"/>
      <c r="D20" s="163"/>
      <c r="E20" s="90" t="s">
        <v>48</v>
      </c>
    </row>
    <row r="21" spans="1:5" ht="28.5" x14ac:dyDescent="0.25">
      <c r="A21" s="17" t="s">
        <v>49</v>
      </c>
      <c r="B21" s="164" t="s">
        <v>50</v>
      </c>
      <c r="C21" s="164"/>
      <c r="D21" s="30" t="s">
        <v>14</v>
      </c>
    </row>
    <row r="22" spans="1:5" ht="15" customHeight="1" x14ac:dyDescent="0.25">
      <c r="A22" s="19" t="s">
        <v>51</v>
      </c>
      <c r="B22" s="165" t="s">
        <v>52</v>
      </c>
      <c r="C22" s="165"/>
      <c r="D22" s="88" t="s">
        <v>183</v>
      </c>
    </row>
    <row r="23" spans="1:5" ht="15" customHeight="1" x14ac:dyDescent="0.25">
      <c r="A23" s="19" t="s">
        <v>53</v>
      </c>
      <c r="B23" s="165" t="s">
        <v>54</v>
      </c>
      <c r="C23" s="165"/>
      <c r="D23" s="88">
        <v>3142.76</v>
      </c>
      <c r="E23" s="91" t="s">
        <v>177</v>
      </c>
    </row>
    <row r="24" spans="1:5" ht="15" customHeight="1" x14ac:dyDescent="0.25">
      <c r="A24" s="19" t="s">
        <v>55</v>
      </c>
      <c r="B24" s="165" t="s">
        <v>56</v>
      </c>
      <c r="C24" s="165"/>
      <c r="D24" s="32" t="s">
        <v>178</v>
      </c>
      <c r="E24" s="91" t="s">
        <v>184</v>
      </c>
    </row>
    <row r="25" spans="1:5" ht="15" customHeight="1" x14ac:dyDescent="0.25">
      <c r="A25" s="19" t="s">
        <v>57</v>
      </c>
      <c r="B25" s="165" t="s">
        <v>58</v>
      </c>
      <c r="C25" s="165"/>
      <c r="D25" s="33">
        <v>45103</v>
      </c>
    </row>
    <row r="26" spans="1:5" ht="15" customHeight="1" x14ac:dyDescent="0.25">
      <c r="A26" s="19" t="s">
        <v>59</v>
      </c>
      <c r="B26" s="165" t="s">
        <v>60</v>
      </c>
      <c r="C26" s="165"/>
      <c r="D26" s="34">
        <v>45047</v>
      </c>
    </row>
    <row r="27" spans="1:5" ht="15" customHeight="1" x14ac:dyDescent="0.25">
      <c r="A27" s="19" t="s">
        <v>61</v>
      </c>
      <c r="B27" s="165" t="s">
        <v>62</v>
      </c>
      <c r="C27" s="166"/>
      <c r="D27" s="34" t="s">
        <v>63</v>
      </c>
      <c r="E27" s="91"/>
    </row>
    <row r="28" spans="1:5" ht="15" customHeight="1" thickBot="1" x14ac:dyDescent="0.3">
      <c r="A28" s="21" t="s">
        <v>64</v>
      </c>
      <c r="B28" s="158" t="s">
        <v>65</v>
      </c>
      <c r="C28" s="159"/>
      <c r="D28" s="87">
        <v>2</v>
      </c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69" t="s">
        <v>71</v>
      </c>
      <c r="B30" s="170"/>
      <c r="C30" s="170"/>
      <c r="D30" s="171"/>
    </row>
    <row r="31" spans="1:5" ht="15" customHeight="1" x14ac:dyDescent="0.25">
      <c r="A31" s="172" t="s">
        <v>67</v>
      </c>
      <c r="B31" s="173"/>
      <c r="C31" s="174"/>
      <c r="D31" s="78" t="s">
        <v>68</v>
      </c>
    </row>
    <row r="32" spans="1:5" ht="15" customHeight="1" x14ac:dyDescent="0.25">
      <c r="A32" s="19" t="s">
        <v>69</v>
      </c>
      <c r="B32" s="175" t="s">
        <v>70</v>
      </c>
      <c r="C32" s="175"/>
      <c r="D32" s="38">
        <f>D23</f>
        <v>3142.76</v>
      </c>
      <c r="E32" s="91"/>
    </row>
    <row r="33" spans="1:5" ht="15" customHeight="1" thickBot="1" x14ac:dyDescent="0.3">
      <c r="A33" s="176" t="s">
        <v>71</v>
      </c>
      <c r="B33" s="177"/>
      <c r="C33" s="177"/>
      <c r="D33" s="39">
        <f>SUM(D32:D32)</f>
        <v>3142.76</v>
      </c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69" t="s">
        <v>72</v>
      </c>
      <c r="B35" s="170"/>
      <c r="C35" s="170"/>
      <c r="D35" s="171"/>
    </row>
    <row r="36" spans="1:5" ht="15" customHeight="1" x14ac:dyDescent="0.25">
      <c r="A36" s="178" t="s">
        <v>73</v>
      </c>
      <c r="B36" s="179"/>
      <c r="C36" s="79" t="s">
        <v>74</v>
      </c>
      <c r="D36" s="80" t="s">
        <v>75</v>
      </c>
    </row>
    <row r="37" spans="1:5" ht="15" customHeight="1" x14ac:dyDescent="0.25">
      <c r="A37" s="19" t="s">
        <v>69</v>
      </c>
      <c r="B37" s="40" t="s">
        <v>76</v>
      </c>
      <c r="C37" s="41">
        <v>8.3299999999999999E-2</v>
      </c>
      <c r="D37" s="31">
        <f>(D33)*($C$37)</f>
        <v>261.79190800000003</v>
      </c>
      <c r="E37" s="85" t="s">
        <v>77</v>
      </c>
    </row>
    <row r="38" spans="1:5" ht="28.5" customHeight="1" x14ac:dyDescent="0.25">
      <c r="A38" s="19" t="s">
        <v>78</v>
      </c>
      <c r="B38" s="40" t="s">
        <v>79</v>
      </c>
      <c r="C38" s="41">
        <v>0.121</v>
      </c>
      <c r="D38" s="31">
        <f>(D33)*($C$38)</f>
        <v>380.27395999999999</v>
      </c>
      <c r="E38" s="86" t="s">
        <v>80</v>
      </c>
    </row>
    <row r="39" spans="1:5" ht="15" customHeight="1" x14ac:dyDescent="0.25">
      <c r="A39" s="180" t="s">
        <v>81</v>
      </c>
      <c r="B39" s="181"/>
      <c r="C39" s="42">
        <f>SUM(C37:C38)</f>
        <v>0.20429999999999998</v>
      </c>
      <c r="D39" s="43">
        <f>SUM(D37:D38)</f>
        <v>642.06586800000002</v>
      </c>
    </row>
    <row r="40" spans="1:5" ht="15" customHeight="1" x14ac:dyDescent="0.25">
      <c r="A40" s="178" t="s">
        <v>82</v>
      </c>
      <c r="B40" s="179"/>
      <c r="C40" s="79" t="s">
        <v>74</v>
      </c>
      <c r="D40" s="78" t="s">
        <v>75</v>
      </c>
    </row>
    <row r="41" spans="1:5" ht="15" customHeight="1" x14ac:dyDescent="0.25">
      <c r="A41" s="19" t="s">
        <v>69</v>
      </c>
      <c r="B41" s="44" t="s">
        <v>83</v>
      </c>
      <c r="C41" s="41">
        <v>0.2</v>
      </c>
      <c r="D41" s="31">
        <f>($D$33+$D$39)*(C41)</f>
        <v>756.96517360000007</v>
      </c>
    </row>
    <row r="42" spans="1:5" ht="15" customHeight="1" x14ac:dyDescent="0.25">
      <c r="A42" s="19" t="s">
        <v>78</v>
      </c>
      <c r="B42" s="44" t="s">
        <v>84</v>
      </c>
      <c r="C42" s="41">
        <v>2.5000000000000001E-2</v>
      </c>
      <c r="D42" s="31">
        <f t="shared" ref="D42:D48" si="0">($D$33+$D$39)*(C42)</f>
        <v>94.620646700000009</v>
      </c>
    </row>
    <row r="43" spans="1:5" ht="31.5" customHeight="1" x14ac:dyDescent="0.25">
      <c r="A43" s="19" t="s">
        <v>85</v>
      </c>
      <c r="B43" s="44" t="s">
        <v>86</v>
      </c>
      <c r="C43" s="41">
        <v>0.06</v>
      </c>
      <c r="D43" s="31">
        <f t="shared" si="0"/>
        <v>227.08955208</v>
      </c>
      <c r="E43" s="85" t="s">
        <v>87</v>
      </c>
    </row>
    <row r="44" spans="1:5" ht="15" customHeight="1" x14ac:dyDescent="0.25">
      <c r="A44" s="19" t="s">
        <v>88</v>
      </c>
      <c r="B44" s="44" t="s">
        <v>89</v>
      </c>
      <c r="C44" s="41">
        <v>1.4999999999999999E-2</v>
      </c>
      <c r="D44" s="31">
        <f t="shared" si="0"/>
        <v>56.772388020000001</v>
      </c>
    </row>
    <row r="45" spans="1:5" ht="15" customHeight="1" x14ac:dyDescent="0.25">
      <c r="A45" s="19" t="s">
        <v>90</v>
      </c>
      <c r="B45" s="44" t="s">
        <v>91</v>
      </c>
      <c r="C45" s="41">
        <v>0.01</v>
      </c>
      <c r="D45" s="31">
        <f t="shared" si="0"/>
        <v>37.848258680000008</v>
      </c>
    </row>
    <row r="46" spans="1:5" ht="15" customHeight="1" x14ac:dyDescent="0.25">
      <c r="A46" s="19" t="s">
        <v>92</v>
      </c>
      <c r="B46" s="45" t="s">
        <v>93</v>
      </c>
      <c r="C46" s="41">
        <v>6.0000000000000001E-3</v>
      </c>
      <c r="D46" s="31">
        <f t="shared" si="0"/>
        <v>22.708955208000003</v>
      </c>
    </row>
    <row r="47" spans="1:5" ht="15" customHeight="1" x14ac:dyDescent="0.25">
      <c r="A47" s="19" t="s">
        <v>94</v>
      </c>
      <c r="B47" s="44" t="s">
        <v>95</v>
      </c>
      <c r="C47" s="41">
        <v>2E-3</v>
      </c>
      <c r="D47" s="31">
        <f t="shared" si="0"/>
        <v>7.5696517360000009</v>
      </c>
    </row>
    <row r="48" spans="1:5" ht="15" customHeight="1" x14ac:dyDescent="0.25">
      <c r="A48" s="19" t="s">
        <v>96</v>
      </c>
      <c r="B48" s="44" t="s">
        <v>97</v>
      </c>
      <c r="C48" s="41">
        <v>0.08</v>
      </c>
      <c r="D48" s="31">
        <f t="shared" si="0"/>
        <v>302.78606944000006</v>
      </c>
      <c r="E48" s="86"/>
    </row>
    <row r="49" spans="1:5" ht="15" customHeight="1" x14ac:dyDescent="0.25">
      <c r="A49" s="180" t="s">
        <v>98</v>
      </c>
      <c r="B49" s="181"/>
      <c r="C49" s="42">
        <f>SUM(C41:C48)</f>
        <v>0.39800000000000008</v>
      </c>
      <c r="D49" s="43">
        <f>SUM(D41:D48)</f>
        <v>1506.3606954640002</v>
      </c>
    </row>
    <row r="50" spans="1:5" ht="15" customHeight="1" x14ac:dyDescent="0.25">
      <c r="A50" s="178" t="s">
        <v>99</v>
      </c>
      <c r="B50" s="179"/>
      <c r="C50" s="77" t="s">
        <v>100</v>
      </c>
      <c r="D50" s="78" t="s">
        <v>75</v>
      </c>
    </row>
    <row r="51" spans="1:5" ht="15" customHeight="1" x14ac:dyDescent="0.25">
      <c r="A51" s="19" t="s">
        <v>69</v>
      </c>
      <c r="B51" s="46" t="s">
        <v>101</v>
      </c>
      <c r="C51" s="47">
        <v>11</v>
      </c>
      <c r="D51" s="48">
        <f>IF((C51*22)-(D32*6%)&gt;0,(C51*22)-(D32*6%),0)</f>
        <v>53.434399999999982</v>
      </c>
      <c r="E51" s="91" t="s">
        <v>180</v>
      </c>
    </row>
    <row r="52" spans="1:5" ht="15" customHeight="1" x14ac:dyDescent="0.25">
      <c r="A52" s="19" t="s">
        <v>78</v>
      </c>
      <c r="B52" s="46" t="s">
        <v>102</v>
      </c>
      <c r="C52" s="49">
        <v>40.5</v>
      </c>
      <c r="D52" s="31">
        <f>(C52)*22</f>
        <v>891</v>
      </c>
      <c r="E52" s="91" t="s">
        <v>181</v>
      </c>
    </row>
    <row r="53" spans="1:5" ht="15" customHeight="1" x14ac:dyDescent="0.25">
      <c r="A53" s="167" t="s">
        <v>103</v>
      </c>
      <c r="B53" s="168"/>
      <c r="C53" s="50"/>
      <c r="D53" s="43">
        <f>SUM(D51:D52)</f>
        <v>944.43439999999998</v>
      </c>
    </row>
    <row r="54" spans="1:5" ht="15" customHeight="1" x14ac:dyDescent="0.25">
      <c r="A54" s="172" t="s">
        <v>104</v>
      </c>
      <c r="B54" s="173"/>
      <c r="C54" s="79" t="s">
        <v>105</v>
      </c>
      <c r="D54" s="78" t="s">
        <v>75</v>
      </c>
    </row>
    <row r="55" spans="1:5" ht="15" customHeight="1" x14ac:dyDescent="0.25">
      <c r="A55" s="19" t="s">
        <v>69</v>
      </c>
      <c r="B55" s="40" t="s">
        <v>106</v>
      </c>
      <c r="C55" s="110"/>
      <c r="D55" s="51"/>
      <c r="E55" s="89"/>
    </row>
    <row r="56" spans="1:5" ht="15" customHeight="1" thickBot="1" x14ac:dyDescent="0.3">
      <c r="A56" s="182" t="s">
        <v>107</v>
      </c>
      <c r="B56" s="183"/>
      <c r="C56" s="52"/>
      <c r="D56" s="53">
        <f>SUM(D55)</f>
        <v>0</v>
      </c>
    </row>
    <row r="57" spans="1:5" ht="15" customHeight="1" x14ac:dyDescent="0.25">
      <c r="A57" s="178" t="s">
        <v>108</v>
      </c>
      <c r="B57" s="179"/>
      <c r="C57" s="179"/>
      <c r="D57" s="184"/>
    </row>
    <row r="58" spans="1:5" ht="15" customHeight="1" x14ac:dyDescent="0.2">
      <c r="A58" s="83" t="s">
        <v>109</v>
      </c>
      <c r="B58" s="185" t="s">
        <v>110</v>
      </c>
      <c r="C58" s="185"/>
      <c r="D58" s="38">
        <f>(D39)</f>
        <v>642.06586800000002</v>
      </c>
    </row>
    <row r="59" spans="1:5" ht="15" customHeight="1" x14ac:dyDescent="0.2">
      <c r="A59" s="83" t="s">
        <v>111</v>
      </c>
      <c r="B59" s="185" t="s">
        <v>112</v>
      </c>
      <c r="C59" s="185"/>
      <c r="D59" s="38">
        <f>(D49)</f>
        <v>1506.3606954640002</v>
      </c>
    </row>
    <row r="60" spans="1:5" ht="15" customHeight="1" x14ac:dyDescent="0.2">
      <c r="A60" s="83" t="s">
        <v>113</v>
      </c>
      <c r="B60" s="185" t="s">
        <v>114</v>
      </c>
      <c r="C60" s="185"/>
      <c r="D60" s="38">
        <f>(D53)</f>
        <v>944.43439999999998</v>
      </c>
    </row>
    <row r="61" spans="1:5" ht="15" customHeight="1" x14ac:dyDescent="0.2">
      <c r="A61" s="83" t="s">
        <v>115</v>
      </c>
      <c r="B61" s="186" t="s">
        <v>116</v>
      </c>
      <c r="C61" s="187"/>
      <c r="D61" s="38">
        <f>D56</f>
        <v>0</v>
      </c>
    </row>
    <row r="62" spans="1:5" ht="15" customHeight="1" thickBot="1" x14ac:dyDescent="0.3">
      <c r="A62" s="182" t="s">
        <v>117</v>
      </c>
      <c r="B62" s="183"/>
      <c r="C62" s="183"/>
      <c r="D62" s="39">
        <f>SUM(D58:D61)</f>
        <v>3092.8609634640002</v>
      </c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69" t="s">
        <v>118</v>
      </c>
      <c r="B64" s="170"/>
      <c r="C64" s="170"/>
      <c r="D64" s="171"/>
    </row>
    <row r="65" spans="1:5" ht="15" customHeight="1" x14ac:dyDescent="0.25">
      <c r="A65" s="178" t="s">
        <v>119</v>
      </c>
      <c r="B65" s="179"/>
      <c r="C65" s="79" t="s">
        <v>74</v>
      </c>
      <c r="D65" s="78" t="s">
        <v>75</v>
      </c>
    </row>
    <row r="66" spans="1:5" ht="15" customHeight="1" x14ac:dyDescent="0.25">
      <c r="A66" s="19" t="s">
        <v>69</v>
      </c>
      <c r="B66" s="56" t="s">
        <v>120</v>
      </c>
      <c r="C66" s="54">
        <v>4.1999999999999997E-3</v>
      </c>
      <c r="D66" s="51">
        <f>($D$33)*(C66)</f>
        <v>13.199592000000001</v>
      </c>
    </row>
    <row r="67" spans="1:5" ht="28.5" x14ac:dyDescent="0.25">
      <c r="A67" s="19" t="s">
        <v>78</v>
      </c>
      <c r="B67" s="56" t="s">
        <v>121</v>
      </c>
      <c r="C67" s="55">
        <f>($C$48)*(C66)</f>
        <v>3.3599999999999998E-4</v>
      </c>
      <c r="D67" s="51">
        <f t="shared" ref="D67:D71" si="1">($D$33)*(C67)</f>
        <v>1.0559673599999999</v>
      </c>
    </row>
    <row r="68" spans="1:5" ht="28.5" x14ac:dyDescent="0.25">
      <c r="A68" s="19" t="s">
        <v>85</v>
      </c>
      <c r="B68" s="56" t="s">
        <v>122</v>
      </c>
      <c r="C68" s="55">
        <v>3.9199999999999999E-2</v>
      </c>
      <c r="D68" s="51">
        <f t="shared" si="1"/>
        <v>123.19619200000001</v>
      </c>
    </row>
    <row r="69" spans="1:5" ht="28.5" x14ac:dyDescent="0.25">
      <c r="A69" s="19" t="s">
        <v>88</v>
      </c>
      <c r="B69" s="56" t="s">
        <v>123</v>
      </c>
      <c r="C69" s="55">
        <v>1.9400000000000001E-2</v>
      </c>
      <c r="D69" s="51">
        <f t="shared" si="1"/>
        <v>60.969544000000006</v>
      </c>
    </row>
    <row r="70" spans="1:5" x14ac:dyDescent="0.25">
      <c r="A70" s="19" t="s">
        <v>90</v>
      </c>
      <c r="B70" s="56" t="s">
        <v>124</v>
      </c>
      <c r="C70" s="55">
        <f>($C$49)*(C69)</f>
        <v>7.7212000000000018E-3</v>
      </c>
      <c r="D70" s="51">
        <f t="shared" si="1"/>
        <v>24.265878512000008</v>
      </c>
    </row>
    <row r="71" spans="1:5" ht="28.5" x14ac:dyDescent="0.25">
      <c r="A71" s="19" t="s">
        <v>92</v>
      </c>
      <c r="B71" s="56" t="s">
        <v>125</v>
      </c>
      <c r="C71" s="55">
        <v>8.0000000000000004E-4</v>
      </c>
      <c r="D71" s="51">
        <f t="shared" si="1"/>
        <v>2.5142080000000004</v>
      </c>
    </row>
    <row r="72" spans="1:5" ht="15" customHeight="1" thickBot="1" x14ac:dyDescent="0.3">
      <c r="A72" s="182" t="s">
        <v>126</v>
      </c>
      <c r="B72" s="183"/>
      <c r="C72" s="57">
        <f t="shared" ref="C72" si="2">SUM(C66:C71)</f>
        <v>7.165719999999999E-2</v>
      </c>
      <c r="D72" s="39">
        <f>SUM(D66:D71)</f>
        <v>225.20138187200001</v>
      </c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69" t="s">
        <v>127</v>
      </c>
      <c r="B74" s="170"/>
      <c r="C74" s="170"/>
      <c r="D74" s="171"/>
    </row>
    <row r="75" spans="1:5" ht="15" customHeight="1" x14ac:dyDescent="0.25">
      <c r="A75" s="172" t="s">
        <v>128</v>
      </c>
      <c r="B75" s="173"/>
      <c r="C75" s="79" t="s">
        <v>74</v>
      </c>
      <c r="D75" s="78" t="s">
        <v>75</v>
      </c>
    </row>
    <row r="76" spans="1:5" ht="15" customHeight="1" x14ac:dyDescent="0.25">
      <c r="A76" s="19" t="s">
        <v>69</v>
      </c>
      <c r="B76" s="40" t="s">
        <v>129</v>
      </c>
      <c r="C76" s="55">
        <v>0</v>
      </c>
      <c r="D76" s="51">
        <f>($D$33+$D$39+$D$49+$D$53+$D$72)*(C76)</f>
        <v>0</v>
      </c>
      <c r="E76" s="86" t="s">
        <v>171</v>
      </c>
    </row>
    <row r="77" spans="1:5" ht="15" customHeight="1" x14ac:dyDescent="0.25">
      <c r="A77" s="19" t="s">
        <v>78</v>
      </c>
      <c r="B77" s="40" t="s">
        <v>130</v>
      </c>
      <c r="C77" s="55">
        <v>2.3999999999999998E-3</v>
      </c>
      <c r="D77" s="51">
        <f>($D$33+$D$39+$D$49+$D$53+$D$72)*(C77)</f>
        <v>15.5059736288064</v>
      </c>
    </row>
    <row r="78" spans="1:5" ht="15" customHeight="1" x14ac:dyDescent="0.25">
      <c r="A78" s="19" t="s">
        <v>85</v>
      </c>
      <c r="B78" s="40" t="s">
        <v>131</v>
      </c>
      <c r="C78" s="55">
        <v>1E-3</v>
      </c>
      <c r="D78" s="51">
        <f>($D$33+$D$39+$D$49+$D$53+$D$72)*(C78)</f>
        <v>6.460822345336001</v>
      </c>
    </row>
    <row r="79" spans="1:5" ht="15" customHeight="1" x14ac:dyDescent="0.25">
      <c r="A79" s="19" t="s">
        <v>88</v>
      </c>
      <c r="B79" s="40" t="s">
        <v>132</v>
      </c>
      <c r="C79" s="55">
        <v>1.6999999999999999E-3</v>
      </c>
      <c r="D79" s="51">
        <f>($D$33+$D$39+$D$49+$D$53+$D$72)*(C79)</f>
        <v>10.9833979870712</v>
      </c>
    </row>
    <row r="80" spans="1:5" ht="15" customHeight="1" x14ac:dyDescent="0.25">
      <c r="A80" s="19" t="s">
        <v>90</v>
      </c>
      <c r="B80" s="56" t="s">
        <v>133</v>
      </c>
      <c r="C80" s="55">
        <v>5.0000000000000001E-4</v>
      </c>
      <c r="D80" s="51">
        <f>($D$33+$D$39+$D$49+$D$53+$D$72)*(C80)</f>
        <v>3.2304111726680005</v>
      </c>
    </row>
    <row r="81" spans="1:5" ht="15" customHeight="1" x14ac:dyDescent="0.25">
      <c r="A81" s="167" t="s">
        <v>134</v>
      </c>
      <c r="B81" s="168"/>
      <c r="C81" s="58">
        <f>SUM(C76:C80)</f>
        <v>5.5999999999999991E-3</v>
      </c>
      <c r="D81" s="59">
        <f>SUM(D76:D80)</f>
        <v>36.180605133881599</v>
      </c>
    </row>
    <row r="82" spans="1:5" ht="15" customHeight="1" x14ac:dyDescent="0.25">
      <c r="A82" s="172" t="s">
        <v>135</v>
      </c>
      <c r="B82" s="173"/>
      <c r="C82" s="79"/>
      <c r="D82" s="78" t="s">
        <v>75</v>
      </c>
    </row>
    <row r="83" spans="1:5" ht="15" customHeight="1" x14ac:dyDescent="0.25">
      <c r="A83" s="19" t="s">
        <v>69</v>
      </c>
      <c r="B83" s="40" t="s">
        <v>136</v>
      </c>
      <c r="C83" s="110"/>
      <c r="D83" s="51"/>
      <c r="E83" s="89"/>
    </row>
    <row r="84" spans="1:5" ht="15" customHeight="1" thickBot="1" x14ac:dyDescent="0.3">
      <c r="A84" s="182" t="s">
        <v>137</v>
      </c>
      <c r="B84" s="183"/>
      <c r="C84" s="52"/>
      <c r="D84" s="53">
        <f>SUM(D83)</f>
        <v>0</v>
      </c>
    </row>
    <row r="85" spans="1:5" ht="15" customHeight="1" x14ac:dyDescent="0.25">
      <c r="A85" s="190" t="s">
        <v>138</v>
      </c>
      <c r="B85" s="191"/>
      <c r="C85" s="191"/>
      <c r="D85" s="192"/>
    </row>
    <row r="86" spans="1:5" ht="15" customHeight="1" x14ac:dyDescent="0.2">
      <c r="A86" s="83" t="s">
        <v>139</v>
      </c>
      <c r="B86" s="193" t="s">
        <v>140</v>
      </c>
      <c r="C86" s="194"/>
      <c r="D86" s="38">
        <f>(D81)</f>
        <v>36.180605133881599</v>
      </c>
    </row>
    <row r="87" spans="1:5" ht="15" customHeight="1" x14ac:dyDescent="0.2">
      <c r="A87" s="84" t="s">
        <v>141</v>
      </c>
      <c r="B87" s="186" t="s">
        <v>136</v>
      </c>
      <c r="C87" s="187"/>
      <c r="D87" s="51">
        <f>D84</f>
        <v>0</v>
      </c>
    </row>
    <row r="88" spans="1:5" ht="15" customHeight="1" thickBot="1" x14ac:dyDescent="0.3">
      <c r="A88" s="182" t="s">
        <v>142</v>
      </c>
      <c r="B88" s="183"/>
      <c r="C88" s="189"/>
      <c r="D88" s="39">
        <f>SUM(D86:D87)</f>
        <v>36.180605133881599</v>
      </c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69" t="s">
        <v>143</v>
      </c>
      <c r="B90" s="170"/>
      <c r="C90" s="170"/>
      <c r="D90" s="171"/>
    </row>
    <row r="91" spans="1:5" ht="15" customHeight="1" x14ac:dyDescent="0.25">
      <c r="A91" s="178" t="s">
        <v>144</v>
      </c>
      <c r="B91" s="179"/>
      <c r="C91" s="179"/>
      <c r="D91" s="78" t="s">
        <v>75</v>
      </c>
    </row>
    <row r="92" spans="1:5" ht="15" customHeight="1" x14ac:dyDescent="0.25">
      <c r="A92" s="19" t="s">
        <v>69</v>
      </c>
      <c r="B92" s="60" t="s">
        <v>145</v>
      </c>
      <c r="C92" s="111"/>
      <c r="D92" s="48">
        <v>0</v>
      </c>
      <c r="E92" s="188" t="s">
        <v>146</v>
      </c>
    </row>
    <row r="93" spans="1:5" ht="15" customHeight="1" x14ac:dyDescent="0.25">
      <c r="A93" s="19" t="s">
        <v>78</v>
      </c>
      <c r="B93" s="60" t="s">
        <v>147</v>
      </c>
      <c r="C93" s="111"/>
      <c r="D93" s="31">
        <f>'MATERIAIS E EQUIPAMENTOS'!I26</f>
        <v>40.380000000000003</v>
      </c>
      <c r="E93" s="188"/>
    </row>
    <row r="94" spans="1:5" ht="15" customHeight="1" x14ac:dyDescent="0.25">
      <c r="A94" s="19" t="s">
        <v>85</v>
      </c>
      <c r="B94" s="60" t="s">
        <v>148</v>
      </c>
      <c r="C94" s="111"/>
      <c r="D94" s="31">
        <v>0</v>
      </c>
      <c r="E94" s="188"/>
    </row>
    <row r="95" spans="1:5" ht="15" customHeight="1" thickBot="1" x14ac:dyDescent="0.3">
      <c r="A95" s="182" t="s">
        <v>149</v>
      </c>
      <c r="B95" s="189"/>
      <c r="C95" s="61"/>
      <c r="D95" s="39">
        <f>SUM(D92:D94)</f>
        <v>40.380000000000003</v>
      </c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95" t="s">
        <v>150</v>
      </c>
      <c r="B97" s="196"/>
      <c r="C97" s="196"/>
      <c r="D97" s="197"/>
    </row>
    <row r="98" spans="1:5" ht="15" customHeight="1" x14ac:dyDescent="0.25">
      <c r="A98" s="198" t="s">
        <v>151</v>
      </c>
      <c r="B98" s="199"/>
      <c r="C98" s="79" t="s">
        <v>74</v>
      </c>
      <c r="D98" s="81" t="s">
        <v>75</v>
      </c>
    </row>
    <row r="99" spans="1:5" ht="15" customHeight="1" x14ac:dyDescent="0.25">
      <c r="A99" s="19" t="s">
        <v>69</v>
      </c>
      <c r="B99" s="63" t="s">
        <v>152</v>
      </c>
      <c r="C99" s="41">
        <v>0.05</v>
      </c>
      <c r="D99" s="51">
        <f>(D33+D62+D72+D88+D95)*C99</f>
        <v>326.86914752349412</v>
      </c>
      <c r="E99" s="92" t="s">
        <v>172</v>
      </c>
    </row>
    <row r="100" spans="1:5" ht="15" customHeight="1" x14ac:dyDescent="0.25">
      <c r="A100" s="19" t="s">
        <v>78</v>
      </c>
      <c r="B100" s="63" t="s">
        <v>153</v>
      </c>
      <c r="C100" s="41">
        <v>0.1</v>
      </c>
      <c r="D100" s="51">
        <f>(D33+D62+D72+D88+D95+D99)*C100</f>
        <v>686.42520979933761</v>
      </c>
      <c r="E100" s="92" t="s">
        <v>173</v>
      </c>
    </row>
    <row r="101" spans="1:5" ht="15" customHeight="1" x14ac:dyDescent="0.25">
      <c r="A101" s="200" t="s">
        <v>85</v>
      </c>
      <c r="B101" s="45" t="s">
        <v>154</v>
      </c>
      <c r="C101" s="64">
        <f>C102+C103+C106</f>
        <v>0.14250000000000002</v>
      </c>
      <c r="D101" s="65"/>
      <c r="E101" s="93"/>
    </row>
    <row r="102" spans="1:5" ht="15" customHeight="1" x14ac:dyDescent="0.25">
      <c r="A102" s="200"/>
      <c r="B102" s="66" t="s">
        <v>155</v>
      </c>
      <c r="C102" s="41">
        <v>1.6500000000000001E-2</v>
      </c>
      <c r="D102" s="51">
        <f>((D33+D62+D72+D88+D95+D99+D100)/(1-C101))*C102</f>
        <v>145.29000067472862</v>
      </c>
      <c r="E102" s="93" t="s">
        <v>174</v>
      </c>
    </row>
    <row r="103" spans="1:5" ht="15" customHeight="1" x14ac:dyDescent="0.25">
      <c r="A103" s="200"/>
      <c r="B103" s="66" t="s">
        <v>156</v>
      </c>
      <c r="C103" s="41">
        <v>7.5999999999999998E-2</v>
      </c>
      <c r="D103" s="51">
        <f>((D33+D62+D72+D88+D95+D99+D100)/(1-C101))*C103</f>
        <v>669.21454856238631</v>
      </c>
      <c r="E103" s="93" t="s">
        <v>174</v>
      </c>
    </row>
    <row r="104" spans="1:5" ht="15" customHeight="1" x14ac:dyDescent="0.25">
      <c r="A104" s="200"/>
      <c r="B104" s="45" t="s">
        <v>157</v>
      </c>
      <c r="C104" s="67"/>
      <c r="D104" s="51"/>
    </row>
    <row r="105" spans="1:5" ht="15" customHeight="1" x14ac:dyDescent="0.25">
      <c r="A105" s="200"/>
      <c r="B105" s="45" t="s">
        <v>158</v>
      </c>
      <c r="C105" s="67"/>
      <c r="D105" s="51"/>
    </row>
    <row r="106" spans="1:5" ht="15" customHeight="1" x14ac:dyDescent="0.25">
      <c r="A106" s="200"/>
      <c r="B106" s="66" t="s">
        <v>159</v>
      </c>
      <c r="C106" s="41">
        <v>0.05</v>
      </c>
      <c r="D106" s="51">
        <f>((D33+D62+D72+D88+D95+D99+D100)/(1-C101))*C106</f>
        <v>440.27272931735945</v>
      </c>
    </row>
    <row r="107" spans="1:5" ht="15" customHeight="1" thickBot="1" x14ac:dyDescent="0.3">
      <c r="A107" s="182" t="s">
        <v>160</v>
      </c>
      <c r="B107" s="183"/>
      <c r="C107" s="68">
        <f>C99+C100+C102+C103+C106</f>
        <v>0.29250000000000004</v>
      </c>
      <c r="D107" s="53">
        <f>SUM(D99:D100,D102:D103,D106)</f>
        <v>2268.0716358773061</v>
      </c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69" t="s">
        <v>161</v>
      </c>
      <c r="B109" s="170"/>
      <c r="C109" s="170"/>
      <c r="D109" s="171"/>
    </row>
    <row r="110" spans="1:5" ht="15" customHeight="1" x14ac:dyDescent="0.25">
      <c r="A110" s="178" t="s">
        <v>162</v>
      </c>
      <c r="B110" s="179"/>
      <c r="C110" s="179"/>
      <c r="D110" s="82" t="s">
        <v>75</v>
      </c>
    </row>
    <row r="111" spans="1:5" ht="15" customHeight="1" x14ac:dyDescent="0.25">
      <c r="A111" s="19" t="s">
        <v>69</v>
      </c>
      <c r="B111" s="204" t="s">
        <v>163</v>
      </c>
      <c r="C111" s="205"/>
      <c r="D111" s="69">
        <f>(D33)</f>
        <v>3142.76</v>
      </c>
    </row>
    <row r="112" spans="1:5" ht="15" customHeight="1" x14ac:dyDescent="0.25">
      <c r="A112" s="19" t="s">
        <v>78</v>
      </c>
      <c r="B112" s="204" t="s">
        <v>164</v>
      </c>
      <c r="C112" s="205"/>
      <c r="D112" s="51">
        <f>(D62)</f>
        <v>3092.8609634640002</v>
      </c>
    </row>
    <row r="113" spans="1:5" ht="15" customHeight="1" x14ac:dyDescent="0.25">
      <c r="A113" s="19" t="s">
        <v>85</v>
      </c>
      <c r="B113" s="204" t="s">
        <v>165</v>
      </c>
      <c r="C113" s="205"/>
      <c r="D113" s="51">
        <f>(D72)</f>
        <v>225.20138187200001</v>
      </c>
    </row>
    <row r="114" spans="1:5" ht="15" customHeight="1" x14ac:dyDescent="0.25">
      <c r="A114" s="19" t="s">
        <v>88</v>
      </c>
      <c r="B114" s="204" t="s">
        <v>166</v>
      </c>
      <c r="C114" s="205"/>
      <c r="D114" s="51">
        <f>(D88)</f>
        <v>36.180605133881599</v>
      </c>
    </row>
    <row r="115" spans="1:5" ht="15" customHeight="1" x14ac:dyDescent="0.25">
      <c r="A115" s="19" t="s">
        <v>90</v>
      </c>
      <c r="B115" s="204" t="s">
        <v>167</v>
      </c>
      <c r="C115" s="205"/>
      <c r="D115" s="51">
        <f>D95</f>
        <v>40.380000000000003</v>
      </c>
    </row>
    <row r="116" spans="1:5" ht="15" customHeight="1" x14ac:dyDescent="0.25">
      <c r="A116" s="206" t="s">
        <v>168</v>
      </c>
      <c r="B116" s="207"/>
      <c r="C116" s="208"/>
      <c r="D116" s="70">
        <f>SUM(D111:D115)</f>
        <v>6537.3829504698815</v>
      </c>
      <c r="E116" s="86"/>
    </row>
    <row r="117" spans="1:5" ht="15" customHeight="1" thickBot="1" x14ac:dyDescent="0.3">
      <c r="A117" s="71" t="s">
        <v>92</v>
      </c>
      <c r="B117" s="201" t="s">
        <v>169</v>
      </c>
      <c r="C117" s="201"/>
      <c r="D117" s="72">
        <f>(D107)</f>
        <v>2268.0716358773061</v>
      </c>
    </row>
    <row r="118" spans="1:5" ht="15" customHeight="1" thickBot="1" x14ac:dyDescent="0.3">
      <c r="A118" s="202" t="s">
        <v>170</v>
      </c>
      <c r="B118" s="203"/>
      <c r="C118" s="203"/>
      <c r="D118" s="73">
        <f>ROUND(SUM(D116:D117),2)</f>
        <v>8805.4500000000007</v>
      </c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A118:C118"/>
    <mergeCell ref="B112:C112"/>
    <mergeCell ref="B113:C113"/>
    <mergeCell ref="B114:C114"/>
    <mergeCell ref="B115:C115"/>
    <mergeCell ref="A116:C116"/>
    <mergeCell ref="B117:C117"/>
    <mergeCell ref="B111:C111"/>
    <mergeCell ref="A88:C88"/>
    <mergeCell ref="A90:D90"/>
    <mergeCell ref="A91:C91"/>
    <mergeCell ref="E92:E94"/>
    <mergeCell ref="A95:B95"/>
    <mergeCell ref="A97:D97"/>
    <mergeCell ref="A98:B98"/>
    <mergeCell ref="A101:A106"/>
    <mergeCell ref="A107:B107"/>
    <mergeCell ref="A109:D109"/>
    <mergeCell ref="A110:C110"/>
    <mergeCell ref="B87:C87"/>
    <mergeCell ref="A62:C62"/>
    <mergeCell ref="A64:D64"/>
    <mergeCell ref="A65:B65"/>
    <mergeCell ref="A72:B72"/>
    <mergeCell ref="A74:D74"/>
    <mergeCell ref="A75:B75"/>
    <mergeCell ref="A81:B81"/>
    <mergeCell ref="A82:B82"/>
    <mergeCell ref="A84:B84"/>
    <mergeCell ref="A85:D85"/>
    <mergeCell ref="B86:C86"/>
    <mergeCell ref="B61:C61"/>
    <mergeCell ref="A39:B39"/>
    <mergeCell ref="A40:B40"/>
    <mergeCell ref="A49:B49"/>
    <mergeCell ref="A50:B50"/>
    <mergeCell ref="A53:B53"/>
    <mergeCell ref="A54:B54"/>
    <mergeCell ref="A56:B56"/>
    <mergeCell ref="A57:D57"/>
    <mergeCell ref="B58:C58"/>
    <mergeCell ref="B59:C59"/>
    <mergeCell ref="B60:C60"/>
    <mergeCell ref="A36:B36"/>
    <mergeCell ref="B23:C23"/>
    <mergeCell ref="B24:C24"/>
    <mergeCell ref="B25:C25"/>
    <mergeCell ref="B26:C26"/>
    <mergeCell ref="B27:C27"/>
    <mergeCell ref="B28:C28"/>
    <mergeCell ref="A30:D30"/>
    <mergeCell ref="A31:C31"/>
    <mergeCell ref="B32:C32"/>
    <mergeCell ref="A33:C33"/>
    <mergeCell ref="A35:D35"/>
    <mergeCell ref="B22:C22"/>
    <mergeCell ref="C7:D7"/>
    <mergeCell ref="C8:D8"/>
    <mergeCell ref="C9:D9"/>
    <mergeCell ref="C10:D10"/>
    <mergeCell ref="A12:D12"/>
    <mergeCell ref="C13:D13"/>
    <mergeCell ref="B14:C14"/>
    <mergeCell ref="B16:C16"/>
    <mergeCell ref="B17:C17"/>
    <mergeCell ref="A20:D20"/>
    <mergeCell ref="B21:C21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topLeftCell="A14" zoomScale="80" zoomScaleNormal="80" workbookViewId="0">
      <selection activeCell="I26" sqref="I26"/>
    </sheetView>
  </sheetViews>
  <sheetFormatPr defaultRowHeight="15" x14ac:dyDescent="0.25"/>
  <cols>
    <col min="2" max="2" width="50.85546875" customWidth="1"/>
    <col min="3" max="3" width="32.7109375" customWidth="1"/>
    <col min="4" max="4" width="15.42578125" customWidth="1"/>
    <col min="5" max="5" width="18.5703125" customWidth="1"/>
    <col min="6" max="6" width="13.42578125" customWidth="1"/>
    <col min="9" max="9" width="17.140625" customWidth="1"/>
  </cols>
  <sheetData>
    <row r="1" spans="1:9" ht="24" customHeight="1" x14ac:dyDescent="0.25">
      <c r="A1" s="210" t="s">
        <v>185</v>
      </c>
      <c r="B1" s="210"/>
      <c r="C1" s="210"/>
      <c r="D1" s="210"/>
      <c r="E1" s="210"/>
      <c r="F1" s="210"/>
      <c r="G1" s="210"/>
      <c r="H1" s="210"/>
      <c r="I1" s="210"/>
    </row>
    <row r="2" spans="1:9" ht="15.75" x14ac:dyDescent="0.25">
      <c r="A2" s="211" t="s">
        <v>186</v>
      </c>
      <c r="B2" s="212"/>
      <c r="C2" s="212"/>
      <c r="D2" s="212"/>
      <c r="E2" s="212"/>
      <c r="F2" s="212"/>
      <c r="G2" s="212"/>
      <c r="H2" s="212"/>
      <c r="I2" s="213"/>
    </row>
    <row r="3" spans="1:9" ht="25.5" x14ac:dyDescent="0.25">
      <c r="A3" s="112" t="s">
        <v>187</v>
      </c>
      <c r="B3" s="112" t="s">
        <v>188</v>
      </c>
      <c r="C3" s="113" t="s">
        <v>189</v>
      </c>
      <c r="D3" s="113" t="s">
        <v>190</v>
      </c>
      <c r="E3" s="112" t="s">
        <v>191</v>
      </c>
      <c r="F3" s="112" t="s">
        <v>192</v>
      </c>
      <c r="G3" s="112" t="s">
        <v>193</v>
      </c>
      <c r="H3" s="112" t="s">
        <v>194</v>
      </c>
      <c r="I3" s="112" t="s">
        <v>195</v>
      </c>
    </row>
    <row r="4" spans="1:9" ht="35.1" customHeight="1" x14ac:dyDescent="0.25">
      <c r="A4" s="114">
        <v>1</v>
      </c>
      <c r="B4" s="115" t="s">
        <v>196</v>
      </c>
      <c r="C4" s="122" t="s">
        <v>197</v>
      </c>
      <c r="D4" s="116">
        <v>486640</v>
      </c>
      <c r="E4" s="117">
        <v>223.035</v>
      </c>
      <c r="F4" s="118">
        <v>12</v>
      </c>
      <c r="G4" s="119" t="s">
        <v>198</v>
      </c>
      <c r="H4" s="118">
        <v>2</v>
      </c>
      <c r="I4" s="120">
        <f>IFERROR(ROUND(E4*H4/F4,2),"")</f>
        <v>37.17</v>
      </c>
    </row>
    <row r="5" spans="1:9" ht="35.1" customHeight="1" x14ac:dyDescent="0.25">
      <c r="A5" s="114">
        <v>2</v>
      </c>
      <c r="B5" s="115" t="s">
        <v>199</v>
      </c>
      <c r="C5" s="116" t="s">
        <v>200</v>
      </c>
      <c r="D5" s="116">
        <v>12893</v>
      </c>
      <c r="E5" s="117">
        <v>76.08</v>
      </c>
      <c r="F5" s="118">
        <v>12</v>
      </c>
      <c r="G5" s="119" t="s">
        <v>198</v>
      </c>
      <c r="H5" s="118">
        <v>4</v>
      </c>
      <c r="I5" s="120">
        <f t="shared" ref="I5:I6" si="0">IFERROR(ROUND(E5*H5/F5,2),"")</f>
        <v>25.36</v>
      </c>
    </row>
    <row r="6" spans="1:9" ht="42.75" customHeight="1" x14ac:dyDescent="0.25">
      <c r="A6" s="114">
        <v>3</v>
      </c>
      <c r="B6" s="115" t="s">
        <v>201</v>
      </c>
      <c r="C6" s="116" t="s">
        <v>200</v>
      </c>
      <c r="D6" s="116">
        <v>12895</v>
      </c>
      <c r="E6" s="117">
        <v>15.85</v>
      </c>
      <c r="F6" s="118">
        <v>60</v>
      </c>
      <c r="G6" s="119" t="s">
        <v>202</v>
      </c>
      <c r="H6" s="118">
        <v>4</v>
      </c>
      <c r="I6" s="120">
        <f t="shared" si="0"/>
        <v>1.06</v>
      </c>
    </row>
    <row r="7" spans="1:9" x14ac:dyDescent="0.25">
      <c r="A7" s="214" t="s">
        <v>203</v>
      </c>
      <c r="B7" s="214"/>
      <c r="C7" s="214"/>
      <c r="D7" s="214"/>
      <c r="E7" s="214"/>
      <c r="F7" s="214"/>
      <c r="G7" s="214"/>
      <c r="H7" s="214"/>
      <c r="I7" s="120">
        <f>SUM(I4:I6)</f>
        <v>63.59</v>
      </c>
    </row>
    <row r="9" spans="1:9" ht="15.75" x14ac:dyDescent="0.25">
      <c r="A9" s="211" t="s">
        <v>204</v>
      </c>
      <c r="B9" s="212"/>
      <c r="C9" s="212"/>
      <c r="D9" s="212"/>
      <c r="E9" s="212"/>
      <c r="F9" s="212"/>
      <c r="G9" s="212"/>
      <c r="H9" s="212"/>
      <c r="I9" s="213"/>
    </row>
    <row r="10" spans="1:9" ht="25.5" x14ac:dyDescent="0.25">
      <c r="A10" s="112" t="s">
        <v>187</v>
      </c>
      <c r="B10" s="112" t="s">
        <v>188</v>
      </c>
      <c r="C10" s="113" t="s">
        <v>189</v>
      </c>
      <c r="D10" s="113" t="s">
        <v>190</v>
      </c>
      <c r="E10" s="112" t="s">
        <v>191</v>
      </c>
      <c r="F10" s="112" t="s">
        <v>192</v>
      </c>
      <c r="G10" s="112" t="s">
        <v>193</v>
      </c>
      <c r="H10" s="112" t="s">
        <v>194</v>
      </c>
      <c r="I10" s="112" t="s">
        <v>195</v>
      </c>
    </row>
    <row r="11" spans="1:9" ht="48.75" customHeight="1" x14ac:dyDescent="0.25">
      <c r="A11" s="114">
        <v>1</v>
      </c>
      <c r="B11" s="115" t="s">
        <v>205</v>
      </c>
      <c r="C11" s="122" t="s">
        <v>197</v>
      </c>
      <c r="D11" s="116">
        <v>486640</v>
      </c>
      <c r="E11" s="117">
        <v>835.41</v>
      </c>
      <c r="F11" s="118">
        <v>60</v>
      </c>
      <c r="G11" s="119" t="s">
        <v>202</v>
      </c>
      <c r="H11" s="118">
        <v>1</v>
      </c>
      <c r="I11" s="120">
        <f>IFERROR(ROUND(E11*H11/F11,2),"")</f>
        <v>13.92</v>
      </c>
    </row>
    <row r="12" spans="1:9" ht="45.75" customHeight="1" x14ac:dyDescent="0.25">
      <c r="A12" s="114">
        <v>2</v>
      </c>
      <c r="B12" s="115" t="s">
        <v>206</v>
      </c>
      <c r="C12" s="122" t="s">
        <v>197</v>
      </c>
      <c r="D12" s="116">
        <v>600384</v>
      </c>
      <c r="E12" s="117">
        <v>755.18</v>
      </c>
      <c r="F12" s="118">
        <v>60</v>
      </c>
      <c r="G12" s="119" t="s">
        <v>202</v>
      </c>
      <c r="H12" s="118">
        <v>1</v>
      </c>
      <c r="I12" s="120">
        <f t="shared" ref="I12:I19" si="1">IFERROR(ROUND(E12*H12/F12,2),"")</f>
        <v>12.59</v>
      </c>
    </row>
    <row r="13" spans="1:9" ht="56.25" customHeight="1" x14ac:dyDescent="0.25">
      <c r="A13" s="114">
        <v>3</v>
      </c>
      <c r="B13" s="115" t="s">
        <v>207</v>
      </c>
      <c r="C13" s="122" t="s">
        <v>197</v>
      </c>
      <c r="D13" s="116">
        <v>285325</v>
      </c>
      <c r="E13" s="117">
        <v>89.9</v>
      </c>
      <c r="F13" s="118">
        <v>60</v>
      </c>
      <c r="G13" s="119" t="s">
        <v>202</v>
      </c>
      <c r="H13" s="118">
        <v>1</v>
      </c>
      <c r="I13" s="120">
        <f t="shared" si="1"/>
        <v>1.5</v>
      </c>
    </row>
    <row r="14" spans="1:9" ht="53.25" customHeight="1" x14ac:dyDescent="0.25">
      <c r="A14" s="114">
        <v>4</v>
      </c>
      <c r="B14" s="115" t="s">
        <v>208</v>
      </c>
      <c r="C14" s="122" t="s">
        <v>197</v>
      </c>
      <c r="D14" s="116">
        <v>309083</v>
      </c>
      <c r="E14" s="117">
        <v>307.5</v>
      </c>
      <c r="F14" s="118">
        <v>60</v>
      </c>
      <c r="G14" s="119" t="s">
        <v>202</v>
      </c>
      <c r="H14" s="118">
        <v>1</v>
      </c>
      <c r="I14" s="120">
        <f t="shared" si="1"/>
        <v>5.13</v>
      </c>
    </row>
    <row r="15" spans="1:9" ht="48" customHeight="1" x14ac:dyDescent="0.25">
      <c r="A15" s="114">
        <v>5</v>
      </c>
      <c r="B15" s="115" t="s">
        <v>209</v>
      </c>
      <c r="C15" s="122" t="s">
        <v>197</v>
      </c>
      <c r="D15" s="116">
        <v>482680</v>
      </c>
      <c r="E15" s="117">
        <v>100</v>
      </c>
      <c r="F15" s="118">
        <v>60</v>
      </c>
      <c r="G15" s="119" t="s">
        <v>202</v>
      </c>
      <c r="H15" s="118">
        <v>1</v>
      </c>
      <c r="I15" s="120">
        <f t="shared" si="1"/>
        <v>1.67</v>
      </c>
    </row>
    <row r="16" spans="1:9" ht="51.75" customHeight="1" x14ac:dyDescent="0.25">
      <c r="A16" s="114">
        <v>6</v>
      </c>
      <c r="B16" s="115" t="s">
        <v>210</v>
      </c>
      <c r="C16" s="122" t="s">
        <v>197</v>
      </c>
      <c r="D16" s="116">
        <v>443349</v>
      </c>
      <c r="E16" s="117">
        <v>556.67999999999995</v>
      </c>
      <c r="F16" s="118">
        <v>60</v>
      </c>
      <c r="G16" s="119" t="s">
        <v>202</v>
      </c>
      <c r="H16" s="118">
        <v>1</v>
      </c>
      <c r="I16" s="120">
        <f t="shared" si="1"/>
        <v>9.2799999999999994</v>
      </c>
    </row>
    <row r="17" spans="1:9" ht="49.5" customHeight="1" x14ac:dyDescent="0.25">
      <c r="A17" s="114">
        <v>7</v>
      </c>
      <c r="B17" s="115" t="s">
        <v>211</v>
      </c>
      <c r="C17" s="122" t="s">
        <v>197</v>
      </c>
      <c r="D17" s="116">
        <v>300873</v>
      </c>
      <c r="E17" s="117">
        <v>476.11500000000001</v>
      </c>
      <c r="F17" s="118">
        <v>60</v>
      </c>
      <c r="G17" s="119" t="s">
        <v>202</v>
      </c>
      <c r="H17" s="118">
        <v>1</v>
      </c>
      <c r="I17" s="120">
        <f t="shared" si="1"/>
        <v>7.94</v>
      </c>
    </row>
    <row r="18" spans="1:9" ht="44.25" customHeight="1" x14ac:dyDescent="0.25">
      <c r="A18" s="114">
        <v>8</v>
      </c>
      <c r="B18" s="115" t="s">
        <v>212</v>
      </c>
      <c r="C18" s="122" t="s">
        <v>197</v>
      </c>
      <c r="D18" s="116">
        <v>443380</v>
      </c>
      <c r="E18" s="117">
        <v>367.90499999999997</v>
      </c>
      <c r="F18" s="118">
        <v>60</v>
      </c>
      <c r="G18" s="119" t="s">
        <v>202</v>
      </c>
      <c r="H18" s="118">
        <v>1</v>
      </c>
      <c r="I18" s="120">
        <f t="shared" si="1"/>
        <v>6.13</v>
      </c>
    </row>
    <row r="19" spans="1:9" ht="51" customHeight="1" x14ac:dyDescent="0.25">
      <c r="A19" s="114">
        <v>9</v>
      </c>
      <c r="B19" s="115" t="s">
        <v>213</v>
      </c>
      <c r="C19" s="122" t="s">
        <v>197</v>
      </c>
      <c r="D19" s="116">
        <v>600067</v>
      </c>
      <c r="E19" s="117">
        <v>136.05000000000001</v>
      </c>
      <c r="F19" s="118">
        <v>60</v>
      </c>
      <c r="G19" s="119" t="s">
        <v>202</v>
      </c>
      <c r="H19" s="118">
        <v>1</v>
      </c>
      <c r="I19" s="120">
        <f t="shared" si="1"/>
        <v>2.27</v>
      </c>
    </row>
    <row r="20" spans="1:9" x14ac:dyDescent="0.25">
      <c r="A20" s="214" t="s">
        <v>203</v>
      </c>
      <c r="B20" s="214"/>
      <c r="C20" s="214"/>
      <c r="D20" s="214"/>
      <c r="E20" s="214"/>
      <c r="F20" s="214"/>
      <c r="G20" s="214"/>
      <c r="H20" s="214"/>
      <c r="I20" s="121">
        <f>SUM(I11:I19)</f>
        <v>60.430000000000007</v>
      </c>
    </row>
    <row r="21" spans="1:9" ht="15.75" x14ac:dyDescent="0.25">
      <c r="A21" s="211" t="s">
        <v>214</v>
      </c>
      <c r="B21" s="212"/>
      <c r="C21" s="212"/>
      <c r="D21" s="212"/>
      <c r="E21" s="212"/>
      <c r="F21" s="212"/>
      <c r="G21" s="212"/>
      <c r="H21" s="212"/>
      <c r="I21" s="213"/>
    </row>
    <row r="22" spans="1:9" ht="25.5" x14ac:dyDescent="0.25">
      <c r="A22" s="112" t="s">
        <v>187</v>
      </c>
      <c r="B22" s="112" t="s">
        <v>188</v>
      </c>
      <c r="C22" s="113" t="s">
        <v>189</v>
      </c>
      <c r="D22" s="113" t="s">
        <v>190</v>
      </c>
      <c r="E22" s="112" t="s">
        <v>191</v>
      </c>
      <c r="F22" s="112" t="s">
        <v>192</v>
      </c>
      <c r="G22" s="112" t="s">
        <v>193</v>
      </c>
      <c r="H22" s="112" t="s">
        <v>194</v>
      </c>
      <c r="I22" s="112" t="s">
        <v>195</v>
      </c>
    </row>
    <row r="23" spans="1:9" x14ac:dyDescent="0.25">
      <c r="A23" s="114">
        <v>1</v>
      </c>
      <c r="B23" s="115" t="s">
        <v>215</v>
      </c>
      <c r="C23" s="122" t="s">
        <v>216</v>
      </c>
      <c r="D23" s="123">
        <v>438641</v>
      </c>
      <c r="E23" s="117">
        <f>RELÓGIO!O26</f>
        <v>2250</v>
      </c>
      <c r="F23" s="118">
        <v>60</v>
      </c>
      <c r="G23" s="119" t="s">
        <v>202</v>
      </c>
      <c r="H23" s="118">
        <v>1</v>
      </c>
      <c r="I23" s="120">
        <f>IFERROR(ROUND(E23*H23/F23,2),"")</f>
        <v>37.5</v>
      </c>
    </row>
    <row r="24" spans="1:9" x14ac:dyDescent="0.25">
      <c r="A24" s="214" t="s">
        <v>203</v>
      </c>
      <c r="B24" s="214"/>
      <c r="C24" s="214"/>
      <c r="D24" s="214"/>
      <c r="E24" s="214"/>
      <c r="F24" s="214"/>
      <c r="G24" s="214"/>
      <c r="H24" s="214"/>
      <c r="I24" s="120">
        <f>I23</f>
        <v>37.5</v>
      </c>
    </row>
    <row r="25" spans="1:9" ht="18.75" x14ac:dyDescent="0.3">
      <c r="A25" s="209" t="s">
        <v>217</v>
      </c>
      <c r="B25" s="209"/>
      <c r="C25" s="209"/>
      <c r="D25" s="209"/>
      <c r="E25" s="209"/>
      <c r="F25" s="209"/>
      <c r="G25" s="209"/>
      <c r="H25" s="209"/>
      <c r="I25" s="124">
        <f>(I7+I20+I24)</f>
        <v>161.52000000000001</v>
      </c>
    </row>
    <row r="26" spans="1:9" ht="18.75" x14ac:dyDescent="0.3">
      <c r="A26" s="209" t="s">
        <v>218</v>
      </c>
      <c r="B26" s="209"/>
      <c r="C26" s="209"/>
      <c r="D26" s="209"/>
      <c r="E26" s="209"/>
      <c r="F26" s="209"/>
      <c r="G26" s="209"/>
      <c r="H26" s="209"/>
      <c r="I26" s="124">
        <f>ROUND(I25/4,2)</f>
        <v>40.380000000000003</v>
      </c>
    </row>
  </sheetData>
  <mergeCells count="9">
    <mergeCell ref="A25:H25"/>
    <mergeCell ref="A26:H26"/>
    <mergeCell ref="A1:I1"/>
    <mergeCell ref="A2:I2"/>
    <mergeCell ref="A7:H7"/>
    <mergeCell ref="A9:I9"/>
    <mergeCell ref="A20:H20"/>
    <mergeCell ref="A21:I21"/>
    <mergeCell ref="A24:H2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7098-D716-4B8D-A3A7-082E4F5DE37B}">
  <dimension ref="N26:O26"/>
  <sheetViews>
    <sheetView topLeftCell="A7" workbookViewId="0">
      <selection activeCell="P28" sqref="P28"/>
    </sheetView>
  </sheetViews>
  <sheetFormatPr defaultRowHeight="15" x14ac:dyDescent="0.25"/>
  <cols>
    <col min="15" max="15" width="9.5703125" bestFit="1" customWidth="1"/>
  </cols>
  <sheetData>
    <row r="26" spans="14:15" x14ac:dyDescent="0.25">
      <c r="N26" s="125" t="s">
        <v>259</v>
      </c>
      <c r="O26" s="126">
        <f>AVERAGE(2000,2500)</f>
        <v>2250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4:AE33"/>
  <sheetViews>
    <sheetView topLeftCell="A4" workbookViewId="0">
      <selection activeCell="E32" sqref="E32"/>
    </sheetView>
  </sheetViews>
  <sheetFormatPr defaultRowHeight="15" x14ac:dyDescent="0.25"/>
  <cols>
    <col min="4" max="31" width="11.7109375" customWidth="1"/>
  </cols>
  <sheetData>
    <row r="4" spans="3:31" ht="15.75" customHeight="1" x14ac:dyDescent="0.25">
      <c r="C4" s="215" t="s">
        <v>219</v>
      </c>
      <c r="D4" s="216"/>
      <c r="E4" s="216"/>
      <c r="F4" s="216"/>
      <c r="G4" s="216"/>
      <c r="H4" s="216"/>
      <c r="I4" s="216"/>
      <c r="J4" s="217"/>
    </row>
    <row r="5" spans="3:31" ht="15.75" x14ac:dyDescent="0.25">
      <c r="C5" s="2" t="s">
        <v>220</v>
      </c>
      <c r="D5" s="10" t="s">
        <v>221</v>
      </c>
      <c r="E5" s="2" t="s">
        <v>222</v>
      </c>
      <c r="F5" s="2" t="s">
        <v>223</v>
      </c>
      <c r="G5" s="2" t="s">
        <v>224</v>
      </c>
      <c r="H5" s="2" t="s">
        <v>225</v>
      </c>
      <c r="I5" s="2" t="s">
        <v>226</v>
      </c>
      <c r="J5" s="2" t="s">
        <v>227</v>
      </c>
      <c r="K5" s="10" t="s">
        <v>221</v>
      </c>
      <c r="L5" s="2" t="s">
        <v>222</v>
      </c>
      <c r="M5" s="2" t="s">
        <v>223</v>
      </c>
      <c r="N5" s="2" t="s">
        <v>224</v>
      </c>
      <c r="O5" s="2" t="s">
        <v>225</v>
      </c>
      <c r="P5" s="2" t="s">
        <v>226</v>
      </c>
      <c r="Q5" s="2" t="s">
        <v>227</v>
      </c>
      <c r="R5" s="10" t="s">
        <v>221</v>
      </c>
      <c r="S5" s="2" t="s">
        <v>222</v>
      </c>
      <c r="T5" s="2" t="s">
        <v>223</v>
      </c>
      <c r="U5" s="2" t="s">
        <v>224</v>
      </c>
      <c r="V5" s="2" t="s">
        <v>225</v>
      </c>
      <c r="W5" s="2" t="s">
        <v>226</v>
      </c>
      <c r="X5" s="2" t="s">
        <v>227</v>
      </c>
      <c r="Y5" s="10" t="s">
        <v>221</v>
      </c>
      <c r="Z5" s="2" t="s">
        <v>222</v>
      </c>
      <c r="AA5" s="2" t="s">
        <v>223</v>
      </c>
      <c r="AB5" s="2" t="s">
        <v>224</v>
      </c>
      <c r="AC5" s="2" t="s">
        <v>225</v>
      </c>
      <c r="AD5" s="2" t="s">
        <v>226</v>
      </c>
      <c r="AE5" s="2" t="s">
        <v>227</v>
      </c>
    </row>
    <row r="6" spans="3:31" ht="15.75" x14ac:dyDescent="0.25">
      <c r="C6" s="220" t="s">
        <v>228</v>
      </c>
      <c r="D6" s="6" t="s">
        <v>229</v>
      </c>
      <c r="E6" s="4" t="s">
        <v>230</v>
      </c>
      <c r="F6" s="3" t="s">
        <v>231</v>
      </c>
      <c r="G6" s="3" t="s">
        <v>230</v>
      </c>
      <c r="H6" s="3" t="s">
        <v>231</v>
      </c>
      <c r="I6" s="3" t="s">
        <v>230</v>
      </c>
      <c r="J6" s="3" t="s">
        <v>231</v>
      </c>
      <c r="K6" s="6" t="s">
        <v>229</v>
      </c>
      <c r="L6" s="3" t="s">
        <v>231</v>
      </c>
      <c r="M6" s="3" t="s">
        <v>230</v>
      </c>
      <c r="N6" s="3" t="s">
        <v>231</v>
      </c>
      <c r="O6" s="3" t="s">
        <v>230</v>
      </c>
      <c r="P6" s="3" t="s">
        <v>231</v>
      </c>
      <c r="Q6" s="4" t="s">
        <v>230</v>
      </c>
      <c r="R6" s="6" t="s">
        <v>229</v>
      </c>
      <c r="S6" s="4" t="s">
        <v>230</v>
      </c>
      <c r="T6" s="3" t="s">
        <v>231</v>
      </c>
      <c r="U6" s="3" t="s">
        <v>230</v>
      </c>
      <c r="V6" s="3" t="s">
        <v>231</v>
      </c>
      <c r="W6" s="3" t="s">
        <v>230</v>
      </c>
      <c r="X6" s="3" t="s">
        <v>231</v>
      </c>
      <c r="Y6" s="6" t="s">
        <v>229</v>
      </c>
      <c r="Z6" s="3" t="s">
        <v>231</v>
      </c>
      <c r="AA6" s="3" t="s">
        <v>230</v>
      </c>
      <c r="AB6" s="3" t="s">
        <v>231</v>
      </c>
      <c r="AC6" s="3" t="s">
        <v>230</v>
      </c>
      <c r="AD6" s="3" t="s">
        <v>231</v>
      </c>
      <c r="AE6" s="4" t="s">
        <v>230</v>
      </c>
    </row>
    <row r="7" spans="3:31" ht="15.75" x14ac:dyDescent="0.25">
      <c r="C7" s="221"/>
      <c r="D7" s="1" t="s">
        <v>232</v>
      </c>
      <c r="E7" s="1" t="s">
        <v>233</v>
      </c>
      <c r="F7" s="4" t="s">
        <v>234</v>
      </c>
      <c r="G7" s="1" t="s">
        <v>233</v>
      </c>
      <c r="H7" s="4" t="s">
        <v>234</v>
      </c>
      <c r="I7" s="1" t="s">
        <v>233</v>
      </c>
      <c r="J7" s="4" t="s">
        <v>234</v>
      </c>
      <c r="K7" s="1" t="s">
        <v>232</v>
      </c>
      <c r="L7" s="4" t="s">
        <v>234</v>
      </c>
      <c r="M7" s="1" t="s">
        <v>233</v>
      </c>
      <c r="N7" s="4" t="s">
        <v>234</v>
      </c>
      <c r="O7" s="1" t="s">
        <v>233</v>
      </c>
      <c r="P7" s="4" t="s">
        <v>234</v>
      </c>
      <c r="Q7" s="1" t="s">
        <v>233</v>
      </c>
      <c r="R7" s="1" t="s">
        <v>232</v>
      </c>
      <c r="S7" s="1" t="s">
        <v>233</v>
      </c>
      <c r="T7" s="4" t="s">
        <v>234</v>
      </c>
      <c r="U7" s="1" t="s">
        <v>233</v>
      </c>
      <c r="V7" s="4" t="s">
        <v>234</v>
      </c>
      <c r="W7" s="1" t="s">
        <v>233</v>
      </c>
      <c r="X7" s="4" t="s">
        <v>234</v>
      </c>
      <c r="Y7" s="1" t="s">
        <v>232</v>
      </c>
      <c r="Z7" s="4" t="s">
        <v>234</v>
      </c>
      <c r="AA7" s="1" t="s">
        <v>233</v>
      </c>
      <c r="AB7" s="4" t="s">
        <v>234</v>
      </c>
      <c r="AC7" s="1" t="s">
        <v>233</v>
      </c>
      <c r="AD7" s="4" t="s">
        <v>234</v>
      </c>
      <c r="AE7" s="1" t="s">
        <v>233</v>
      </c>
    </row>
    <row r="8" spans="3:31" ht="15.75" x14ac:dyDescent="0.25">
      <c r="C8" s="221"/>
      <c r="D8" s="1" t="s">
        <v>235</v>
      </c>
      <c r="E8" s="1" t="s">
        <v>236</v>
      </c>
      <c r="F8" s="4" t="s">
        <v>237</v>
      </c>
      <c r="G8" s="1" t="s">
        <v>236</v>
      </c>
      <c r="H8" s="4" t="s">
        <v>237</v>
      </c>
      <c r="I8" s="1" t="s">
        <v>236</v>
      </c>
      <c r="J8" s="4" t="s">
        <v>237</v>
      </c>
      <c r="K8" s="1" t="s">
        <v>235</v>
      </c>
      <c r="L8" s="4" t="s">
        <v>237</v>
      </c>
      <c r="M8" s="1" t="s">
        <v>236</v>
      </c>
      <c r="N8" s="4" t="s">
        <v>237</v>
      </c>
      <c r="O8" s="1" t="s">
        <v>236</v>
      </c>
      <c r="P8" s="4" t="s">
        <v>237</v>
      </c>
      <c r="Q8" s="1" t="s">
        <v>236</v>
      </c>
      <c r="R8" s="1" t="s">
        <v>235</v>
      </c>
      <c r="S8" s="1" t="s">
        <v>236</v>
      </c>
      <c r="T8" s="4" t="s">
        <v>237</v>
      </c>
      <c r="U8" s="1" t="s">
        <v>236</v>
      </c>
      <c r="V8" s="4" t="s">
        <v>237</v>
      </c>
      <c r="W8" s="1" t="s">
        <v>236</v>
      </c>
      <c r="X8" s="4" t="s">
        <v>237</v>
      </c>
      <c r="Y8" s="1" t="s">
        <v>235</v>
      </c>
      <c r="Z8" s="4" t="s">
        <v>237</v>
      </c>
      <c r="AA8" s="1" t="s">
        <v>236</v>
      </c>
      <c r="AB8" s="4" t="s">
        <v>237</v>
      </c>
      <c r="AC8" s="1" t="s">
        <v>236</v>
      </c>
      <c r="AD8" s="4" t="s">
        <v>237</v>
      </c>
      <c r="AE8" s="1" t="s">
        <v>236</v>
      </c>
    </row>
    <row r="9" spans="3:31" ht="15.75" x14ac:dyDescent="0.25">
      <c r="C9" s="221"/>
      <c r="D9" s="1" t="s">
        <v>238</v>
      </c>
      <c r="E9" s="4" t="s">
        <v>239</v>
      </c>
      <c r="F9" s="3" t="s">
        <v>240</v>
      </c>
      <c r="G9" s="4" t="s">
        <v>239</v>
      </c>
      <c r="H9" s="3" t="s">
        <v>240</v>
      </c>
      <c r="I9" s="4" t="s">
        <v>239</v>
      </c>
      <c r="J9" s="3" t="s">
        <v>240</v>
      </c>
      <c r="K9" s="1" t="s">
        <v>238</v>
      </c>
      <c r="L9" s="3" t="s">
        <v>240</v>
      </c>
      <c r="M9" s="4" t="s">
        <v>239</v>
      </c>
      <c r="N9" s="3" t="s">
        <v>240</v>
      </c>
      <c r="O9" s="4" t="s">
        <v>239</v>
      </c>
      <c r="P9" s="3" t="s">
        <v>240</v>
      </c>
      <c r="Q9" s="4" t="s">
        <v>239</v>
      </c>
      <c r="R9" s="1" t="s">
        <v>238</v>
      </c>
      <c r="S9" s="4" t="s">
        <v>239</v>
      </c>
      <c r="T9" s="3" t="s">
        <v>240</v>
      </c>
      <c r="U9" s="4" t="s">
        <v>239</v>
      </c>
      <c r="V9" s="3" t="s">
        <v>240</v>
      </c>
      <c r="W9" s="4" t="s">
        <v>239</v>
      </c>
      <c r="X9" s="3" t="s">
        <v>240</v>
      </c>
      <c r="Y9" s="1" t="s">
        <v>238</v>
      </c>
      <c r="Z9" s="3" t="s">
        <v>240</v>
      </c>
      <c r="AA9" s="4" t="s">
        <v>239</v>
      </c>
      <c r="AB9" s="3" t="s">
        <v>240</v>
      </c>
      <c r="AC9" s="4" t="s">
        <v>239</v>
      </c>
      <c r="AD9" s="3" t="s">
        <v>240</v>
      </c>
      <c r="AE9" s="4" t="s">
        <v>239</v>
      </c>
    </row>
    <row r="10" spans="3:31" ht="15.75" x14ac:dyDescent="0.25">
      <c r="C10" s="222"/>
      <c r="D10" s="1" t="s">
        <v>241</v>
      </c>
      <c r="E10" s="4" t="s">
        <v>242</v>
      </c>
      <c r="F10" s="3" t="s">
        <v>243</v>
      </c>
      <c r="G10" s="4" t="s">
        <v>242</v>
      </c>
      <c r="H10" s="3" t="s">
        <v>243</v>
      </c>
      <c r="I10" s="4" t="s">
        <v>242</v>
      </c>
      <c r="J10" s="3" t="s">
        <v>243</v>
      </c>
      <c r="K10" s="1" t="s">
        <v>241</v>
      </c>
      <c r="L10" s="3" t="s">
        <v>243</v>
      </c>
      <c r="M10" s="4" t="s">
        <v>242</v>
      </c>
      <c r="N10" s="3" t="s">
        <v>243</v>
      </c>
      <c r="O10" s="4" t="s">
        <v>242</v>
      </c>
      <c r="P10" s="3" t="s">
        <v>243</v>
      </c>
      <c r="Q10" s="4" t="s">
        <v>242</v>
      </c>
      <c r="R10" s="1" t="s">
        <v>241</v>
      </c>
      <c r="S10" s="4" t="s">
        <v>242</v>
      </c>
      <c r="T10" s="3" t="s">
        <v>243</v>
      </c>
      <c r="U10" s="4" t="s">
        <v>242</v>
      </c>
      <c r="V10" s="3" t="s">
        <v>243</v>
      </c>
      <c r="W10" s="4" t="s">
        <v>242</v>
      </c>
      <c r="X10" s="3" t="s">
        <v>243</v>
      </c>
      <c r="Y10" s="1" t="s">
        <v>241</v>
      </c>
      <c r="Z10" s="3" t="s">
        <v>243</v>
      </c>
      <c r="AA10" s="4" t="s">
        <v>242</v>
      </c>
      <c r="AB10" s="3" t="s">
        <v>243</v>
      </c>
      <c r="AC10" s="4" t="s">
        <v>242</v>
      </c>
      <c r="AD10" s="3" t="s">
        <v>243</v>
      </c>
      <c r="AE10" s="4" t="s">
        <v>242</v>
      </c>
    </row>
    <row r="11" spans="3:31" ht="15.75" x14ac:dyDescent="0.25">
      <c r="C11" s="218" t="s">
        <v>244</v>
      </c>
      <c r="D11" s="5" t="s">
        <v>245</v>
      </c>
      <c r="E11" s="5" t="s">
        <v>246</v>
      </c>
      <c r="F11" s="3" t="s">
        <v>247</v>
      </c>
      <c r="G11" s="5" t="s">
        <v>246</v>
      </c>
      <c r="H11" s="3" t="s">
        <v>247</v>
      </c>
      <c r="I11" s="5" t="s">
        <v>246</v>
      </c>
      <c r="J11" s="3" t="s">
        <v>247</v>
      </c>
      <c r="K11" s="5" t="s">
        <v>245</v>
      </c>
      <c r="L11" s="3" t="s">
        <v>247</v>
      </c>
      <c r="M11" s="5" t="s">
        <v>246</v>
      </c>
      <c r="N11" s="3" t="s">
        <v>247</v>
      </c>
      <c r="O11" s="5" t="s">
        <v>246</v>
      </c>
      <c r="P11" s="3" t="s">
        <v>247</v>
      </c>
      <c r="Q11" s="5" t="s">
        <v>246</v>
      </c>
      <c r="R11" s="5" t="s">
        <v>245</v>
      </c>
      <c r="S11" s="5" t="s">
        <v>246</v>
      </c>
      <c r="T11" s="3" t="s">
        <v>247</v>
      </c>
      <c r="U11" s="5" t="s">
        <v>246</v>
      </c>
      <c r="V11" s="3" t="s">
        <v>247</v>
      </c>
      <c r="W11" s="5" t="s">
        <v>246</v>
      </c>
      <c r="X11" s="3" t="s">
        <v>247</v>
      </c>
      <c r="Y11" s="5" t="s">
        <v>245</v>
      </c>
      <c r="Z11" s="3" t="s">
        <v>247</v>
      </c>
      <c r="AA11" s="5" t="s">
        <v>246</v>
      </c>
      <c r="AB11" s="3" t="s">
        <v>247</v>
      </c>
      <c r="AC11" s="5" t="s">
        <v>246</v>
      </c>
      <c r="AD11" s="3" t="s">
        <v>247</v>
      </c>
      <c r="AE11" s="5" t="s">
        <v>246</v>
      </c>
    </row>
    <row r="12" spans="3:31" ht="15.75" x14ac:dyDescent="0.25">
      <c r="C12" s="219"/>
      <c r="D12" s="3" t="s">
        <v>248</v>
      </c>
      <c r="E12" s="3" t="s">
        <v>249</v>
      </c>
      <c r="F12" s="3" t="s">
        <v>250</v>
      </c>
      <c r="G12" s="3" t="s">
        <v>249</v>
      </c>
      <c r="H12" s="3" t="s">
        <v>250</v>
      </c>
      <c r="I12" s="3" t="s">
        <v>249</v>
      </c>
      <c r="J12" s="3" t="s">
        <v>250</v>
      </c>
      <c r="K12" s="3" t="s">
        <v>248</v>
      </c>
      <c r="L12" s="3" t="s">
        <v>250</v>
      </c>
      <c r="M12" s="3" t="s">
        <v>249</v>
      </c>
      <c r="N12" s="3" t="s">
        <v>250</v>
      </c>
      <c r="O12" s="3" t="s">
        <v>249</v>
      </c>
      <c r="P12" s="3" t="s">
        <v>250</v>
      </c>
      <c r="Q12" s="3" t="s">
        <v>249</v>
      </c>
      <c r="R12" s="3" t="s">
        <v>248</v>
      </c>
      <c r="S12" s="3" t="s">
        <v>249</v>
      </c>
      <c r="T12" s="3" t="s">
        <v>250</v>
      </c>
      <c r="U12" s="3" t="s">
        <v>249</v>
      </c>
      <c r="V12" s="3" t="s">
        <v>250</v>
      </c>
      <c r="W12" s="3" t="s">
        <v>249</v>
      </c>
      <c r="X12" s="3" t="s">
        <v>250</v>
      </c>
      <c r="Y12" s="3" t="s">
        <v>248</v>
      </c>
      <c r="Z12" s="3" t="s">
        <v>250</v>
      </c>
      <c r="AA12" s="3" t="s">
        <v>249</v>
      </c>
      <c r="AB12" s="3" t="s">
        <v>250</v>
      </c>
      <c r="AC12" s="3" t="s">
        <v>249</v>
      </c>
      <c r="AD12" s="3" t="s">
        <v>250</v>
      </c>
      <c r="AE12" s="3" t="s">
        <v>249</v>
      </c>
    </row>
    <row r="13" spans="3:31" x14ac:dyDescent="0.25">
      <c r="D13">
        <v>1</v>
      </c>
      <c r="E13">
        <v>2</v>
      </c>
      <c r="F13">
        <v>3</v>
      </c>
      <c r="G13">
        <v>4</v>
      </c>
      <c r="H13">
        <v>5</v>
      </c>
      <c r="I13">
        <v>6</v>
      </c>
      <c r="J13">
        <v>7</v>
      </c>
      <c r="K13">
        <v>8</v>
      </c>
      <c r="L13">
        <v>9</v>
      </c>
      <c r="M13">
        <v>10</v>
      </c>
      <c r="N13">
        <v>11</v>
      </c>
      <c r="O13">
        <v>12</v>
      </c>
      <c r="P13">
        <v>13</v>
      </c>
      <c r="Q13">
        <v>14</v>
      </c>
      <c r="R13">
        <v>15</v>
      </c>
      <c r="S13">
        <v>16</v>
      </c>
      <c r="T13">
        <v>17</v>
      </c>
      <c r="U13">
        <v>18</v>
      </c>
      <c r="V13">
        <v>19</v>
      </c>
      <c r="W13">
        <v>20</v>
      </c>
      <c r="X13">
        <v>21</v>
      </c>
      <c r="Y13">
        <v>22</v>
      </c>
      <c r="Z13">
        <v>23</v>
      </c>
      <c r="AA13">
        <v>24</v>
      </c>
      <c r="AB13">
        <v>25</v>
      </c>
      <c r="AC13">
        <v>26</v>
      </c>
      <c r="AD13">
        <v>27</v>
      </c>
      <c r="AE13">
        <v>28</v>
      </c>
    </row>
    <row r="15" spans="3:31" ht="15.75" x14ac:dyDescent="0.25">
      <c r="C15" s="215" t="s">
        <v>219</v>
      </c>
      <c r="D15" s="216"/>
      <c r="E15" s="216"/>
      <c r="F15" s="216"/>
      <c r="G15" s="216"/>
      <c r="H15" s="216"/>
      <c r="I15" s="216"/>
      <c r="J15" s="217"/>
    </row>
    <row r="16" spans="3:31" ht="15.75" x14ac:dyDescent="0.25">
      <c r="C16" s="2" t="s">
        <v>220</v>
      </c>
      <c r="D16" s="10" t="s">
        <v>221</v>
      </c>
      <c r="E16" s="2" t="s">
        <v>222</v>
      </c>
      <c r="F16" s="2" t="s">
        <v>223</v>
      </c>
      <c r="G16" s="2" t="s">
        <v>224</v>
      </c>
      <c r="H16" s="2" t="s">
        <v>225</v>
      </c>
      <c r="I16" s="2" t="s">
        <v>226</v>
      </c>
      <c r="J16" s="2" t="s">
        <v>227</v>
      </c>
    </row>
    <row r="17" spans="3:10" ht="15.75" x14ac:dyDescent="0.25">
      <c r="C17" s="220" t="s">
        <v>228</v>
      </c>
      <c r="D17" s="6" t="s">
        <v>229</v>
      </c>
      <c r="E17" s="4" t="s">
        <v>230</v>
      </c>
      <c r="F17" s="3" t="s">
        <v>231</v>
      </c>
      <c r="G17" s="3" t="s">
        <v>230</v>
      </c>
      <c r="H17" s="3" t="s">
        <v>231</v>
      </c>
      <c r="I17" s="3" t="s">
        <v>230</v>
      </c>
      <c r="J17" s="3" t="s">
        <v>231</v>
      </c>
    </row>
    <row r="18" spans="3:10" ht="15.75" x14ac:dyDescent="0.25">
      <c r="C18" s="221"/>
      <c r="D18" s="1" t="s">
        <v>232</v>
      </c>
      <c r="E18" s="1" t="s">
        <v>233</v>
      </c>
      <c r="F18" s="4" t="s">
        <v>234</v>
      </c>
      <c r="G18" s="1" t="s">
        <v>233</v>
      </c>
      <c r="H18" s="4" t="s">
        <v>234</v>
      </c>
      <c r="I18" s="1" t="s">
        <v>233</v>
      </c>
      <c r="J18" s="4" t="s">
        <v>234</v>
      </c>
    </row>
    <row r="19" spans="3:10" ht="15.75" x14ac:dyDescent="0.25">
      <c r="C19" s="221"/>
      <c r="D19" s="1" t="s">
        <v>235</v>
      </c>
      <c r="E19" s="1" t="s">
        <v>236</v>
      </c>
      <c r="F19" s="4" t="s">
        <v>237</v>
      </c>
      <c r="G19" s="1" t="s">
        <v>236</v>
      </c>
      <c r="H19" s="4" t="s">
        <v>237</v>
      </c>
      <c r="I19" s="1" t="s">
        <v>236</v>
      </c>
      <c r="J19" s="4" t="s">
        <v>237</v>
      </c>
    </row>
    <row r="20" spans="3:10" ht="15.75" x14ac:dyDescent="0.25">
      <c r="C20" s="221"/>
      <c r="D20" s="1" t="s">
        <v>238</v>
      </c>
      <c r="E20" s="4" t="s">
        <v>239</v>
      </c>
      <c r="F20" s="3" t="s">
        <v>240</v>
      </c>
      <c r="G20" s="4" t="s">
        <v>239</v>
      </c>
      <c r="H20" s="3" t="s">
        <v>240</v>
      </c>
      <c r="I20" s="4" t="s">
        <v>239</v>
      </c>
      <c r="J20" s="3" t="s">
        <v>240</v>
      </c>
    </row>
    <row r="21" spans="3:10" ht="15.75" x14ac:dyDescent="0.25">
      <c r="C21" s="221"/>
      <c r="D21" s="1" t="s">
        <v>241</v>
      </c>
      <c r="E21" s="4" t="s">
        <v>242</v>
      </c>
      <c r="F21" s="3" t="s">
        <v>243</v>
      </c>
      <c r="G21" s="4" t="s">
        <v>242</v>
      </c>
      <c r="H21" s="3" t="s">
        <v>243</v>
      </c>
      <c r="I21" s="4" t="s">
        <v>242</v>
      </c>
      <c r="J21" s="3" t="s">
        <v>243</v>
      </c>
    </row>
    <row r="22" spans="3:10" ht="15.75" x14ac:dyDescent="0.25">
      <c r="C22" s="221"/>
      <c r="D22" s="1" t="s">
        <v>251</v>
      </c>
      <c r="E22" s="4" t="s">
        <v>252</v>
      </c>
      <c r="F22" s="3" t="s">
        <v>253</v>
      </c>
      <c r="G22" s="4" t="s">
        <v>252</v>
      </c>
      <c r="H22" s="3" t="s">
        <v>253</v>
      </c>
      <c r="I22" s="4" t="s">
        <v>252</v>
      </c>
      <c r="J22" s="3" t="s">
        <v>253</v>
      </c>
    </row>
    <row r="23" spans="3:10" ht="15.75" x14ac:dyDescent="0.25">
      <c r="C23" s="222"/>
      <c r="D23" s="1" t="s">
        <v>254</v>
      </c>
      <c r="E23" s="7" t="s">
        <v>255</v>
      </c>
      <c r="F23" s="3" t="s">
        <v>256</v>
      </c>
      <c r="G23" s="7" t="s">
        <v>255</v>
      </c>
      <c r="H23" s="3" t="s">
        <v>256</v>
      </c>
      <c r="I23" s="7" t="s">
        <v>255</v>
      </c>
      <c r="J23" s="3" t="s">
        <v>256</v>
      </c>
    </row>
    <row r="24" spans="3:10" ht="15.75" x14ac:dyDescent="0.25">
      <c r="C24" s="218" t="s">
        <v>244</v>
      </c>
      <c r="D24" s="5" t="s">
        <v>245</v>
      </c>
      <c r="E24" s="5" t="s">
        <v>246</v>
      </c>
      <c r="F24" s="3" t="s">
        <v>247</v>
      </c>
      <c r="G24" s="5" t="s">
        <v>246</v>
      </c>
      <c r="H24" s="3" t="s">
        <v>247</v>
      </c>
      <c r="I24" s="5" t="s">
        <v>246</v>
      </c>
      <c r="J24" s="3" t="s">
        <v>247</v>
      </c>
    </row>
    <row r="25" spans="3:10" ht="15.75" x14ac:dyDescent="0.25">
      <c r="C25" s="219"/>
      <c r="D25" s="3" t="s">
        <v>248</v>
      </c>
      <c r="E25" s="3" t="s">
        <v>249</v>
      </c>
      <c r="F25" s="3" t="s">
        <v>250</v>
      </c>
      <c r="G25" s="3" t="s">
        <v>249</v>
      </c>
      <c r="H25" s="3" t="s">
        <v>250</v>
      </c>
      <c r="I25" s="3" t="s">
        <v>249</v>
      </c>
      <c r="J25" s="3" t="s">
        <v>250</v>
      </c>
    </row>
    <row r="33" spans="5:6" ht="60" x14ac:dyDescent="0.25">
      <c r="E33" s="8" t="s">
        <v>257</v>
      </c>
      <c r="F33" s="9" t="s">
        <v>258</v>
      </c>
    </row>
  </sheetData>
  <mergeCells count="6">
    <mergeCell ref="C15:J15"/>
    <mergeCell ref="C24:C25"/>
    <mergeCell ref="C17:C23"/>
    <mergeCell ref="C11:C12"/>
    <mergeCell ref="C4:J4"/>
    <mergeCell ref="C6:C10"/>
  </mergeCells>
  <phoneticPr fontId="5" type="noConversion"/>
  <hyperlinks>
    <hyperlink ref="F33" r:id="rId1" xr:uid="{00000000-0004-0000-0700-000000000000}"/>
  </hyperlink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5718f15-231d-4151-996a-cf738443af4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033BFEA15BD64B8B46F1285F151524" ma:contentTypeVersion="18" ma:contentTypeDescription="Crie um novo documento." ma:contentTypeScope="" ma:versionID="768375b4b466b84313ae1adc5ed8bbdc">
  <xsd:schema xmlns:xsd="http://www.w3.org/2001/XMLSchema" xmlns:xs="http://www.w3.org/2001/XMLSchema" xmlns:p="http://schemas.microsoft.com/office/2006/metadata/properties" xmlns:ns3="258cbfaf-1878-4e27-8107-ae8ea8b879c8" xmlns:ns4="c5718f15-231d-4151-996a-cf738443af41" targetNamespace="http://schemas.microsoft.com/office/2006/metadata/properties" ma:root="true" ma:fieldsID="96fec78176d7c2ac02bc90214d587d81" ns3:_="" ns4:_="">
    <xsd:import namespace="258cbfaf-1878-4e27-8107-ae8ea8b879c8"/>
    <xsd:import namespace="c5718f15-231d-4151-996a-cf738443af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cbfaf-1878-4e27-8107-ae8ea8b879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718f15-231d-4151-996a-cf738443af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617888-F3A3-43AA-B0D8-80DFA2620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A352BF-E1E5-4AE7-9DED-D1A641D07D37}">
  <ds:schemaRefs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c5718f15-231d-4151-996a-cf738443af41"/>
    <ds:schemaRef ds:uri="258cbfaf-1878-4e27-8107-ae8ea8b879c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BA16A0A-D9A6-46AD-A98B-1A18199D2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cbfaf-1878-4e27-8107-ae8ea8b879c8"/>
    <ds:schemaRef ds:uri="c5718f15-231d-4151-996a-cf738443af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678d9fe-0921-417d-8411-5f1c18defbbb}" enabled="0" method="" siteId="{6678d9fe-0921-417d-8411-5f1c18defb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TÉCNICO EM EDIFICAÇÕES</vt:lpstr>
      <vt:lpstr>TÉCNICO EM ELETROTÉCNICA</vt:lpstr>
      <vt:lpstr>TÉCNICO EM ELETROMECÂNICA</vt:lpstr>
      <vt:lpstr>MATERIAIS E EQUIPAMENTOS</vt:lpstr>
      <vt:lpstr>RELÓGIO</vt:lpstr>
      <vt:lpstr>HORÁRIOS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Silva</dc:creator>
  <cp:keywords/>
  <dc:description/>
  <cp:lastModifiedBy>Luiz Fernando Machado Borges</cp:lastModifiedBy>
  <cp:revision/>
  <dcterms:created xsi:type="dcterms:W3CDTF">2020-04-28T01:23:16Z</dcterms:created>
  <dcterms:modified xsi:type="dcterms:W3CDTF">2024-02-08T14:35:45Z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0x01010045033BFEA15BD64B8B46F1285F151524</vt:lpwstr>
  </property>
</Properties>
</file>