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CSUP_DCOL\2019\1.0 DCOL\1.0_Licitações_Pregões\18 - Pregão N 18 - Garçom. Recepcionista, Motorista, Recepção - 23038.0061412019-22\"/>
    </mc:Choice>
  </mc:AlternateContent>
  <bookViews>
    <workbookView xWindow="0" yWindow="0" windowWidth="28800" windowHeight="11835" tabRatio="500" activeTab="3"/>
  </bookViews>
  <sheets>
    <sheet name="Tipo de serviço" sheetId="128" r:id="rId1"/>
    <sheet name="Uniformes" sheetId="129" r:id="rId2"/>
    <sheet name="Resumo" sheetId="126" r:id="rId3"/>
    <sheet name="Proposta Modelo" sheetId="124" r:id="rId4"/>
    <sheet name="3" sheetId="34" state="hidden" r:id="rId5"/>
    <sheet name="4" sheetId="35" state="hidden" r:id="rId6"/>
    <sheet name="5" sheetId="36" state="hidden" r:id="rId7"/>
    <sheet name="6" sheetId="37" state="hidden" r:id="rId8"/>
    <sheet name="7" sheetId="38" state="hidden" r:id="rId9"/>
    <sheet name="PREÇO MENSAL UNITÁRIO" sheetId="2" state="hidden" r:id="rId10"/>
    <sheet name="- RESUMO" sheetId="20" state="hidden" r:id="rId11"/>
    <sheet name="Plan1" sheetId="24" state="hidden" r:id="rId12"/>
    <sheet name="RESUMO S- IMPOSTOS" sheetId="42" state="hidden" r:id="rId13"/>
  </sheets>
  <definedNames>
    <definedName name="_xlnm.Print_Area" localSheetId="10">'- RESUMO'!$A$1:$G$46</definedName>
    <definedName name="_xlnm.Print_Area" localSheetId="4">'3'!$A$1:$C$76</definedName>
    <definedName name="_xlnm.Print_Area" localSheetId="5">'4'!$A$1:$C$76</definedName>
    <definedName name="_xlnm.Print_Area" localSheetId="6">'5'!$A$1:$C$76</definedName>
    <definedName name="_xlnm.Print_Area" localSheetId="7">'6'!$A$1:$C$76</definedName>
    <definedName name="_xlnm.Print_Area" localSheetId="8">'7'!$A$1:$C$76</definedName>
    <definedName name="_xlnm.Print_Area" localSheetId="9">'PREÇO MENSAL UNITÁRIO'!$A$1:$G$30</definedName>
    <definedName name="_xlnm.Print_Area" localSheetId="12">'RESUMO S- IMPOSTOS'!$A$1:$G$49</definedName>
    <definedName name="_xlnm.Print_Area" localSheetId="0">'Tipo de serviço'!$A$1:$K$151</definedName>
  </definedNames>
  <calcPr calcId="152511" fullPrecision="0"/>
</workbook>
</file>

<file path=xl/calcChain.xml><?xml version="1.0" encoding="utf-8"?>
<calcChain xmlns="http://schemas.openxmlformats.org/spreadsheetml/2006/main">
  <c r="I104" i="128" l="1"/>
  <c r="I91" i="128"/>
  <c r="I53" i="128"/>
  <c r="H65" i="128"/>
  <c r="J73" i="128" l="1"/>
  <c r="D3" i="129"/>
  <c r="D4" i="129"/>
  <c r="D5" i="129"/>
  <c r="D6" i="129"/>
  <c r="D7" i="129"/>
  <c r="D8" i="129"/>
  <c r="D9" i="129" s="1"/>
  <c r="D11" i="129" s="1"/>
  <c r="D2" i="129"/>
  <c r="I138" i="128"/>
  <c r="J120" i="128" l="1"/>
  <c r="C149" i="128" l="1"/>
  <c r="C147" i="128"/>
  <c r="C146" i="128"/>
  <c r="C145" i="128"/>
  <c r="C144" i="128"/>
  <c r="C143" i="128"/>
  <c r="J124" i="128"/>
  <c r="J147" i="128" s="1"/>
  <c r="J109" i="128"/>
  <c r="J114" i="128" s="1"/>
  <c r="C79" i="128"/>
  <c r="C78" i="128"/>
  <c r="C77" i="128"/>
  <c r="J45" i="128"/>
  <c r="J143" i="128" l="1"/>
  <c r="J52" i="128"/>
  <c r="J51" i="128"/>
  <c r="J53" i="128" l="1"/>
  <c r="J103" i="128" s="1"/>
  <c r="J79" i="128"/>
  <c r="J99" i="128" l="1"/>
  <c r="J87" i="128"/>
  <c r="J90" i="128"/>
  <c r="J64" i="128"/>
  <c r="J89" i="128"/>
  <c r="J102" i="128"/>
  <c r="J86" i="128"/>
  <c r="J98" i="128"/>
  <c r="J63" i="128"/>
  <c r="J60" i="128"/>
  <c r="J59" i="128"/>
  <c r="J57" i="128"/>
  <c r="J88" i="128"/>
  <c r="J58" i="128"/>
  <c r="J85" i="128"/>
  <c r="J62" i="128"/>
  <c r="J77" i="128"/>
  <c r="J100" i="128"/>
  <c r="J61" i="128"/>
  <c r="J101" i="128"/>
  <c r="J104" i="128" l="1"/>
  <c r="J113" i="128" s="1"/>
  <c r="J115" i="128" s="1"/>
  <c r="J146" i="128" s="1"/>
  <c r="J91" i="128"/>
  <c r="J145" i="128" s="1"/>
  <c r="J65" i="128"/>
  <c r="J78" i="128" s="1"/>
  <c r="J80" i="128" s="1"/>
  <c r="J144" i="128" s="1"/>
  <c r="J148" i="128" l="1"/>
  <c r="J129" i="128" l="1"/>
  <c r="J130" i="128" s="1"/>
  <c r="J134" i="128"/>
  <c r="J133" i="128"/>
  <c r="J135" i="128"/>
  <c r="A3" i="42" l="1"/>
  <c r="A4" i="42"/>
  <c r="E9" i="42"/>
  <c r="F9" i="42"/>
  <c r="E10" i="42"/>
  <c r="F10" i="42"/>
  <c r="G10" i="42"/>
  <c r="D16" i="42"/>
  <c r="G34" i="42"/>
  <c r="G35" i="42"/>
  <c r="G36" i="42"/>
  <c r="A41" i="42"/>
  <c r="A46" i="42"/>
  <c r="A47" i="42"/>
  <c r="A48" i="42"/>
  <c r="A1" i="20"/>
  <c r="A2" i="20"/>
  <c r="A3" i="20"/>
  <c r="C9" i="20"/>
  <c r="C10" i="20"/>
  <c r="F23" i="20"/>
  <c r="G23" i="20" s="1"/>
  <c r="C16" i="20"/>
  <c r="D16" i="20"/>
  <c r="D18" i="20" s="1"/>
  <c r="C30" i="20" s="1"/>
  <c r="F30" i="20" s="1"/>
  <c r="C17" i="20"/>
  <c r="D17" i="20" s="1"/>
  <c r="H22" i="20"/>
  <c r="J22" i="20" s="1"/>
  <c r="I22" i="20"/>
  <c r="H23" i="20"/>
  <c r="J23" i="20" s="1"/>
  <c r="I23" i="20"/>
  <c r="C7" i="2"/>
  <c r="D7" i="2" s="1"/>
  <c r="D9" i="2" s="1"/>
  <c r="C8" i="2"/>
  <c r="D8" i="2"/>
  <c r="C14" i="2"/>
  <c r="D14" i="2" s="1"/>
  <c r="D16" i="2" s="1"/>
  <c r="C15" i="2"/>
  <c r="D15" i="2"/>
  <c r="F22" i="2"/>
  <c r="G22" i="2" s="1"/>
  <c r="G25" i="2"/>
  <c r="F23" i="2"/>
  <c r="G23" i="2" s="1"/>
  <c r="C10" i="38"/>
  <c r="C12" i="38"/>
  <c r="B14" i="38"/>
  <c r="C15" i="38"/>
  <c r="C16" i="38"/>
  <c r="C17" i="38"/>
  <c r="C18" i="38"/>
  <c r="C19" i="38"/>
  <c r="C20" i="38"/>
  <c r="C21" i="38"/>
  <c r="C22" i="38"/>
  <c r="C24" i="38"/>
  <c r="C31" i="38"/>
  <c r="B33" i="38"/>
  <c r="B32" i="38" s="1"/>
  <c r="C33" i="38"/>
  <c r="C32" i="38" s="1"/>
  <c r="B34" i="38"/>
  <c r="C34" i="38"/>
  <c r="B35" i="38"/>
  <c r="C35" i="38" s="1"/>
  <c r="C39" i="38"/>
  <c r="C40" i="38"/>
  <c r="C41" i="38"/>
  <c r="C42" i="38"/>
  <c r="C43" i="38"/>
  <c r="B45" i="38"/>
  <c r="C47" i="38"/>
  <c r="C70" i="38" s="1"/>
  <c r="C59" i="38"/>
  <c r="C10" i="37"/>
  <c r="C12" i="37"/>
  <c r="B14" i="37"/>
  <c r="C15" i="37"/>
  <c r="C16" i="37"/>
  <c r="C17" i="37"/>
  <c r="C18" i="37"/>
  <c r="C19" i="37"/>
  <c r="C20" i="37"/>
  <c r="C21" i="37"/>
  <c r="C22" i="37"/>
  <c r="C24" i="37"/>
  <c r="C31" i="37"/>
  <c r="B33" i="37"/>
  <c r="C33" i="37"/>
  <c r="C32" i="37" s="1"/>
  <c r="B34" i="37"/>
  <c r="C34" i="37" s="1"/>
  <c r="B35" i="37"/>
  <c r="C35" i="37"/>
  <c r="C39" i="37"/>
  <c r="C40" i="37"/>
  <c r="C41" i="37"/>
  <c r="C42" i="37"/>
  <c r="C43" i="37"/>
  <c r="B45" i="37"/>
  <c r="C47" i="37"/>
  <c r="C70" i="37"/>
  <c r="C59" i="37"/>
  <c r="C10" i="36"/>
  <c r="C12" i="36"/>
  <c r="B14" i="36"/>
  <c r="C15" i="36"/>
  <c r="C16" i="36"/>
  <c r="C17" i="36"/>
  <c r="C18" i="36"/>
  <c r="C19" i="36"/>
  <c r="C20" i="36"/>
  <c r="C21" i="36"/>
  <c r="C22" i="36"/>
  <c r="C24" i="36"/>
  <c r="C31" i="36"/>
  <c r="B33" i="36"/>
  <c r="C33" i="36" s="1"/>
  <c r="C32" i="36" s="1"/>
  <c r="B32" i="36"/>
  <c r="B34" i="36"/>
  <c r="C34" i="36" s="1"/>
  <c r="B35" i="36"/>
  <c r="C35" i="36" s="1"/>
  <c r="C39" i="36"/>
  <c r="C40" i="36"/>
  <c r="C41" i="36"/>
  <c r="C42" i="36"/>
  <c r="C43" i="36"/>
  <c r="B45" i="36"/>
  <c r="C47" i="36"/>
  <c r="C70" i="36"/>
  <c r="C59" i="36"/>
  <c r="C10" i="35"/>
  <c r="C12" i="35"/>
  <c r="B14" i="35"/>
  <c r="C15" i="35"/>
  <c r="C16" i="35"/>
  <c r="C14" i="35" s="1"/>
  <c r="C17" i="35"/>
  <c r="C18" i="35"/>
  <c r="C19" i="35"/>
  <c r="C20" i="35"/>
  <c r="C21" i="35"/>
  <c r="C22" i="35"/>
  <c r="C24" i="35"/>
  <c r="C31" i="35"/>
  <c r="B33" i="35"/>
  <c r="B32" i="35" s="1"/>
  <c r="B34" i="35"/>
  <c r="C34" i="35"/>
  <c r="B35" i="35"/>
  <c r="C35" i="35" s="1"/>
  <c r="C39" i="35"/>
  <c r="C40" i="35"/>
  <c r="C41" i="35"/>
  <c r="C38" i="35" s="1"/>
  <c r="C42" i="35"/>
  <c r="C43" i="35"/>
  <c r="B45" i="35"/>
  <c r="C47" i="35"/>
  <c r="C70" i="35" s="1"/>
  <c r="C59" i="35"/>
  <c r="C10" i="34"/>
  <c r="C12" i="34"/>
  <c r="B14" i="34"/>
  <c r="C15" i="34"/>
  <c r="C16" i="34"/>
  <c r="C17" i="34"/>
  <c r="C18" i="34"/>
  <c r="C19" i="34"/>
  <c r="C20" i="34"/>
  <c r="C21" i="34"/>
  <c r="C22" i="34"/>
  <c r="C24" i="34"/>
  <c r="B25" i="34"/>
  <c r="B23" i="34" s="1"/>
  <c r="B37" i="34"/>
  <c r="B26" i="34"/>
  <c r="B27" i="34"/>
  <c r="B28" i="34"/>
  <c r="B28" i="35" s="1"/>
  <c r="C28" i="34"/>
  <c r="B29" i="34"/>
  <c r="B30" i="34"/>
  <c r="B30" i="35"/>
  <c r="C31" i="34"/>
  <c r="B33" i="34"/>
  <c r="C33" i="34" s="1"/>
  <c r="C32" i="34"/>
  <c r="B34" i="34"/>
  <c r="C34" i="34"/>
  <c r="B35" i="34"/>
  <c r="C35" i="34"/>
  <c r="C39" i="34"/>
  <c r="C40" i="34"/>
  <c r="C38" i="34" s="1"/>
  <c r="C41" i="34"/>
  <c r="C42" i="34"/>
  <c r="C43" i="34"/>
  <c r="B45" i="34"/>
  <c r="C47" i="34"/>
  <c r="C70" i="34"/>
  <c r="B52" i="34"/>
  <c r="B52" i="35"/>
  <c r="B52" i="36" s="1"/>
  <c r="B52" i="37" s="1"/>
  <c r="B53" i="34"/>
  <c r="B53" i="35" s="1"/>
  <c r="C59" i="34"/>
  <c r="C14" i="36"/>
  <c r="C14" i="34"/>
  <c r="C61" i="35"/>
  <c r="B32" i="34"/>
  <c r="D10" i="20"/>
  <c r="C30" i="34"/>
  <c r="C30" i="35"/>
  <c r="B30" i="36"/>
  <c r="B30" i="37" s="1"/>
  <c r="B32" i="37"/>
  <c r="B29" i="35"/>
  <c r="C29" i="34"/>
  <c r="B26" i="35"/>
  <c r="C26" i="35" s="1"/>
  <c r="C26" i="34"/>
  <c r="B53" i="36"/>
  <c r="C30" i="36"/>
  <c r="B26" i="36"/>
  <c r="C28" i="35"/>
  <c r="B28" i="36"/>
  <c r="C28" i="36" s="1"/>
  <c r="B28" i="37"/>
  <c r="C28" i="37" s="1"/>
  <c r="B52" i="38" l="1"/>
  <c r="C61" i="34"/>
  <c r="B36" i="34"/>
  <c r="B13" i="34" s="1"/>
  <c r="C13" i="34" s="1"/>
  <c r="C60" i="34" s="1"/>
  <c r="C62" i="34" s="1"/>
  <c r="C64" i="34" s="1"/>
  <c r="C69" i="34" s="1"/>
  <c r="C73" i="34" s="1"/>
  <c r="C37" i="34"/>
  <c r="C36" i="34" s="1"/>
  <c r="F22" i="20"/>
  <c r="G22" i="20" s="1"/>
  <c r="G24" i="20" s="1"/>
  <c r="C31" i="20" s="1"/>
  <c r="F31" i="20" s="1"/>
  <c r="D9" i="20"/>
  <c r="D11" i="20" s="1"/>
  <c r="C29" i="20" s="1"/>
  <c r="F29" i="20" s="1"/>
  <c r="F32" i="20" s="1"/>
  <c r="F36" i="20" s="1"/>
  <c r="F39" i="20" s="1"/>
  <c r="C38" i="36"/>
  <c r="F16" i="42"/>
  <c r="G20" i="42" s="1"/>
  <c r="G9" i="42"/>
  <c r="G17" i="42" s="1"/>
  <c r="G23" i="42" s="1"/>
  <c r="C26" i="36"/>
  <c r="B26" i="37"/>
  <c r="B53" i="37"/>
  <c r="B29" i="36"/>
  <c r="C29" i="35"/>
  <c r="C30" i="37"/>
  <c r="B30" i="38"/>
  <c r="C30" i="38" s="1"/>
  <c r="C27" i="34"/>
  <c r="B27" i="35"/>
  <c r="C33" i="35"/>
  <c r="C32" i="35" s="1"/>
  <c r="B25" i="35"/>
  <c r="C38" i="37"/>
  <c r="C14" i="37"/>
  <c r="C25" i="34"/>
  <c r="C23" i="34" s="1"/>
  <c r="C38" i="38"/>
  <c r="C14" i="38"/>
  <c r="B23" i="35" l="1"/>
  <c r="C25" i="35"/>
  <c r="C23" i="35" s="1"/>
  <c r="B25" i="36"/>
  <c r="C61" i="38"/>
  <c r="C27" i="35"/>
  <c r="B27" i="36"/>
  <c r="B53" i="38"/>
  <c r="C44" i="34"/>
  <c r="C61" i="36"/>
  <c r="C61" i="37"/>
  <c r="B29" i="37"/>
  <c r="C29" i="36"/>
  <c r="C26" i="37"/>
  <c r="B26" i="38"/>
  <c r="C26" i="38" s="1"/>
  <c r="B29" i="38" l="1"/>
  <c r="C29" i="38" s="1"/>
  <c r="C29" i="37"/>
  <c r="B37" i="35"/>
  <c r="C46" i="34"/>
  <c r="C50" i="34" s="1"/>
  <c r="C45" i="34"/>
  <c r="C63" i="34" s="1"/>
  <c r="B27" i="37"/>
  <c r="C27" i="36"/>
  <c r="C25" i="36"/>
  <c r="C23" i="36" s="1"/>
  <c r="B23" i="36"/>
  <c r="B25" i="37"/>
  <c r="C37" i="35" l="1"/>
  <c r="C36" i="35" s="1"/>
  <c r="B36" i="35"/>
  <c r="B13" i="35" s="1"/>
  <c r="C13" i="35" s="1"/>
  <c r="B28" i="38"/>
  <c r="C28" i="38" s="1"/>
  <c r="C27" i="37"/>
  <c r="B27" i="38"/>
  <c r="C27" i="38" s="1"/>
  <c r="C52" i="34"/>
  <c r="B23" i="37"/>
  <c r="B25" i="38"/>
  <c r="C25" i="37"/>
  <c r="C23" i="37" s="1"/>
  <c r="B37" i="36"/>
  <c r="C25" i="38" l="1"/>
  <c r="C23" i="38" s="1"/>
  <c r="B23" i="38"/>
  <c r="B37" i="37"/>
  <c r="C37" i="36"/>
  <c r="C36" i="36" s="1"/>
  <c r="B36" i="36"/>
  <c r="B13" i="36" s="1"/>
  <c r="C13" i="36" s="1"/>
  <c r="C51" i="34"/>
  <c r="C53" i="34"/>
  <c r="C60" i="35"/>
  <c r="C62" i="35" s="1"/>
  <c r="C64" i="35" s="1"/>
  <c r="C69" i="35" s="1"/>
  <c r="C73" i="35" s="1"/>
  <c r="C44" i="35"/>
  <c r="C71" i="34" l="1"/>
  <c r="C54" i="34"/>
  <c r="C55" i="34" s="1"/>
  <c r="C46" i="35"/>
  <c r="C50" i="35" s="1"/>
  <c r="C45" i="35"/>
  <c r="C63" i="35" s="1"/>
  <c r="C60" i="36"/>
  <c r="C62" i="36" s="1"/>
  <c r="C64" i="36" s="1"/>
  <c r="C69" i="36" s="1"/>
  <c r="C73" i="36" s="1"/>
  <c r="C44" i="36"/>
  <c r="B37" i="38"/>
  <c r="B36" i="37"/>
  <c r="B13" i="37" s="1"/>
  <c r="C13" i="37" s="1"/>
  <c r="C37" i="37"/>
  <c r="C36" i="37" s="1"/>
  <c r="C56" i="34" l="1"/>
  <c r="C72" i="34"/>
  <c r="C74" i="34" s="1"/>
  <c r="B36" i="38"/>
  <c r="B13" i="38" s="1"/>
  <c r="C13" i="38" s="1"/>
  <c r="C37" i="38"/>
  <c r="C36" i="38" s="1"/>
  <c r="C60" i="37"/>
  <c r="C62" i="37" s="1"/>
  <c r="C64" i="37" s="1"/>
  <c r="C69" i="37" s="1"/>
  <c r="C73" i="37" s="1"/>
  <c r="C44" i="37"/>
  <c r="C52" i="35"/>
  <c r="C46" i="36"/>
  <c r="C50" i="36" s="1"/>
  <c r="C45" i="36"/>
  <c r="C63" i="36" s="1"/>
  <c r="E11" i="42" l="1"/>
  <c r="F11" i="42" s="1"/>
  <c r="G11" i="42" s="1"/>
  <c r="C75" i="34"/>
  <c r="C52" i="36"/>
  <c r="C46" i="37"/>
  <c r="C50" i="37" s="1"/>
  <c r="C45" i="37"/>
  <c r="C63" i="37" s="1"/>
  <c r="C51" i="35"/>
  <c r="C53" i="35"/>
  <c r="C60" i="38"/>
  <c r="C62" i="38" s="1"/>
  <c r="C64" i="38" s="1"/>
  <c r="C69" i="38" s="1"/>
  <c r="C73" i="38" s="1"/>
  <c r="C44" i="38"/>
  <c r="C45" i="38" l="1"/>
  <c r="C63" i="38" s="1"/>
  <c r="C46" i="38"/>
  <c r="C50" i="38" s="1"/>
  <c r="C52" i="37"/>
  <c r="C51" i="36"/>
  <c r="C53" i="36"/>
  <c r="C71" i="35"/>
  <c r="C54" i="35"/>
  <c r="C55" i="35" s="1"/>
  <c r="C71" i="36" l="1"/>
  <c r="C54" i="36"/>
  <c r="C55" i="36" s="1"/>
  <c r="C72" i="35"/>
  <c r="C74" i="35" s="1"/>
  <c r="C56" i="35"/>
  <c r="C51" i="37"/>
  <c r="C53" i="37"/>
  <c r="C52" i="38"/>
  <c r="C56" i="36" l="1"/>
  <c r="C72" i="36"/>
  <c r="C74" i="36" s="1"/>
  <c r="C71" i="37"/>
  <c r="C54" i="37"/>
  <c r="C55" i="37" s="1"/>
  <c r="C51" i="38"/>
  <c r="C53" i="38"/>
  <c r="E12" i="42"/>
  <c r="F12" i="42" s="1"/>
  <c r="G12" i="42" s="1"/>
  <c r="C75" i="35"/>
  <c r="C56" i="37" l="1"/>
  <c r="C72" i="37"/>
  <c r="C74" i="37" s="1"/>
  <c r="E13" i="42"/>
  <c r="F13" i="42" s="1"/>
  <c r="G13" i="42" s="1"/>
  <c r="C75" i="36"/>
  <c r="C71" i="38"/>
  <c r="C54" i="38"/>
  <c r="C55" i="38" s="1"/>
  <c r="E14" i="42" l="1"/>
  <c r="F14" i="42" s="1"/>
  <c r="G14" i="42" s="1"/>
  <c r="C75" i="37"/>
  <c r="C72" i="38"/>
  <c r="C74" i="38" s="1"/>
  <c r="C56" i="38"/>
  <c r="E15" i="42" l="1"/>
  <c r="F15" i="42" s="1"/>
  <c r="G15" i="42" s="1"/>
  <c r="C75" i="38"/>
  <c r="J138" i="128"/>
  <c r="J149" i="128" s="1"/>
  <c r="J150" i="128" s="1"/>
  <c r="J15" i="126" l="1"/>
  <c r="J24" i="126" s="1"/>
  <c r="F13" i="124"/>
</calcChain>
</file>

<file path=xl/sharedStrings.xml><?xml version="1.0" encoding="utf-8"?>
<sst xmlns="http://schemas.openxmlformats.org/spreadsheetml/2006/main" count="766" uniqueCount="341">
  <si>
    <t>OBS: PREENCHER APENAS OS CAMPOS EM AMARELO (os demais são preenchidos automaticamente)</t>
  </si>
  <si>
    <t>A) CUSTO MENSAL POR CATEGORIA</t>
  </si>
  <si>
    <t>Valor mensal (R$)</t>
  </si>
  <si>
    <t xml:space="preserve">    Grupo "A" (Encargos básicos diretos)</t>
  </si>
  <si>
    <t xml:space="preserve">    Grupo "B" (Encargos sujeitos à incidência do Grupo A)</t>
  </si>
  <si>
    <t xml:space="preserve">    Grupo "C" </t>
  </si>
  <si>
    <t xml:space="preserve">    Grupo "D"</t>
  </si>
  <si>
    <t>B) PREÇO MENSAL UNITÁRIO POR M²</t>
  </si>
  <si>
    <t>ÁREA INTERNA</t>
  </si>
  <si>
    <t>MÃO DE OBRA</t>
  </si>
  <si>
    <t>(1 x 2)</t>
  </si>
  <si>
    <t>PRODUTIVIDADE</t>
  </si>
  <si>
    <t>PREÇO HOMEM-MÊS</t>
  </si>
  <si>
    <t>SUBTOTAL</t>
  </si>
  <si>
    <t>(1/m²)</t>
  </si>
  <si>
    <t>(R$)</t>
  </si>
  <si>
    <t>(R$ / m²)</t>
  </si>
  <si>
    <t>SERVENTE / DIURNO</t>
  </si>
  <si>
    <t>1 / 600</t>
  </si>
  <si>
    <t>TOTAL</t>
  </si>
  <si>
    <t>ÁREA EXTERNA</t>
  </si>
  <si>
    <t>1 / 1.200</t>
  </si>
  <si>
    <t>(4) = (1x2x3)</t>
  </si>
  <si>
    <t>(4 x 5)</t>
  </si>
  <si>
    <t xml:space="preserve">FREQUÊNCIA  </t>
  </si>
  <si>
    <t>(HORAS)</t>
  </si>
  <si>
    <t>FACHADA ENVIDRAÇADA - FACE EXTERNA</t>
  </si>
  <si>
    <t xml:space="preserve">JORNADA DE TRABALHO </t>
  </si>
  <si>
    <t>SEMESTRE</t>
  </si>
  <si>
    <t>KE</t>
  </si>
  <si>
    <t>1.MÃO DE OBRA</t>
  </si>
  <si>
    <t xml:space="preserve">      1.1.2. Adicionais (periculosidade / insalubridade)</t>
  </si>
  <si>
    <t xml:space="preserve">      1.2.1. INSS</t>
  </si>
  <si>
    <t xml:space="preserve">      1.2.2. SESI ou SESC</t>
  </si>
  <si>
    <t xml:space="preserve">      1.2.3. SENAI ou SENAC</t>
  </si>
  <si>
    <t xml:space="preserve">      1.2.4. INCRA</t>
  </si>
  <si>
    <t xml:space="preserve">      1.2.5. Salário Educação</t>
  </si>
  <si>
    <t xml:space="preserve">      1.2.6. FGTS</t>
  </si>
  <si>
    <t xml:space="preserve">      1.2.8. SEBRAE</t>
  </si>
  <si>
    <t xml:space="preserve">      1.2.9. Férias</t>
  </si>
  <si>
    <t xml:space="preserve">      1.2.10. Auxílio Doença</t>
  </si>
  <si>
    <t xml:space="preserve">   1.3    INSUMOS MÃO DE OBRA </t>
  </si>
  <si>
    <t xml:space="preserve">1.3.2. VALE ALIMENTAÇÃO (Dissídio Coletivo) </t>
  </si>
  <si>
    <t xml:space="preserve">   1.4. RESERVA TÉCNICA</t>
  </si>
  <si>
    <t xml:space="preserve">   1.1. Remuneração</t>
  </si>
  <si>
    <t xml:space="preserve">      1.1.1 Salário Normativo (Homologado Acordo, Convenção ou Dissídio Coletivo)</t>
  </si>
  <si>
    <t xml:space="preserve">   2. INSUMOS DIVERSOS</t>
  </si>
  <si>
    <t xml:space="preserve">   3. DEMAIS COMPONENTES</t>
  </si>
  <si>
    <t>5. PREÇO HOMEM MÊS</t>
  </si>
  <si>
    <t xml:space="preserve">TOTAL  MÃO DE OBRA  ( 1.1 + 1.2 + 1.3 + 1.4 )  </t>
  </si>
  <si>
    <t xml:space="preserve">SUBTOTAL  MÃO DE OBRA  ( 1.1 + 1.2 + 1.3 )  </t>
  </si>
  <si>
    <t>TOTAL  (MÃO DE OBRA + INSUMOS DIVERSOS + DEMAIS COMPONENTES)</t>
  </si>
  <si>
    <t xml:space="preserve">      1.2.11. Licença maternidade</t>
  </si>
  <si>
    <t xml:space="preserve">      1.2.13. Faltas legais</t>
  </si>
  <si>
    <t xml:space="preserve">      1.2.14. Acidente de Trabalho</t>
  </si>
  <si>
    <t xml:space="preserve">      1.2.15. Aviso Prévio</t>
  </si>
  <si>
    <t xml:space="preserve">      1.2.16. 13º Salário</t>
  </si>
  <si>
    <t xml:space="preserve">      1.2.17. Aviso Prévio Indenizado</t>
  </si>
  <si>
    <t xml:space="preserve">      1.2.18. Indenização Adicional</t>
  </si>
  <si>
    <t xml:space="preserve">      1.2.19. Indenização (rescisão sem justa causa)</t>
  </si>
  <si>
    <t xml:space="preserve">      1.2.20. Incidência dos encargos do Grupo "A" sobre os subitens do Grupo "B"</t>
  </si>
  <si>
    <t xml:space="preserve">TOTAL (MÃO-DE-OBRA E INSUMOS DIVERSOS ) </t>
  </si>
  <si>
    <t xml:space="preserve">   1.2. Encargos Sociais </t>
  </si>
  <si>
    <t xml:space="preserve">      1.1.3. Adicional de risco</t>
  </si>
  <si>
    <t xml:space="preserve">      1.1.4. Outros</t>
  </si>
  <si>
    <t>ENCARREGADO / DIURNO</t>
  </si>
  <si>
    <t>1 / (30 X 600)</t>
  </si>
  <si>
    <t>1 / (30 X 1.200)</t>
  </si>
  <si>
    <t>1 / (4 X 110)</t>
  </si>
  <si>
    <r>
      <t xml:space="preserve">4.TRIBUTOS </t>
    </r>
    <r>
      <rPr>
        <b/>
        <sz val="8"/>
        <rFont val="Arial Narrow"/>
        <family val="2"/>
      </rPr>
      <t xml:space="preserve">(ISS+COFINS+PIS+Outros) </t>
    </r>
    <r>
      <rPr>
        <b/>
        <sz val="8"/>
        <color indexed="10"/>
        <rFont val="Arial Narrow"/>
        <family val="2"/>
      </rPr>
      <t xml:space="preserve">não incluir IRPJ e CSLL-Acórdão TCU 950/07Plenário </t>
    </r>
  </si>
  <si>
    <t xml:space="preserve">      1.2.12. Licença paternidade</t>
  </si>
  <si>
    <t>3.2. Lucro - (% sobre Total MO e Insumos Diversos + Despesas Adm. Operac.)</t>
  </si>
  <si>
    <t xml:space="preserve">    3.1. Despesas Administrativas/Operacionais - (% sobre Total MO e Insumos Diversos)</t>
  </si>
  <si>
    <t>VALOR MENSAL DO SERVIÇO</t>
  </si>
  <si>
    <t>PLANILHA DE CUSTOS E FORMAÇÃO DE PREÇOS</t>
  </si>
  <si>
    <t>PREÇO MENSAL UNITÁRIO POR M²</t>
  </si>
  <si>
    <t>ÀREA INTERNA</t>
  </si>
  <si>
    <t>MÃO-DE-OBRA</t>
  </si>
  <si>
    <t>(1)PRODUTIVIDADE</t>
  </si>
  <si>
    <t xml:space="preserve">(2) PREÇO </t>
  </si>
  <si>
    <t>(1)X(2)  SUBTOTAL</t>
  </si>
  <si>
    <t>(1/M²)</t>
  </si>
  <si>
    <t>HOMEM /MÊS</t>
  </si>
  <si>
    <t>(R$/M²)</t>
  </si>
  <si>
    <t>ENCARREGADO</t>
  </si>
  <si>
    <t>SERVENTE</t>
  </si>
  <si>
    <t>ÀREA EXTERNA</t>
  </si>
  <si>
    <t>ESQUADRIA EXTERNA - FACE INTERNA/EXTERNA</t>
  </si>
  <si>
    <t>(1)PRODUTIVIDADE(1/M2)</t>
  </si>
  <si>
    <t>(2)FREQUENCIA NO MÊS(HORAS)</t>
  </si>
  <si>
    <t>(3)JORNADA TRABALHO NO MÊS(HORAS)</t>
  </si>
  <si>
    <t>(4)(1X2X3) Ki</t>
  </si>
  <si>
    <t>(5)PREÇO HOMEM MÊS(R$)</t>
  </si>
  <si>
    <t>(4X5)SUBTOTAL (R$/M2)</t>
  </si>
  <si>
    <t>16</t>
  </si>
  <si>
    <t>1/191,40</t>
  </si>
  <si>
    <t>TOTAL MENSAL POR ÁREA</t>
  </si>
  <si>
    <t>TIPO DE AREA</t>
  </si>
  <si>
    <t>PREÇO UNITÁRIO(R$/M2)</t>
  </si>
  <si>
    <t>QTDE/AREA M2</t>
  </si>
  <si>
    <t>SUBTOTAL (R$)</t>
  </si>
  <si>
    <t>Área Interna</t>
  </si>
  <si>
    <t>Área Externa</t>
  </si>
  <si>
    <t>Esquadria Externa - Face Interna/Externa</t>
  </si>
  <si>
    <t>SUB TOTAL - 1</t>
  </si>
  <si>
    <t>VALOR MENSAL DOS SERVIÇOS</t>
  </si>
  <si>
    <t>VALOR MENSAL DOS SERVIÇOS ( Sub-total 1 + Sub-total 2 )</t>
  </si>
  <si>
    <t>VALOR ANUAL DOS SERVIÇOS ( valor mensal x 12 meses )</t>
  </si>
  <si>
    <t xml:space="preserve">A - REMUNERAÇÃO </t>
  </si>
  <si>
    <t>B - ENCARGOS SOCIAIS</t>
  </si>
  <si>
    <t>C - INSUMOS DE MÃO-DE-OBRA</t>
  </si>
  <si>
    <t xml:space="preserve">D - SUBTOTAL </t>
  </si>
  <si>
    <t xml:space="preserve">E - RESERVA TÉCNICA </t>
  </si>
  <si>
    <t xml:space="preserve">TOTAL DE MÃO-DE-OBRA </t>
  </si>
  <si>
    <t>INSUMOS DIVERSOS (mat/maq/equipamentos)</t>
  </si>
  <si>
    <t>DEMAIS COMPONENTES</t>
  </si>
  <si>
    <t>VALOR</t>
  </si>
  <si>
    <t xml:space="preserve">QUADRO RESUMO DO VALOR MENSAL </t>
  </si>
  <si>
    <t>QUADRO RESUMO DA REMUNERAÇÃO</t>
  </si>
  <si>
    <t>VALOR MENSAL TOTAL REF. MÃO-DE-OBRA VINCULADA À EXECUÇÃO DO SERVIÇO</t>
  </si>
  <si>
    <t xml:space="preserve">UNIDADES/ ELEMENTOS </t>
  </si>
  <si>
    <t xml:space="preserve">MÃO-DE-OBRA </t>
  </si>
  <si>
    <t xml:space="preserve">TRIBUTOS </t>
  </si>
  <si>
    <t>VALOR GLOBAL DA PROPOSTA ( valor mensal do serviço X nº meses do contrato)</t>
  </si>
  <si>
    <t>1/ 30 X 600</t>
  </si>
  <si>
    <t>1/600</t>
  </si>
  <si>
    <t>1/ 30 X 1200</t>
  </si>
  <si>
    <t>1/1200</t>
  </si>
  <si>
    <t>1/30 X 220</t>
  </si>
  <si>
    <t>1/220</t>
  </si>
  <si>
    <t xml:space="preserve">QUADRO RESUMO DOS SERVIÇOS </t>
  </si>
  <si>
    <t>ITEM</t>
  </si>
  <si>
    <t>POSTO DE SERVIÇO</t>
  </si>
  <si>
    <t xml:space="preserve">VALOR TOTAL MENSAL </t>
  </si>
  <si>
    <t>VALOR TOTAL ANUAL</t>
  </si>
  <si>
    <t xml:space="preserve">TOTAL MENSAL </t>
  </si>
  <si>
    <t>TOTAL PARA 12 MESES</t>
  </si>
  <si>
    <t xml:space="preserve">VALOR MENSAL DOS SERVIÇOS </t>
  </si>
  <si>
    <t xml:space="preserve">VALOR POR POSTO </t>
  </si>
  <si>
    <t xml:space="preserve">1.3.6. ASSISTÊNCIA MÉDICA/ODONTOLÓGICA </t>
  </si>
  <si>
    <t xml:space="preserve">NÍVEL </t>
  </si>
  <si>
    <t>I</t>
  </si>
  <si>
    <t>II</t>
  </si>
  <si>
    <t>III</t>
  </si>
  <si>
    <t>IV</t>
  </si>
  <si>
    <t>1.3.3. VALE TRANSPORTE ( Dissídio Coletivo) -DESCONTO DE 6% S/ SALÁRIO BASE</t>
  </si>
  <si>
    <t>1.3.5. SEGURO DE VIDA EM GRUPO/AUXILIO FUNERAL</t>
  </si>
  <si>
    <r>
      <t xml:space="preserve">PREÇO MENSAL DO SERVIÇO   </t>
    </r>
    <r>
      <rPr>
        <b/>
        <sz val="10"/>
        <color indexed="10"/>
        <rFont val="Arial"/>
        <family val="2"/>
      </rPr>
      <t xml:space="preserve">    SEM OS IMPOSTOS </t>
    </r>
  </si>
  <si>
    <t xml:space="preserve">      1.2.7. Seguro Acidente do Trabalho/SAT/INSS</t>
  </si>
  <si>
    <t>1.3.7. TREINAMENTO/CAPACITAÇÃO/RECICLAGEM</t>
  </si>
  <si>
    <t xml:space="preserve">VALOR MENSAL TOTAL REF. MÃO-DE-OBRA VINCULADA À EXECUÇÃO DO SERVIÇOS </t>
  </si>
  <si>
    <t>UNIDADES/ELEMENTOS</t>
  </si>
  <si>
    <t>QUANT. DE POSTOS</t>
  </si>
  <si>
    <t xml:space="preserve">Mão-de-obra </t>
  </si>
  <si>
    <t>Insumos Diversos (maq/equip/material)</t>
  </si>
  <si>
    <t xml:space="preserve">Demais Compomentes </t>
  </si>
  <si>
    <t xml:space="preserve">Tributos </t>
  </si>
  <si>
    <t>Valor Mensal do Serviço</t>
  </si>
  <si>
    <t xml:space="preserve">Valor Global da Prosposta ( valor mensal do serviço x nº meses do contrato </t>
  </si>
  <si>
    <t xml:space="preserve">VALOR </t>
  </si>
  <si>
    <t xml:space="preserve">QUADRO DE RESUMO SEM IMPOSTOS </t>
  </si>
  <si>
    <t>A</t>
  </si>
  <si>
    <t>B</t>
  </si>
  <si>
    <t>C</t>
  </si>
  <si>
    <t>D</t>
  </si>
  <si>
    <t>E</t>
  </si>
  <si>
    <t>F</t>
  </si>
  <si>
    <t>G</t>
  </si>
  <si>
    <r>
      <t xml:space="preserve">Valor mensal do Serviço - </t>
    </r>
    <r>
      <rPr>
        <b/>
        <sz val="11"/>
        <color indexed="10"/>
        <rFont val="Arial"/>
        <family val="2"/>
      </rPr>
      <t>SEM OS IMPOSTOS</t>
    </r>
    <r>
      <rPr>
        <sz val="11"/>
        <rFont val="Arial"/>
        <family val="2"/>
      </rPr>
      <t xml:space="preserve"> </t>
    </r>
  </si>
  <si>
    <t>novecentos e oitenta e seis mil, cento e setenta reais e setenta tres centavos</t>
  </si>
  <si>
    <t xml:space="preserve">onze milhoes oitocentos e trinta e quatro mil quarenta e oito reais e setenta seis centavos </t>
  </si>
  <si>
    <t xml:space="preserve">QUADRO RESUMO FINAL </t>
  </si>
  <si>
    <t>Suporte Administrativo</t>
  </si>
  <si>
    <t>Suporte técnico</t>
  </si>
  <si>
    <t xml:space="preserve">SUPORTE ADMINISTRATIVO   NIVEL III </t>
  </si>
  <si>
    <t>SUPORTE ADMINITRATIVO    NIVEL IV</t>
  </si>
  <si>
    <t xml:space="preserve">SUPORTE TÉCNICO   NIVEL I </t>
  </si>
  <si>
    <t>SUPORTE TÉCNICO   NIVEL II</t>
  </si>
  <si>
    <t>SUPORTE TÉCNICO NIVEL III</t>
  </si>
  <si>
    <t>Valor (R$)</t>
  </si>
  <si>
    <t>Nº do Processo:</t>
  </si>
  <si>
    <t>Licitação:</t>
  </si>
  <si>
    <t xml:space="preserve">Dia: </t>
  </si>
  <si>
    <t>Planilha de Custos e Formação de Preços (Modelo IN 05/2017)</t>
  </si>
  <si>
    <t>DISCRIMINAÇÃO DOS SERVIÇOS (Dados referentes à contratação)</t>
  </si>
  <si>
    <t>Data de apresentação da proposta (dia/mês/ano):</t>
  </si>
  <si>
    <t>Município / UF:</t>
  </si>
  <si>
    <t>Ano do Acordo, Convenção ou Dissídio Coletivo:</t>
  </si>
  <si>
    <t>Número de meses de execução contratual:</t>
  </si>
  <si>
    <t>IDENTIFICAÇÃO DO SERVIÇO</t>
  </si>
  <si>
    <t>Tipo de Serviço</t>
  </si>
  <si>
    <t>Unidade de Medida</t>
  </si>
  <si>
    <t>Quantidade total a contratar
 (em função da unidade de Medida)</t>
  </si>
  <si>
    <t>1. MÓDULOS</t>
  </si>
  <si>
    <t>Mão de obra</t>
  </si>
  <si>
    <t>Mão de obra vinculada à execução contratual</t>
  </si>
  <si>
    <t>Dados para composição dos custos referentes a mão de obra</t>
  </si>
  <si>
    <t>Tipo de Serviço (mesmo serviço com características distintas)</t>
  </si>
  <si>
    <t>Classificação Brasileira de Ocupações (CBO)</t>
  </si>
  <si>
    <t>Categoria Profissional (vinculada à execução contratual)</t>
  </si>
  <si>
    <t>Data-Base da Categoria (dia/mês/ano)</t>
  </si>
  <si>
    <t>Módulo 1 - Composição da Remuneração</t>
  </si>
  <si>
    <t>Composição da Remuneração</t>
  </si>
  <si>
    <t>Total</t>
  </si>
  <si>
    <t>Salário - Base</t>
  </si>
  <si>
    <t>Adicional de Periculosidade</t>
  </si>
  <si>
    <t>Adicional de Insalubridade</t>
  </si>
  <si>
    <t>Adicional Noturno</t>
  </si>
  <si>
    <t>Adicional de Hora Noturna Reduzida</t>
  </si>
  <si>
    <t>Adicional de Hora Extra no Feriado Trabalhado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</si>
  <si>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</si>
  <si>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</si>
  <si>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</si>
  <si>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</si>
  <si>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</si>
  <si>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</si>
  <si>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</si>
  <si>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
de Serviço (FGTS) e outras contribuições</t>
  </si>
  <si>
    <t>2.2</t>
  </si>
  <si>
    <t>GPS, FGTS e outras contribuições</t>
  </si>
  <si>
    <t>H</t>
  </si>
  <si>
    <t>INSS</t>
  </si>
  <si>
    <t>Salário Educação</t>
  </si>
  <si>
    <t>SAT</t>
  </si>
  <si>
    <t>SESC ou SESI</t>
  </si>
  <si>
    <t>SENAI - SENAC</t>
  </si>
  <si>
    <t>SEBRAE</t>
  </si>
  <si>
    <t>INCRA</t>
  </si>
  <si>
    <t>FGTS</t>
  </si>
  <si>
    <t>Submódulo 2.3 - Benefícios Mensais e Diários</t>
  </si>
  <si>
    <t>2.3</t>
  </si>
  <si>
    <t>Benefícios Mensais e Diários</t>
  </si>
  <si>
    <t>Quadro - Resumo do Módulo 2 - Encargos e Benefícios anuais, mensais e diários</t>
  </si>
  <si>
    <t>Encargos e Benefícios anuais, mensais e diários</t>
  </si>
  <si>
    <t>Módulo 3 - Provisão para Rescisão</t>
  </si>
  <si>
    <t>Provisão para Rescisção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</si>
  <si>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</si>
  <si>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</si>
  <si>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</si>
  <si>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</si>
  <si>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</si>
  <si>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</si>
  <si>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</si>
  <si>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</si>
  <si>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</si>
  <si>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Submódulo 4.2 - Intrajornada</t>
  </si>
  <si>
    <t>4.2</t>
  </si>
  <si>
    <t>Quadro - Resumo do Módulo 4 - Custos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</si>
  <si>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</si>
  <si>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</si>
  <si>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</si>
  <si>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</si>
  <si>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</si>
  <si>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</si>
  <si>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</si>
  <si>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</si>
  <si>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 xml:space="preserve">Custos Indiretos </t>
  </si>
  <si>
    <t>Tributos</t>
  </si>
  <si>
    <t>C.1 - Tributos Federais (especificar)</t>
  </si>
  <si>
    <t>C.2 - Tributos Estaduais (especificar)</t>
  </si>
  <si>
    <t>C.3 - Tributos Municipais (especificar)</t>
  </si>
  <si>
    <t>2. QUADRO-RESUMO DO CUSTO POR EMPREGADO</t>
  </si>
  <si>
    <t>Mão de obra vinculada à execução contratual (valor por empregado)</t>
  </si>
  <si>
    <t>Subtotal (A + B + C + D + E)</t>
  </si>
  <si>
    <t>Valor Total por Empregado</t>
  </si>
  <si>
    <t>3. QUADRO-RESUMO DO VALOR MENSAL DOS SERVIÇOS</t>
  </si>
  <si>
    <t>Tipo de Serviço (A)</t>
  </si>
  <si>
    <t>Valor Proposto por Empregado (B)</t>
  </si>
  <si>
    <t>Valor Proposto por Posto (D) = (B x C)</t>
  </si>
  <si>
    <t>Qtde. de Postos (E)</t>
  </si>
  <si>
    <t>Valor Total do Serviço (F) = (D x E)</t>
  </si>
  <si>
    <t>Assistência Médica e Familiar</t>
  </si>
  <si>
    <t xml:space="preserve">Qtd. De Empregados por Posto(C) </t>
  </si>
  <si>
    <t>N</t>
  </si>
  <si>
    <t>Valor Mensal dos Serviços (I+II+N)</t>
  </si>
  <si>
    <t xml:space="preserve">4. QUADRO DEMONSTRATIVO DO VALOR GLOBAL DA PROPOSTA </t>
  </si>
  <si>
    <t>VALOR GLOBAL DA PROPOSTA</t>
  </si>
  <si>
    <t>DESCRIÇÃO</t>
  </si>
  <si>
    <t>Valor mensal do serviço</t>
  </si>
  <si>
    <t>Valor Global da proposta (valor mensal do serviço multiplicado pelo número de meses do contrato)</t>
  </si>
  <si>
    <t>MODELO DE PROPOSTA</t>
  </si>
  <si>
    <t>IDENTIFICAÇÃO</t>
  </si>
  <si>
    <t>RAZÃO SOCIAL:</t>
  </si>
  <si>
    <t>ENDEREÇO:</t>
  </si>
  <si>
    <t>TELEFONE:</t>
  </si>
  <si>
    <t>E-MAIL</t>
  </si>
  <si>
    <t>ITEM / GRUPO</t>
  </si>
  <si>
    <t>DESCRIÇÃO COMPLETA</t>
  </si>
  <si>
    <t>QUANT. /MESES</t>
  </si>
  <si>
    <t>PREÇOS UNITÁRIOS</t>
  </si>
  <si>
    <t>PREÇOS MENSAIS</t>
  </si>
  <si>
    <t>PREÇOS GLOBAIS</t>
  </si>
  <si>
    <t>CUSTOS DECORRENTES DA EXECUÇÃO CONTRATUAL</t>
  </si>
  <si>
    <t>INDICAÇÃO DOS SINDICATOS, ACORDOS, CONVENÇÕES OU DISSÍDIOS COLETIVOS DE TRABALHO</t>
  </si>
  <si>
    <t>PRODUTIVIDADE ADOTADA</t>
  </si>
  <si>
    <t>QUANTIDADE DE PESSOAL</t>
  </si>
  <si>
    <t>Função</t>
  </si>
  <si>
    <t>Quantidade</t>
  </si>
  <si>
    <t>RELAÇÃO DOS MATERIAIS E EQUIPAMENTOS</t>
  </si>
  <si>
    <t>Material</t>
  </si>
  <si>
    <t>Especificação</t>
  </si>
  <si>
    <t>OUTRAS INFORMAÇÕES IMPORTANTES</t>
  </si>
  <si>
    <t>UF:</t>
  </si>
  <si>
    <t>CEP:</t>
  </si>
  <si>
    <t>Hora:</t>
  </si>
  <si>
    <t>Outros (especificar) - Assistencia Odontológica</t>
  </si>
  <si>
    <t>Lucro - 10%</t>
  </si>
  <si>
    <t>Terno (calça social e brazer)</t>
  </si>
  <si>
    <t>Quant. Anual</t>
  </si>
  <si>
    <t>Valor Unit.</t>
  </si>
  <si>
    <t>Valor Total</t>
  </si>
  <si>
    <t>Camisa social</t>
  </si>
  <si>
    <t>Gravata</t>
  </si>
  <si>
    <t>Cinto social</t>
  </si>
  <si>
    <t>Sapato</t>
  </si>
  <si>
    <t>Meia social</t>
  </si>
  <si>
    <t>Avental</t>
  </si>
  <si>
    <t>ISS</t>
  </si>
  <si>
    <t>PIS</t>
  </si>
  <si>
    <t>%</t>
  </si>
  <si>
    <t>Transporte - desconto de 6% sobre salário base</t>
  </si>
  <si>
    <t>Valor total anual</t>
  </si>
  <si>
    <t>Período do Contrato</t>
  </si>
  <si>
    <t>Valor mensal Custo Uniforme</t>
  </si>
  <si>
    <t>Referência</t>
  </si>
  <si>
    <t>Substituto na cobertura de férias</t>
  </si>
  <si>
    <t>Substituto na cobertura de Ausências Legais</t>
  </si>
  <si>
    <t>Substituto na cobertura de Licença - Paternidade</t>
  </si>
  <si>
    <t>Substituto na cobertura de Ausência por acidente de trabalho</t>
  </si>
  <si>
    <t>Substituto na cobertura de Afastamento Maternidade</t>
  </si>
  <si>
    <t>Substituto na cobertura de Outros ausências (especificar)</t>
  </si>
  <si>
    <t>Substituto na cobertura de Intervalo para repouso ou alimentação</t>
  </si>
  <si>
    <t>Substituto nas Ausências Legais</t>
  </si>
  <si>
    <t>Valot Total</t>
  </si>
  <si>
    <t>Salário</t>
  </si>
  <si>
    <t>Auxílio-Refeição/Alimentação</t>
  </si>
  <si>
    <t>COFINS</t>
  </si>
  <si>
    <t>Incidência de GPS, FGTS e outras contribuições sobre o Aviso Prévio Trabalhado</t>
  </si>
  <si>
    <t>Substituto na Intrajornada</t>
  </si>
  <si>
    <t xml:space="preserve">Valor proposto por unidade de medida </t>
  </si>
  <si>
    <t>Valor proposto por unidade de medida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</si>
</sst>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  <numFmt numFmtId="167" formatCode="0.0%"/>
    <numFmt numFmtId="168" formatCode="0_);\(0\)"/>
    <numFmt numFmtId="169" formatCode="&quot;R$ &quot;#,##0.00;[Red]&quot;R$ &quot;#,##0.00"/>
    <numFmt numFmtId="170" formatCode="#,##0.0000"/>
    <numFmt numFmtId="171" formatCode="0_)"/>
    <numFmt numFmtId="172" formatCode="&quot;R$ &quot;#,##0.00"/>
    <numFmt numFmtId="173" formatCode="0.000000"/>
    <numFmt numFmtId="174" formatCode="0.0000000"/>
    <numFmt numFmtId="175" formatCode="0.00000000"/>
  </numFmts>
  <fonts count="3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0"/>
      <color indexed="57"/>
      <name val="Arial Narrow"/>
      <family val="2"/>
    </font>
    <font>
      <b/>
      <sz val="10"/>
      <color indexed="57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 MT"/>
    </font>
    <font>
      <b/>
      <sz val="11"/>
      <color indexed="12"/>
      <name val="Arial Narrow"/>
      <family val="2"/>
    </font>
    <font>
      <i/>
      <sz val="11"/>
      <color indexed="12"/>
      <name val="Arial Narrow"/>
      <family val="2"/>
    </font>
    <font>
      <sz val="11"/>
      <color indexed="12"/>
      <name val="Arial Narrow"/>
      <family val="2"/>
    </font>
    <font>
      <b/>
      <i/>
      <sz val="11"/>
      <color indexed="12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0"/>
      <name val="Arial Narrow"/>
      <family val="2"/>
    </font>
    <font>
      <b/>
      <sz val="11"/>
      <color indexed="4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indexed="42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6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ill="0" applyBorder="0" applyAlignment="0" applyProtection="0"/>
    <xf numFmtId="9" fontId="17" fillId="0" borderId="0" applyFill="0" applyBorder="0" applyAlignment="0" applyProtection="0"/>
    <xf numFmtId="166" fontId="17" fillId="0" borderId="0" applyFill="0" applyBorder="0" applyAlignment="0" applyProtection="0"/>
  </cellStyleXfs>
  <cellXfs count="362">
    <xf numFmtId="0" fontId="0" fillId="0" borderId="0" xfId="0"/>
    <xf numFmtId="169" fontId="0" fillId="0" borderId="0" xfId="0" applyNumberFormat="1"/>
    <xf numFmtId="0" fontId="0" fillId="0" borderId="0" xfId="0" applyNumberFormat="1"/>
    <xf numFmtId="0" fontId="0" fillId="0" borderId="0" xfId="0" applyBorder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2" fillId="2" borderId="0" xfId="0" applyFont="1" applyFill="1" applyBorder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7" fillId="0" borderId="1" xfId="0" applyFont="1" applyFill="1" applyBorder="1" applyAlignment="1" applyProtection="1">
      <alignment horizontal="right"/>
    </xf>
    <xf numFmtId="4" fontId="5" fillId="2" borderId="0" xfId="0" applyNumberFormat="1" applyFont="1" applyFill="1" applyBorder="1" applyAlignment="1" applyProtection="1">
      <alignment horizontal="right"/>
    </xf>
    <xf numFmtId="0" fontId="8" fillId="0" borderId="0" xfId="0" applyFont="1" applyFill="1" applyBorder="1" applyProtection="1"/>
    <xf numFmtId="9" fontId="9" fillId="2" borderId="2" xfId="2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wrapText="1"/>
    </xf>
    <xf numFmtId="0" fontId="5" fillId="4" borderId="4" xfId="0" applyFont="1" applyFill="1" applyBorder="1" applyAlignment="1" applyProtection="1">
      <alignment horizontal="left" indent="1"/>
    </xf>
    <xf numFmtId="0" fontId="8" fillId="4" borderId="5" xfId="0" applyFont="1" applyFill="1" applyBorder="1" applyAlignment="1" applyProtection="1">
      <alignment horizontal="center"/>
    </xf>
    <xf numFmtId="4" fontId="5" fillId="4" borderId="5" xfId="3" applyNumberFormat="1" applyFont="1" applyFill="1" applyBorder="1" applyAlignment="1" applyProtection="1"/>
    <xf numFmtId="0" fontId="8" fillId="5" borderId="6" xfId="0" applyFont="1" applyFill="1" applyBorder="1" applyProtection="1"/>
    <xf numFmtId="4" fontId="5" fillId="5" borderId="7" xfId="3" applyNumberFormat="1" applyFont="1" applyFill="1" applyBorder="1" applyAlignment="1" applyProtection="1"/>
    <xf numFmtId="0" fontId="8" fillId="2" borderId="8" xfId="0" applyFont="1" applyFill="1" applyBorder="1" applyProtection="1"/>
    <xf numFmtId="0" fontId="8" fillId="2" borderId="9" xfId="3" applyNumberFormat="1" applyFont="1" applyFill="1" applyBorder="1" applyAlignment="1" applyProtection="1">
      <alignment horizontal="center"/>
    </xf>
    <xf numFmtId="4" fontId="8" fillId="3" borderId="7" xfId="3" applyNumberFormat="1" applyFont="1" applyFill="1" applyBorder="1" applyAlignment="1" applyProtection="1">
      <protection locked="0"/>
    </xf>
    <xf numFmtId="166" fontId="8" fillId="2" borderId="9" xfId="2" applyNumberFormat="1" applyFont="1" applyFill="1" applyBorder="1" applyAlignment="1" applyProtection="1">
      <alignment horizontal="center"/>
    </xf>
    <xf numFmtId="0" fontId="8" fillId="5" borderId="4" xfId="0" applyFont="1" applyFill="1" applyBorder="1" applyProtection="1"/>
    <xf numFmtId="0" fontId="5" fillId="2" borderId="4" xfId="0" applyFont="1" applyFill="1" applyBorder="1" applyProtection="1"/>
    <xf numFmtId="4" fontId="5" fillId="2" borderId="7" xfId="3" applyNumberFormat="1" applyFont="1" applyFill="1" applyBorder="1" applyAlignment="1" applyProtection="1"/>
    <xf numFmtId="4" fontId="8" fillId="2" borderId="7" xfId="3" applyNumberFormat="1" applyFont="1" applyFill="1" applyBorder="1" applyAlignment="1" applyProtection="1"/>
    <xf numFmtId="0" fontId="8" fillId="2" borderId="4" xfId="0" applyFont="1" applyFill="1" applyBorder="1" applyProtection="1"/>
    <xf numFmtId="0" fontId="8" fillId="5" borderId="7" xfId="0" applyFont="1" applyFill="1" applyBorder="1" applyProtection="1"/>
    <xf numFmtId="4" fontId="8" fillId="5" borderId="7" xfId="0" applyNumberFormat="1" applyFont="1" applyFill="1" applyBorder="1" applyProtection="1"/>
    <xf numFmtId="0" fontId="8" fillId="2" borderId="4" xfId="0" applyFont="1" applyFill="1" applyBorder="1" applyAlignment="1" applyProtection="1">
      <alignment horizontal="left" indent="2"/>
    </xf>
    <xf numFmtId="0" fontId="5" fillId="2" borderId="7" xfId="0" applyFont="1" applyFill="1" applyBorder="1" applyProtection="1"/>
    <xf numFmtId="4" fontId="5" fillId="3" borderId="7" xfId="3" applyNumberFormat="1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alignment horizontal="left" indent="1"/>
    </xf>
    <xf numFmtId="166" fontId="10" fillId="2" borderId="7" xfId="2" applyNumberFormat="1" applyFont="1" applyFill="1" applyBorder="1" applyAlignment="1" applyProtection="1">
      <alignment horizontal="center"/>
    </xf>
    <xf numFmtId="4" fontId="5" fillId="2" borderId="7" xfId="0" applyNumberFormat="1" applyFont="1" applyFill="1" applyBorder="1" applyProtection="1"/>
    <xf numFmtId="0" fontId="5" fillId="4" borderId="4" xfId="0" applyFont="1" applyFill="1" applyBorder="1" applyProtection="1"/>
    <xf numFmtId="0" fontId="8" fillId="4" borderId="7" xfId="0" applyFont="1" applyFill="1" applyBorder="1" applyAlignment="1" applyProtection="1">
      <alignment horizontal="center"/>
    </xf>
    <xf numFmtId="4" fontId="5" fillId="4" borderId="7" xfId="3" applyNumberFormat="1" applyFont="1" applyFill="1" applyBorder="1" applyAlignment="1" applyProtection="1"/>
    <xf numFmtId="0" fontId="8" fillId="0" borderId="7" xfId="0" applyFont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left" indent="1"/>
    </xf>
    <xf numFmtId="0" fontId="8" fillId="2" borderId="8" xfId="0" applyFont="1" applyFill="1" applyBorder="1" applyAlignment="1" applyProtection="1"/>
    <xf numFmtId="10" fontId="8" fillId="2" borderId="9" xfId="2" applyNumberFormat="1" applyFont="1" applyFill="1" applyBorder="1" applyAlignment="1" applyProtection="1">
      <alignment horizontal="center" vertical="center"/>
    </xf>
    <xf numFmtId="10" fontId="5" fillId="5" borderId="7" xfId="2" applyNumberFormat="1" applyFont="1" applyFill="1" applyBorder="1" applyAlignment="1" applyProtection="1">
      <alignment horizontal="center"/>
    </xf>
    <xf numFmtId="10" fontId="5" fillId="2" borderId="7" xfId="3" applyNumberFormat="1" applyFont="1" applyFill="1" applyBorder="1" applyAlignment="1" applyProtection="1">
      <alignment horizontal="center"/>
    </xf>
    <xf numFmtId="10" fontId="8" fillId="3" borderId="7" xfId="2" applyNumberFormat="1" applyFont="1" applyFill="1" applyBorder="1" applyAlignment="1" applyProtection="1">
      <alignment horizontal="center"/>
      <protection locked="0"/>
    </xf>
    <xf numFmtId="10" fontId="5" fillId="2" borderId="7" xfId="2" applyNumberFormat="1" applyFont="1" applyFill="1" applyBorder="1" applyAlignment="1" applyProtection="1">
      <alignment horizontal="center"/>
    </xf>
    <xf numFmtId="10" fontId="8" fillId="2" borderId="7" xfId="2" applyNumberFormat="1" applyFont="1" applyFill="1" applyBorder="1" applyAlignment="1" applyProtection="1">
      <alignment horizontal="center"/>
    </xf>
    <xf numFmtId="10" fontId="5" fillId="3" borderId="7" xfId="2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13" fillId="0" borderId="10" xfId="0" applyFont="1" applyBorder="1"/>
    <xf numFmtId="168" fontId="11" fillId="6" borderId="11" xfId="0" applyNumberFormat="1" applyFont="1" applyFill="1" applyBorder="1" applyAlignment="1">
      <alignment horizontal="center" vertical="center"/>
    </xf>
    <xf numFmtId="168" fontId="11" fillId="6" borderId="0" xfId="0" applyNumberFormat="1" applyFont="1" applyFill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4" borderId="1" xfId="0" applyFont="1" applyFill="1" applyBorder="1"/>
    <xf numFmtId="0" fontId="13" fillId="0" borderId="0" xfId="0" applyFont="1"/>
    <xf numFmtId="0" fontId="11" fillId="7" borderId="18" xfId="0" applyFont="1" applyFill="1" applyBorder="1" applyAlignment="1">
      <alignment horizontal="center" vertical="center"/>
    </xf>
    <xf numFmtId="0" fontId="11" fillId="8" borderId="19" xfId="0" applyFont="1" applyFill="1" applyBorder="1"/>
    <xf numFmtId="0" fontId="13" fillId="0" borderId="1" xfId="0" applyFont="1" applyBorder="1"/>
    <xf numFmtId="0" fontId="8" fillId="0" borderId="0" xfId="0" applyNumberFormat="1" applyFont="1"/>
    <xf numFmtId="0" fontId="8" fillId="0" borderId="0" xfId="0" applyFont="1" applyAlignment="1">
      <alignment horizontal="center" vertical="center"/>
    </xf>
    <xf numFmtId="170" fontId="8" fillId="0" borderId="0" xfId="0" applyNumberFormat="1" applyFont="1"/>
    <xf numFmtId="0" fontId="11" fillId="4" borderId="20" xfId="0" applyFont="1" applyFill="1" applyBorder="1" applyAlignment="1">
      <alignment horizontal="center" vertical="center"/>
    </xf>
    <xf numFmtId="4" fontId="11" fillId="4" borderId="21" xfId="0" applyNumberFormat="1" applyFont="1" applyFill="1" applyBorder="1" applyAlignment="1">
      <alignment horizontal="center" vertical="center"/>
    </xf>
    <xf numFmtId="170" fontId="11" fillId="4" borderId="22" xfId="0" applyNumberFormat="1" applyFont="1" applyFill="1" applyBorder="1" applyAlignment="1">
      <alignment horizontal="center" vertical="center"/>
    </xf>
    <xf numFmtId="170" fontId="11" fillId="7" borderId="23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168" fontId="11" fillId="6" borderId="12" xfId="0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4" borderId="24" xfId="0" applyFont="1" applyFill="1" applyBorder="1"/>
    <xf numFmtId="0" fontId="11" fillId="4" borderId="25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4" fontId="11" fillId="9" borderId="0" xfId="0" applyNumberFormat="1" applyFont="1" applyFill="1" applyBorder="1" applyAlignment="1">
      <alignment horizontal="center"/>
    </xf>
    <xf numFmtId="170" fontId="11" fillId="4" borderId="27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1" fontId="11" fillId="4" borderId="14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2" fontId="11" fillId="4" borderId="29" xfId="0" applyNumberFormat="1" applyFont="1" applyFill="1" applyBorder="1" applyAlignment="1">
      <alignment horizontal="center"/>
    </xf>
    <xf numFmtId="0" fontId="11" fillId="4" borderId="30" xfId="0" applyFont="1" applyFill="1" applyBorder="1"/>
    <xf numFmtId="0" fontId="11" fillId="10" borderId="31" xfId="0" applyNumberFormat="1" applyFont="1" applyFill="1" applyBorder="1" applyAlignment="1">
      <alignment horizontal="center" vertical="center"/>
    </xf>
    <xf numFmtId="4" fontId="11" fillId="4" borderId="32" xfId="0" applyNumberFormat="1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/>
    </xf>
    <xf numFmtId="0" fontId="11" fillId="10" borderId="21" xfId="0" applyNumberFormat="1" applyFont="1" applyFill="1" applyBorder="1" applyAlignment="1">
      <alignment horizontal="center" vertical="center"/>
    </xf>
    <xf numFmtId="170" fontId="11" fillId="10" borderId="22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4" fontId="11" fillId="0" borderId="33" xfId="0" applyNumberFormat="1" applyFont="1" applyFill="1" applyBorder="1" applyAlignment="1">
      <alignment horizontal="center" vertical="center"/>
    </xf>
    <xf numFmtId="0" fontId="5" fillId="11" borderId="34" xfId="0" applyFont="1" applyFill="1" applyBorder="1" applyAlignment="1" applyProtection="1">
      <alignment horizontal="left" indent="1"/>
    </xf>
    <xf numFmtId="167" fontId="10" fillId="11" borderId="35" xfId="2" applyNumberFormat="1" applyFont="1" applyFill="1" applyBorder="1" applyAlignment="1" applyProtection="1">
      <alignment horizontal="center"/>
    </xf>
    <xf numFmtId="4" fontId="5" fillId="11" borderId="35" xfId="3" applyNumberFormat="1" applyFont="1" applyFill="1" applyBorder="1" applyAlignment="1" applyProtection="1"/>
    <xf numFmtId="0" fontId="8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2" fontId="0" fillId="0" borderId="0" xfId="0" applyNumberFormat="1" applyBorder="1" applyProtection="1"/>
    <xf numFmtId="0" fontId="0" fillId="0" borderId="0" xfId="0" applyFill="1" applyBorder="1" applyProtection="1"/>
    <xf numFmtId="0" fontId="26" fillId="2" borderId="34" xfId="0" applyFont="1" applyFill="1" applyBorder="1" applyAlignment="1" applyProtection="1">
      <alignment horizontal="center" vertical="center"/>
    </xf>
    <xf numFmtId="172" fontId="19" fillId="12" borderId="27" xfId="0" applyNumberFormat="1" applyFont="1" applyFill="1" applyBorder="1" applyAlignment="1" applyProtection="1">
      <protection hidden="1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14" fillId="13" borderId="24" xfId="0" applyFont="1" applyFill="1" applyBorder="1" applyAlignment="1">
      <alignment horizontal="center"/>
    </xf>
    <xf numFmtId="0" fontId="14" fillId="13" borderId="36" xfId="0" applyFont="1" applyFill="1" applyBorder="1" applyAlignment="1">
      <alignment horizontal="center" vertical="justify"/>
    </xf>
    <xf numFmtId="0" fontId="14" fillId="13" borderId="37" xfId="0" applyFont="1" applyFill="1" applyBorder="1" applyAlignment="1">
      <alignment horizontal="center" vertical="justify"/>
    </xf>
    <xf numFmtId="0" fontId="22" fillId="13" borderId="30" xfId="0" applyFont="1" applyFill="1" applyBorder="1" applyAlignment="1"/>
    <xf numFmtId="0" fontId="14" fillId="13" borderId="38" xfId="0" applyFont="1" applyFill="1" applyBorder="1" applyAlignment="1">
      <alignment horizontal="center" vertical="justify"/>
    </xf>
    <xf numFmtId="0" fontId="14" fillId="13" borderId="39" xfId="0" applyFont="1" applyFill="1" applyBorder="1" applyAlignment="1">
      <alignment horizontal="center" vertical="justify"/>
    </xf>
    <xf numFmtId="0" fontId="14" fillId="0" borderId="27" xfId="0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164" fontId="14" fillId="0" borderId="27" xfId="1" applyFont="1" applyBorder="1" applyAlignment="1">
      <alignment horizontal="center"/>
    </xf>
    <xf numFmtId="0" fontId="23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13" borderId="27" xfId="0" applyFont="1" applyFill="1" applyBorder="1" applyAlignment="1">
      <alignment horizontal="center" vertical="center"/>
    </xf>
    <xf numFmtId="0" fontId="14" fillId="13" borderId="27" xfId="0" applyFont="1" applyFill="1" applyBorder="1" applyAlignment="1">
      <alignment horizontal="center" vertical="justify"/>
    </xf>
    <xf numFmtId="0" fontId="14" fillId="0" borderId="27" xfId="0" applyFont="1" applyBorder="1" applyAlignment="1">
      <alignment horizontal="left" wrapText="1"/>
    </xf>
    <xf numFmtId="49" fontId="14" fillId="0" borderId="27" xfId="0" applyNumberFormat="1" applyFont="1" applyBorder="1" applyAlignment="1">
      <alignment horizontal="center"/>
    </xf>
    <xf numFmtId="164" fontId="14" fillId="0" borderId="27" xfId="1" applyNumberFormat="1" applyFont="1" applyBorder="1"/>
    <xf numFmtId="164" fontId="20" fillId="0" borderId="27" xfId="1" applyFont="1" applyBorder="1"/>
    <xf numFmtId="0" fontId="15" fillId="13" borderId="27" xfId="0" applyFont="1" applyFill="1" applyBorder="1" applyAlignment="1">
      <alignment horizontal="center" vertical="center" wrapText="1"/>
    </xf>
    <xf numFmtId="4" fontId="15" fillId="13" borderId="27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 vertical="center"/>
    </xf>
    <xf numFmtId="171" fontId="2" fillId="12" borderId="40" xfId="0" applyNumberFormat="1" applyFont="1" applyFill="1" applyBorder="1" applyAlignment="1" applyProtection="1">
      <alignment vertical="center"/>
      <protection hidden="1"/>
    </xf>
    <xf numFmtId="171" fontId="2" fillId="12" borderId="27" xfId="0" applyNumberFormat="1" applyFont="1" applyFill="1" applyBorder="1" applyAlignment="1" applyProtection="1">
      <alignment vertical="center"/>
      <protection hidden="1"/>
    </xf>
    <xf numFmtId="172" fontId="19" fillId="12" borderId="27" xfId="0" applyNumberFormat="1" applyFont="1" applyFill="1" applyBorder="1" applyAlignment="1" applyProtection="1">
      <alignment horizontal="right"/>
      <protection hidden="1"/>
    </xf>
    <xf numFmtId="173" fontId="14" fillId="0" borderId="27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5" fontId="0" fillId="0" borderId="0" xfId="0" applyNumberFormat="1"/>
    <xf numFmtId="174" fontId="0" fillId="0" borderId="0" xfId="0" applyNumberFormat="1"/>
    <xf numFmtId="9" fontId="0" fillId="0" borderId="0" xfId="0" applyNumberFormat="1" applyBorder="1" applyProtection="1"/>
    <xf numFmtId="0" fontId="2" fillId="13" borderId="27" xfId="0" applyFont="1" applyFill="1" applyBorder="1" applyAlignment="1">
      <alignment horizontal="center" vertical="justify"/>
    </xf>
    <xf numFmtId="0" fontId="2" fillId="13" borderId="27" xfId="0" applyNumberFormat="1" applyFont="1" applyFill="1" applyBorder="1" applyAlignment="1">
      <alignment horizontal="center" vertical="justify"/>
    </xf>
    <xf numFmtId="171" fontId="2" fillId="12" borderId="39" xfId="0" applyNumberFormat="1" applyFont="1" applyFill="1" applyBorder="1" applyAlignment="1" applyProtection="1">
      <alignment vertical="center"/>
      <protection hidden="1"/>
    </xf>
    <xf numFmtId="171" fontId="2" fillId="12" borderId="30" xfId="0" applyNumberFormat="1" applyFont="1" applyFill="1" applyBorder="1" applyAlignment="1" applyProtection="1">
      <alignment vertical="center"/>
      <protection hidden="1"/>
    </xf>
    <xf numFmtId="172" fontId="19" fillId="12" borderId="30" xfId="0" applyNumberFormat="1" applyFont="1" applyFill="1" applyBorder="1" applyAlignment="1" applyProtection="1">
      <protection hidden="1"/>
    </xf>
    <xf numFmtId="9" fontId="8" fillId="2" borderId="9" xfId="2" applyNumberFormat="1" applyFont="1" applyFill="1" applyBorder="1" applyAlignment="1" applyProtection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/>
    <xf numFmtId="0" fontId="25" fillId="13" borderId="27" xfId="0" applyFont="1" applyFill="1" applyBorder="1"/>
    <xf numFmtId="0" fontId="24" fillId="13" borderId="40" xfId="0" applyFont="1" applyFill="1" applyBorder="1" applyAlignment="1"/>
    <xf numFmtId="0" fontId="24" fillId="13" borderId="41" xfId="0" applyFont="1" applyFill="1" applyBorder="1" applyAlignment="1"/>
    <xf numFmtId="0" fontId="24" fillId="13" borderId="42" xfId="0" applyFont="1" applyFill="1" applyBorder="1" applyAlignment="1"/>
    <xf numFmtId="2" fontId="25" fillId="13" borderId="27" xfId="0" applyNumberFormat="1" applyFont="1" applyFill="1" applyBorder="1"/>
    <xf numFmtId="0" fontId="2" fillId="13" borderId="27" xfId="0" applyFont="1" applyFill="1" applyBorder="1" applyAlignment="1">
      <alignment horizontal="center" vertical="center"/>
    </xf>
    <xf numFmtId="172" fontId="24" fillId="13" borderId="27" xfId="0" applyNumberFormat="1" applyFont="1" applyFill="1" applyBorder="1"/>
    <xf numFmtId="0" fontId="15" fillId="14" borderId="40" xfId="0" applyFont="1" applyFill="1" applyBorder="1" applyAlignment="1">
      <alignment vertical="center"/>
    </xf>
    <xf numFmtId="0" fontId="15" fillId="14" borderId="41" xfId="0" applyFont="1" applyFill="1" applyBorder="1" applyAlignment="1">
      <alignment vertical="center"/>
    </xf>
    <xf numFmtId="172" fontId="15" fillId="14" borderId="27" xfId="0" applyNumberFormat="1" applyFont="1" applyFill="1" applyBorder="1" applyAlignment="1">
      <alignment vertical="center"/>
    </xf>
    <xf numFmtId="0" fontId="8" fillId="5" borderId="5" xfId="2" applyNumberFormat="1" applyFont="1" applyFill="1" applyBorder="1" applyAlignment="1" applyProtection="1">
      <alignment horizontal="center"/>
    </xf>
    <xf numFmtId="0" fontId="25" fillId="0" borderId="30" xfId="0" applyFont="1" applyBorder="1" applyAlignment="1">
      <alignment horizontal="center" vertical="center"/>
    </xf>
    <xf numFmtId="0" fontId="2" fillId="13" borderId="40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justify"/>
    </xf>
    <xf numFmtId="0" fontId="25" fillId="0" borderId="2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justify"/>
    </xf>
    <xf numFmtId="0" fontId="25" fillId="0" borderId="39" xfId="0" applyFont="1" applyBorder="1" applyAlignment="1">
      <alignment horizontal="center" vertical="justify"/>
    </xf>
    <xf numFmtId="172" fontId="25" fillId="0" borderId="27" xfId="0" applyNumberFormat="1" applyFont="1" applyBorder="1" applyAlignment="1">
      <alignment horizontal="center" vertical="center"/>
    </xf>
    <xf numFmtId="172" fontId="25" fillId="0" borderId="30" xfId="0" applyNumberFormat="1" applyFont="1" applyBorder="1" applyAlignment="1">
      <alignment horizontal="center" vertical="center"/>
    </xf>
    <xf numFmtId="172" fontId="25" fillId="0" borderId="38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0" fontId="25" fillId="0" borderId="30" xfId="0" applyNumberFormat="1" applyFont="1" applyBorder="1" applyAlignment="1">
      <alignment horizontal="center" vertical="center"/>
    </xf>
    <xf numFmtId="0" fontId="24" fillId="13" borderId="41" xfId="0" applyFont="1" applyFill="1" applyBorder="1" applyAlignment="1">
      <alignment horizontal="center"/>
    </xf>
    <xf numFmtId="2" fontId="30" fillId="0" borderId="27" xfId="0" applyNumberFormat="1" applyFont="1" applyBorder="1" applyAlignment="1">
      <alignment horizontal="center"/>
    </xf>
    <xf numFmtId="0" fontId="15" fillId="12" borderId="0" xfId="0" applyFont="1" applyFill="1" applyBorder="1" applyAlignment="1">
      <alignment horizontal="right" vertical="center"/>
    </xf>
    <xf numFmtId="0" fontId="0" fillId="12" borderId="0" xfId="0" applyFill="1"/>
    <xf numFmtId="172" fontId="18" fillId="0" borderId="27" xfId="0" applyNumberFormat="1" applyFont="1" applyBorder="1"/>
    <xf numFmtId="0" fontId="30" fillId="0" borderId="40" xfId="0" applyFont="1" applyBorder="1" applyAlignment="1">
      <alignment horizontal="center"/>
    </xf>
    <xf numFmtId="172" fontId="30" fillId="0" borderId="27" xfId="0" applyNumberFormat="1" applyFont="1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wrapText="1"/>
    </xf>
    <xf numFmtId="0" fontId="0" fillId="0" borderId="27" xfId="0" applyBorder="1"/>
    <xf numFmtId="0" fontId="2" fillId="0" borderId="0" xfId="0" applyFont="1" applyFill="1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6" fontId="17" fillId="0" borderId="27" xfId="3" applyBorder="1"/>
    <xf numFmtId="0" fontId="2" fillId="19" borderId="27" xfId="0" applyFont="1" applyFill="1" applyBorder="1" applyAlignment="1">
      <alignment horizontal="center" wrapText="1"/>
    </xf>
    <xf numFmtId="0" fontId="2" fillId="19" borderId="27" xfId="0" applyFont="1" applyFill="1" applyBorder="1"/>
    <xf numFmtId="0" fontId="2" fillId="19" borderId="27" xfId="0" applyFont="1" applyFill="1" applyBorder="1" applyAlignment="1">
      <alignment horizontal="center"/>
    </xf>
    <xf numFmtId="0" fontId="2" fillId="19" borderId="62" xfId="0" applyFont="1" applyFill="1" applyBorder="1"/>
    <xf numFmtId="0" fontId="2" fillId="19" borderId="63" xfId="0" applyFont="1" applyFill="1" applyBorder="1"/>
    <xf numFmtId="0" fontId="35" fillId="16" borderId="27" xfId="0" applyFont="1" applyFill="1" applyBorder="1" applyAlignment="1">
      <alignment horizontal="center" vertical="center" wrapText="1"/>
    </xf>
    <xf numFmtId="0" fontId="34" fillId="16" borderId="27" xfId="0" applyFont="1" applyFill="1" applyBorder="1" applyAlignment="1">
      <alignment horizontal="center" vertical="center" wrapText="1"/>
    </xf>
    <xf numFmtId="164" fontId="1" fillId="0" borderId="27" xfId="1" applyBorder="1"/>
    <xf numFmtId="164" fontId="0" fillId="0" borderId="0" xfId="0" applyNumberFormat="1"/>
    <xf numFmtId="0" fontId="0" fillId="0" borderId="27" xfId="0" applyBorder="1" applyAlignment="1">
      <alignment horizontal="center"/>
    </xf>
    <xf numFmtId="0" fontId="2" fillId="16" borderId="27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10" fontId="17" fillId="0" borderId="27" xfId="2" applyNumberFormat="1" applyBorder="1" applyAlignment="1">
      <alignment horizontal="center"/>
    </xf>
    <xf numFmtId="43" fontId="0" fillId="0" borderId="0" xfId="0" applyNumberFormat="1"/>
    <xf numFmtId="9" fontId="17" fillId="0" borderId="27" xfId="2" applyBorder="1" applyAlignment="1">
      <alignment horizontal="center"/>
    </xf>
    <xf numFmtId="10" fontId="2" fillId="16" borderId="27" xfId="0" applyNumberFormat="1" applyFont="1" applyFill="1" applyBorder="1" applyAlignment="1">
      <alignment horizontal="center"/>
    </xf>
    <xf numFmtId="43" fontId="0" fillId="0" borderId="27" xfId="0" applyNumberFormat="1" applyBorder="1"/>
    <xf numFmtId="0" fontId="2" fillId="21" borderId="27" xfId="0" applyFont="1" applyFill="1" applyBorder="1"/>
    <xf numFmtId="43" fontId="2" fillId="21" borderId="27" xfId="0" applyNumberFormat="1" applyFont="1" applyFill="1" applyBorder="1"/>
    <xf numFmtId="0" fontId="0" fillId="0" borderId="65" xfId="0" applyFill="1" applyBorder="1"/>
    <xf numFmtId="0" fontId="2" fillId="15" borderId="65" xfId="0" applyFont="1" applyFill="1" applyBorder="1"/>
    <xf numFmtId="0" fontId="2" fillId="15" borderId="0" xfId="0" applyFont="1" applyFill="1"/>
    <xf numFmtId="43" fontId="2" fillId="15" borderId="0" xfId="0" applyNumberFormat="1" applyFont="1" applyFill="1"/>
    <xf numFmtId="0" fontId="2" fillId="16" borderId="27" xfId="0" applyFont="1" applyFill="1" applyBorder="1" applyAlignment="1">
      <alignment horizontal="center"/>
    </xf>
    <xf numFmtId="10" fontId="17" fillId="0" borderId="27" xfId="2" applyNumberFormat="1" applyBorder="1" applyAlignment="1">
      <alignment horizontal="center"/>
    </xf>
    <xf numFmtId="0" fontId="2" fillId="16" borderId="27" xfId="0" applyFont="1" applyFill="1" applyBorder="1" applyAlignment="1">
      <alignment horizontal="center"/>
    </xf>
    <xf numFmtId="0" fontId="2" fillId="16" borderId="27" xfId="0" applyFont="1" applyFill="1" applyBorder="1" applyAlignment="1"/>
    <xf numFmtId="10" fontId="2" fillId="16" borderId="27" xfId="0" applyNumberFormat="1" applyFont="1" applyFill="1" applyBorder="1" applyAlignment="1"/>
    <xf numFmtId="10" fontId="17" fillId="0" borderId="27" xfId="2" applyNumberFormat="1" applyFill="1" applyBorder="1" applyAlignment="1">
      <alignment horizontal="center"/>
    </xf>
    <xf numFmtId="9" fontId="3" fillId="0" borderId="27" xfId="0" applyNumberFormat="1" applyFont="1" applyBorder="1" applyAlignment="1">
      <alignment horizontal="center" vertical="center"/>
    </xf>
    <xf numFmtId="164" fontId="3" fillId="0" borderId="27" xfId="1" applyFont="1" applyBorder="1" applyAlignment="1"/>
    <xf numFmtId="166" fontId="2" fillId="19" borderId="27" xfId="3" applyFont="1" applyFill="1" applyBorder="1"/>
    <xf numFmtId="10" fontId="17" fillId="0" borderId="27" xfId="2" applyNumberForma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7" xfId="0" applyFont="1" applyBorder="1" applyAlignment="1">
      <alignment horizontal="left"/>
    </xf>
    <xf numFmtId="10" fontId="17" fillId="0" borderId="27" xfId="2" applyNumberFormat="1" applyFill="1" applyBorder="1" applyAlignment="1">
      <alignment horizontal="center"/>
    </xf>
    <xf numFmtId="10" fontId="17" fillId="0" borderId="27" xfId="2" applyNumberForma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16" borderId="40" xfId="0" applyFont="1" applyFill="1" applyBorder="1" applyAlignment="1">
      <alignment horizontal="center"/>
    </xf>
    <xf numFmtId="0" fontId="2" fillId="16" borderId="42" xfId="0" applyFont="1" applyFill="1" applyBorder="1" applyAlignment="1">
      <alignment horizontal="center"/>
    </xf>
    <xf numFmtId="0" fontId="2" fillId="16" borderId="27" xfId="0" applyFont="1" applyFill="1" applyBorder="1" applyAlignment="1">
      <alignment horizontal="center"/>
    </xf>
    <xf numFmtId="164" fontId="1" fillId="0" borderId="27" xfId="1" applyBorder="1" applyAlignment="1">
      <alignment horizontal="center"/>
    </xf>
    <xf numFmtId="0" fontId="2" fillId="16" borderId="27" xfId="0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18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16" borderId="27" xfId="0" applyFont="1" applyFill="1" applyBorder="1" applyAlignment="1">
      <alignment horizontal="center" vertical="center"/>
    </xf>
    <xf numFmtId="0" fontId="2" fillId="16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2" fillId="16" borderId="61" xfId="0" applyFont="1" applyFill="1" applyBorder="1" applyAlignment="1">
      <alignment horizontal="left"/>
    </xf>
    <xf numFmtId="0" fontId="2" fillId="16" borderId="48" xfId="0" applyFont="1" applyFill="1" applyBorder="1" applyAlignment="1">
      <alignment horizontal="left"/>
    </xf>
    <xf numFmtId="0" fontId="2" fillId="16" borderId="49" xfId="0" applyFont="1" applyFill="1" applyBorder="1" applyAlignment="1">
      <alignment horizontal="left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2" fillId="16" borderId="56" xfId="0" applyFont="1" applyFill="1" applyBorder="1" applyAlignment="1">
      <alignment horizontal="left"/>
    </xf>
    <xf numFmtId="0" fontId="2" fillId="16" borderId="59" xfId="0" applyFont="1" applyFill="1" applyBorder="1" applyAlignment="1">
      <alignment horizontal="left"/>
    </xf>
    <xf numFmtId="0" fontId="2" fillId="16" borderId="57" xfId="0" applyFont="1" applyFill="1" applyBorder="1" applyAlignment="1">
      <alignment horizontal="left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16" borderId="40" xfId="0" applyFill="1" applyBorder="1" applyAlignment="1">
      <alignment horizontal="center"/>
    </xf>
    <xf numFmtId="0" fontId="0" fillId="16" borderId="42" xfId="0" applyFill="1" applyBorder="1" applyAlignment="1">
      <alignment horizontal="center"/>
    </xf>
    <xf numFmtId="0" fontId="0" fillId="16" borderId="27" xfId="0" applyFill="1" applyBorder="1" applyAlignment="1">
      <alignment horizontal="left"/>
    </xf>
    <xf numFmtId="164" fontId="1" fillId="0" borderId="41" xfId="1" applyBorder="1" applyAlignment="1">
      <alignment horizontal="left"/>
    </xf>
    <xf numFmtId="164" fontId="1" fillId="0" borderId="42" xfId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2" fillId="16" borderId="40" xfId="0" applyFont="1" applyFill="1" applyBorder="1" applyAlignment="1">
      <alignment horizontal="center" wrapText="1"/>
    </xf>
    <xf numFmtId="0" fontId="2" fillId="16" borderId="42" xfId="0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14" fontId="0" fillId="0" borderId="41" xfId="0" applyNumberFormat="1" applyBorder="1" applyAlignment="1">
      <alignment horizontal="left"/>
    </xf>
    <xf numFmtId="0" fontId="2" fillId="17" borderId="0" xfId="0" applyFont="1" applyFill="1" applyAlignment="1">
      <alignment horizontal="left"/>
    </xf>
    <xf numFmtId="164" fontId="2" fillId="16" borderId="27" xfId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40" xfId="0" applyBorder="1" applyAlignment="1">
      <alignment horizontal="left"/>
    </xf>
    <xf numFmtId="0" fontId="2" fillId="16" borderId="41" xfId="0" applyFont="1" applyFill="1" applyBorder="1" applyAlignment="1">
      <alignment horizontal="center"/>
    </xf>
    <xf numFmtId="10" fontId="2" fillId="16" borderId="27" xfId="0" applyNumberFormat="1" applyFont="1" applyFill="1" applyBorder="1" applyAlignment="1">
      <alignment horizontal="center"/>
    </xf>
    <xf numFmtId="0" fontId="2" fillId="17" borderId="0" xfId="0" applyFont="1" applyFill="1" applyBorder="1" applyAlignment="1">
      <alignment horizontal="left"/>
    </xf>
    <xf numFmtId="0" fontId="0" fillId="0" borderId="40" xfId="0" applyFill="1" applyBorder="1" applyAlignment="1">
      <alignment horizontal="left"/>
    </xf>
    <xf numFmtId="0" fontId="0" fillId="0" borderId="41" xfId="0" applyFill="1" applyBorder="1" applyAlignment="1">
      <alignment horizontal="left"/>
    </xf>
    <xf numFmtId="0" fontId="0" fillId="0" borderId="42" xfId="0" applyFill="1" applyBorder="1" applyAlignment="1">
      <alignment horizontal="left"/>
    </xf>
    <xf numFmtId="164" fontId="1" fillId="0" borderId="27" xfId="1" applyFill="1" applyBorder="1" applyAlignment="1">
      <alignment horizontal="center"/>
    </xf>
    <xf numFmtId="164" fontId="1" fillId="0" borderId="27" xfId="1" applyBorder="1" applyAlignment="1">
      <alignment horizontal="right"/>
    </xf>
    <xf numFmtId="164" fontId="2" fillId="16" borderId="27" xfId="1" applyFont="1" applyFill="1" applyBorder="1" applyAlignment="1">
      <alignment horizontal="right"/>
    </xf>
    <xf numFmtId="164" fontId="1" fillId="20" borderId="27" xfId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wrapText="1"/>
    </xf>
    <xf numFmtId="164" fontId="2" fillId="0" borderId="27" xfId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18" borderId="27" xfId="0" applyFont="1" applyFill="1" applyBorder="1" applyAlignment="1">
      <alignment horizontal="left"/>
    </xf>
    <xf numFmtId="166" fontId="17" fillId="0" borderId="27" xfId="3" applyBorder="1" applyAlignment="1">
      <alignment horizontal="center"/>
    </xf>
    <xf numFmtId="0" fontId="0" fillId="0" borderId="27" xfId="0" applyBorder="1" applyAlignment="1">
      <alignment horizontal="center" vertical="center"/>
    </xf>
    <xf numFmtId="164" fontId="1" fillId="0" borderId="40" xfId="1" applyBorder="1" applyAlignment="1">
      <alignment horizontal="center"/>
    </xf>
    <xf numFmtId="164" fontId="1" fillId="0" borderId="42" xfId="1" applyBorder="1" applyAlignment="1">
      <alignment horizontal="center"/>
    </xf>
    <xf numFmtId="0" fontId="34" fillId="16" borderId="27" xfId="0" applyFont="1" applyFill="1" applyBorder="1" applyAlignment="1">
      <alignment horizontal="center" vertical="center" wrapText="1"/>
    </xf>
    <xf numFmtId="0" fontId="2" fillId="19" borderId="27" xfId="0" applyFont="1" applyFill="1" applyBorder="1" applyAlignment="1">
      <alignment horizontal="center"/>
    </xf>
    <xf numFmtId="0" fontId="2" fillId="19" borderId="27" xfId="0" applyFont="1" applyFill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16" fillId="13" borderId="44" xfId="0" applyFont="1" applyFill="1" applyBorder="1" applyAlignment="1" applyProtection="1">
      <alignment horizontal="center"/>
    </xf>
    <xf numFmtId="0" fontId="16" fillId="13" borderId="45" xfId="0" applyFont="1" applyFill="1" applyBorder="1" applyAlignment="1" applyProtection="1">
      <alignment horizontal="center"/>
    </xf>
    <xf numFmtId="0" fontId="16" fillId="13" borderId="46" xfId="0" applyFont="1" applyFill="1" applyBorder="1" applyAlignment="1" applyProtection="1">
      <alignment horizontal="center"/>
    </xf>
    <xf numFmtId="171" fontId="29" fillId="12" borderId="47" xfId="0" applyNumberFormat="1" applyFont="1" applyFill="1" applyBorder="1" applyAlignment="1" applyProtection="1">
      <alignment horizontal="center" vertical="center"/>
      <protection hidden="1"/>
    </xf>
    <xf numFmtId="171" fontId="29" fillId="12" borderId="48" xfId="0" applyNumberFormat="1" applyFont="1" applyFill="1" applyBorder="1" applyAlignment="1" applyProtection="1">
      <alignment horizontal="center" vertical="center"/>
      <protection hidden="1"/>
    </xf>
    <xf numFmtId="171" fontId="29" fillId="12" borderId="49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justify" vertical="center"/>
    </xf>
    <xf numFmtId="0" fontId="8" fillId="0" borderId="44" xfId="0" applyFont="1" applyBorder="1" applyAlignment="1" applyProtection="1">
      <alignment horizontal="right"/>
    </xf>
    <xf numFmtId="0" fontId="8" fillId="0" borderId="45" xfId="0" applyFont="1" applyBorder="1" applyAlignment="1" applyProtection="1">
      <alignment horizontal="right"/>
    </xf>
    <xf numFmtId="0" fontId="8" fillId="0" borderId="46" xfId="0" applyFont="1" applyBorder="1" applyAlignment="1" applyProtection="1">
      <alignment horizontal="right"/>
    </xf>
    <xf numFmtId="1" fontId="11" fillId="4" borderId="50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1" fillId="6" borderId="51" xfId="0" applyFont="1" applyFill="1" applyBorder="1" applyAlignment="1">
      <alignment horizontal="justify" vertical="center"/>
    </xf>
    <xf numFmtId="0" fontId="11" fillId="6" borderId="52" xfId="0" applyFont="1" applyFill="1" applyBorder="1" applyAlignment="1">
      <alignment horizontal="justify" vertical="center"/>
    </xf>
    <xf numFmtId="0" fontId="11" fillId="0" borderId="0" xfId="0" applyFont="1" applyBorder="1" applyAlignment="1">
      <alignment horizontal="justify" vertical="top"/>
    </xf>
    <xf numFmtId="0" fontId="14" fillId="13" borderId="37" xfId="0" applyFont="1" applyFill="1" applyBorder="1" applyAlignment="1">
      <alignment horizontal="center" vertical="justify"/>
    </xf>
    <xf numFmtId="0" fontId="14" fillId="13" borderId="53" xfId="0" applyFont="1" applyFill="1" applyBorder="1" applyAlignment="1">
      <alignment horizontal="center" vertical="justify"/>
    </xf>
    <xf numFmtId="0" fontId="14" fillId="13" borderId="36" xfId="0" applyFont="1" applyFill="1" applyBorder="1" applyAlignment="1">
      <alignment horizontal="center" vertical="justify"/>
    </xf>
    <xf numFmtId="0" fontId="14" fillId="13" borderId="39" xfId="0" applyFont="1" applyFill="1" applyBorder="1" applyAlignment="1">
      <alignment horizontal="center" vertical="justify"/>
    </xf>
    <xf numFmtId="0" fontId="14" fillId="13" borderId="43" xfId="0" applyFont="1" applyFill="1" applyBorder="1" applyAlignment="1">
      <alignment horizontal="center" vertical="justify"/>
    </xf>
    <xf numFmtId="0" fontId="14" fillId="13" borderId="38" xfId="0" applyFont="1" applyFill="1" applyBorder="1" applyAlignment="1">
      <alignment horizontal="center" vertical="justify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165" fontId="14" fillId="0" borderId="27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0" fillId="0" borderId="4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13" borderId="27" xfId="0" applyFont="1" applyFill="1" applyBorder="1" applyAlignment="1">
      <alignment horizontal="center" vertical="center" wrapText="1"/>
    </xf>
    <xf numFmtId="164" fontId="14" fillId="0" borderId="27" xfId="0" applyNumberFormat="1" applyFont="1" applyBorder="1" applyAlignment="1">
      <alignment horizontal="center" vertical="center"/>
    </xf>
    <xf numFmtId="0" fontId="15" fillId="14" borderId="27" xfId="0" applyFont="1" applyFill="1" applyBorder="1" applyAlignment="1">
      <alignment horizontal="left" vertical="center"/>
    </xf>
    <xf numFmtId="164" fontId="15" fillId="14" borderId="27" xfId="1" applyFont="1" applyFill="1" applyBorder="1" applyAlignment="1">
      <alignment horizontal="center" vertical="center"/>
    </xf>
    <xf numFmtId="0" fontId="15" fillId="14" borderId="27" xfId="0" applyFont="1" applyFill="1" applyBorder="1" applyAlignment="1">
      <alignment horizontal="right" vertical="center"/>
    </xf>
    <xf numFmtId="0" fontId="27" fillId="0" borderId="0" xfId="0" applyFont="1" applyAlignment="1" applyProtection="1">
      <alignment horizontal="center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164" fontId="14" fillId="0" borderId="27" xfId="1" applyNumberFormat="1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40" xfId="0" applyFont="1" applyBorder="1" applyAlignment="1">
      <alignment horizontal="left"/>
    </xf>
    <xf numFmtId="0" fontId="20" fillId="0" borderId="41" xfId="0" applyFont="1" applyBorder="1" applyAlignment="1">
      <alignment horizontal="left"/>
    </xf>
    <xf numFmtId="0" fontId="20" fillId="0" borderId="42" xfId="0" applyFont="1" applyBorder="1" applyAlignment="1">
      <alignment horizontal="left"/>
    </xf>
    <xf numFmtId="164" fontId="20" fillId="0" borderId="27" xfId="1" applyNumberFormat="1" applyFont="1" applyBorder="1" applyAlignment="1">
      <alignment horizontal="center"/>
    </xf>
    <xf numFmtId="0" fontId="15" fillId="13" borderId="27" xfId="0" applyFont="1" applyFill="1" applyBorder="1" applyAlignment="1">
      <alignment horizontal="right" vertical="center"/>
    </xf>
    <xf numFmtId="165" fontId="15" fillId="13" borderId="27" xfId="0" applyNumberFormat="1" applyFont="1" applyFill="1" applyBorder="1" applyAlignment="1">
      <alignment horizontal="center" vertical="center"/>
    </xf>
    <xf numFmtId="0" fontId="15" fillId="13" borderId="40" xfId="0" applyFont="1" applyFill="1" applyBorder="1" applyAlignment="1">
      <alignment horizontal="left" vertical="center"/>
    </xf>
    <xf numFmtId="0" fontId="15" fillId="13" borderId="41" xfId="0" applyFont="1" applyFill="1" applyBorder="1" applyAlignment="1">
      <alignment horizontal="left" vertical="center"/>
    </xf>
    <xf numFmtId="0" fontId="15" fillId="13" borderId="42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164" fontId="14" fillId="0" borderId="40" xfId="0" applyNumberFormat="1" applyFont="1" applyBorder="1" applyAlignment="1">
      <alignment horizontal="center" vertical="center"/>
    </xf>
    <xf numFmtId="164" fontId="14" fillId="0" borderId="42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5" fillId="15" borderId="40" xfId="0" applyFont="1" applyFill="1" applyBorder="1" applyAlignment="1">
      <alignment horizontal="right" vertical="center"/>
    </xf>
    <xf numFmtId="0" fontId="15" fillId="15" borderId="41" xfId="0" applyFont="1" applyFill="1" applyBorder="1" applyAlignment="1">
      <alignment horizontal="right" vertical="center"/>
    </xf>
    <xf numFmtId="0" fontId="15" fillId="14" borderId="38" xfId="0" applyFont="1" applyFill="1" applyBorder="1" applyAlignment="1">
      <alignment horizontal="right" vertical="center"/>
    </xf>
    <xf numFmtId="0" fontId="24" fillId="13" borderId="27" xfId="0" applyFont="1" applyFill="1" applyBorder="1" applyAlignment="1">
      <alignment horizontal="center" vertical="justify"/>
    </xf>
    <xf numFmtId="0" fontId="18" fillId="0" borderId="41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30" fillId="13" borderId="27" xfId="0" applyFont="1" applyFill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0" fillId="0" borderId="40" xfId="0" applyFont="1" applyBorder="1" applyAlignment="1">
      <alignment horizontal="left"/>
    </xf>
    <xf numFmtId="0" fontId="30" fillId="0" borderId="41" xfId="0" applyFont="1" applyBorder="1" applyAlignment="1">
      <alignment horizontal="left"/>
    </xf>
    <xf numFmtId="0" fontId="30" fillId="0" borderId="42" xfId="0" applyFont="1" applyBorder="1" applyAlignment="1">
      <alignment horizontal="left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3667125</xdr:colOff>
      <xdr:row>73</xdr:row>
      <xdr:rowOff>28575</xdr:rowOff>
    </xdr:from>
    <xdr:to>
      <xdr:col>0</xdr:col>
      <xdr:colOff>5210175</xdr:colOff>
      <xdr:row>73</xdr:row>
      <xdr:rowOff>200025</xdr:rowOff>
    </xdr:to>
    <xdr:sp macro="" textlink="">
      <xdr:nvSpPr>
        <xdr:cNvPr id="3660" name="AutoShape 1"/>
        <xdr:cNvSpPr>
          <a:spLocks noChangeArrowheads="1"/>
        </xdr:cNvSpPr>
      </xdr:nvSpPr>
      <xdr:spPr bwMode="auto">
        <a:xfrm>
          <a:off x="3667125" y="12363450"/>
          <a:ext cx="15430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3667125</xdr:colOff>
      <xdr:row>73</xdr:row>
      <xdr:rowOff>28575</xdr:rowOff>
    </xdr:from>
    <xdr:to>
      <xdr:col>0</xdr:col>
      <xdr:colOff>5210175</xdr:colOff>
      <xdr:row>73</xdr:row>
      <xdr:rowOff>200025</xdr:rowOff>
    </xdr:to>
    <xdr:sp macro="" textlink="">
      <xdr:nvSpPr>
        <xdr:cNvPr id="4684" name="AutoShape 1"/>
        <xdr:cNvSpPr>
          <a:spLocks noChangeArrowheads="1"/>
        </xdr:cNvSpPr>
      </xdr:nvSpPr>
      <xdr:spPr bwMode="auto">
        <a:xfrm>
          <a:off x="3667125" y="12382500"/>
          <a:ext cx="15430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3667125</xdr:colOff>
      <xdr:row>73</xdr:row>
      <xdr:rowOff>28575</xdr:rowOff>
    </xdr:from>
    <xdr:to>
      <xdr:col>0</xdr:col>
      <xdr:colOff>5210175</xdr:colOff>
      <xdr:row>73</xdr:row>
      <xdr:rowOff>200025</xdr:rowOff>
    </xdr:to>
    <xdr:sp macro="" textlink="">
      <xdr:nvSpPr>
        <xdr:cNvPr id="5708" name="AutoShape 1"/>
        <xdr:cNvSpPr>
          <a:spLocks noChangeArrowheads="1"/>
        </xdr:cNvSpPr>
      </xdr:nvSpPr>
      <xdr:spPr bwMode="auto">
        <a:xfrm>
          <a:off x="3667125" y="12353925"/>
          <a:ext cx="15430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3667125</xdr:colOff>
      <xdr:row>73</xdr:row>
      <xdr:rowOff>28575</xdr:rowOff>
    </xdr:from>
    <xdr:to>
      <xdr:col>0</xdr:col>
      <xdr:colOff>5210175</xdr:colOff>
      <xdr:row>73</xdr:row>
      <xdr:rowOff>200025</xdr:rowOff>
    </xdr:to>
    <xdr:sp macro="" textlink="">
      <xdr:nvSpPr>
        <xdr:cNvPr id="6732" name="AutoShape 1"/>
        <xdr:cNvSpPr>
          <a:spLocks noChangeArrowheads="1"/>
        </xdr:cNvSpPr>
      </xdr:nvSpPr>
      <xdr:spPr bwMode="auto">
        <a:xfrm>
          <a:off x="3667125" y="12382500"/>
          <a:ext cx="15430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3667125</xdr:colOff>
      <xdr:row>73</xdr:row>
      <xdr:rowOff>28575</xdr:rowOff>
    </xdr:from>
    <xdr:to>
      <xdr:col>0</xdr:col>
      <xdr:colOff>5210175</xdr:colOff>
      <xdr:row>73</xdr:row>
      <xdr:rowOff>200025</xdr:rowOff>
    </xdr:to>
    <xdr:sp macro="" textlink="">
      <xdr:nvSpPr>
        <xdr:cNvPr id="7756" name="AutoShape 1"/>
        <xdr:cNvSpPr>
          <a:spLocks noChangeArrowheads="1"/>
        </xdr:cNvSpPr>
      </xdr:nvSpPr>
      <xdr:spPr bwMode="auto">
        <a:xfrm>
          <a:off x="3667125" y="12363450"/>
          <a:ext cx="154305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34</xdr:row>
      <xdr:rowOff>47625</xdr:rowOff>
    </xdr:from>
    <xdr:to>
      <xdr:col>5</xdr:col>
      <xdr:colOff>1085850</xdr:colOff>
      <xdr:row>34</xdr:row>
      <xdr:rowOff>142875</xdr:rowOff>
    </xdr:to>
    <xdr:sp macro="" textlink="">
      <xdr:nvSpPr>
        <xdr:cNvPr id="11851" name="AutoShape 1"/>
        <xdr:cNvSpPr>
          <a:spLocks noChangeArrowheads="1"/>
        </xdr:cNvSpPr>
      </xdr:nvSpPr>
      <xdr:spPr bwMode="auto">
        <a:xfrm>
          <a:off x="3819525" y="7591425"/>
          <a:ext cx="1685925" cy="95250"/>
        </a:xfrm>
        <a:prstGeom prst="rightArrow">
          <a:avLst>
            <a:gd name="adj1" fmla="val 50000"/>
            <a:gd name="adj2" fmla="val 44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view="pageBreakPreview" topLeftCell="A145" zoomScale="150" zoomScaleNormal="130" zoomScaleSheetLayoutView="150" workbookViewId="0">
      <selection activeCell="I51" sqref="I51:I52"/>
    </sheetView>
  </sheetViews>
  <sheetFormatPr defaultRowHeight="12.75"/>
  <cols>
    <col min="1" max="1" width="4.140625" customWidth="1"/>
    <col min="2" max="2" width="3.140625" customWidth="1"/>
    <col min="4" max="4" width="10.85546875" customWidth="1"/>
    <col min="9" max="9" width="10.5703125" bestFit="1" customWidth="1"/>
    <col min="12" max="12" width="8" customWidth="1"/>
  </cols>
  <sheetData>
    <row r="1" spans="1:11" ht="18">
      <c r="A1" s="240" t="s">
        <v>183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8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13.5" thickBot="1"/>
    <row r="4" spans="1:11" ht="26.25" customHeight="1">
      <c r="A4" s="241" t="s">
        <v>180</v>
      </c>
      <c r="B4" s="242"/>
      <c r="C4" s="243"/>
      <c r="D4" s="244"/>
      <c r="E4" s="244"/>
      <c r="F4" s="245"/>
    </row>
    <row r="5" spans="1:11" ht="26.25" customHeight="1" thickBot="1">
      <c r="A5" s="246" t="s">
        <v>181</v>
      </c>
      <c r="B5" s="247"/>
      <c r="C5" s="248"/>
      <c r="D5" s="249"/>
      <c r="E5" s="250"/>
      <c r="F5" s="251"/>
    </row>
    <row r="6" spans="1:11" ht="26.25" customHeight="1" thickBot="1"/>
    <row r="7" spans="1:11" ht="26.25" customHeight="1" thickBot="1">
      <c r="A7" s="191" t="s">
        <v>182</v>
      </c>
      <c r="B7" s="252"/>
      <c r="C7" s="252"/>
      <c r="D7" s="252"/>
      <c r="E7" s="192" t="s">
        <v>304</v>
      </c>
      <c r="F7" s="252"/>
      <c r="G7" s="253"/>
    </row>
    <row r="9" spans="1:11">
      <c r="A9" s="234" t="s">
        <v>184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2" spans="1:11" ht="21.75" customHeight="1">
      <c r="A12" s="228" t="s">
        <v>161</v>
      </c>
      <c r="B12" s="229"/>
      <c r="C12" s="232" t="s">
        <v>185</v>
      </c>
      <c r="D12" s="232"/>
      <c r="E12" s="232"/>
      <c r="F12" s="232"/>
      <c r="G12" s="232"/>
      <c r="H12" s="233"/>
      <c r="I12" s="233"/>
      <c r="J12" s="233"/>
      <c r="K12" s="233"/>
    </row>
    <row r="13" spans="1:11" ht="21.75" customHeight="1">
      <c r="A13" s="228" t="s">
        <v>162</v>
      </c>
      <c r="B13" s="229"/>
      <c r="C13" s="232" t="s">
        <v>186</v>
      </c>
      <c r="D13" s="232"/>
      <c r="E13" s="232"/>
      <c r="F13" s="232"/>
      <c r="G13" s="232"/>
      <c r="H13" s="233"/>
      <c r="I13" s="233"/>
      <c r="J13" s="233"/>
      <c r="K13" s="233"/>
    </row>
    <row r="14" spans="1:11" ht="21.75" customHeight="1">
      <c r="A14" s="228" t="s">
        <v>163</v>
      </c>
      <c r="B14" s="229"/>
      <c r="C14" s="232" t="s">
        <v>187</v>
      </c>
      <c r="D14" s="232"/>
      <c r="E14" s="232"/>
      <c r="F14" s="232"/>
      <c r="G14" s="232"/>
      <c r="H14" s="233"/>
      <c r="I14" s="233"/>
      <c r="J14" s="233"/>
      <c r="K14" s="233"/>
    </row>
    <row r="15" spans="1:11" ht="21.75" customHeight="1">
      <c r="A15" s="228" t="s">
        <v>164</v>
      </c>
      <c r="B15" s="229"/>
      <c r="C15" s="232" t="s">
        <v>188</v>
      </c>
      <c r="D15" s="232"/>
      <c r="E15" s="232"/>
      <c r="F15" s="232"/>
      <c r="G15" s="232"/>
      <c r="H15" s="233"/>
      <c r="I15" s="233"/>
      <c r="J15" s="233"/>
      <c r="K15" s="233"/>
    </row>
    <row r="16" spans="1:11">
      <c r="A16" s="178"/>
      <c r="B16" s="178"/>
    </row>
    <row r="18" spans="1:11">
      <c r="A18" s="236" t="s">
        <v>189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</row>
    <row r="20" spans="1:11" ht="25.5" customHeight="1">
      <c r="A20" s="237" t="s">
        <v>190</v>
      </c>
      <c r="B20" s="237"/>
      <c r="C20" s="237"/>
      <c r="D20" s="237"/>
      <c r="E20" s="237" t="s">
        <v>191</v>
      </c>
      <c r="F20" s="237"/>
      <c r="G20" s="237"/>
      <c r="H20" s="238" t="s">
        <v>192</v>
      </c>
      <c r="I20" s="238"/>
      <c r="J20" s="238"/>
      <c r="K20" s="238"/>
    </row>
    <row r="21" spans="1:11" ht="21.75" customHeight="1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spans="1:11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</row>
    <row r="24" spans="1:11">
      <c r="A24" s="235" t="s">
        <v>193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</row>
    <row r="26" spans="1:11">
      <c r="A26" s="179" t="s">
        <v>194</v>
      </c>
      <c r="B26" s="179"/>
    </row>
    <row r="27" spans="1:11">
      <c r="A27" t="s">
        <v>195</v>
      </c>
    </row>
    <row r="28" spans="1:11">
      <c r="A28" s="230" t="s">
        <v>196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</row>
    <row r="29" spans="1:11" ht="17.25" customHeight="1">
      <c r="A29" s="254">
        <v>1</v>
      </c>
      <c r="B29" s="255"/>
      <c r="C29" s="256" t="s">
        <v>197</v>
      </c>
      <c r="D29" s="256"/>
      <c r="E29" s="256"/>
      <c r="F29" s="256"/>
      <c r="G29" s="256"/>
      <c r="H29" s="256"/>
      <c r="I29" s="259"/>
      <c r="J29" s="259"/>
      <c r="K29" s="260"/>
    </row>
    <row r="30" spans="1:11" ht="17.25" customHeight="1">
      <c r="A30" s="254">
        <v>2</v>
      </c>
      <c r="B30" s="255"/>
      <c r="C30" s="256" t="s">
        <v>198</v>
      </c>
      <c r="D30" s="256"/>
      <c r="E30" s="256"/>
      <c r="F30" s="256"/>
      <c r="G30" s="256"/>
      <c r="H30" s="256"/>
      <c r="I30" s="259"/>
      <c r="J30" s="259"/>
      <c r="K30" s="260"/>
    </row>
    <row r="31" spans="1:11" ht="17.25" customHeight="1">
      <c r="A31" s="254">
        <v>3</v>
      </c>
      <c r="B31" s="255"/>
      <c r="C31" s="256" t="s">
        <v>334</v>
      </c>
      <c r="D31" s="256"/>
      <c r="E31" s="256"/>
      <c r="F31" s="256"/>
      <c r="G31" s="256"/>
      <c r="H31" s="256"/>
      <c r="I31" s="257"/>
      <c r="J31" s="257"/>
      <c r="K31" s="258"/>
    </row>
    <row r="32" spans="1:11" ht="17.25" customHeight="1">
      <c r="A32" s="254">
        <v>4</v>
      </c>
      <c r="B32" s="255"/>
      <c r="C32" s="256" t="s">
        <v>199</v>
      </c>
      <c r="D32" s="256"/>
      <c r="E32" s="256"/>
      <c r="F32" s="256"/>
      <c r="G32" s="256"/>
      <c r="H32" s="256"/>
      <c r="I32" s="259"/>
      <c r="J32" s="259"/>
      <c r="K32" s="260"/>
    </row>
    <row r="33" spans="1:11" ht="17.25" customHeight="1">
      <c r="A33" s="254">
        <v>5</v>
      </c>
      <c r="B33" s="255"/>
      <c r="C33" s="256" t="s">
        <v>200</v>
      </c>
      <c r="D33" s="256"/>
      <c r="E33" s="256"/>
      <c r="F33" s="256"/>
      <c r="G33" s="256"/>
      <c r="H33" s="256"/>
      <c r="I33" s="264"/>
      <c r="J33" s="259"/>
      <c r="K33" s="260"/>
    </row>
    <row r="35" spans="1:11">
      <c r="A35" s="265" t="s">
        <v>201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</row>
    <row r="37" spans="1:11" ht="14.25" customHeight="1">
      <c r="A37" s="261">
        <v>1</v>
      </c>
      <c r="B37" s="262"/>
      <c r="C37" s="230" t="s">
        <v>202</v>
      </c>
      <c r="D37" s="230"/>
      <c r="E37" s="230"/>
      <c r="F37" s="230"/>
      <c r="G37" s="230"/>
      <c r="H37" s="230"/>
      <c r="I37" s="230"/>
      <c r="J37" s="230" t="s">
        <v>179</v>
      </c>
      <c r="K37" s="230"/>
    </row>
    <row r="38" spans="1:11" ht="15" customHeight="1">
      <c r="A38" s="222" t="s">
        <v>161</v>
      </c>
      <c r="B38" s="223"/>
      <c r="C38" s="263" t="s">
        <v>204</v>
      </c>
      <c r="D38" s="263"/>
      <c r="E38" s="263"/>
      <c r="F38" s="263"/>
      <c r="G38" s="263"/>
      <c r="H38" s="263"/>
      <c r="I38" s="263"/>
      <c r="J38" s="231"/>
      <c r="K38" s="231"/>
    </row>
    <row r="39" spans="1:11" ht="15" customHeight="1">
      <c r="A39" s="222" t="s">
        <v>162</v>
      </c>
      <c r="B39" s="223"/>
      <c r="C39" s="263" t="s">
        <v>205</v>
      </c>
      <c r="D39" s="263"/>
      <c r="E39" s="263"/>
      <c r="F39" s="263"/>
      <c r="G39" s="263"/>
      <c r="H39" s="263"/>
      <c r="I39" s="263"/>
      <c r="J39" s="231"/>
      <c r="K39" s="231"/>
    </row>
    <row r="40" spans="1:11" ht="15" customHeight="1">
      <c r="A40" s="222" t="s">
        <v>163</v>
      </c>
      <c r="B40" s="223"/>
      <c r="C40" s="263" t="s">
        <v>206</v>
      </c>
      <c r="D40" s="263"/>
      <c r="E40" s="263"/>
      <c r="F40" s="263"/>
      <c r="G40" s="263"/>
      <c r="H40" s="263"/>
      <c r="I40" s="263"/>
      <c r="J40" s="231"/>
      <c r="K40" s="231"/>
    </row>
    <row r="41" spans="1:11" ht="15" customHeight="1">
      <c r="A41" s="222" t="s">
        <v>164</v>
      </c>
      <c r="B41" s="223"/>
      <c r="C41" s="263" t="s">
        <v>207</v>
      </c>
      <c r="D41" s="263"/>
      <c r="E41" s="263"/>
      <c r="F41" s="263"/>
      <c r="G41" s="263"/>
      <c r="H41" s="263"/>
      <c r="I41" s="263"/>
      <c r="J41" s="231"/>
      <c r="K41" s="231"/>
    </row>
    <row r="42" spans="1:11" ht="15" customHeight="1">
      <c r="A42" s="222" t="s">
        <v>165</v>
      </c>
      <c r="B42" s="223"/>
      <c r="C42" s="263" t="s">
        <v>208</v>
      </c>
      <c r="D42" s="263"/>
      <c r="E42" s="263"/>
      <c r="F42" s="263"/>
      <c r="G42" s="263"/>
      <c r="H42" s="263"/>
      <c r="I42" s="263"/>
      <c r="J42" s="231"/>
      <c r="K42" s="231"/>
    </row>
    <row r="43" spans="1:11" ht="15" customHeight="1">
      <c r="A43" s="222" t="s">
        <v>166</v>
      </c>
      <c r="B43" s="223"/>
      <c r="C43" s="263" t="s">
        <v>209</v>
      </c>
      <c r="D43" s="263"/>
      <c r="E43" s="263"/>
      <c r="F43" s="263"/>
      <c r="G43" s="263"/>
      <c r="H43" s="263"/>
      <c r="I43" s="263"/>
      <c r="J43" s="231"/>
      <c r="K43" s="231"/>
    </row>
    <row r="44" spans="1:11" ht="15" customHeight="1">
      <c r="A44" s="222" t="s">
        <v>167</v>
      </c>
      <c r="B44" s="223"/>
      <c r="C44" s="263" t="s">
        <v>210</v>
      </c>
      <c r="D44" s="263"/>
      <c r="E44" s="263"/>
      <c r="F44" s="263"/>
      <c r="G44" s="263"/>
      <c r="H44" s="263"/>
      <c r="I44" s="263"/>
      <c r="J44" s="231"/>
      <c r="K44" s="231"/>
    </row>
    <row r="45" spans="1:11" ht="15" customHeight="1">
      <c r="A45" s="230" t="s">
        <v>203</v>
      </c>
      <c r="B45" s="230"/>
      <c r="C45" s="230"/>
      <c r="D45" s="230"/>
      <c r="E45" s="230"/>
      <c r="F45" s="230"/>
      <c r="G45" s="230"/>
      <c r="H45" s="230"/>
      <c r="I45" s="230"/>
      <c r="J45" s="266">
        <f>SUM(J38:K44)</f>
        <v>0</v>
      </c>
      <c r="K45" s="266"/>
    </row>
    <row r="47" spans="1:11">
      <c r="A47" s="265" t="s">
        <v>211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</row>
    <row r="49" spans="1:12">
      <c r="A49" s="267" t="s">
        <v>212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67"/>
    </row>
    <row r="50" spans="1:12">
      <c r="A50" s="228" t="s">
        <v>213</v>
      </c>
      <c r="B50" s="229"/>
      <c r="C50" s="215" t="s">
        <v>214</v>
      </c>
      <c r="D50" s="215"/>
      <c r="E50" s="215"/>
      <c r="F50" s="215"/>
      <c r="G50" s="215"/>
      <c r="H50" s="215"/>
      <c r="I50" s="212" t="s">
        <v>319</v>
      </c>
      <c r="J50" s="230" t="s">
        <v>179</v>
      </c>
      <c r="K50" s="230"/>
    </row>
    <row r="51" spans="1:12">
      <c r="A51" s="222" t="s">
        <v>161</v>
      </c>
      <c r="B51" s="223"/>
      <c r="C51" s="268" t="s">
        <v>215</v>
      </c>
      <c r="D51" s="259"/>
      <c r="E51" s="259"/>
      <c r="F51" s="259"/>
      <c r="G51" s="259"/>
      <c r="H51" s="260"/>
      <c r="I51" s="213"/>
      <c r="J51" s="231">
        <f>J45*I51</f>
        <v>0</v>
      </c>
      <c r="K51" s="231"/>
    </row>
    <row r="52" spans="1:12">
      <c r="A52" s="222" t="s">
        <v>162</v>
      </c>
      <c r="B52" s="223"/>
      <c r="C52" s="268" t="s">
        <v>216</v>
      </c>
      <c r="D52" s="259"/>
      <c r="E52" s="259"/>
      <c r="F52" s="259"/>
      <c r="G52" s="259"/>
      <c r="H52" s="260"/>
      <c r="I52" s="213"/>
      <c r="J52" s="231">
        <f>J45*I52</f>
        <v>0</v>
      </c>
      <c r="K52" s="231"/>
    </row>
    <row r="53" spans="1:12">
      <c r="A53" s="228" t="s">
        <v>203</v>
      </c>
      <c r="B53" s="269"/>
      <c r="C53" s="269"/>
      <c r="D53" s="269"/>
      <c r="E53" s="269"/>
      <c r="F53" s="269"/>
      <c r="G53" s="269"/>
      <c r="H53" s="229"/>
      <c r="I53" s="204">
        <f>SUM(I51:I52)</f>
        <v>0</v>
      </c>
      <c r="J53" s="266">
        <f>SUM(J51:K52)</f>
        <v>0</v>
      </c>
      <c r="K53" s="266"/>
    </row>
    <row r="55" spans="1:12" ht="30.75" customHeight="1">
      <c r="A55" s="227" t="s">
        <v>217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</row>
    <row r="56" spans="1:12">
      <c r="A56" s="228" t="s">
        <v>218</v>
      </c>
      <c r="B56" s="229"/>
      <c r="C56" s="230" t="s">
        <v>219</v>
      </c>
      <c r="D56" s="230"/>
      <c r="E56" s="230"/>
      <c r="F56" s="230"/>
      <c r="G56" s="230"/>
      <c r="H56" s="230" t="s">
        <v>319</v>
      </c>
      <c r="I56" s="230"/>
      <c r="J56" s="230" t="s">
        <v>179</v>
      </c>
      <c r="K56" s="230"/>
    </row>
    <row r="57" spans="1:12">
      <c r="A57" s="222" t="s">
        <v>161</v>
      </c>
      <c r="B57" s="223"/>
      <c r="C57" s="224" t="s">
        <v>221</v>
      </c>
      <c r="D57" s="224"/>
      <c r="E57" s="224"/>
      <c r="F57" s="224"/>
      <c r="G57" s="224"/>
      <c r="H57" s="225">
        <v>0.2</v>
      </c>
      <c r="I57" s="225"/>
      <c r="J57" s="231">
        <f>(J45+J53)*H57</f>
        <v>0</v>
      </c>
      <c r="K57" s="231"/>
      <c r="L57" s="196"/>
    </row>
    <row r="58" spans="1:12">
      <c r="A58" s="222" t="s">
        <v>162</v>
      </c>
      <c r="B58" s="223"/>
      <c r="C58" s="224" t="s">
        <v>222</v>
      </c>
      <c r="D58" s="224"/>
      <c r="E58" s="224"/>
      <c r="F58" s="224"/>
      <c r="G58" s="224"/>
      <c r="H58" s="226">
        <v>2.5000000000000001E-2</v>
      </c>
      <c r="I58" s="226"/>
      <c r="J58" s="231">
        <f>(J45+J53)*H58</f>
        <v>0</v>
      </c>
      <c r="K58" s="231"/>
    </row>
    <row r="59" spans="1:12">
      <c r="A59" s="222" t="s">
        <v>163</v>
      </c>
      <c r="B59" s="223"/>
      <c r="C59" s="224" t="s">
        <v>223</v>
      </c>
      <c r="D59" s="224"/>
      <c r="E59" s="224"/>
      <c r="F59" s="224"/>
      <c r="G59" s="224"/>
      <c r="H59" s="225">
        <v>0.03</v>
      </c>
      <c r="I59" s="225"/>
      <c r="J59" s="231">
        <f>(J45+J53)*H59</f>
        <v>0</v>
      </c>
      <c r="K59" s="231"/>
    </row>
    <row r="60" spans="1:12">
      <c r="A60" s="222" t="s">
        <v>164</v>
      </c>
      <c r="B60" s="223"/>
      <c r="C60" s="224" t="s">
        <v>224</v>
      </c>
      <c r="D60" s="224"/>
      <c r="E60" s="224"/>
      <c r="F60" s="224"/>
      <c r="G60" s="224"/>
      <c r="H60" s="226">
        <v>1.4999999999999999E-2</v>
      </c>
      <c r="I60" s="226"/>
      <c r="J60" s="231">
        <f>(J45+J53)*H60</f>
        <v>0</v>
      </c>
      <c r="K60" s="231"/>
    </row>
    <row r="61" spans="1:12">
      <c r="A61" s="222" t="s">
        <v>165</v>
      </c>
      <c r="B61" s="223"/>
      <c r="C61" s="224" t="s">
        <v>225</v>
      </c>
      <c r="D61" s="224"/>
      <c r="E61" s="224"/>
      <c r="F61" s="224"/>
      <c r="G61" s="224"/>
      <c r="H61" s="226">
        <v>0.01</v>
      </c>
      <c r="I61" s="226"/>
      <c r="J61" s="231">
        <f>(J45+J53)*H61</f>
        <v>0</v>
      </c>
      <c r="K61" s="231"/>
    </row>
    <row r="62" spans="1:12">
      <c r="A62" s="222" t="s">
        <v>166</v>
      </c>
      <c r="B62" s="223"/>
      <c r="C62" s="224" t="s">
        <v>226</v>
      </c>
      <c r="D62" s="224"/>
      <c r="E62" s="224"/>
      <c r="F62" s="224"/>
      <c r="G62" s="224"/>
      <c r="H62" s="226">
        <v>6.0000000000000001E-3</v>
      </c>
      <c r="I62" s="226"/>
      <c r="J62" s="231">
        <f>(J45+J53)*H62</f>
        <v>0</v>
      </c>
      <c r="K62" s="231"/>
    </row>
    <row r="63" spans="1:12">
      <c r="A63" s="222" t="s">
        <v>167</v>
      </c>
      <c r="B63" s="223"/>
      <c r="C63" s="224" t="s">
        <v>227</v>
      </c>
      <c r="D63" s="224"/>
      <c r="E63" s="224"/>
      <c r="F63" s="224"/>
      <c r="G63" s="224"/>
      <c r="H63" s="226">
        <v>2E-3</v>
      </c>
      <c r="I63" s="226"/>
      <c r="J63" s="231">
        <f>(J45+J53)*H63</f>
        <v>0</v>
      </c>
      <c r="K63" s="231"/>
    </row>
    <row r="64" spans="1:12">
      <c r="A64" s="222" t="s">
        <v>220</v>
      </c>
      <c r="B64" s="223"/>
      <c r="C64" s="224" t="s">
        <v>228</v>
      </c>
      <c r="D64" s="224"/>
      <c r="E64" s="224"/>
      <c r="F64" s="224"/>
      <c r="G64" s="224"/>
      <c r="H64" s="226">
        <v>0.08</v>
      </c>
      <c r="I64" s="226"/>
      <c r="J64" s="231">
        <f>(J45+J53)*H64</f>
        <v>0</v>
      </c>
      <c r="K64" s="231"/>
    </row>
    <row r="65" spans="1:11">
      <c r="A65" s="230" t="s">
        <v>203</v>
      </c>
      <c r="B65" s="230"/>
      <c r="C65" s="230"/>
      <c r="D65" s="230"/>
      <c r="E65" s="230"/>
      <c r="F65" s="230"/>
      <c r="G65" s="230"/>
      <c r="H65" s="270">
        <f>SUM(H57:I64)</f>
        <v>0.36799999999999999</v>
      </c>
      <c r="I65" s="270"/>
      <c r="J65" s="266">
        <f>SUM(J57:K64)</f>
        <v>0</v>
      </c>
      <c r="K65" s="266"/>
    </row>
    <row r="67" spans="1:11">
      <c r="A67" s="179" t="s">
        <v>229</v>
      </c>
      <c r="B67" s="179"/>
    </row>
    <row r="68" spans="1:11">
      <c r="A68" s="228" t="s">
        <v>230</v>
      </c>
      <c r="B68" s="229"/>
      <c r="C68" s="228" t="s">
        <v>231</v>
      </c>
      <c r="D68" s="269"/>
      <c r="E68" s="269"/>
      <c r="F68" s="269"/>
      <c r="G68" s="269"/>
      <c r="H68" s="229"/>
      <c r="I68" s="214" t="s">
        <v>324</v>
      </c>
      <c r="J68" s="230" t="s">
        <v>179</v>
      </c>
      <c r="K68" s="230"/>
    </row>
    <row r="69" spans="1:11">
      <c r="A69" s="222" t="s">
        <v>161</v>
      </c>
      <c r="B69" s="223"/>
      <c r="C69" s="268" t="s">
        <v>320</v>
      </c>
      <c r="D69" s="259"/>
      <c r="E69" s="259"/>
      <c r="F69" s="259"/>
      <c r="G69" s="259"/>
      <c r="H69" s="260"/>
      <c r="I69" s="218"/>
      <c r="J69" s="231"/>
      <c r="K69" s="231"/>
    </row>
    <row r="70" spans="1:11">
      <c r="A70" s="222" t="s">
        <v>162</v>
      </c>
      <c r="B70" s="223"/>
      <c r="C70" s="268" t="s">
        <v>335</v>
      </c>
      <c r="D70" s="259"/>
      <c r="E70" s="259"/>
      <c r="F70" s="259"/>
      <c r="G70" s="259"/>
      <c r="H70" s="260"/>
      <c r="I70" s="219"/>
      <c r="J70" s="231"/>
      <c r="K70" s="231"/>
    </row>
    <row r="71" spans="1:11">
      <c r="A71" s="222" t="s">
        <v>163</v>
      </c>
      <c r="B71" s="223"/>
      <c r="C71" s="268" t="s">
        <v>271</v>
      </c>
      <c r="D71" s="259"/>
      <c r="E71" s="259"/>
      <c r="F71" s="259"/>
      <c r="G71" s="259"/>
      <c r="H71" s="260"/>
      <c r="I71" s="219"/>
      <c r="J71" s="231"/>
      <c r="K71" s="231"/>
    </row>
    <row r="72" spans="1:11">
      <c r="A72" s="222" t="s">
        <v>164</v>
      </c>
      <c r="B72" s="223"/>
      <c r="C72" s="268" t="s">
        <v>305</v>
      </c>
      <c r="D72" s="259"/>
      <c r="E72" s="259"/>
      <c r="F72" s="259"/>
      <c r="G72" s="259"/>
      <c r="H72" s="260"/>
      <c r="I72" s="219"/>
      <c r="J72" s="231"/>
      <c r="K72" s="231"/>
    </row>
    <row r="73" spans="1:11">
      <c r="A73" s="230" t="s">
        <v>203</v>
      </c>
      <c r="B73" s="230"/>
      <c r="C73" s="230"/>
      <c r="D73" s="230"/>
      <c r="E73" s="230"/>
      <c r="F73" s="230"/>
      <c r="G73" s="230"/>
      <c r="H73" s="230"/>
      <c r="I73" s="230"/>
      <c r="J73" s="266">
        <f>SUM(J69:K72)</f>
        <v>0</v>
      </c>
      <c r="K73" s="266"/>
    </row>
    <row r="75" spans="1:11">
      <c r="A75" s="179" t="s">
        <v>232</v>
      </c>
      <c r="B75" s="179"/>
    </row>
    <row r="76" spans="1:11">
      <c r="A76" s="228">
        <v>2</v>
      </c>
      <c r="B76" s="229"/>
      <c r="C76" s="230" t="s">
        <v>233</v>
      </c>
      <c r="D76" s="230"/>
      <c r="E76" s="230"/>
      <c r="F76" s="230"/>
      <c r="G76" s="230"/>
      <c r="H76" s="230"/>
      <c r="I76" s="230"/>
      <c r="J76" s="230" t="s">
        <v>179</v>
      </c>
      <c r="K76" s="230"/>
    </row>
    <row r="77" spans="1:11">
      <c r="A77" s="222" t="s">
        <v>213</v>
      </c>
      <c r="B77" s="223"/>
      <c r="C77" s="263" t="str">
        <f>C50</f>
        <v>13º (décimo terceiro) Salário, Férias e Adicional de Férias</v>
      </c>
      <c r="D77" s="263"/>
      <c r="E77" s="263"/>
      <c r="F77" s="263"/>
      <c r="G77" s="263"/>
      <c r="H77" s="263"/>
      <c r="I77" s="263"/>
      <c r="J77" s="231">
        <f>J53</f>
        <v>0</v>
      </c>
      <c r="K77" s="231"/>
    </row>
    <row r="78" spans="1:11">
      <c r="A78" s="222" t="s">
        <v>218</v>
      </c>
      <c r="B78" s="223"/>
      <c r="C78" s="263" t="str">
        <f>C56</f>
        <v>GPS, FGTS e outras contribuições</v>
      </c>
      <c r="D78" s="263"/>
      <c r="E78" s="263"/>
      <c r="F78" s="263"/>
      <c r="G78" s="263"/>
      <c r="H78" s="263"/>
      <c r="I78" s="263"/>
      <c r="J78" s="231">
        <f>J65</f>
        <v>0</v>
      </c>
      <c r="K78" s="231"/>
    </row>
    <row r="79" spans="1:11">
      <c r="A79" s="222" t="s">
        <v>230</v>
      </c>
      <c r="B79" s="223"/>
      <c r="C79" s="263" t="str">
        <f>C68</f>
        <v>Benefícios Mensais e Diários</v>
      </c>
      <c r="D79" s="263"/>
      <c r="E79" s="263"/>
      <c r="F79" s="263"/>
      <c r="G79" s="263"/>
      <c r="H79" s="263"/>
      <c r="I79" s="263"/>
      <c r="J79" s="231">
        <f>J73</f>
        <v>0</v>
      </c>
      <c r="K79" s="231"/>
    </row>
    <row r="80" spans="1:11">
      <c r="A80" s="230" t="s">
        <v>203</v>
      </c>
      <c r="B80" s="230"/>
      <c r="C80" s="230"/>
      <c r="D80" s="230"/>
      <c r="E80" s="230"/>
      <c r="F80" s="230"/>
      <c r="G80" s="230"/>
      <c r="H80" s="230"/>
      <c r="I80" s="230"/>
      <c r="J80" s="266">
        <f>SUM(J77:K79)</f>
        <v>0</v>
      </c>
      <c r="K80" s="266"/>
    </row>
    <row r="82" spans="1:11">
      <c r="A82" s="271" t="s">
        <v>234</v>
      </c>
      <c r="B82" s="271"/>
      <c r="C82" s="271"/>
      <c r="D82" s="271"/>
      <c r="E82" s="271"/>
      <c r="F82" s="271"/>
      <c r="G82" s="271"/>
      <c r="H82" s="271"/>
      <c r="I82" s="271"/>
      <c r="J82" s="271"/>
      <c r="K82" s="271"/>
    </row>
    <row r="83" spans="1:11">
      <c r="A83" s="184"/>
      <c r="B83" s="184"/>
      <c r="C83" s="184"/>
      <c r="D83" s="184"/>
      <c r="E83" s="184"/>
      <c r="F83" s="184"/>
      <c r="G83" s="184"/>
      <c r="H83" s="184"/>
      <c r="I83" s="184"/>
      <c r="J83" s="184"/>
      <c r="K83" s="184"/>
    </row>
    <row r="84" spans="1:11">
      <c r="A84" s="228">
        <v>3</v>
      </c>
      <c r="B84" s="229"/>
      <c r="C84" s="228" t="s">
        <v>235</v>
      </c>
      <c r="D84" s="269"/>
      <c r="E84" s="269"/>
      <c r="F84" s="269"/>
      <c r="G84" s="269"/>
      <c r="H84" s="229"/>
      <c r="I84" s="214" t="s">
        <v>319</v>
      </c>
      <c r="J84" s="230" t="s">
        <v>179</v>
      </c>
      <c r="K84" s="230"/>
    </row>
    <row r="85" spans="1:11">
      <c r="A85" s="222" t="s">
        <v>161</v>
      </c>
      <c r="B85" s="223"/>
      <c r="C85" s="268" t="s">
        <v>236</v>
      </c>
      <c r="D85" s="259"/>
      <c r="E85" s="259"/>
      <c r="F85" s="259"/>
      <c r="G85" s="259"/>
      <c r="H85" s="260"/>
      <c r="I85" s="213"/>
      <c r="J85" s="231">
        <f>(J45+J53)*I85</f>
        <v>0</v>
      </c>
      <c r="K85" s="231"/>
    </row>
    <row r="86" spans="1:11">
      <c r="A86" s="222" t="s">
        <v>162</v>
      </c>
      <c r="B86" s="223"/>
      <c r="C86" s="268" t="s">
        <v>237</v>
      </c>
      <c r="D86" s="259"/>
      <c r="E86" s="259"/>
      <c r="F86" s="259"/>
      <c r="G86" s="259"/>
      <c r="H86" s="260"/>
      <c r="I86" s="213"/>
      <c r="J86" s="231">
        <f>(J45+J53)*I86</f>
        <v>0</v>
      </c>
      <c r="K86" s="231"/>
    </row>
    <row r="87" spans="1:11">
      <c r="A87" s="222" t="s">
        <v>163</v>
      </c>
      <c r="B87" s="223"/>
      <c r="C87" s="268" t="s">
        <v>238</v>
      </c>
      <c r="D87" s="259"/>
      <c r="E87" s="259"/>
      <c r="F87" s="259"/>
      <c r="G87" s="259"/>
      <c r="H87" s="260"/>
      <c r="I87" s="213"/>
      <c r="J87" s="231">
        <f>(J45+J53)*I87</f>
        <v>0</v>
      </c>
      <c r="K87" s="231"/>
    </row>
    <row r="88" spans="1:11">
      <c r="A88" s="222" t="s">
        <v>164</v>
      </c>
      <c r="B88" s="223"/>
      <c r="C88" s="272" t="s">
        <v>239</v>
      </c>
      <c r="D88" s="273"/>
      <c r="E88" s="273"/>
      <c r="F88" s="273"/>
      <c r="G88" s="273"/>
      <c r="H88" s="274"/>
      <c r="I88" s="221"/>
      <c r="J88" s="231">
        <f>(J45+J53)*I88</f>
        <v>0</v>
      </c>
      <c r="K88" s="231"/>
    </row>
    <row r="89" spans="1:11">
      <c r="A89" s="222" t="s">
        <v>165</v>
      </c>
      <c r="B89" s="223"/>
      <c r="C89" s="268" t="s">
        <v>337</v>
      </c>
      <c r="D89" s="259"/>
      <c r="E89" s="259"/>
      <c r="F89" s="259"/>
      <c r="G89" s="259"/>
      <c r="H89" s="260"/>
      <c r="I89" s="213"/>
      <c r="J89" s="275">
        <f>(J45+J53)*I89</f>
        <v>0</v>
      </c>
      <c r="K89" s="275"/>
    </row>
    <row r="90" spans="1:11">
      <c r="A90" s="222" t="s">
        <v>166</v>
      </c>
      <c r="B90" s="223"/>
      <c r="C90" s="268" t="s">
        <v>240</v>
      </c>
      <c r="D90" s="259"/>
      <c r="E90" s="259"/>
      <c r="F90" s="259"/>
      <c r="G90" s="259"/>
      <c r="H90" s="260"/>
      <c r="I90" s="213"/>
      <c r="J90" s="231">
        <f>(J45+J53)*I90</f>
        <v>0</v>
      </c>
      <c r="K90" s="231"/>
    </row>
    <row r="91" spans="1:11">
      <c r="A91" s="215" t="s">
        <v>203</v>
      </c>
      <c r="B91" s="215"/>
      <c r="C91" s="215"/>
      <c r="D91" s="215"/>
      <c r="E91" s="215"/>
      <c r="F91" s="215"/>
      <c r="G91" s="215"/>
      <c r="H91" s="215"/>
      <c r="I91" s="216">
        <f>SUM(I85:I90)</f>
        <v>0</v>
      </c>
      <c r="J91" s="266">
        <f>SUM(J85:K90)</f>
        <v>0</v>
      </c>
      <c r="K91" s="266"/>
    </row>
    <row r="93" spans="1:11">
      <c r="A93" s="271" t="s">
        <v>241</v>
      </c>
      <c r="B93" s="271"/>
      <c r="C93" s="271"/>
      <c r="D93" s="271"/>
      <c r="E93" s="271"/>
      <c r="F93" s="271"/>
      <c r="G93" s="271"/>
      <c r="H93" s="271"/>
      <c r="I93" s="271"/>
      <c r="J93" s="271"/>
      <c r="K93" s="271"/>
    </row>
    <row r="96" spans="1:11">
      <c r="A96" s="179" t="s">
        <v>242</v>
      </c>
      <c r="B96" s="179"/>
    </row>
    <row r="97" spans="1:11">
      <c r="A97" s="228" t="s">
        <v>243</v>
      </c>
      <c r="B97" s="229"/>
      <c r="C97" s="228" t="s">
        <v>244</v>
      </c>
      <c r="D97" s="269"/>
      <c r="E97" s="269"/>
      <c r="F97" s="269"/>
      <c r="G97" s="269"/>
      <c r="H97" s="229"/>
      <c r="I97" s="214" t="s">
        <v>319</v>
      </c>
      <c r="J97" s="230" t="s">
        <v>179</v>
      </c>
      <c r="K97" s="230"/>
    </row>
    <row r="98" spans="1:11">
      <c r="A98" s="222" t="s">
        <v>161</v>
      </c>
      <c r="B98" s="223"/>
      <c r="C98" s="268" t="s">
        <v>325</v>
      </c>
      <c r="D98" s="259"/>
      <c r="E98" s="259"/>
      <c r="F98" s="259"/>
      <c r="G98" s="259"/>
      <c r="H98" s="260"/>
      <c r="I98" s="213"/>
      <c r="J98" s="276">
        <f>(J45+J53)*I98</f>
        <v>0</v>
      </c>
      <c r="K98" s="276"/>
    </row>
    <row r="99" spans="1:11">
      <c r="A99" s="222" t="s">
        <v>162</v>
      </c>
      <c r="B99" s="223"/>
      <c r="C99" s="268" t="s">
        <v>326</v>
      </c>
      <c r="D99" s="259"/>
      <c r="E99" s="259"/>
      <c r="F99" s="259"/>
      <c r="G99" s="259"/>
      <c r="H99" s="260"/>
      <c r="I99" s="213"/>
      <c r="J99" s="276">
        <f>(J45+J53)*I99</f>
        <v>0</v>
      </c>
      <c r="K99" s="276"/>
    </row>
    <row r="100" spans="1:11">
      <c r="A100" s="222" t="s">
        <v>163</v>
      </c>
      <c r="B100" s="223"/>
      <c r="C100" s="268" t="s">
        <v>327</v>
      </c>
      <c r="D100" s="259"/>
      <c r="E100" s="259"/>
      <c r="F100" s="259"/>
      <c r="G100" s="259"/>
      <c r="H100" s="260"/>
      <c r="I100" s="213"/>
      <c r="J100" s="276">
        <f>(J45+J53)*I100</f>
        <v>0</v>
      </c>
      <c r="K100" s="276"/>
    </row>
    <row r="101" spans="1:11">
      <c r="A101" s="222" t="s">
        <v>164</v>
      </c>
      <c r="B101" s="223"/>
      <c r="C101" s="268" t="s">
        <v>328</v>
      </c>
      <c r="D101" s="259"/>
      <c r="E101" s="259"/>
      <c r="F101" s="259"/>
      <c r="G101" s="259"/>
      <c r="H101" s="260"/>
      <c r="I101" s="217"/>
      <c r="J101" s="276">
        <f>(J45+J53)*I101</f>
        <v>0</v>
      </c>
      <c r="K101" s="276"/>
    </row>
    <row r="102" spans="1:11">
      <c r="A102" s="222" t="s">
        <v>165</v>
      </c>
      <c r="B102" s="223"/>
      <c r="C102" s="268" t="s">
        <v>329</v>
      </c>
      <c r="D102" s="259"/>
      <c r="E102" s="259"/>
      <c r="F102" s="259"/>
      <c r="G102" s="259"/>
      <c r="H102" s="260"/>
      <c r="I102" s="213"/>
      <c r="J102" s="276">
        <f>(J45+J53)*I102</f>
        <v>0</v>
      </c>
      <c r="K102" s="276"/>
    </row>
    <row r="103" spans="1:11">
      <c r="A103" s="222" t="s">
        <v>166</v>
      </c>
      <c r="B103" s="223"/>
      <c r="C103" s="268" t="s">
        <v>330</v>
      </c>
      <c r="D103" s="259"/>
      <c r="E103" s="259"/>
      <c r="F103" s="259"/>
      <c r="G103" s="259"/>
      <c r="H103" s="260"/>
      <c r="I103" s="213"/>
      <c r="J103" s="276">
        <f>(J45+J53)*I103</f>
        <v>0</v>
      </c>
      <c r="K103" s="276"/>
    </row>
    <row r="104" spans="1:11">
      <c r="A104" s="228" t="s">
        <v>203</v>
      </c>
      <c r="B104" s="269"/>
      <c r="C104" s="269"/>
      <c r="D104" s="269"/>
      <c r="E104" s="269"/>
      <c r="F104" s="269"/>
      <c r="G104" s="269"/>
      <c r="H104" s="229"/>
      <c r="I104" s="204">
        <f>SUM(I98:I103)</f>
        <v>0</v>
      </c>
      <c r="J104" s="277">
        <f>SUM(J98:K103)</f>
        <v>0</v>
      </c>
      <c r="K104" s="277"/>
    </row>
    <row r="106" spans="1:11">
      <c r="A106" s="179" t="s">
        <v>245</v>
      </c>
      <c r="B106" s="179"/>
    </row>
    <row r="107" spans="1:11">
      <c r="A107" s="228" t="s">
        <v>246</v>
      </c>
      <c r="B107" s="229"/>
      <c r="C107" s="230" t="s">
        <v>338</v>
      </c>
      <c r="D107" s="230"/>
      <c r="E107" s="230"/>
      <c r="F107" s="230"/>
      <c r="G107" s="230"/>
      <c r="H107" s="230"/>
      <c r="I107" s="230"/>
      <c r="J107" s="230" t="s">
        <v>179</v>
      </c>
      <c r="K107" s="230"/>
    </row>
    <row r="108" spans="1:11">
      <c r="A108" s="222" t="s">
        <v>161</v>
      </c>
      <c r="B108" s="223"/>
      <c r="C108" s="263" t="s">
        <v>331</v>
      </c>
      <c r="D108" s="263"/>
      <c r="E108" s="263"/>
      <c r="F108" s="263"/>
      <c r="G108" s="263"/>
      <c r="H108" s="263"/>
      <c r="I108" s="263"/>
      <c r="J108" s="276"/>
      <c r="K108" s="276"/>
    </row>
    <row r="109" spans="1:11">
      <c r="A109" s="228" t="s">
        <v>203</v>
      </c>
      <c r="B109" s="269"/>
      <c r="C109" s="269"/>
      <c r="D109" s="269"/>
      <c r="E109" s="269"/>
      <c r="F109" s="269"/>
      <c r="G109" s="269"/>
      <c r="H109" s="269"/>
      <c r="I109" s="229"/>
      <c r="J109" s="277">
        <f>SUM(J108)</f>
        <v>0</v>
      </c>
      <c r="K109" s="277"/>
    </row>
    <row r="111" spans="1:11">
      <c r="A111" s="179" t="s">
        <v>247</v>
      </c>
      <c r="B111" s="179"/>
    </row>
    <row r="112" spans="1:11">
      <c r="A112" s="228">
        <v>4</v>
      </c>
      <c r="B112" s="229"/>
      <c r="C112" s="230" t="s">
        <v>248</v>
      </c>
      <c r="D112" s="230"/>
      <c r="E112" s="230"/>
      <c r="F112" s="230"/>
      <c r="G112" s="230"/>
      <c r="H112" s="230"/>
      <c r="I112" s="230"/>
      <c r="J112" s="230" t="s">
        <v>179</v>
      </c>
      <c r="K112" s="230"/>
    </row>
    <row r="113" spans="1:11">
      <c r="A113" s="222" t="s">
        <v>243</v>
      </c>
      <c r="B113" s="223"/>
      <c r="C113" s="263" t="s">
        <v>332</v>
      </c>
      <c r="D113" s="263"/>
      <c r="E113" s="263"/>
      <c r="F113" s="263"/>
      <c r="G113" s="263"/>
      <c r="H113" s="263"/>
      <c r="I113" s="263"/>
      <c r="J113" s="231">
        <f>J104</f>
        <v>0</v>
      </c>
      <c r="K113" s="231"/>
    </row>
    <row r="114" spans="1:11">
      <c r="A114" s="222" t="s">
        <v>246</v>
      </c>
      <c r="B114" s="223"/>
      <c r="C114" s="263" t="s">
        <v>338</v>
      </c>
      <c r="D114" s="263"/>
      <c r="E114" s="263"/>
      <c r="F114" s="263"/>
      <c r="G114" s="263"/>
      <c r="H114" s="263"/>
      <c r="I114" s="263"/>
      <c r="J114" s="231">
        <f>J109</f>
        <v>0</v>
      </c>
      <c r="K114" s="231"/>
    </row>
    <row r="115" spans="1:11">
      <c r="A115" s="230" t="s">
        <v>203</v>
      </c>
      <c r="B115" s="230"/>
      <c r="C115" s="230"/>
      <c r="D115" s="230"/>
      <c r="E115" s="230"/>
      <c r="F115" s="230"/>
      <c r="G115" s="230"/>
      <c r="H115" s="230"/>
      <c r="I115" s="230"/>
      <c r="J115" s="266">
        <f>SUM(J113:K114)</f>
        <v>0</v>
      </c>
      <c r="K115" s="266"/>
    </row>
    <row r="117" spans="1:11">
      <c r="A117" s="265" t="s">
        <v>249</v>
      </c>
      <c r="B117" s="265"/>
      <c r="C117" s="265"/>
      <c r="D117" s="265"/>
      <c r="E117" s="265"/>
      <c r="F117" s="265"/>
      <c r="G117" s="265"/>
      <c r="H117" s="265"/>
      <c r="I117" s="265"/>
      <c r="J117" s="265"/>
      <c r="K117" s="265"/>
    </row>
    <row r="118" spans="1:11">
      <c r="A118" s="179"/>
      <c r="B118" s="179"/>
    </row>
    <row r="119" spans="1:11">
      <c r="A119" s="228">
        <v>5</v>
      </c>
      <c r="B119" s="229"/>
      <c r="C119" s="230" t="s">
        <v>250</v>
      </c>
      <c r="D119" s="230"/>
      <c r="E119" s="230"/>
      <c r="F119" s="230"/>
      <c r="G119" s="230"/>
      <c r="H119" s="230"/>
      <c r="I119" s="230"/>
      <c r="J119" s="230" t="s">
        <v>179</v>
      </c>
      <c r="K119" s="230"/>
    </row>
    <row r="120" spans="1:11">
      <c r="A120" s="222" t="s">
        <v>161</v>
      </c>
      <c r="B120" s="223"/>
      <c r="C120" s="263" t="s">
        <v>251</v>
      </c>
      <c r="D120" s="263"/>
      <c r="E120" s="263"/>
      <c r="F120" s="263"/>
      <c r="G120" s="263"/>
      <c r="H120" s="263"/>
      <c r="I120" s="263"/>
      <c r="J120" s="276">
        <f>Uniformes!D11</f>
        <v>0</v>
      </c>
      <c r="K120" s="276"/>
    </row>
    <row r="121" spans="1:11">
      <c r="A121" s="222" t="s">
        <v>162</v>
      </c>
      <c r="B121" s="223"/>
      <c r="C121" s="263" t="s">
        <v>252</v>
      </c>
      <c r="D121" s="263"/>
      <c r="E121" s="263"/>
      <c r="F121" s="263"/>
      <c r="G121" s="263"/>
      <c r="H121" s="263"/>
      <c r="I121" s="263"/>
      <c r="J121" s="276">
        <v>0</v>
      </c>
      <c r="K121" s="276"/>
    </row>
    <row r="122" spans="1:11">
      <c r="A122" s="222" t="s">
        <v>163</v>
      </c>
      <c r="B122" s="223"/>
      <c r="C122" s="263" t="s">
        <v>253</v>
      </c>
      <c r="D122" s="263"/>
      <c r="E122" s="263"/>
      <c r="F122" s="263"/>
      <c r="G122" s="263"/>
      <c r="H122" s="263"/>
      <c r="I122" s="263"/>
      <c r="J122" s="276">
        <v>0</v>
      </c>
      <c r="K122" s="276"/>
    </row>
    <row r="123" spans="1:11">
      <c r="A123" s="222" t="s">
        <v>164</v>
      </c>
      <c r="B123" s="223"/>
      <c r="C123" s="263" t="s">
        <v>210</v>
      </c>
      <c r="D123" s="263"/>
      <c r="E123" s="263"/>
      <c r="F123" s="263"/>
      <c r="G123" s="263"/>
      <c r="H123" s="263"/>
      <c r="I123" s="263"/>
      <c r="J123" s="276">
        <v>0</v>
      </c>
      <c r="K123" s="276"/>
    </row>
    <row r="124" spans="1:11">
      <c r="A124" s="230" t="s">
        <v>203</v>
      </c>
      <c r="B124" s="230"/>
      <c r="C124" s="230"/>
      <c r="D124" s="230"/>
      <c r="E124" s="230"/>
      <c r="F124" s="230"/>
      <c r="G124" s="230"/>
      <c r="H124" s="230"/>
      <c r="I124" s="230"/>
      <c r="J124" s="277">
        <f>SUM(J120:K123)</f>
        <v>0</v>
      </c>
      <c r="K124" s="277"/>
    </row>
    <row r="126" spans="1:11">
      <c r="A126" s="265" t="s">
        <v>254</v>
      </c>
      <c r="B126" s="265"/>
      <c r="C126" s="265"/>
      <c r="D126" s="265"/>
      <c r="E126" s="265"/>
      <c r="F126" s="265"/>
      <c r="G126" s="265"/>
      <c r="H126" s="265"/>
      <c r="I126" s="265"/>
      <c r="J126" s="265"/>
      <c r="K126" s="265"/>
    </row>
    <row r="127" spans="1:11">
      <c r="A127" s="179"/>
      <c r="B127" s="179"/>
    </row>
    <row r="128" spans="1:11">
      <c r="A128" s="228">
        <v>6</v>
      </c>
      <c r="B128" s="229"/>
      <c r="C128" s="228" t="s">
        <v>255</v>
      </c>
      <c r="D128" s="269"/>
      <c r="E128" s="269"/>
      <c r="F128" s="269"/>
      <c r="G128" s="269"/>
      <c r="H128" s="229"/>
      <c r="I128" s="198" t="s">
        <v>319</v>
      </c>
      <c r="J128" s="230" t="s">
        <v>179</v>
      </c>
      <c r="K128" s="230"/>
    </row>
    <row r="129" spans="1:11">
      <c r="A129" s="222" t="s">
        <v>161</v>
      </c>
      <c r="B129" s="223"/>
      <c r="C129" s="268" t="s">
        <v>256</v>
      </c>
      <c r="D129" s="259"/>
      <c r="E129" s="259"/>
      <c r="F129" s="259"/>
      <c r="G129" s="259"/>
      <c r="H129" s="260"/>
      <c r="I129" s="203"/>
      <c r="J129" s="278">
        <f>J148*I129</f>
        <v>0</v>
      </c>
      <c r="K129" s="278"/>
    </row>
    <row r="130" spans="1:11">
      <c r="A130" s="222" t="s">
        <v>162</v>
      </c>
      <c r="B130" s="223"/>
      <c r="C130" s="268" t="s">
        <v>306</v>
      </c>
      <c r="D130" s="259"/>
      <c r="E130" s="259"/>
      <c r="F130" s="259"/>
      <c r="G130" s="259"/>
      <c r="H130" s="260"/>
      <c r="I130" s="203"/>
      <c r="J130" s="278">
        <f>(J148+J129)*I130</f>
        <v>0</v>
      </c>
      <c r="K130" s="278"/>
    </row>
    <row r="131" spans="1:11">
      <c r="A131" s="222" t="s">
        <v>163</v>
      </c>
      <c r="B131" s="223"/>
      <c r="C131" s="268" t="s">
        <v>257</v>
      </c>
      <c r="D131" s="259"/>
      <c r="E131" s="259"/>
      <c r="F131" s="259"/>
      <c r="G131" s="259"/>
      <c r="H131" s="260"/>
      <c r="I131" s="197"/>
      <c r="J131" s="278"/>
      <c r="K131" s="278"/>
    </row>
    <row r="132" spans="1:11">
      <c r="A132" s="222"/>
      <c r="B132" s="223"/>
      <c r="C132" s="268" t="s">
        <v>258</v>
      </c>
      <c r="D132" s="259"/>
      <c r="E132" s="259"/>
      <c r="F132" s="259"/>
      <c r="G132" s="259"/>
      <c r="H132" s="260"/>
      <c r="I132" s="197"/>
      <c r="J132" s="278"/>
      <c r="K132" s="278"/>
    </row>
    <row r="133" spans="1:11">
      <c r="A133" s="199"/>
      <c r="B133" s="200"/>
      <c r="C133" s="268" t="s">
        <v>317</v>
      </c>
      <c r="D133" s="259"/>
      <c r="E133" s="259"/>
      <c r="F133" s="259"/>
      <c r="G133" s="259"/>
      <c r="H133" s="259"/>
      <c r="I133" s="201"/>
      <c r="J133" s="278">
        <f>J148*I133</f>
        <v>0</v>
      </c>
      <c r="K133" s="278"/>
    </row>
    <row r="134" spans="1:11">
      <c r="A134" s="199"/>
      <c r="B134" s="200"/>
      <c r="C134" s="268" t="s">
        <v>318</v>
      </c>
      <c r="D134" s="259"/>
      <c r="E134" s="259"/>
      <c r="F134" s="259"/>
      <c r="G134" s="259"/>
      <c r="H134" s="259"/>
      <c r="I134" s="201"/>
      <c r="J134" s="278">
        <f>J148*I134</f>
        <v>0</v>
      </c>
      <c r="K134" s="278"/>
    </row>
    <row r="135" spans="1:11">
      <c r="A135" s="199"/>
      <c r="B135" s="200"/>
      <c r="C135" s="268" t="s">
        <v>336</v>
      </c>
      <c r="D135" s="259"/>
      <c r="E135" s="259"/>
      <c r="F135" s="259"/>
      <c r="G135" s="259"/>
      <c r="H135" s="259"/>
      <c r="I135" s="201"/>
      <c r="J135" s="278">
        <f>J148*I135</f>
        <v>0</v>
      </c>
      <c r="K135" s="278"/>
    </row>
    <row r="136" spans="1:11">
      <c r="A136" s="222"/>
      <c r="B136" s="223"/>
      <c r="C136" s="268" t="s">
        <v>259</v>
      </c>
      <c r="D136" s="259"/>
      <c r="E136" s="259"/>
      <c r="F136" s="259"/>
      <c r="G136" s="259"/>
      <c r="H136" s="260"/>
      <c r="I136" s="197"/>
      <c r="J136" s="278"/>
      <c r="K136" s="278"/>
    </row>
    <row r="137" spans="1:11">
      <c r="A137" s="222"/>
      <c r="B137" s="223"/>
      <c r="C137" s="268" t="s">
        <v>260</v>
      </c>
      <c r="D137" s="259"/>
      <c r="E137" s="259"/>
      <c r="F137" s="259"/>
      <c r="G137" s="259"/>
      <c r="H137" s="260"/>
      <c r="I137" s="197"/>
      <c r="J137" s="278"/>
      <c r="K137" s="278"/>
    </row>
    <row r="138" spans="1:11">
      <c r="A138" s="228" t="s">
        <v>203</v>
      </c>
      <c r="B138" s="269"/>
      <c r="C138" s="269"/>
      <c r="D138" s="269"/>
      <c r="E138" s="269"/>
      <c r="F138" s="269"/>
      <c r="G138" s="269"/>
      <c r="H138" s="229"/>
      <c r="I138" s="204">
        <f>SUM(I129:I135)</f>
        <v>0</v>
      </c>
      <c r="J138" s="277">
        <f>SUM(J129:K137)</f>
        <v>0</v>
      </c>
      <c r="K138" s="277"/>
    </row>
    <row r="140" spans="1:11">
      <c r="A140" s="235" t="s">
        <v>261</v>
      </c>
      <c r="B140" s="235"/>
      <c r="C140" s="235"/>
      <c r="D140" s="235"/>
      <c r="E140" s="235"/>
      <c r="F140" s="235"/>
      <c r="G140" s="235"/>
      <c r="H140" s="235"/>
      <c r="I140" s="235"/>
      <c r="J140" s="235"/>
      <c r="K140" s="235"/>
    </row>
    <row r="142" spans="1:11">
      <c r="A142" s="254"/>
      <c r="B142" s="255"/>
      <c r="C142" s="230" t="s">
        <v>262</v>
      </c>
      <c r="D142" s="230"/>
      <c r="E142" s="230"/>
      <c r="F142" s="230"/>
      <c r="G142" s="230"/>
      <c r="H142" s="230"/>
      <c r="I142" s="230"/>
      <c r="J142" s="230" t="s">
        <v>179</v>
      </c>
      <c r="K142" s="230"/>
    </row>
    <row r="143" spans="1:11" ht="17.25" customHeight="1">
      <c r="A143" s="222" t="s">
        <v>161</v>
      </c>
      <c r="B143" s="223"/>
      <c r="C143" s="263" t="str">
        <f>A35</f>
        <v>Módulo 1 - Composição da Remuneração</v>
      </c>
      <c r="D143" s="263"/>
      <c r="E143" s="263"/>
      <c r="F143" s="263"/>
      <c r="G143" s="263"/>
      <c r="H143" s="263"/>
      <c r="I143" s="263"/>
      <c r="J143" s="231">
        <f>J45</f>
        <v>0</v>
      </c>
      <c r="K143" s="231"/>
    </row>
    <row r="144" spans="1:11" ht="17.25" customHeight="1">
      <c r="A144" s="222" t="s">
        <v>162</v>
      </c>
      <c r="B144" s="223"/>
      <c r="C144" s="263" t="str">
        <f>A47</f>
        <v>Módulo 2 - Encargos e Benefícios Anuais, Mensais e Diários</v>
      </c>
      <c r="D144" s="263"/>
      <c r="E144" s="263"/>
      <c r="F144" s="263"/>
      <c r="G144" s="263"/>
      <c r="H144" s="263"/>
      <c r="I144" s="263"/>
      <c r="J144" s="231">
        <f>J80</f>
        <v>0</v>
      </c>
      <c r="K144" s="231"/>
    </row>
    <row r="145" spans="1:11" ht="17.25" customHeight="1">
      <c r="A145" s="222" t="s">
        <v>163</v>
      </c>
      <c r="B145" s="223"/>
      <c r="C145" s="263" t="str">
        <f>A82</f>
        <v>Módulo 3 - Provisão para Rescisão</v>
      </c>
      <c r="D145" s="263"/>
      <c r="E145" s="263"/>
      <c r="F145" s="263"/>
      <c r="G145" s="263"/>
      <c r="H145" s="263"/>
      <c r="I145" s="263"/>
      <c r="J145" s="231">
        <f>J91</f>
        <v>0</v>
      </c>
      <c r="K145" s="231"/>
    </row>
    <row r="146" spans="1:11" ht="17.25" customHeight="1">
      <c r="A146" s="222" t="s">
        <v>164</v>
      </c>
      <c r="B146" s="223"/>
      <c r="C146" s="263" t="str">
        <f>A93</f>
        <v>Módulo 4 - Custo de Reposição do Profissional Ausente</v>
      </c>
      <c r="D146" s="263"/>
      <c r="E146" s="263"/>
      <c r="F146" s="263"/>
      <c r="G146" s="263"/>
      <c r="H146" s="263"/>
      <c r="I146" s="263"/>
      <c r="J146" s="231">
        <f>J115</f>
        <v>0</v>
      </c>
      <c r="K146" s="231"/>
    </row>
    <row r="147" spans="1:11" ht="17.25" customHeight="1">
      <c r="A147" s="222" t="s">
        <v>165</v>
      </c>
      <c r="B147" s="223"/>
      <c r="C147" s="263" t="str">
        <f>A117</f>
        <v>Módulo 5 - Insumos Diversos</v>
      </c>
      <c r="D147" s="263"/>
      <c r="E147" s="263"/>
      <c r="F147" s="263"/>
      <c r="G147" s="263"/>
      <c r="H147" s="263"/>
      <c r="I147" s="263"/>
      <c r="J147" s="231">
        <f>J124</f>
        <v>0</v>
      </c>
      <c r="K147" s="231"/>
    </row>
    <row r="148" spans="1:11" ht="17.25" customHeight="1">
      <c r="A148" s="280" t="s">
        <v>263</v>
      </c>
      <c r="B148" s="280"/>
      <c r="C148" s="280"/>
      <c r="D148" s="280"/>
      <c r="E148" s="280"/>
      <c r="F148" s="280"/>
      <c r="G148" s="280"/>
      <c r="H148" s="280"/>
      <c r="I148" s="280"/>
      <c r="J148" s="231">
        <f>SUM(J143:K147)</f>
        <v>0</v>
      </c>
      <c r="K148" s="231"/>
    </row>
    <row r="149" spans="1:11" ht="17.25" customHeight="1">
      <c r="A149" s="222" t="s">
        <v>166</v>
      </c>
      <c r="B149" s="223"/>
      <c r="C149" s="263" t="str">
        <f>A126</f>
        <v>Módulo 6 - Custos Indiretos, Tributos e Lucro</v>
      </c>
      <c r="D149" s="263"/>
      <c r="E149" s="263"/>
      <c r="F149" s="263"/>
      <c r="G149" s="263"/>
      <c r="H149" s="263"/>
      <c r="I149" s="263"/>
      <c r="J149" s="231">
        <f>J138</f>
        <v>0</v>
      </c>
      <c r="K149" s="231"/>
    </row>
    <row r="150" spans="1:11" ht="17.25" customHeight="1">
      <c r="A150" s="237" t="s">
        <v>264</v>
      </c>
      <c r="B150" s="237"/>
      <c r="C150" s="237"/>
      <c r="D150" s="237"/>
      <c r="E150" s="237"/>
      <c r="F150" s="237"/>
      <c r="G150" s="237"/>
      <c r="H150" s="237"/>
      <c r="I150" s="237"/>
      <c r="J150" s="266">
        <f>J148+J149</f>
        <v>0</v>
      </c>
      <c r="K150" s="266"/>
    </row>
    <row r="151" spans="1:11">
      <c r="J151" s="279"/>
      <c r="K151" s="279"/>
    </row>
  </sheetData>
  <mergeCells count="299">
    <mergeCell ref="J151:K151"/>
    <mergeCell ref="A148:I148"/>
    <mergeCell ref="J148:K148"/>
    <mergeCell ref="A149:B149"/>
    <mergeCell ref="C149:I149"/>
    <mergeCell ref="J149:K149"/>
    <mergeCell ref="A150:I150"/>
    <mergeCell ref="J150:K150"/>
    <mergeCell ref="A146:B146"/>
    <mergeCell ref="C146:I146"/>
    <mergeCell ref="J146:K146"/>
    <mergeCell ref="A147:B147"/>
    <mergeCell ref="C147:I147"/>
    <mergeCell ref="J147:K147"/>
    <mergeCell ref="A144:B144"/>
    <mergeCell ref="C144:I144"/>
    <mergeCell ref="J144:K144"/>
    <mergeCell ref="A145:B145"/>
    <mergeCell ref="C145:I145"/>
    <mergeCell ref="J145:K145"/>
    <mergeCell ref="A140:K140"/>
    <mergeCell ref="A142:B142"/>
    <mergeCell ref="C142:I142"/>
    <mergeCell ref="J142:K142"/>
    <mergeCell ref="A143:B143"/>
    <mergeCell ref="C143:I143"/>
    <mergeCell ref="J143:K143"/>
    <mergeCell ref="A137:B137"/>
    <mergeCell ref="J137:K137"/>
    <mergeCell ref="J138:K138"/>
    <mergeCell ref="A132:B132"/>
    <mergeCell ref="J132:K132"/>
    <mergeCell ref="A136:B136"/>
    <mergeCell ref="J136:K136"/>
    <mergeCell ref="C133:H133"/>
    <mergeCell ref="J133:K133"/>
    <mergeCell ref="J134:K134"/>
    <mergeCell ref="J135:K135"/>
    <mergeCell ref="C134:H134"/>
    <mergeCell ref="C135:H135"/>
    <mergeCell ref="A138:H138"/>
    <mergeCell ref="C132:H132"/>
    <mergeCell ref="C136:H136"/>
    <mergeCell ref="C137:H137"/>
    <mergeCell ref="A130:B130"/>
    <mergeCell ref="J130:K130"/>
    <mergeCell ref="A131:B131"/>
    <mergeCell ref="J131:K131"/>
    <mergeCell ref="A126:K126"/>
    <mergeCell ref="A128:B128"/>
    <mergeCell ref="J128:K128"/>
    <mergeCell ref="A129:B129"/>
    <mergeCell ref="J129:K129"/>
    <mergeCell ref="C129:H129"/>
    <mergeCell ref="C128:H128"/>
    <mergeCell ref="C130:H130"/>
    <mergeCell ref="C131:H131"/>
    <mergeCell ref="A123:B123"/>
    <mergeCell ref="C123:I123"/>
    <mergeCell ref="J123:K123"/>
    <mergeCell ref="A124:I124"/>
    <mergeCell ref="J124:K124"/>
    <mergeCell ref="A121:B121"/>
    <mergeCell ref="C121:I121"/>
    <mergeCell ref="J121:K121"/>
    <mergeCell ref="A122:B122"/>
    <mergeCell ref="C122:I122"/>
    <mergeCell ref="J122:K122"/>
    <mergeCell ref="A119:B119"/>
    <mergeCell ref="C119:I119"/>
    <mergeCell ref="J119:K119"/>
    <mergeCell ref="A120:B120"/>
    <mergeCell ref="C120:I120"/>
    <mergeCell ref="J120:K120"/>
    <mergeCell ref="A114:B114"/>
    <mergeCell ref="C114:I114"/>
    <mergeCell ref="J114:K114"/>
    <mergeCell ref="A115:I115"/>
    <mergeCell ref="J115:K115"/>
    <mergeCell ref="A117:K117"/>
    <mergeCell ref="A112:B112"/>
    <mergeCell ref="C112:I112"/>
    <mergeCell ref="J112:K112"/>
    <mergeCell ref="A113:B113"/>
    <mergeCell ref="C113:I113"/>
    <mergeCell ref="J113:K113"/>
    <mergeCell ref="A108:B108"/>
    <mergeCell ref="C108:I108"/>
    <mergeCell ref="J108:K108"/>
    <mergeCell ref="A109:I109"/>
    <mergeCell ref="J109:K109"/>
    <mergeCell ref="J104:K104"/>
    <mergeCell ref="A107:B107"/>
    <mergeCell ref="C107:I107"/>
    <mergeCell ref="J107:K107"/>
    <mergeCell ref="A102:B102"/>
    <mergeCell ref="J102:K102"/>
    <mergeCell ref="A103:B103"/>
    <mergeCell ref="J103:K103"/>
    <mergeCell ref="C102:H102"/>
    <mergeCell ref="C103:H103"/>
    <mergeCell ref="A104:H104"/>
    <mergeCell ref="A100:B100"/>
    <mergeCell ref="J100:K100"/>
    <mergeCell ref="A101:B101"/>
    <mergeCell ref="J101:K101"/>
    <mergeCell ref="A98:B98"/>
    <mergeCell ref="J98:K98"/>
    <mergeCell ref="A99:B99"/>
    <mergeCell ref="J99:K99"/>
    <mergeCell ref="C98:H98"/>
    <mergeCell ref="C99:H99"/>
    <mergeCell ref="C100:H100"/>
    <mergeCell ref="C101:H101"/>
    <mergeCell ref="J91:K91"/>
    <mergeCell ref="A93:K93"/>
    <mergeCell ref="A97:B97"/>
    <mergeCell ref="J97:K97"/>
    <mergeCell ref="A89:B89"/>
    <mergeCell ref="J89:K89"/>
    <mergeCell ref="A90:B90"/>
    <mergeCell ref="J90:K90"/>
    <mergeCell ref="C89:H89"/>
    <mergeCell ref="C90:H90"/>
    <mergeCell ref="C97:H97"/>
    <mergeCell ref="A87:B87"/>
    <mergeCell ref="J87:K87"/>
    <mergeCell ref="A88:B88"/>
    <mergeCell ref="J88:K88"/>
    <mergeCell ref="A85:B85"/>
    <mergeCell ref="J85:K85"/>
    <mergeCell ref="A86:B86"/>
    <mergeCell ref="J86:K86"/>
    <mergeCell ref="C88:H88"/>
    <mergeCell ref="C85:H85"/>
    <mergeCell ref="C86:H86"/>
    <mergeCell ref="C87:H87"/>
    <mergeCell ref="A80:I80"/>
    <mergeCell ref="J80:K80"/>
    <mergeCell ref="A82:K82"/>
    <mergeCell ref="A84:B84"/>
    <mergeCell ref="J84:K84"/>
    <mergeCell ref="A78:B78"/>
    <mergeCell ref="C78:I78"/>
    <mergeCell ref="J78:K78"/>
    <mergeCell ref="A79:B79"/>
    <mergeCell ref="C79:I79"/>
    <mergeCell ref="J79:K79"/>
    <mergeCell ref="C84:H84"/>
    <mergeCell ref="A76:B76"/>
    <mergeCell ref="C76:I76"/>
    <mergeCell ref="J76:K76"/>
    <mergeCell ref="A77:B77"/>
    <mergeCell ref="C77:I77"/>
    <mergeCell ref="J77:K77"/>
    <mergeCell ref="A72:B72"/>
    <mergeCell ref="J72:K72"/>
    <mergeCell ref="A73:I73"/>
    <mergeCell ref="J73:K73"/>
    <mergeCell ref="C72:H72"/>
    <mergeCell ref="A70:B70"/>
    <mergeCell ref="J70:K70"/>
    <mergeCell ref="A71:B71"/>
    <mergeCell ref="J71:K71"/>
    <mergeCell ref="A68:B68"/>
    <mergeCell ref="J68:K68"/>
    <mergeCell ref="A69:B69"/>
    <mergeCell ref="J69:K69"/>
    <mergeCell ref="C68:H68"/>
    <mergeCell ref="C69:H69"/>
    <mergeCell ref="C70:H70"/>
    <mergeCell ref="C71:H71"/>
    <mergeCell ref="A65:G65"/>
    <mergeCell ref="H65:I65"/>
    <mergeCell ref="J65:K65"/>
    <mergeCell ref="A63:B63"/>
    <mergeCell ref="C63:G63"/>
    <mergeCell ref="H63:I63"/>
    <mergeCell ref="J63:K63"/>
    <mergeCell ref="A64:B64"/>
    <mergeCell ref="C64:G64"/>
    <mergeCell ref="H64:I64"/>
    <mergeCell ref="J64:K64"/>
    <mergeCell ref="J61:K61"/>
    <mergeCell ref="A62:B62"/>
    <mergeCell ref="C62:G62"/>
    <mergeCell ref="H62:I62"/>
    <mergeCell ref="J62:K62"/>
    <mergeCell ref="A59:B59"/>
    <mergeCell ref="C59:G59"/>
    <mergeCell ref="H59:I59"/>
    <mergeCell ref="J59:K59"/>
    <mergeCell ref="A60:B60"/>
    <mergeCell ref="C60:G60"/>
    <mergeCell ref="H60:I60"/>
    <mergeCell ref="J60:K60"/>
    <mergeCell ref="A61:B61"/>
    <mergeCell ref="C61:G61"/>
    <mergeCell ref="H61:I61"/>
    <mergeCell ref="A52:B52"/>
    <mergeCell ref="J52:K52"/>
    <mergeCell ref="J53:K53"/>
    <mergeCell ref="A50:B50"/>
    <mergeCell ref="J50:K50"/>
    <mergeCell ref="A51:B51"/>
    <mergeCell ref="J51:K51"/>
    <mergeCell ref="C51:H51"/>
    <mergeCell ref="C52:H52"/>
    <mergeCell ref="A53:H53"/>
    <mergeCell ref="A45:I45"/>
    <mergeCell ref="J45:K45"/>
    <mergeCell ref="A47:K47"/>
    <mergeCell ref="A49:K49"/>
    <mergeCell ref="A43:B43"/>
    <mergeCell ref="C43:I43"/>
    <mergeCell ref="J43:K43"/>
    <mergeCell ref="A44:B44"/>
    <mergeCell ref="C44:I44"/>
    <mergeCell ref="J44:K44"/>
    <mergeCell ref="A41:B41"/>
    <mergeCell ref="C41:I41"/>
    <mergeCell ref="J41:K41"/>
    <mergeCell ref="A42:B42"/>
    <mergeCell ref="C42:I42"/>
    <mergeCell ref="J42:K42"/>
    <mergeCell ref="A39:B39"/>
    <mergeCell ref="C39:I39"/>
    <mergeCell ref="J39:K39"/>
    <mergeCell ref="A40:B40"/>
    <mergeCell ref="C40:I40"/>
    <mergeCell ref="J40:K40"/>
    <mergeCell ref="A37:B37"/>
    <mergeCell ref="C37:I37"/>
    <mergeCell ref="J37:K37"/>
    <mergeCell ref="A38:B38"/>
    <mergeCell ref="C38:I38"/>
    <mergeCell ref="J38:K38"/>
    <mergeCell ref="A33:B33"/>
    <mergeCell ref="C33:H33"/>
    <mergeCell ref="I33:K33"/>
    <mergeCell ref="A35:K35"/>
    <mergeCell ref="A31:B31"/>
    <mergeCell ref="C31:H31"/>
    <mergeCell ref="I31:K31"/>
    <mergeCell ref="A32:B32"/>
    <mergeCell ref="C32:H32"/>
    <mergeCell ref="I32:K32"/>
    <mergeCell ref="A28:K28"/>
    <mergeCell ref="A29:B29"/>
    <mergeCell ref="C29:H29"/>
    <mergeCell ref="I29:K29"/>
    <mergeCell ref="A30:B30"/>
    <mergeCell ref="C30:H30"/>
    <mergeCell ref="I30:K30"/>
    <mergeCell ref="A1:K1"/>
    <mergeCell ref="A4:C4"/>
    <mergeCell ref="D4:F4"/>
    <mergeCell ref="A5:C5"/>
    <mergeCell ref="D5:F5"/>
    <mergeCell ref="B7:D7"/>
    <mergeCell ref="F7:G7"/>
    <mergeCell ref="A14:B14"/>
    <mergeCell ref="C14:G14"/>
    <mergeCell ref="H14:K14"/>
    <mergeCell ref="A2:K2"/>
    <mergeCell ref="A24:K24"/>
    <mergeCell ref="A18:K18"/>
    <mergeCell ref="A20:D20"/>
    <mergeCell ref="E20:G20"/>
    <mergeCell ref="H20:K20"/>
    <mergeCell ref="A21:D21"/>
    <mergeCell ref="E21:G21"/>
    <mergeCell ref="H21:K21"/>
    <mergeCell ref="A22:D22"/>
    <mergeCell ref="E22:G22"/>
    <mergeCell ref="H22:K22"/>
    <mergeCell ref="A15:B15"/>
    <mergeCell ref="C15:G15"/>
    <mergeCell ref="H15:K15"/>
    <mergeCell ref="A9:K9"/>
    <mergeCell ref="A12:B12"/>
    <mergeCell ref="C12:G12"/>
    <mergeCell ref="H12:K12"/>
    <mergeCell ref="A13:B13"/>
    <mergeCell ref="C13:G13"/>
    <mergeCell ref="H13:K13"/>
    <mergeCell ref="A57:B57"/>
    <mergeCell ref="C57:G57"/>
    <mergeCell ref="H57:I57"/>
    <mergeCell ref="A58:B58"/>
    <mergeCell ref="C58:G58"/>
    <mergeCell ref="H58:I58"/>
    <mergeCell ref="A55:K55"/>
    <mergeCell ref="A56:B56"/>
    <mergeCell ref="C56:G56"/>
    <mergeCell ref="H56:I56"/>
    <mergeCell ref="J56:K56"/>
    <mergeCell ref="J57:K57"/>
    <mergeCell ref="J58:K58"/>
  </mergeCells>
  <pageMargins left="0.51181102362204722" right="0.51181102362204722" top="0.78740157480314965" bottom="0.78740157480314965" header="0.31496062992125984" footer="0.31496062992125984"/>
  <pageSetup paperSize="9" orientation="portrait" r:id="rId1"/>
  <rowBreaks count="3" manualBreakCount="3">
    <brk id="46" max="10" man="1"/>
    <brk id="80" max="16383" man="1"/>
    <brk id="11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H47"/>
  <sheetViews>
    <sheetView showGridLines="0" view="pageBreakPreview" zoomScaleNormal="100" zoomScaleSheetLayoutView="100" workbookViewId="0">
      <selection activeCell="D29" sqref="D29"/>
    </sheetView>
  </sheetViews>
  <sheetFormatPr defaultRowHeight="12.75"/>
  <cols>
    <col min="1" max="1" width="32.140625" customWidth="1"/>
    <col min="2" max="2" width="14.7109375" customWidth="1"/>
    <col min="3" max="3" width="16.85546875" customWidth="1"/>
    <col min="4" max="4" width="20" customWidth="1"/>
    <col min="5" max="5" width="11.140625" customWidth="1"/>
    <col min="6" max="6" width="16.5703125" customWidth="1"/>
    <col min="7" max="7" width="14.5703125" customWidth="1"/>
    <col min="8" max="8" width="18.85546875" bestFit="1" customWidth="1"/>
  </cols>
  <sheetData>
    <row r="1" spans="1:8">
      <c r="A1" s="309" t="s">
        <v>7</v>
      </c>
      <c r="B1" s="309"/>
      <c r="C1" s="309"/>
      <c r="D1" s="309"/>
      <c r="E1" s="52"/>
      <c r="F1" s="52"/>
      <c r="G1" s="52"/>
    </row>
    <row r="2" spans="1:8" ht="9" customHeight="1">
      <c r="A2" s="52"/>
      <c r="B2" s="52"/>
      <c r="C2" s="52"/>
      <c r="D2" s="52"/>
      <c r="E2" s="52"/>
      <c r="F2" s="52"/>
      <c r="G2" s="52"/>
    </row>
    <row r="3" spans="1:8" ht="13.5">
      <c r="A3" s="66" t="s">
        <v>8</v>
      </c>
      <c r="B3" s="67"/>
      <c r="C3" s="53"/>
      <c r="D3" s="53"/>
      <c r="E3" s="52"/>
      <c r="F3" s="68"/>
      <c r="G3" s="68"/>
      <c r="H3" s="2"/>
    </row>
    <row r="4" spans="1:8" ht="12.75" customHeight="1">
      <c r="A4" s="307" t="s">
        <v>9</v>
      </c>
      <c r="B4" s="54">
        <v>-1</v>
      </c>
      <c r="C4" s="55">
        <v>-2</v>
      </c>
      <c r="D4" s="56" t="s">
        <v>10</v>
      </c>
      <c r="E4" s="52"/>
      <c r="F4" s="52"/>
      <c r="G4" s="52"/>
    </row>
    <row r="5" spans="1:8" ht="12.75" customHeight="1">
      <c r="A5" s="307"/>
      <c r="B5" s="57" t="s">
        <v>11</v>
      </c>
      <c r="C5" s="58" t="s">
        <v>12</v>
      </c>
      <c r="D5" s="59" t="s">
        <v>13</v>
      </c>
      <c r="E5" s="69"/>
      <c r="F5" s="70"/>
      <c r="G5" s="52"/>
    </row>
    <row r="6" spans="1:8" ht="15" thickTop="1" thickBot="1">
      <c r="A6" s="307"/>
      <c r="B6" s="60" t="s">
        <v>14</v>
      </c>
      <c r="C6" s="61" t="s">
        <v>15</v>
      </c>
      <c r="D6" s="62" t="s">
        <v>16</v>
      </c>
      <c r="E6" s="52"/>
      <c r="F6" s="52"/>
      <c r="G6" s="52"/>
    </row>
    <row r="7" spans="1:8" ht="15" thickTop="1" thickBot="1">
      <c r="A7" s="63" t="s">
        <v>65</v>
      </c>
      <c r="B7" s="71" t="s">
        <v>66</v>
      </c>
      <c r="C7" s="72" t="e">
        <f>#REF!</f>
        <v>#REF!</v>
      </c>
      <c r="D7" s="73" t="e">
        <f>1/(30*600)*C7</f>
        <v>#REF!</v>
      </c>
      <c r="E7" s="52"/>
      <c r="F7" s="52"/>
      <c r="G7" s="52"/>
    </row>
    <row r="8" spans="1:8" ht="14.25" thickBot="1">
      <c r="A8" s="63" t="s">
        <v>17</v>
      </c>
      <c r="B8" s="71" t="s">
        <v>18</v>
      </c>
      <c r="C8" s="72" t="e">
        <f>#REF!</f>
        <v>#REF!</v>
      </c>
      <c r="D8" s="73" t="e">
        <f>(1/600)*C8</f>
        <v>#REF!</v>
      </c>
      <c r="E8" s="52"/>
      <c r="F8" s="52"/>
      <c r="G8" s="52"/>
    </row>
    <row r="9" spans="1:8" ht="13.5">
      <c r="A9" s="64"/>
      <c r="B9" s="64"/>
      <c r="C9" s="65" t="s">
        <v>19</v>
      </c>
      <c r="D9" s="74" t="e">
        <f>SUM(D7:D8)</f>
        <v>#REF!</v>
      </c>
      <c r="E9" s="52"/>
      <c r="F9" s="52"/>
      <c r="G9" s="52"/>
    </row>
    <row r="10" spans="1:8" ht="13.5">
      <c r="A10" s="66" t="s">
        <v>20</v>
      </c>
      <c r="B10" s="67"/>
      <c r="C10" s="53"/>
      <c r="D10" s="53"/>
      <c r="E10" s="52"/>
      <c r="F10" s="52"/>
      <c r="G10" s="52"/>
    </row>
    <row r="11" spans="1:8">
      <c r="A11" s="307" t="s">
        <v>9</v>
      </c>
      <c r="B11" s="54">
        <v>-1</v>
      </c>
      <c r="C11" s="55">
        <v>-2</v>
      </c>
      <c r="D11" s="56" t="s">
        <v>10</v>
      </c>
      <c r="E11" s="52"/>
      <c r="F11" s="52"/>
      <c r="G11" s="52"/>
    </row>
    <row r="12" spans="1:8">
      <c r="A12" s="307"/>
      <c r="B12" s="57" t="s">
        <v>11</v>
      </c>
      <c r="C12" s="58" t="s">
        <v>12</v>
      </c>
      <c r="D12" s="59" t="s">
        <v>13</v>
      </c>
      <c r="E12" s="52"/>
      <c r="F12" s="52"/>
      <c r="G12" s="52"/>
    </row>
    <row r="13" spans="1:8" ht="15" thickTop="1" thickBot="1">
      <c r="A13" s="307"/>
      <c r="B13" s="60" t="s">
        <v>14</v>
      </c>
      <c r="C13" s="61" t="s">
        <v>15</v>
      </c>
      <c r="D13" s="62" t="s">
        <v>16</v>
      </c>
      <c r="E13" s="52"/>
      <c r="F13" s="52"/>
      <c r="G13" s="52"/>
    </row>
    <row r="14" spans="1:8" ht="15" thickTop="1" thickBot="1">
      <c r="A14" s="63" t="s">
        <v>65</v>
      </c>
      <c r="B14" s="71" t="s">
        <v>67</v>
      </c>
      <c r="C14" s="72" t="e">
        <f>#REF!</f>
        <v>#REF!</v>
      </c>
      <c r="D14" s="73" t="e">
        <f>1/(30*1200)*C14</f>
        <v>#REF!</v>
      </c>
      <c r="E14" s="52"/>
      <c r="F14" s="52"/>
      <c r="G14" s="52"/>
    </row>
    <row r="15" spans="1:8" ht="14.25" thickBot="1">
      <c r="A15" s="63" t="s">
        <v>17</v>
      </c>
      <c r="B15" s="71" t="s">
        <v>21</v>
      </c>
      <c r="C15" s="72" t="e">
        <f>#REF!</f>
        <v>#REF!</v>
      </c>
      <c r="D15" s="73" t="e">
        <f>(1/1200)*C15</f>
        <v>#REF!</v>
      </c>
      <c r="E15" s="52"/>
      <c r="F15" s="52"/>
      <c r="G15" s="52"/>
    </row>
    <row r="16" spans="1:8" ht="13.5">
      <c r="A16" s="64"/>
      <c r="B16" s="64"/>
      <c r="C16" s="65" t="s">
        <v>19</v>
      </c>
      <c r="D16" s="74" t="e">
        <f>SUM(D14:D15)</f>
        <v>#REF!</v>
      </c>
      <c r="E16" s="52"/>
      <c r="F16" s="52"/>
      <c r="G16" s="52"/>
    </row>
    <row r="17" spans="1:7" ht="13.5">
      <c r="A17" s="66" t="s">
        <v>26</v>
      </c>
      <c r="B17" s="67"/>
      <c r="C17" s="53"/>
      <c r="D17" s="53"/>
      <c r="E17" s="52"/>
      <c r="F17" s="75"/>
      <c r="G17" s="52"/>
    </row>
    <row r="18" spans="1:7">
      <c r="A18" s="307" t="s">
        <v>9</v>
      </c>
      <c r="B18" s="54">
        <v>-1</v>
      </c>
      <c r="C18" s="55">
        <v>-2</v>
      </c>
      <c r="D18" s="76">
        <v>-3</v>
      </c>
      <c r="E18" s="54" t="s">
        <v>22</v>
      </c>
      <c r="F18" s="55">
        <v>-5</v>
      </c>
      <c r="G18" s="56" t="s">
        <v>23</v>
      </c>
    </row>
    <row r="19" spans="1:7">
      <c r="A19" s="307"/>
      <c r="B19" s="57" t="s">
        <v>11</v>
      </c>
      <c r="C19" s="58" t="s">
        <v>24</v>
      </c>
      <c r="D19" s="59" t="s">
        <v>27</v>
      </c>
      <c r="E19" s="57"/>
      <c r="F19" s="58" t="s">
        <v>12</v>
      </c>
      <c r="G19" s="59" t="s">
        <v>13</v>
      </c>
    </row>
    <row r="20" spans="1:7" ht="14.25" thickTop="1" thickBot="1">
      <c r="A20" s="307"/>
      <c r="B20" s="57"/>
      <c r="C20" s="58" t="s">
        <v>28</v>
      </c>
      <c r="D20" s="59" t="s">
        <v>28</v>
      </c>
      <c r="E20" s="57" t="s">
        <v>29</v>
      </c>
      <c r="F20" s="58"/>
      <c r="G20" s="59"/>
    </row>
    <row r="21" spans="1:7" ht="15" thickTop="1" thickBot="1">
      <c r="A21" s="308"/>
      <c r="B21" s="60" t="s">
        <v>14</v>
      </c>
      <c r="C21" s="61" t="s">
        <v>25</v>
      </c>
      <c r="D21" s="62" t="s">
        <v>25</v>
      </c>
      <c r="E21" s="77"/>
      <c r="F21" s="61" t="s">
        <v>15</v>
      </c>
      <c r="G21" s="78" t="s">
        <v>16</v>
      </c>
    </row>
    <row r="22" spans="1:7" ht="15.75" customHeight="1" thickTop="1" thickBot="1">
      <c r="A22" s="79" t="s">
        <v>65</v>
      </c>
      <c r="B22" s="80" t="s">
        <v>68</v>
      </c>
      <c r="C22" s="305">
        <v>8</v>
      </c>
      <c r="D22" s="81"/>
      <c r="E22" s="82">
        <v>1.5800000000000001E-5</v>
      </c>
      <c r="F22" s="83" t="e">
        <f>#REF!</f>
        <v>#REF!</v>
      </c>
      <c r="G22" s="84" t="e">
        <f>E22*F22</f>
        <v>#REF!</v>
      </c>
    </row>
    <row r="23" spans="1:7" ht="13.5">
      <c r="A23" s="79" t="s">
        <v>17</v>
      </c>
      <c r="B23" s="85">
        <v>1</v>
      </c>
      <c r="C23" s="306"/>
      <c r="D23" s="86">
        <v>1</v>
      </c>
      <c r="E23" s="87">
        <v>6.3299999999999994E-5</v>
      </c>
      <c r="F23" s="88" t="e">
        <f>#REF!</f>
        <v>#REF!</v>
      </c>
      <c r="G23" s="84" t="e">
        <f>E23*F23</f>
        <v>#REF!</v>
      </c>
    </row>
    <row r="24" spans="1:7" ht="14.25" thickBot="1">
      <c r="A24" s="89"/>
      <c r="B24" s="80">
        <v>110</v>
      </c>
      <c r="C24" s="90"/>
      <c r="D24" s="91">
        <v>1148.4000000000001</v>
      </c>
      <c r="E24" s="92"/>
      <c r="F24" s="93"/>
      <c r="G24" s="94"/>
    </row>
    <row r="25" spans="1:7" ht="13.5" customHeight="1" thickBot="1">
      <c r="A25" s="64"/>
      <c r="B25" s="64"/>
      <c r="C25" s="95"/>
      <c r="D25" s="96"/>
      <c r="E25" s="64"/>
      <c r="F25" s="65" t="s">
        <v>19</v>
      </c>
      <c r="G25" s="74" t="e">
        <f>SUM(G22:G23)</f>
        <v>#REF!</v>
      </c>
    </row>
    <row r="26" spans="1:7">
      <c r="A26" s="52"/>
      <c r="B26" s="52"/>
      <c r="C26" s="52"/>
      <c r="D26" s="52"/>
      <c r="E26" s="52"/>
      <c r="F26" s="52"/>
      <c r="G26" s="52"/>
    </row>
    <row r="27" spans="1:7" ht="9" customHeight="1">
      <c r="A27" s="52"/>
      <c r="B27" s="52"/>
      <c r="C27" s="52"/>
      <c r="D27" s="52"/>
      <c r="E27" s="52"/>
      <c r="F27" s="52"/>
      <c r="G27" s="52"/>
    </row>
    <row r="28" spans="1:7">
      <c r="A28" s="52"/>
      <c r="B28" s="52"/>
      <c r="C28" s="52"/>
      <c r="D28" s="52"/>
      <c r="E28" s="52"/>
      <c r="F28" s="52"/>
      <c r="G28" s="52"/>
    </row>
    <row r="29" spans="1:7">
      <c r="A29" s="52"/>
      <c r="B29" s="52"/>
      <c r="C29" s="52"/>
      <c r="D29" s="52"/>
      <c r="E29" s="52"/>
      <c r="F29" s="52"/>
      <c r="G29" s="52"/>
    </row>
    <row r="30" spans="1:7">
      <c r="A30" s="52"/>
      <c r="B30" s="52"/>
      <c r="C30" s="52"/>
      <c r="D30" s="52"/>
      <c r="E30" s="52"/>
      <c r="F30" s="52"/>
      <c r="G30" s="52"/>
    </row>
    <row r="36" spans="2:3" ht="9" customHeight="1"/>
    <row r="38" spans="2:3" ht="9" customHeight="1"/>
    <row r="39" spans="2:3" ht="18" customHeight="1"/>
    <row r="41" spans="2:3" ht="16.5" customHeight="1"/>
    <row r="43" spans="2:3" ht="18" customHeight="1"/>
    <row r="45" spans="2:3" ht="16.5" customHeight="1"/>
    <row r="47" spans="2:3">
      <c r="B47" s="1"/>
      <c r="C47" s="1"/>
    </row>
  </sheetData>
  <mergeCells count="5">
    <mergeCell ref="C22:C23"/>
    <mergeCell ref="A18:A21"/>
    <mergeCell ref="A1:D1"/>
    <mergeCell ref="A4:A6"/>
    <mergeCell ref="A11:A13"/>
  </mergeCells>
  <phoneticPr fontId="4" type="noConversion"/>
  <printOptions horizontalCentered="1" verticalCentered="1"/>
  <pageMargins left="0.59055118110236227" right="0.59055118110236227" top="1.9291338582677167" bottom="0.39370078740157483" header="0.51181102362204722" footer="0.51181102362204722"/>
  <pageSetup paperSize="9" scale="73" firstPageNumber="0" orientation="portrait" horizontalDpi="300" verticalDpi="300" r:id="rId1"/>
  <headerFooter alignWithMargins="0">
    <oddHeader>&amp;C&amp;"Arial,Negrito"ANEXO II 
(CONTINUAÇÃO)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N47"/>
  <sheetViews>
    <sheetView showGridLines="0" view="pageBreakPreview" zoomScaleNormal="100" zoomScaleSheetLayoutView="100" workbookViewId="0">
      <selection activeCell="D35" sqref="D35"/>
    </sheetView>
  </sheetViews>
  <sheetFormatPr defaultRowHeight="12.75"/>
  <cols>
    <col min="1" max="1" width="36.42578125" style="8" customWidth="1"/>
    <col min="2" max="2" width="13.140625" style="9" customWidth="1"/>
    <col min="3" max="3" width="16.5703125" style="8" customWidth="1"/>
    <col min="4" max="4" width="12.5703125" style="3" customWidth="1"/>
    <col min="5" max="5" width="12.7109375" style="3" customWidth="1"/>
    <col min="6" max="6" width="14.7109375" style="3" customWidth="1"/>
    <col min="7" max="7" width="15.85546875" style="3" customWidth="1"/>
    <col min="8" max="8" width="9.5703125" style="3" bestFit="1" customWidth="1"/>
    <col min="9" max="9" width="10.5703125" style="3" bestFit="1" customWidth="1"/>
    <col min="10" max="11" width="12.7109375" style="3" customWidth="1"/>
    <col min="12" max="14" width="9.140625" style="3"/>
    <col min="15" max="16384" width="9.140625" style="4"/>
  </cols>
  <sheetData>
    <row r="1" spans="1:14" ht="15.75" customHeight="1">
      <c r="A1" s="329" t="e">
        <f>#REF!</f>
        <v>#REF!</v>
      </c>
      <c r="B1" s="329"/>
      <c r="C1" s="329"/>
      <c r="D1" s="329"/>
      <c r="E1" s="329"/>
      <c r="F1" s="329"/>
      <c r="G1" s="329"/>
    </row>
    <row r="2" spans="1:14" ht="16.5" customHeight="1">
      <c r="A2" s="329" t="e">
        <f>#REF!</f>
        <v>#REF!</v>
      </c>
      <c r="B2" s="329"/>
      <c r="C2" s="329"/>
      <c r="D2" s="329"/>
      <c r="E2" s="329"/>
      <c r="F2" s="329"/>
      <c r="G2" s="329"/>
    </row>
    <row r="3" spans="1:14" ht="15">
      <c r="A3" s="329" t="e">
        <f>#REF!</f>
        <v>#REF!</v>
      </c>
      <c r="B3" s="329"/>
      <c r="C3" s="329"/>
      <c r="D3" s="329"/>
      <c r="E3" s="329"/>
      <c r="F3" s="329"/>
      <c r="G3" s="329"/>
    </row>
    <row r="5" spans="1:14" ht="16.5">
      <c r="A5" s="334" t="s">
        <v>75</v>
      </c>
      <c r="B5" s="334"/>
      <c r="C5" s="334"/>
      <c r="D5" s="334"/>
      <c r="E5" s="107"/>
      <c r="F5" s="107"/>
      <c r="G5" s="107"/>
    </row>
    <row r="6" spans="1:14" ht="16.5">
      <c r="A6" s="335" t="s">
        <v>76</v>
      </c>
      <c r="B6" s="336"/>
      <c r="C6" s="336"/>
      <c r="D6" s="336"/>
      <c r="E6" s="336"/>
      <c r="F6" s="336"/>
      <c r="G6" s="337"/>
    </row>
    <row r="7" spans="1:14" s="5" customFormat="1" ht="33">
      <c r="A7" s="108" t="s">
        <v>77</v>
      </c>
      <c r="B7" s="109" t="s">
        <v>78</v>
      </c>
      <c r="C7" s="110" t="s">
        <v>79</v>
      </c>
      <c r="D7" s="310" t="s">
        <v>80</v>
      </c>
      <c r="E7" s="311"/>
      <c r="F7" s="311"/>
      <c r="G7" s="312"/>
      <c r="H7" s="3"/>
      <c r="I7" s="3"/>
      <c r="J7" s="3"/>
      <c r="K7" s="3"/>
      <c r="L7" s="3"/>
      <c r="M7" s="3"/>
      <c r="N7" s="3"/>
    </row>
    <row r="8" spans="1:14" s="5" customFormat="1" ht="16.5">
      <c r="A8" s="111"/>
      <c r="B8" s="112" t="s">
        <v>81</v>
      </c>
      <c r="C8" s="113" t="s">
        <v>82</v>
      </c>
      <c r="D8" s="313" t="s">
        <v>83</v>
      </c>
      <c r="E8" s="314"/>
      <c r="F8" s="314"/>
      <c r="G8" s="315"/>
      <c r="H8" s="3"/>
      <c r="I8" s="3"/>
      <c r="J8" s="3"/>
      <c r="K8" s="3"/>
      <c r="L8" s="3"/>
      <c r="M8" s="3"/>
      <c r="N8" s="3"/>
    </row>
    <row r="9" spans="1:14" ht="18" customHeight="1">
      <c r="A9" s="114" t="s">
        <v>84</v>
      </c>
      <c r="B9" s="115" t="s">
        <v>124</v>
      </c>
      <c r="C9" s="116" t="e">
        <f>#REF!</f>
        <v>#REF!</v>
      </c>
      <c r="D9" s="333" t="e">
        <f>C9/16500</f>
        <v>#REF!</v>
      </c>
      <c r="E9" s="333"/>
      <c r="F9" s="333"/>
      <c r="G9" s="333"/>
    </row>
    <row r="10" spans="1:14" ht="16.5">
      <c r="A10" s="114" t="s">
        <v>85</v>
      </c>
      <c r="B10" s="115" t="s">
        <v>125</v>
      </c>
      <c r="C10" s="116" t="e">
        <f>#REF!</f>
        <v>#REF!</v>
      </c>
      <c r="D10" s="333" t="e">
        <f>C10/550</f>
        <v>#REF!</v>
      </c>
      <c r="E10" s="333"/>
      <c r="F10" s="333"/>
      <c r="G10" s="333"/>
    </row>
    <row r="11" spans="1:14" ht="16.5">
      <c r="A11" s="316" t="s">
        <v>19</v>
      </c>
      <c r="B11" s="317"/>
      <c r="C11" s="318"/>
      <c r="D11" s="338" t="e">
        <f>SUM(D9:D10)</f>
        <v>#REF!</v>
      </c>
      <c r="E11" s="338"/>
      <c r="F11" s="338"/>
      <c r="G11" s="338"/>
    </row>
    <row r="12" spans="1:14" ht="16.5">
      <c r="A12" s="117"/>
      <c r="B12" s="117"/>
      <c r="C12" s="117"/>
      <c r="D12" s="117"/>
      <c r="E12" s="118"/>
      <c r="F12" s="118"/>
      <c r="G12" s="118"/>
    </row>
    <row r="13" spans="1:14" ht="16.5">
      <c r="A13" s="335" t="s">
        <v>86</v>
      </c>
      <c r="B13" s="336"/>
      <c r="C13" s="336"/>
      <c r="D13" s="336"/>
      <c r="E13" s="336"/>
      <c r="F13" s="336"/>
      <c r="G13" s="337"/>
    </row>
    <row r="14" spans="1:14" ht="33">
      <c r="A14" s="108" t="s">
        <v>77</v>
      </c>
      <c r="B14" s="109" t="s">
        <v>78</v>
      </c>
      <c r="C14" s="110" t="s">
        <v>79</v>
      </c>
      <c r="D14" s="310" t="s">
        <v>80</v>
      </c>
      <c r="E14" s="311"/>
      <c r="F14" s="311"/>
      <c r="G14" s="312"/>
    </row>
    <row r="15" spans="1:14" ht="16.5">
      <c r="A15" s="111"/>
      <c r="B15" s="112" t="s">
        <v>81</v>
      </c>
      <c r="C15" s="113" t="s">
        <v>82</v>
      </c>
      <c r="D15" s="313" t="s">
        <v>83</v>
      </c>
      <c r="E15" s="314"/>
      <c r="F15" s="314"/>
      <c r="G15" s="315"/>
    </row>
    <row r="16" spans="1:14" ht="16.5">
      <c r="A16" s="114" t="s">
        <v>84</v>
      </c>
      <c r="B16" s="115" t="s">
        <v>126</v>
      </c>
      <c r="C16" s="116" t="e">
        <f>#REF!</f>
        <v>#REF!</v>
      </c>
      <c r="D16" s="333" t="e">
        <f>C16/33000</f>
        <v>#REF!</v>
      </c>
      <c r="E16" s="333"/>
      <c r="F16" s="333"/>
      <c r="G16" s="333"/>
    </row>
    <row r="17" spans="1:14" ht="16.5">
      <c r="A17" s="114" t="s">
        <v>85</v>
      </c>
      <c r="B17" s="115" t="s">
        <v>127</v>
      </c>
      <c r="C17" s="116" t="e">
        <f>#REF!</f>
        <v>#REF!</v>
      </c>
      <c r="D17" s="333" t="e">
        <f>C17/1100</f>
        <v>#REF!</v>
      </c>
      <c r="E17" s="333"/>
      <c r="F17" s="333"/>
      <c r="G17" s="333"/>
    </row>
    <row r="18" spans="1:14" s="6" customFormat="1" ht="15.75" customHeight="1">
      <c r="A18" s="316" t="s">
        <v>19</v>
      </c>
      <c r="B18" s="317"/>
      <c r="C18" s="318"/>
      <c r="D18" s="338" t="e">
        <f>SUM(D16:D17)</f>
        <v>#REF!</v>
      </c>
      <c r="E18" s="338"/>
      <c r="F18" s="338"/>
      <c r="G18" s="338"/>
      <c r="H18" s="3"/>
      <c r="I18" s="3"/>
      <c r="J18" s="3"/>
      <c r="K18" s="3"/>
      <c r="L18" s="3"/>
      <c r="M18" s="3"/>
      <c r="N18" s="3"/>
    </row>
    <row r="19" spans="1:14" s="6" customFormat="1" ht="16.5">
      <c r="A19" s="117"/>
      <c r="B19" s="117"/>
      <c r="C19" s="117"/>
      <c r="D19" s="117"/>
      <c r="E19" s="118"/>
      <c r="F19" s="118"/>
      <c r="G19" s="118"/>
      <c r="H19" s="3"/>
      <c r="I19" s="3"/>
      <c r="J19" s="3"/>
      <c r="K19" s="3"/>
      <c r="L19" s="3"/>
      <c r="M19" s="3"/>
      <c r="N19" s="3"/>
    </row>
    <row r="20" spans="1:14" s="6" customFormat="1" ht="16.5">
      <c r="A20" s="321" t="s">
        <v>87</v>
      </c>
      <c r="B20" s="321"/>
      <c r="C20" s="321"/>
      <c r="D20" s="321"/>
      <c r="E20" s="119"/>
      <c r="F20" s="119"/>
      <c r="G20" s="119"/>
      <c r="H20" s="3"/>
      <c r="I20" s="3"/>
      <c r="J20" s="3"/>
      <c r="K20" s="3"/>
      <c r="L20" s="3"/>
      <c r="M20" s="3"/>
      <c r="N20" s="3"/>
    </row>
    <row r="21" spans="1:14" s="6" customFormat="1" ht="66" customHeight="1">
      <c r="A21" s="120" t="s">
        <v>77</v>
      </c>
      <c r="B21" s="109" t="s">
        <v>88</v>
      </c>
      <c r="C21" s="109" t="s">
        <v>89</v>
      </c>
      <c r="D21" s="109" t="s">
        <v>90</v>
      </c>
      <c r="E21" s="121" t="s">
        <v>91</v>
      </c>
      <c r="F21" s="121" t="s">
        <v>92</v>
      </c>
      <c r="G21" s="121" t="s">
        <v>93</v>
      </c>
      <c r="H21" s="3"/>
      <c r="I21" s="3"/>
      <c r="J21" s="3"/>
      <c r="K21" s="3"/>
      <c r="L21" s="3"/>
      <c r="M21" s="3"/>
      <c r="N21" s="3"/>
    </row>
    <row r="22" spans="1:14" s="6" customFormat="1" ht="16.5">
      <c r="A22" s="122" t="s">
        <v>84</v>
      </c>
      <c r="B22" s="115" t="s">
        <v>128</v>
      </c>
      <c r="C22" s="123" t="s">
        <v>94</v>
      </c>
      <c r="D22" s="116" t="s">
        <v>95</v>
      </c>
      <c r="E22" s="115">
        <v>1.27E-5</v>
      </c>
      <c r="F22" s="116" t="e">
        <f>C9</f>
        <v>#REF!</v>
      </c>
      <c r="G22" s="124" t="e">
        <f>F22*E22</f>
        <v>#REF!</v>
      </c>
      <c r="H22" s="136">
        <f>1/6600</f>
        <v>1.515E-4</v>
      </c>
      <c r="I22" s="137">
        <f>1/191.4</f>
        <v>5.2246599999999999E-3</v>
      </c>
      <c r="J22" s="138">
        <f>H22*I22*C22</f>
        <v>1.27E-5</v>
      </c>
      <c r="K22" s="3"/>
      <c r="L22" s="3"/>
      <c r="M22" s="3"/>
      <c r="N22" s="3"/>
    </row>
    <row r="23" spans="1:14" s="6" customFormat="1" ht="16.5">
      <c r="A23" s="122" t="s">
        <v>85</v>
      </c>
      <c r="B23" s="115" t="s">
        <v>129</v>
      </c>
      <c r="C23" s="123" t="s">
        <v>94</v>
      </c>
      <c r="D23" s="116" t="s">
        <v>95</v>
      </c>
      <c r="E23" s="134">
        <v>3.8000000000000002E-4</v>
      </c>
      <c r="F23" s="116" t="e">
        <f>C10</f>
        <v>#REF!</v>
      </c>
      <c r="G23" s="124" t="e">
        <f>F23*E23</f>
        <v>#REF!</v>
      </c>
      <c r="H23" s="136">
        <f>1/220</f>
        <v>4.5455000000000001E-3</v>
      </c>
      <c r="I23" s="137">
        <f>1/191.4</f>
        <v>5.2246599999999999E-3</v>
      </c>
      <c r="J23" s="137">
        <f>H23*I23*C23</f>
        <v>3.7997999999999998E-4</v>
      </c>
      <c r="K23" s="3"/>
      <c r="L23" s="3"/>
      <c r="M23" s="3"/>
      <c r="N23" s="3"/>
    </row>
    <row r="24" spans="1:14" s="6" customFormat="1" ht="16.5">
      <c r="A24" s="330" t="s">
        <v>19</v>
      </c>
      <c r="B24" s="331"/>
      <c r="C24" s="331"/>
      <c r="D24" s="331"/>
      <c r="E24" s="331"/>
      <c r="F24" s="332"/>
      <c r="G24" s="125" t="e">
        <f>SUM(G22+G23)</f>
        <v>#REF!</v>
      </c>
      <c r="H24" s="3"/>
      <c r="I24" s="3"/>
      <c r="J24" s="3"/>
      <c r="K24" s="3"/>
      <c r="L24" s="3"/>
      <c r="M24" s="3"/>
      <c r="N24" s="3"/>
    </row>
    <row r="25" spans="1:14" s="6" customFormat="1" ht="16.5">
      <c r="A25" s="118"/>
      <c r="B25" s="118"/>
      <c r="C25" s="118"/>
      <c r="D25" s="118"/>
      <c r="E25" s="118"/>
      <c r="F25" s="118"/>
      <c r="G25" s="118"/>
      <c r="H25" s="3"/>
      <c r="I25" s="3"/>
      <c r="J25" s="3"/>
      <c r="K25" s="3"/>
      <c r="L25" s="3"/>
      <c r="M25" s="3"/>
      <c r="N25" s="3"/>
    </row>
    <row r="26" spans="1:14" s="6" customFormat="1" ht="16.5">
      <c r="A26" s="322" t="s">
        <v>130</v>
      </c>
      <c r="B26" s="322"/>
      <c r="C26" s="322"/>
      <c r="D26" s="322"/>
      <c r="E26" s="322"/>
      <c r="F26" s="322"/>
      <c r="G26" s="322"/>
      <c r="H26" s="3"/>
      <c r="I26" s="3"/>
      <c r="J26" s="3"/>
      <c r="K26" s="3"/>
      <c r="L26" s="3"/>
      <c r="M26" s="3"/>
      <c r="N26" s="3"/>
    </row>
    <row r="27" spans="1:14" s="6" customFormat="1" ht="16.5">
      <c r="A27" s="323" t="s">
        <v>96</v>
      </c>
      <c r="B27" s="323"/>
      <c r="C27" s="323"/>
      <c r="D27" s="323"/>
      <c r="E27" s="323"/>
      <c r="F27" s="323"/>
      <c r="G27" s="323"/>
      <c r="H27" s="3"/>
      <c r="I27" s="3"/>
      <c r="J27" s="3"/>
      <c r="K27" s="3"/>
      <c r="L27" s="3"/>
      <c r="M27" s="3"/>
      <c r="N27" s="3"/>
    </row>
    <row r="28" spans="1:14" s="6" customFormat="1" ht="33">
      <c r="A28" s="324" t="s">
        <v>97</v>
      </c>
      <c r="B28" s="324"/>
      <c r="C28" s="324" t="s">
        <v>98</v>
      </c>
      <c r="D28" s="324"/>
      <c r="E28" s="126" t="s">
        <v>99</v>
      </c>
      <c r="F28" s="324" t="s">
        <v>100</v>
      </c>
      <c r="G28" s="324"/>
      <c r="H28" s="3"/>
      <c r="I28" s="3"/>
      <c r="J28" s="3"/>
      <c r="K28" s="3"/>
      <c r="L28" s="3"/>
      <c r="M28" s="3"/>
      <c r="N28" s="3"/>
    </row>
    <row r="29" spans="1:14" s="6" customFormat="1" ht="16.5">
      <c r="A29" s="344" t="s">
        <v>101</v>
      </c>
      <c r="B29" s="344"/>
      <c r="C29" s="325" t="e">
        <f>D11</f>
        <v>#REF!</v>
      </c>
      <c r="D29" s="320"/>
      <c r="E29" s="135">
        <v>29336</v>
      </c>
      <c r="F29" s="319" t="e">
        <f>C29*E29</f>
        <v>#REF!</v>
      </c>
      <c r="G29" s="320"/>
      <c r="H29" s="3"/>
      <c r="I29" s="3"/>
      <c r="J29" s="3"/>
      <c r="K29" s="3"/>
      <c r="L29" s="3"/>
      <c r="M29" s="3"/>
      <c r="N29" s="3"/>
    </row>
    <row r="30" spans="1:14" s="6" customFormat="1" ht="16.5">
      <c r="A30" s="344" t="s">
        <v>102</v>
      </c>
      <c r="B30" s="344"/>
      <c r="C30" s="345" t="e">
        <f>D18</f>
        <v>#REF!</v>
      </c>
      <c r="D30" s="346"/>
      <c r="E30" s="135">
        <v>22664</v>
      </c>
      <c r="F30" s="319" t="e">
        <f>C30*E30</f>
        <v>#REF!</v>
      </c>
      <c r="G30" s="320"/>
      <c r="H30" s="3"/>
      <c r="I30" s="3"/>
      <c r="J30" s="3"/>
      <c r="K30" s="3"/>
      <c r="L30" s="3"/>
      <c r="M30" s="3"/>
      <c r="N30" s="3"/>
    </row>
    <row r="31" spans="1:14" s="6" customFormat="1" ht="16.5">
      <c r="A31" s="347" t="s">
        <v>103</v>
      </c>
      <c r="B31" s="348"/>
      <c r="C31" s="345" t="e">
        <f>G24</f>
        <v>#REF!</v>
      </c>
      <c r="D31" s="346"/>
      <c r="E31" s="135">
        <v>55948</v>
      </c>
      <c r="F31" s="319" t="e">
        <f>C31*E31</f>
        <v>#REF!</v>
      </c>
      <c r="G31" s="320"/>
      <c r="H31" s="3"/>
      <c r="I31" s="3"/>
      <c r="J31" s="3"/>
      <c r="K31" s="3"/>
      <c r="L31" s="3"/>
      <c r="M31" s="3"/>
      <c r="N31" s="3"/>
    </row>
    <row r="32" spans="1:14" s="6" customFormat="1" ht="16.5">
      <c r="A32" s="339" t="s">
        <v>104</v>
      </c>
      <c r="B32" s="339"/>
      <c r="C32" s="339"/>
      <c r="D32" s="339"/>
      <c r="E32" s="127"/>
      <c r="F32" s="340" t="e">
        <f>SUM(F29:G31)</f>
        <v>#REF!</v>
      </c>
      <c r="G32" s="340"/>
      <c r="H32" s="3"/>
      <c r="I32" s="3"/>
      <c r="J32" s="3"/>
      <c r="K32" s="3"/>
      <c r="L32" s="3"/>
      <c r="M32" s="3"/>
      <c r="N32" s="3"/>
    </row>
    <row r="33" spans="1:14" s="6" customFormat="1" ht="16.5">
      <c r="A33" s="128"/>
      <c r="B33" s="128"/>
      <c r="C33" s="128"/>
      <c r="D33" s="128"/>
      <c r="E33" s="129"/>
      <c r="F33" s="130"/>
      <c r="G33" s="130"/>
      <c r="H33" s="3"/>
      <c r="I33" s="3"/>
      <c r="J33" s="3"/>
      <c r="K33" s="3"/>
      <c r="L33" s="3"/>
      <c r="M33" s="3"/>
      <c r="N33" s="3"/>
    </row>
    <row r="34" spans="1:14" s="6" customFormat="1" ht="16.5">
      <c r="A34" s="341" t="s">
        <v>105</v>
      </c>
      <c r="B34" s="342"/>
      <c r="C34" s="342"/>
      <c r="D34" s="342"/>
      <c r="E34" s="342"/>
      <c r="F34" s="342"/>
      <c r="G34" s="343"/>
      <c r="H34" s="3"/>
      <c r="I34" s="3"/>
      <c r="J34" s="3"/>
      <c r="K34" s="3"/>
      <c r="L34" s="3"/>
      <c r="M34" s="3"/>
      <c r="N34" s="3"/>
    </row>
    <row r="35" spans="1:14" s="6" customFormat="1" ht="16.5">
      <c r="A35" s="128"/>
      <c r="B35" s="128"/>
      <c r="C35" s="128"/>
      <c r="D35" s="128"/>
      <c r="E35" s="129"/>
      <c r="F35" s="130"/>
      <c r="G35" s="130"/>
      <c r="H35" s="3"/>
      <c r="I35" s="3"/>
      <c r="J35" s="3"/>
      <c r="K35" s="3"/>
      <c r="L35" s="3"/>
      <c r="M35" s="3"/>
      <c r="N35" s="3"/>
    </row>
    <row r="36" spans="1:14" ht="16.5">
      <c r="A36" s="326" t="s">
        <v>106</v>
      </c>
      <c r="B36" s="326"/>
      <c r="C36" s="326"/>
      <c r="D36" s="326"/>
      <c r="E36" s="326"/>
      <c r="F36" s="327" t="e">
        <f>F32</f>
        <v>#REF!</v>
      </c>
      <c r="G36" s="327"/>
    </row>
    <row r="37" spans="1:14" ht="16.5">
      <c r="A37" s="328" t="e">
        <v>#NAME?</v>
      </c>
      <c r="B37" s="328"/>
      <c r="C37" s="328"/>
      <c r="D37" s="328"/>
      <c r="E37" s="328"/>
      <c r="F37" s="328"/>
      <c r="G37" s="328"/>
    </row>
    <row r="38" spans="1:14" ht="16.5">
      <c r="A38" s="128"/>
      <c r="B38" s="128"/>
      <c r="C38" s="128"/>
      <c r="D38" s="128"/>
      <c r="E38" s="129"/>
      <c r="F38" s="130"/>
      <c r="G38" s="130"/>
    </row>
    <row r="39" spans="1:14" ht="16.5">
      <c r="A39" s="326" t="s">
        <v>107</v>
      </c>
      <c r="B39" s="326"/>
      <c r="C39" s="326"/>
      <c r="D39" s="326"/>
      <c r="E39" s="326"/>
      <c r="F39" s="327" t="e">
        <f>F36*12</f>
        <v>#REF!</v>
      </c>
      <c r="G39" s="327"/>
    </row>
    <row r="40" spans="1:14" ht="16.5">
      <c r="A40" s="328" t="e">
        <v>#NAME?</v>
      </c>
      <c r="B40" s="328"/>
      <c r="C40" s="328"/>
      <c r="D40" s="328"/>
      <c r="E40" s="328"/>
      <c r="F40" s="328"/>
      <c r="G40" s="328"/>
    </row>
    <row r="41" spans="1:14">
      <c r="A41" s="4"/>
      <c r="B41" s="4"/>
      <c r="C41" s="4"/>
    </row>
    <row r="42" spans="1:14">
      <c r="A42" s="4"/>
      <c r="B42" s="4"/>
      <c r="C42" s="4"/>
    </row>
    <row r="43" spans="1:14">
      <c r="A43" s="4"/>
      <c r="B43" s="4"/>
      <c r="C43" s="4"/>
    </row>
    <row r="44" spans="1:14">
      <c r="A44" s="4"/>
      <c r="B44" s="4"/>
      <c r="C44" s="4"/>
    </row>
    <row r="45" spans="1:14">
      <c r="A45" s="4"/>
      <c r="B45" s="4"/>
      <c r="C45" s="4"/>
    </row>
    <row r="46" spans="1:14">
      <c r="A46" s="4"/>
      <c r="B46" s="4"/>
      <c r="C46" s="4"/>
    </row>
    <row r="47" spans="1:14">
      <c r="A47" s="4"/>
      <c r="B47" s="4"/>
      <c r="C47" s="4"/>
    </row>
  </sheetData>
  <mergeCells count="43">
    <mergeCell ref="A32:D32"/>
    <mergeCell ref="F32:G32"/>
    <mergeCell ref="A34:G34"/>
    <mergeCell ref="F29:G29"/>
    <mergeCell ref="A30:B30"/>
    <mergeCell ref="C30:D30"/>
    <mergeCell ref="A31:B31"/>
    <mergeCell ref="C31:D31"/>
    <mergeCell ref="F31:G31"/>
    <mergeCell ref="A29:B29"/>
    <mergeCell ref="A1:G1"/>
    <mergeCell ref="A2:G2"/>
    <mergeCell ref="A3:G3"/>
    <mergeCell ref="A24:F24"/>
    <mergeCell ref="D9:G9"/>
    <mergeCell ref="D10:G10"/>
    <mergeCell ref="A5:D5"/>
    <mergeCell ref="A6:G6"/>
    <mergeCell ref="D7:G7"/>
    <mergeCell ref="D8:G8"/>
    <mergeCell ref="D16:G16"/>
    <mergeCell ref="D17:G17"/>
    <mergeCell ref="A18:C18"/>
    <mergeCell ref="D18:G18"/>
    <mergeCell ref="D11:G11"/>
    <mergeCell ref="A13:G13"/>
    <mergeCell ref="A39:E39"/>
    <mergeCell ref="F39:G39"/>
    <mergeCell ref="A40:G40"/>
    <mergeCell ref="A36:E36"/>
    <mergeCell ref="F36:G36"/>
    <mergeCell ref="A37:G37"/>
    <mergeCell ref="D14:G14"/>
    <mergeCell ref="D15:G15"/>
    <mergeCell ref="A11:C11"/>
    <mergeCell ref="F30:G30"/>
    <mergeCell ref="A20:D20"/>
    <mergeCell ref="A26:G26"/>
    <mergeCell ref="A27:G27"/>
    <mergeCell ref="A28:B28"/>
    <mergeCell ref="C28:D28"/>
    <mergeCell ref="F28:G28"/>
    <mergeCell ref="C29:D29"/>
  </mergeCells>
  <phoneticPr fontId="4" type="noConversion"/>
  <printOptions horizontalCentered="1" verticalCentered="1"/>
  <pageMargins left="0.59055118110236227" right="0.59055118110236227" top="1.9291338582677167" bottom="0.19685039370078741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"/>
  <sheetViews>
    <sheetView zoomScaleNormal="100" workbookViewId="0">
      <selection activeCell="E16" sqref="E16"/>
    </sheetView>
  </sheetViews>
  <sheetFormatPr defaultRowHeight="12.75"/>
  <sheetData/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3:G48"/>
  <sheetViews>
    <sheetView view="pageBreakPreview" topLeftCell="A19" zoomScale="96" zoomScaleNormal="100" zoomScaleSheetLayoutView="96" workbookViewId="0">
      <selection activeCell="J15" sqref="J15"/>
    </sheetView>
  </sheetViews>
  <sheetFormatPr defaultRowHeight="12.75"/>
  <cols>
    <col min="1" max="1" width="5.5703125" customWidth="1"/>
    <col min="2" max="2" width="28.85546875" customWidth="1"/>
    <col min="3" max="3" width="7.5703125" customWidth="1"/>
    <col min="4" max="4" width="9.42578125" style="106" customWidth="1"/>
    <col min="5" max="5" width="14.85546875" customWidth="1"/>
    <col min="6" max="6" width="17.85546875" customWidth="1"/>
    <col min="7" max="7" width="19.85546875" customWidth="1"/>
  </cols>
  <sheetData>
    <row r="3" spans="1:7" ht="16.5" customHeight="1">
      <c r="A3" s="355" t="e">
        <f>#REF!</f>
        <v>#REF!</v>
      </c>
      <c r="B3" s="355"/>
      <c r="C3" s="355"/>
      <c r="D3" s="355"/>
      <c r="E3" s="355"/>
      <c r="F3" s="355"/>
      <c r="G3" s="355"/>
    </row>
    <row r="4" spans="1:7" ht="19.5" customHeight="1">
      <c r="A4" s="355" t="e">
        <f>#REF!</f>
        <v>#REF!</v>
      </c>
      <c r="B4" s="355"/>
      <c r="C4" s="355"/>
      <c r="D4" s="355"/>
      <c r="E4" s="355"/>
      <c r="F4" s="355"/>
      <c r="G4" s="355"/>
    </row>
    <row r="6" spans="1:7" ht="16.5" customHeight="1">
      <c r="A6" s="352" t="s">
        <v>160</v>
      </c>
      <c r="B6" s="352"/>
      <c r="C6" s="352"/>
      <c r="D6" s="352"/>
      <c r="E6" s="352"/>
      <c r="F6" s="352"/>
      <c r="G6" s="352"/>
    </row>
    <row r="7" spans="1:7" ht="24" customHeight="1"/>
    <row r="8" spans="1:7" ht="37.5" customHeight="1">
      <c r="A8" s="154" t="s">
        <v>131</v>
      </c>
      <c r="B8" s="161" t="s">
        <v>132</v>
      </c>
      <c r="C8" s="161" t="s">
        <v>140</v>
      </c>
      <c r="D8" s="140" t="s">
        <v>152</v>
      </c>
      <c r="E8" s="162" t="s">
        <v>138</v>
      </c>
      <c r="F8" s="141" t="s">
        <v>133</v>
      </c>
      <c r="G8" s="140" t="s">
        <v>134</v>
      </c>
    </row>
    <row r="9" spans="1:7" ht="20.100000000000001" customHeight="1">
      <c r="A9" s="163">
        <v>1</v>
      </c>
      <c r="B9" s="164" t="s">
        <v>172</v>
      </c>
      <c r="C9" s="164" t="s">
        <v>141</v>
      </c>
      <c r="D9" s="169">
        <v>17</v>
      </c>
      <c r="E9" s="166" t="e">
        <f>#REF!</f>
        <v>#REF!</v>
      </c>
      <c r="F9" s="166" t="e">
        <f t="shared" ref="F9:F15" si="0">E9*D9</f>
        <v>#REF!</v>
      </c>
      <c r="G9" s="166" t="e">
        <f t="shared" ref="G9:G15" si="1">F9*12</f>
        <v>#REF!</v>
      </c>
    </row>
    <row r="10" spans="1:7" ht="20.100000000000001" customHeight="1">
      <c r="A10" s="160">
        <v>2</v>
      </c>
      <c r="B10" s="165" t="s">
        <v>172</v>
      </c>
      <c r="C10" s="165" t="s">
        <v>142</v>
      </c>
      <c r="D10" s="170">
        <v>4</v>
      </c>
      <c r="E10" s="168" t="e">
        <f>#REF!</f>
        <v>#REF!</v>
      </c>
      <c r="F10" s="167" t="e">
        <f t="shared" si="0"/>
        <v>#REF!</v>
      </c>
      <c r="G10" s="167" t="e">
        <f t="shared" si="1"/>
        <v>#REF!</v>
      </c>
    </row>
    <row r="11" spans="1:7" ht="20.100000000000001" customHeight="1">
      <c r="A11" s="160">
        <v>3</v>
      </c>
      <c r="B11" s="165" t="s">
        <v>172</v>
      </c>
      <c r="C11" s="165" t="s">
        <v>143</v>
      </c>
      <c r="D11" s="170">
        <v>5</v>
      </c>
      <c r="E11" s="168" t="e">
        <f>'3'!C74</f>
        <v>#REF!</v>
      </c>
      <c r="F11" s="167" t="e">
        <f t="shared" si="0"/>
        <v>#REF!</v>
      </c>
      <c r="G11" s="167" t="e">
        <f t="shared" si="1"/>
        <v>#REF!</v>
      </c>
    </row>
    <row r="12" spans="1:7" ht="20.100000000000001" customHeight="1">
      <c r="A12" s="160">
        <v>4</v>
      </c>
      <c r="B12" s="165" t="s">
        <v>172</v>
      </c>
      <c r="C12" s="165" t="s">
        <v>144</v>
      </c>
      <c r="D12" s="170">
        <v>5</v>
      </c>
      <c r="E12" s="168" t="e">
        <f>'4'!C74</f>
        <v>#REF!</v>
      </c>
      <c r="F12" s="167" t="e">
        <f t="shared" si="0"/>
        <v>#REF!</v>
      </c>
      <c r="G12" s="167" t="e">
        <f t="shared" si="1"/>
        <v>#REF!</v>
      </c>
    </row>
    <row r="13" spans="1:7" ht="20.100000000000001" customHeight="1">
      <c r="A13" s="160">
        <v>5</v>
      </c>
      <c r="B13" s="165" t="s">
        <v>173</v>
      </c>
      <c r="C13" s="165" t="s">
        <v>141</v>
      </c>
      <c r="D13" s="170">
        <v>2</v>
      </c>
      <c r="E13" s="168" t="e">
        <f>'5'!C74</f>
        <v>#REF!</v>
      </c>
      <c r="F13" s="167" t="e">
        <f t="shared" si="0"/>
        <v>#REF!</v>
      </c>
      <c r="G13" s="167" t="e">
        <f t="shared" si="1"/>
        <v>#REF!</v>
      </c>
    </row>
    <row r="14" spans="1:7" ht="20.100000000000001" customHeight="1">
      <c r="A14" s="160">
        <v>6</v>
      </c>
      <c r="B14" s="165" t="s">
        <v>173</v>
      </c>
      <c r="C14" s="165" t="s">
        <v>142</v>
      </c>
      <c r="D14" s="170">
        <v>2</v>
      </c>
      <c r="E14" s="168" t="e">
        <f>'6'!C74</f>
        <v>#REF!</v>
      </c>
      <c r="F14" s="167" t="e">
        <f t="shared" si="0"/>
        <v>#REF!</v>
      </c>
      <c r="G14" s="167" t="e">
        <f t="shared" si="1"/>
        <v>#REF!</v>
      </c>
    </row>
    <row r="15" spans="1:7" ht="20.100000000000001" customHeight="1">
      <c r="A15" s="160">
        <v>7</v>
      </c>
      <c r="B15" s="165" t="s">
        <v>173</v>
      </c>
      <c r="C15" s="165" t="s">
        <v>143</v>
      </c>
      <c r="D15" s="170">
        <v>7</v>
      </c>
      <c r="E15" s="168" t="e">
        <f>'7'!C74</f>
        <v>#REF!</v>
      </c>
      <c r="F15" s="167" t="e">
        <f t="shared" si="0"/>
        <v>#REF!</v>
      </c>
      <c r="G15" s="167" t="e">
        <f t="shared" si="1"/>
        <v>#REF!</v>
      </c>
    </row>
    <row r="16" spans="1:7" ht="15.75">
      <c r="A16" s="149"/>
      <c r="B16" s="150" t="s">
        <v>135</v>
      </c>
      <c r="C16" s="151"/>
      <c r="D16" s="171">
        <f>SUM(D9:D15)</f>
        <v>42</v>
      </c>
      <c r="E16" s="152"/>
      <c r="F16" s="155" t="e">
        <f>SUM(F9:F15)</f>
        <v>#REF!</v>
      </c>
      <c r="G16" s="153"/>
    </row>
    <row r="17" spans="1:7" ht="15.75">
      <c r="A17" s="149"/>
      <c r="B17" s="150" t="s">
        <v>136</v>
      </c>
      <c r="C17" s="151"/>
      <c r="D17" s="151"/>
      <c r="E17" s="152"/>
      <c r="F17" s="153"/>
      <c r="G17" s="155" t="e">
        <f>SUM(G9:G16)</f>
        <v>#REF!</v>
      </c>
    </row>
    <row r="18" spans="1:7" ht="14.25">
      <c r="A18" s="146"/>
      <c r="B18" s="146"/>
      <c r="C18" s="146"/>
      <c r="D18" s="147"/>
      <c r="E18" s="146"/>
      <c r="F18" s="148"/>
      <c r="G18" s="148"/>
    </row>
    <row r="19" spans="1:7" ht="14.25">
      <c r="A19" s="146"/>
      <c r="B19" s="146"/>
      <c r="C19" s="146"/>
      <c r="D19" s="147"/>
      <c r="E19" s="146"/>
      <c r="F19" s="148"/>
      <c r="G19" s="148"/>
    </row>
    <row r="20" spans="1:7" ht="16.5">
      <c r="A20" s="156" t="s">
        <v>137</v>
      </c>
      <c r="B20" s="157"/>
      <c r="C20" s="157"/>
      <c r="D20" s="157"/>
      <c r="E20" s="157"/>
      <c r="F20" s="157"/>
      <c r="G20" s="158" t="e">
        <f>F16</f>
        <v>#REF!</v>
      </c>
    </row>
    <row r="21" spans="1:7" ht="16.5">
      <c r="A21" s="349" t="s">
        <v>169</v>
      </c>
      <c r="B21" s="350"/>
      <c r="C21" s="350"/>
      <c r="D21" s="350"/>
      <c r="E21" s="350"/>
      <c r="F21" s="350"/>
      <c r="G21" s="351"/>
    </row>
    <row r="22" spans="1:7" ht="16.5">
      <c r="A22" s="128"/>
      <c r="B22" s="128"/>
      <c r="C22" s="128"/>
      <c r="D22" s="128"/>
      <c r="E22" s="128"/>
      <c r="F22" s="128"/>
      <c r="G22" s="129"/>
    </row>
    <row r="23" spans="1:7" ht="16.5">
      <c r="A23" s="156" t="s">
        <v>107</v>
      </c>
      <c r="B23" s="157"/>
      <c r="C23" s="157"/>
      <c r="D23" s="157"/>
      <c r="E23" s="157"/>
      <c r="F23" s="157"/>
      <c r="G23" s="158" t="e">
        <f>G17</f>
        <v>#REF!</v>
      </c>
    </row>
    <row r="24" spans="1:7" ht="16.5">
      <c r="A24" s="349" t="s">
        <v>170</v>
      </c>
      <c r="B24" s="350"/>
      <c r="C24" s="350"/>
      <c r="D24" s="350"/>
      <c r="E24" s="350"/>
      <c r="F24" s="350"/>
      <c r="G24" s="351"/>
    </row>
    <row r="25" spans="1:7" s="174" customFormat="1" ht="16.5">
      <c r="A25" s="173"/>
      <c r="B25" s="173"/>
      <c r="C25" s="173"/>
      <c r="D25" s="173"/>
      <c r="E25" s="173"/>
      <c r="F25" s="173"/>
      <c r="G25" s="173"/>
    </row>
    <row r="26" spans="1:7" ht="14.25">
      <c r="A26" s="146"/>
      <c r="B26" s="146"/>
      <c r="C26" s="146"/>
      <c r="D26" s="147"/>
      <c r="E26" s="146"/>
      <c r="F26" s="148"/>
      <c r="G26" s="148"/>
    </row>
    <row r="27" spans="1:7" ht="15">
      <c r="A27" s="357" t="s">
        <v>171</v>
      </c>
      <c r="B27" s="357"/>
      <c r="C27" s="357"/>
      <c r="D27" s="357"/>
      <c r="E27" s="357"/>
      <c r="F27" s="357"/>
      <c r="G27" s="357"/>
    </row>
    <row r="28" spans="1:7" ht="27" customHeight="1">
      <c r="A28" s="358" t="s">
        <v>150</v>
      </c>
      <c r="B28" s="358"/>
      <c r="C28" s="358"/>
      <c r="D28" s="358"/>
      <c r="E28" s="358"/>
      <c r="F28" s="358"/>
      <c r="G28" s="358"/>
    </row>
    <row r="29" spans="1:7" ht="15">
      <c r="A29" s="359" t="s">
        <v>151</v>
      </c>
      <c r="B29" s="360"/>
      <c r="C29" s="360"/>
      <c r="D29" s="360"/>
      <c r="E29" s="360"/>
      <c r="F29" s="361"/>
      <c r="G29" s="172" t="s">
        <v>159</v>
      </c>
    </row>
    <row r="30" spans="1:7" ht="15">
      <c r="A30" s="176" t="s">
        <v>161</v>
      </c>
      <c r="B30" s="353" t="s">
        <v>153</v>
      </c>
      <c r="C30" s="353"/>
      <c r="D30" s="353"/>
      <c r="E30" s="353"/>
      <c r="F30" s="354"/>
      <c r="G30" s="175">
        <v>961977.8</v>
      </c>
    </row>
    <row r="31" spans="1:7" ht="15">
      <c r="A31" s="176" t="s">
        <v>162</v>
      </c>
      <c r="B31" s="353" t="s">
        <v>154</v>
      </c>
      <c r="C31" s="353"/>
      <c r="D31" s="353"/>
      <c r="E31" s="353"/>
      <c r="F31" s="354"/>
      <c r="G31" s="175">
        <v>0</v>
      </c>
    </row>
    <row r="32" spans="1:7" ht="15">
      <c r="A32" s="176" t="s">
        <v>163</v>
      </c>
      <c r="B32" s="353" t="s">
        <v>155</v>
      </c>
      <c r="C32" s="353"/>
      <c r="D32" s="353"/>
      <c r="E32" s="353"/>
      <c r="F32" s="354"/>
      <c r="G32" s="175">
        <v>24192.93</v>
      </c>
    </row>
    <row r="33" spans="1:7" ht="15">
      <c r="A33" s="176" t="s">
        <v>164</v>
      </c>
      <c r="B33" s="353" t="s">
        <v>156</v>
      </c>
      <c r="C33" s="353"/>
      <c r="D33" s="353"/>
      <c r="E33" s="353"/>
      <c r="F33" s="354"/>
      <c r="G33" s="175">
        <v>163882.59</v>
      </c>
    </row>
    <row r="34" spans="1:7" ht="15">
      <c r="A34" s="176" t="s">
        <v>165</v>
      </c>
      <c r="B34" s="353" t="s">
        <v>157</v>
      </c>
      <c r="C34" s="353"/>
      <c r="D34" s="353"/>
      <c r="E34" s="353"/>
      <c r="F34" s="354"/>
      <c r="G34" s="175">
        <f>G33+G32+G30</f>
        <v>1150053.32</v>
      </c>
    </row>
    <row r="35" spans="1:7" ht="15">
      <c r="A35" s="176" t="s">
        <v>166</v>
      </c>
      <c r="B35" s="353" t="s">
        <v>168</v>
      </c>
      <c r="C35" s="353"/>
      <c r="D35" s="353"/>
      <c r="E35" s="353"/>
      <c r="F35" s="354"/>
      <c r="G35" s="177">
        <f>G34-G33</f>
        <v>986170.73</v>
      </c>
    </row>
    <row r="36" spans="1:7" ht="33.75" customHeight="1">
      <c r="A36" s="176" t="s">
        <v>167</v>
      </c>
      <c r="B36" s="353" t="s">
        <v>158</v>
      </c>
      <c r="C36" s="353"/>
      <c r="D36" s="353"/>
      <c r="E36" s="353"/>
      <c r="F36" s="354"/>
      <c r="G36" s="177">
        <f>G35*12</f>
        <v>11834048.76</v>
      </c>
    </row>
    <row r="37" spans="1:7" ht="14.25">
      <c r="A37" s="146"/>
      <c r="B37" s="146"/>
      <c r="C37" s="146"/>
      <c r="D37" s="147"/>
      <c r="E37" s="146"/>
      <c r="F37" s="148"/>
      <c r="G37" s="148"/>
    </row>
    <row r="38" spans="1:7" ht="14.25">
      <c r="A38" s="146"/>
      <c r="B38" s="146"/>
      <c r="C38" s="146"/>
      <c r="D38" s="147"/>
      <c r="E38" s="146"/>
      <c r="F38" s="148"/>
      <c r="G38" s="148"/>
    </row>
    <row r="39" spans="1:7" ht="14.25">
      <c r="A39" s="146"/>
      <c r="B39" s="146"/>
      <c r="C39" s="146"/>
      <c r="D39" s="147"/>
      <c r="E39" s="146"/>
      <c r="F39" s="148"/>
      <c r="G39" s="148"/>
    </row>
    <row r="40" spans="1:7" ht="14.25">
      <c r="A40" s="146"/>
      <c r="B40" s="146"/>
      <c r="C40" s="146"/>
      <c r="D40" s="147"/>
      <c r="E40" s="146"/>
      <c r="F40" s="148"/>
      <c r="G40" s="148"/>
    </row>
    <row r="41" spans="1:7" ht="14.25">
      <c r="A41" s="356" t="e">
        <f>#REF!</f>
        <v>#REF!</v>
      </c>
      <c r="B41" s="356"/>
      <c r="C41" s="356"/>
      <c r="D41" s="356"/>
      <c r="E41" s="356"/>
      <c r="F41" s="356"/>
      <c r="G41" s="356"/>
    </row>
    <row r="42" spans="1:7" ht="14.25">
      <c r="A42" s="146"/>
      <c r="B42" s="146"/>
      <c r="C42" s="146"/>
      <c r="D42" s="147"/>
      <c r="E42" s="146"/>
      <c r="F42" s="148"/>
      <c r="G42" s="148"/>
    </row>
    <row r="43" spans="1:7" ht="14.25">
      <c r="A43" s="146"/>
      <c r="B43" s="146"/>
      <c r="C43" s="146"/>
      <c r="D43" s="147"/>
      <c r="E43" s="146"/>
      <c r="F43" s="148"/>
      <c r="G43" s="148"/>
    </row>
    <row r="44" spans="1:7" ht="14.25">
      <c r="A44" s="146"/>
      <c r="B44" s="146"/>
      <c r="C44" s="146"/>
      <c r="D44" s="147"/>
      <c r="E44" s="146"/>
      <c r="F44" s="148"/>
      <c r="G44" s="148"/>
    </row>
    <row r="45" spans="1:7" ht="14.25">
      <c r="A45" s="146"/>
      <c r="B45" s="146"/>
      <c r="C45" s="146"/>
      <c r="D45" s="147"/>
      <c r="E45" s="146"/>
      <c r="F45" s="148"/>
      <c r="G45" s="148"/>
    </row>
    <row r="46" spans="1:7">
      <c r="A46" s="279" t="e">
        <f>#REF!</f>
        <v>#REF!</v>
      </c>
      <c r="B46" s="279"/>
      <c r="C46" s="279"/>
      <c r="D46" s="279"/>
      <c r="E46" s="279"/>
      <c r="F46" s="279"/>
      <c r="G46" s="279"/>
    </row>
    <row r="47" spans="1:7">
      <c r="A47" s="239" t="e">
        <f>#REF!</f>
        <v>#REF!</v>
      </c>
      <c r="B47" s="239"/>
      <c r="C47" s="239"/>
      <c r="D47" s="239"/>
      <c r="E47" s="239"/>
      <c r="F47" s="239"/>
      <c r="G47" s="239"/>
    </row>
    <row r="48" spans="1:7">
      <c r="A48" s="239" t="e">
        <f>#REF!</f>
        <v>#REF!</v>
      </c>
      <c r="B48" s="239"/>
      <c r="C48" s="239"/>
      <c r="D48" s="239"/>
      <c r="E48" s="239"/>
      <c r="F48" s="239"/>
      <c r="G48" s="239"/>
    </row>
  </sheetData>
  <mergeCells count="19">
    <mergeCell ref="A3:G3"/>
    <mergeCell ref="A4:G4"/>
    <mergeCell ref="A41:G41"/>
    <mergeCell ref="A46:G46"/>
    <mergeCell ref="A27:G27"/>
    <mergeCell ref="A28:G28"/>
    <mergeCell ref="A29:F29"/>
    <mergeCell ref="B33:F33"/>
    <mergeCell ref="B34:F34"/>
    <mergeCell ref="A48:G48"/>
    <mergeCell ref="A24:G24"/>
    <mergeCell ref="A21:G21"/>
    <mergeCell ref="A6:G6"/>
    <mergeCell ref="A47:G47"/>
    <mergeCell ref="B30:F30"/>
    <mergeCell ref="B35:F35"/>
    <mergeCell ref="B36:F36"/>
    <mergeCell ref="B31:F31"/>
    <mergeCell ref="B32:F32"/>
  </mergeCells>
  <phoneticPr fontId="4" type="noConversion"/>
  <printOptions horizontalCentered="1" verticalCentered="1"/>
  <pageMargins left="0.51181102362204722" right="0.51181102362204722" top="1.1811023622047245" bottom="0.78740157480314965" header="0.31496062992125984" footer="0.31496062992125984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2" sqref="C2:C7"/>
    </sheetView>
  </sheetViews>
  <sheetFormatPr defaultRowHeight="12.75"/>
  <cols>
    <col min="1" max="1" width="27.28515625" customWidth="1"/>
    <col min="2" max="2" width="13.5703125" customWidth="1"/>
    <col min="3" max="3" width="11.42578125" customWidth="1"/>
    <col min="4" max="4" width="11.7109375" customWidth="1"/>
  </cols>
  <sheetData>
    <row r="1" spans="1:4">
      <c r="A1" s="206" t="s">
        <v>251</v>
      </c>
      <c r="B1" s="206" t="s">
        <v>308</v>
      </c>
      <c r="C1" s="206" t="s">
        <v>309</v>
      </c>
      <c r="D1" s="206" t="s">
        <v>310</v>
      </c>
    </row>
    <row r="2" spans="1:4">
      <c r="A2" s="183" t="s">
        <v>307</v>
      </c>
      <c r="B2" s="197">
        <v>4</v>
      </c>
      <c r="C2" s="187"/>
      <c r="D2" s="205">
        <f>C2*B2</f>
        <v>0</v>
      </c>
    </row>
    <row r="3" spans="1:4">
      <c r="A3" s="183" t="s">
        <v>311</v>
      </c>
      <c r="B3" s="197">
        <v>6</v>
      </c>
      <c r="C3" s="187"/>
      <c r="D3" s="205">
        <f t="shared" ref="D3:D8" si="0">C3*B3</f>
        <v>0</v>
      </c>
    </row>
    <row r="4" spans="1:4">
      <c r="A4" s="183" t="s">
        <v>312</v>
      </c>
      <c r="B4" s="197">
        <v>2</v>
      </c>
      <c r="C4" s="187"/>
      <c r="D4" s="205">
        <f t="shared" si="0"/>
        <v>0</v>
      </c>
    </row>
    <row r="5" spans="1:4">
      <c r="A5" s="183" t="s">
        <v>313</v>
      </c>
      <c r="B5" s="197">
        <v>2</v>
      </c>
      <c r="C5" s="187"/>
      <c r="D5" s="205">
        <f t="shared" si="0"/>
        <v>0</v>
      </c>
    </row>
    <row r="6" spans="1:4">
      <c r="A6" s="183" t="s">
        <v>314</v>
      </c>
      <c r="B6" s="197">
        <v>2</v>
      </c>
      <c r="C6" s="187"/>
      <c r="D6" s="205">
        <f t="shared" si="0"/>
        <v>0</v>
      </c>
    </row>
    <row r="7" spans="1:4">
      <c r="A7" s="183" t="s">
        <v>315</v>
      </c>
      <c r="B7" s="197">
        <v>6</v>
      </c>
      <c r="C7" s="187"/>
      <c r="D7" s="205">
        <f t="shared" si="0"/>
        <v>0</v>
      </c>
    </row>
    <row r="8" spans="1:4">
      <c r="A8" s="183" t="s">
        <v>316</v>
      </c>
      <c r="B8" s="197">
        <v>2</v>
      </c>
      <c r="C8" s="187"/>
      <c r="D8" s="205">
        <f t="shared" si="0"/>
        <v>0</v>
      </c>
    </row>
    <row r="9" spans="1:4">
      <c r="A9" s="206" t="s">
        <v>321</v>
      </c>
      <c r="B9" s="206"/>
      <c r="C9" s="206"/>
      <c r="D9" s="207">
        <f>SUM(D2:D8)</f>
        <v>0</v>
      </c>
    </row>
    <row r="10" spans="1:4">
      <c r="A10" s="208" t="s">
        <v>322</v>
      </c>
      <c r="D10">
        <v>12</v>
      </c>
    </row>
    <row r="11" spans="1:4">
      <c r="A11" s="209" t="s">
        <v>323</v>
      </c>
      <c r="B11" s="210"/>
      <c r="C11" s="210"/>
      <c r="D11" s="211">
        <f>D9/D10</f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M26"/>
  <sheetViews>
    <sheetView workbookViewId="0">
      <selection activeCell="O11" sqref="O11"/>
    </sheetView>
  </sheetViews>
  <sheetFormatPr defaultRowHeight="12.75"/>
  <cols>
    <col min="1" max="1" width="5.42578125" customWidth="1"/>
    <col min="2" max="2" width="4.5703125" customWidth="1"/>
    <col min="4" max="4" width="14" customWidth="1"/>
    <col min="6" max="6" width="7.42578125" customWidth="1"/>
    <col min="8" max="8" width="7.7109375" customWidth="1"/>
    <col min="13" max="13" width="12.85546875" bestFit="1" customWidth="1"/>
  </cols>
  <sheetData>
    <row r="1" spans="1:11" ht="18">
      <c r="A1" s="240" t="s">
        <v>183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3.5" thickBot="1"/>
    <row r="3" spans="1:11" ht="26.25" customHeight="1">
      <c r="A3" s="241" t="s">
        <v>180</v>
      </c>
      <c r="B3" s="242"/>
      <c r="C3" s="243"/>
      <c r="D3" s="244"/>
      <c r="E3" s="244"/>
      <c r="F3" s="245"/>
    </row>
    <row r="4" spans="1:11" ht="26.25" customHeight="1" thickBot="1">
      <c r="A4" s="246" t="s">
        <v>181</v>
      </c>
      <c r="B4" s="247"/>
      <c r="C4" s="248"/>
      <c r="D4" s="249"/>
      <c r="E4" s="250"/>
      <c r="F4" s="251"/>
    </row>
    <row r="5" spans="1:11" ht="26.25" customHeight="1" thickBot="1"/>
    <row r="6" spans="1:11" ht="26.25" customHeight="1" thickBot="1">
      <c r="A6" s="191" t="s">
        <v>182</v>
      </c>
      <c r="B6" s="252"/>
      <c r="C6" s="252"/>
      <c r="D6" s="252"/>
      <c r="E6" s="192" t="s">
        <v>304</v>
      </c>
      <c r="F6" s="252"/>
      <c r="G6" s="253"/>
    </row>
    <row r="9" spans="1:11">
      <c r="A9" s="235" t="s">
        <v>265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1" spans="1:11" ht="56.25" customHeight="1">
      <c r="A11" s="290" t="s">
        <v>266</v>
      </c>
      <c r="B11" s="290"/>
      <c r="C11" s="290"/>
      <c r="D11" s="193" t="s">
        <v>267</v>
      </c>
      <c r="E11" s="290" t="s">
        <v>272</v>
      </c>
      <c r="F11" s="290"/>
      <c r="G11" s="290" t="s">
        <v>268</v>
      </c>
      <c r="H11" s="290"/>
      <c r="I11" s="194" t="s">
        <v>269</v>
      </c>
      <c r="J11" s="290" t="s">
        <v>270</v>
      </c>
      <c r="K11" s="290"/>
    </row>
    <row r="12" spans="1:11">
      <c r="A12" s="186" t="s">
        <v>141</v>
      </c>
      <c r="B12" s="287"/>
      <c r="C12" s="287"/>
      <c r="D12" s="195"/>
      <c r="E12" s="233"/>
      <c r="F12" s="233"/>
      <c r="G12" s="286"/>
      <c r="H12" s="286"/>
      <c r="I12" s="181"/>
      <c r="J12" s="231"/>
      <c r="K12" s="231"/>
    </row>
    <row r="13" spans="1:11">
      <c r="A13" s="185" t="s">
        <v>142</v>
      </c>
      <c r="B13" s="287"/>
      <c r="C13" s="287"/>
      <c r="D13" s="195"/>
      <c r="E13" s="233"/>
      <c r="F13" s="233"/>
      <c r="G13" s="286"/>
      <c r="H13" s="286"/>
      <c r="I13" s="180"/>
      <c r="J13" s="231"/>
      <c r="K13" s="231"/>
    </row>
    <row r="14" spans="1:11">
      <c r="A14" s="185" t="s">
        <v>273</v>
      </c>
      <c r="B14" s="287"/>
      <c r="C14" s="287"/>
      <c r="D14" s="187"/>
      <c r="E14" s="233"/>
      <c r="F14" s="233"/>
      <c r="G14" s="286"/>
      <c r="H14" s="286"/>
      <c r="I14" s="183"/>
      <c r="J14" s="231"/>
      <c r="K14" s="231"/>
    </row>
    <row r="15" spans="1:11">
      <c r="A15" s="284" t="s">
        <v>274</v>
      </c>
      <c r="B15" s="284"/>
      <c r="C15" s="284"/>
      <c r="D15" s="284"/>
      <c r="E15" s="284"/>
      <c r="F15" s="284"/>
      <c r="G15" s="284"/>
      <c r="H15" s="284"/>
      <c r="I15" s="284"/>
      <c r="J15" s="283">
        <f>SUM(J12:K13)</f>
        <v>0</v>
      </c>
      <c r="K15" s="283"/>
    </row>
    <row r="18" spans="1:13">
      <c r="A18" s="285" t="s">
        <v>275</v>
      </c>
      <c r="B18" s="285"/>
      <c r="C18" s="285"/>
      <c r="D18" s="285"/>
      <c r="E18" s="285"/>
      <c r="F18" s="285"/>
      <c r="G18" s="285"/>
      <c r="H18" s="285"/>
      <c r="I18" s="285"/>
      <c r="J18" s="285"/>
      <c r="K18" s="285"/>
    </row>
    <row r="19" spans="1:13">
      <c r="A19" s="230" t="s">
        <v>276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</row>
    <row r="20" spans="1:13">
      <c r="A20" s="230" t="s">
        <v>277</v>
      </c>
      <c r="B20" s="230"/>
      <c r="C20" s="230"/>
      <c r="D20" s="230"/>
      <c r="E20" s="230"/>
      <c r="F20" s="230"/>
      <c r="G20" s="230"/>
      <c r="H20" s="230"/>
      <c r="I20" s="230"/>
      <c r="J20" s="230" t="s">
        <v>179</v>
      </c>
      <c r="K20" s="230"/>
    </row>
    <row r="21" spans="1:13">
      <c r="A21" s="233" t="s">
        <v>161</v>
      </c>
      <c r="B21" s="233"/>
      <c r="C21" s="263" t="s">
        <v>339</v>
      </c>
      <c r="D21" s="263"/>
      <c r="E21" s="263"/>
      <c r="F21" s="263"/>
      <c r="G21" s="263"/>
      <c r="H21" s="263"/>
      <c r="I21" s="263"/>
      <c r="J21" s="231"/>
      <c r="K21" s="231"/>
    </row>
    <row r="22" spans="1:13">
      <c r="A22" s="222" t="s">
        <v>162</v>
      </c>
      <c r="B22" s="223"/>
      <c r="C22" s="263" t="s">
        <v>340</v>
      </c>
      <c r="D22" s="263"/>
      <c r="E22" s="263"/>
      <c r="F22" s="263"/>
      <c r="G22" s="263"/>
      <c r="H22" s="263"/>
      <c r="I22" s="263"/>
      <c r="J22" s="288"/>
      <c r="K22" s="289"/>
    </row>
    <row r="23" spans="1:13">
      <c r="A23" s="233" t="s">
        <v>163</v>
      </c>
      <c r="B23" s="233"/>
      <c r="C23" s="263" t="s">
        <v>278</v>
      </c>
      <c r="D23" s="263"/>
      <c r="E23" s="263"/>
      <c r="F23" s="263"/>
      <c r="G23" s="263"/>
      <c r="H23" s="263"/>
      <c r="I23" s="263"/>
      <c r="J23" s="231"/>
      <c r="K23" s="231"/>
      <c r="M23" s="202"/>
    </row>
    <row r="24" spans="1:13" ht="30.75" customHeight="1">
      <c r="A24" s="233" t="s">
        <v>164</v>
      </c>
      <c r="B24" s="233"/>
      <c r="C24" s="282" t="s">
        <v>279</v>
      </c>
      <c r="D24" s="282"/>
      <c r="E24" s="282"/>
      <c r="F24" s="282"/>
      <c r="G24" s="282"/>
      <c r="H24" s="282"/>
      <c r="I24" s="282"/>
      <c r="J24" s="283">
        <f>J23*12</f>
        <v>0</v>
      </c>
      <c r="K24" s="283"/>
    </row>
    <row r="26" spans="1:13">
      <c r="A26" s="281"/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</sheetData>
  <mergeCells count="43">
    <mergeCell ref="B6:D6"/>
    <mergeCell ref="F6:G6"/>
    <mergeCell ref="C22:I22"/>
    <mergeCell ref="A22:B22"/>
    <mergeCell ref="J22:K22"/>
    <mergeCell ref="B12:C12"/>
    <mergeCell ref="E12:F12"/>
    <mergeCell ref="G12:H12"/>
    <mergeCell ref="J12:K12"/>
    <mergeCell ref="A9:K9"/>
    <mergeCell ref="A11:C11"/>
    <mergeCell ref="E11:F11"/>
    <mergeCell ref="G11:H11"/>
    <mergeCell ref="J11:K11"/>
    <mergeCell ref="B13:C13"/>
    <mergeCell ref="E13:F13"/>
    <mergeCell ref="A1:K1"/>
    <mergeCell ref="A3:C3"/>
    <mergeCell ref="D3:F3"/>
    <mergeCell ref="A4:C4"/>
    <mergeCell ref="D4:F4"/>
    <mergeCell ref="G13:H13"/>
    <mergeCell ref="J13:K13"/>
    <mergeCell ref="B14:C14"/>
    <mergeCell ref="E14:F14"/>
    <mergeCell ref="G14:H14"/>
    <mergeCell ref="J14:K14"/>
    <mergeCell ref="A15:I15"/>
    <mergeCell ref="J15:K15"/>
    <mergeCell ref="A18:K18"/>
    <mergeCell ref="A19:K19"/>
    <mergeCell ref="A20:I20"/>
    <mergeCell ref="J20:K20"/>
    <mergeCell ref="A21:B21"/>
    <mergeCell ref="C21:I21"/>
    <mergeCell ref="J21:K21"/>
    <mergeCell ref="A26:K26"/>
    <mergeCell ref="A23:B23"/>
    <mergeCell ref="C23:I23"/>
    <mergeCell ref="J23:K23"/>
    <mergeCell ref="A24:B24"/>
    <mergeCell ref="C24:I24"/>
    <mergeCell ref="J24:K2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G37"/>
  <sheetViews>
    <sheetView tabSelected="1" workbookViewId="0">
      <selection activeCell="K22" sqref="K22"/>
    </sheetView>
  </sheetViews>
  <sheetFormatPr defaultRowHeight="12.75"/>
  <cols>
    <col min="1" max="1" width="16.85546875" customWidth="1"/>
    <col min="2" max="2" width="17.140625" customWidth="1"/>
    <col min="3" max="3" width="11.42578125" customWidth="1"/>
    <col min="4" max="4" width="12.5703125" customWidth="1"/>
    <col min="5" max="5" width="13.42578125" customWidth="1"/>
    <col min="6" max="6" width="15.7109375" customWidth="1"/>
  </cols>
  <sheetData>
    <row r="1" spans="1:7">
      <c r="A1" s="234" t="s">
        <v>280</v>
      </c>
      <c r="B1" s="234"/>
      <c r="C1" s="234"/>
      <c r="D1" s="234"/>
      <c r="E1" s="234"/>
      <c r="F1" s="234"/>
    </row>
    <row r="3" spans="1:7" ht="14.25" customHeight="1">
      <c r="A3" s="291" t="s">
        <v>281</v>
      </c>
      <c r="B3" s="291"/>
      <c r="C3" s="291"/>
      <c r="D3" s="291"/>
      <c r="E3" s="291"/>
      <c r="F3" s="291"/>
    </row>
    <row r="4" spans="1:7" ht="14.25" customHeight="1">
      <c r="A4" s="183" t="s">
        <v>282</v>
      </c>
      <c r="B4" s="222"/>
      <c r="C4" s="293"/>
      <c r="D4" s="293"/>
      <c r="E4" s="293"/>
      <c r="F4" s="223"/>
    </row>
    <row r="5" spans="1:7" ht="14.25" customHeight="1">
      <c r="A5" s="183" t="s">
        <v>283</v>
      </c>
      <c r="B5" s="222"/>
      <c r="C5" s="293"/>
      <c r="D5" s="223"/>
      <c r="E5" s="183" t="s">
        <v>302</v>
      </c>
      <c r="F5" s="183" t="s">
        <v>303</v>
      </c>
    </row>
    <row r="6" spans="1:7" ht="14.25" customHeight="1">
      <c r="A6" s="183" t="s">
        <v>284</v>
      </c>
      <c r="B6" s="222"/>
      <c r="C6" s="293"/>
      <c r="D6" s="293"/>
      <c r="E6" s="293"/>
      <c r="F6" s="223"/>
    </row>
    <row r="7" spans="1:7" ht="14.25" customHeight="1">
      <c r="A7" s="183" t="s">
        <v>285</v>
      </c>
      <c r="B7" s="233"/>
      <c r="C7" s="233"/>
      <c r="D7" s="233"/>
      <c r="E7" s="233"/>
      <c r="F7" s="233"/>
    </row>
    <row r="10" spans="1:7" ht="25.5">
      <c r="A10" s="188" t="s">
        <v>286</v>
      </c>
      <c r="B10" s="188" t="s">
        <v>287</v>
      </c>
      <c r="C10" s="188" t="s">
        <v>288</v>
      </c>
      <c r="D10" s="188" t="s">
        <v>289</v>
      </c>
      <c r="E10" s="188" t="s">
        <v>290</v>
      </c>
      <c r="F10" s="188" t="s">
        <v>291</v>
      </c>
      <c r="G10" s="182"/>
    </row>
    <row r="11" spans="1:7">
      <c r="A11" s="183"/>
      <c r="B11" s="183"/>
      <c r="C11" s="181"/>
      <c r="D11" s="195"/>
      <c r="E11" s="187"/>
      <c r="F11" s="187"/>
    </row>
    <row r="12" spans="1:7">
      <c r="A12" s="183"/>
      <c r="B12" s="183"/>
      <c r="C12" s="181"/>
      <c r="D12" s="195"/>
      <c r="E12" s="187"/>
      <c r="F12" s="187"/>
    </row>
    <row r="13" spans="1:7">
      <c r="A13" s="291" t="s">
        <v>333</v>
      </c>
      <c r="B13" s="291"/>
      <c r="C13" s="291"/>
      <c r="D13" s="291"/>
      <c r="E13" s="291"/>
      <c r="F13" s="220">
        <f>SUM(F11:F12)</f>
        <v>0</v>
      </c>
    </row>
    <row r="15" spans="1:7">
      <c r="A15" s="291" t="s">
        <v>292</v>
      </c>
      <c r="B15" s="291"/>
      <c r="C15" s="291"/>
      <c r="D15" s="291"/>
      <c r="E15" s="291"/>
      <c r="F15" s="291"/>
    </row>
    <row r="16" spans="1:7" ht="29.25" customHeight="1">
      <c r="A16" s="282"/>
      <c r="B16" s="263"/>
      <c r="C16" s="263"/>
      <c r="D16" s="263"/>
      <c r="E16" s="263"/>
      <c r="F16" s="263"/>
    </row>
    <row r="18" spans="1:6">
      <c r="A18" s="292" t="s">
        <v>293</v>
      </c>
      <c r="B18" s="292"/>
      <c r="C18" s="292"/>
      <c r="D18" s="292"/>
      <c r="E18" s="292"/>
      <c r="F18" s="292"/>
    </row>
    <row r="19" spans="1:6" ht="35.25" customHeight="1">
      <c r="A19" s="282"/>
      <c r="B19" s="263"/>
      <c r="C19" s="263"/>
      <c r="D19" s="263"/>
      <c r="E19" s="263"/>
      <c r="F19" s="263"/>
    </row>
    <row r="21" spans="1:6">
      <c r="A21" s="291" t="s">
        <v>294</v>
      </c>
      <c r="B21" s="291"/>
      <c r="C21" s="291"/>
      <c r="D21" s="291"/>
      <c r="E21" s="291"/>
      <c r="F21" s="291"/>
    </row>
    <row r="22" spans="1:6" ht="28.5" customHeight="1">
      <c r="A22" s="233"/>
      <c r="B22" s="233"/>
      <c r="C22" s="233"/>
      <c r="D22" s="233"/>
      <c r="E22" s="233"/>
      <c r="F22" s="233"/>
    </row>
    <row r="25" spans="1:6">
      <c r="A25" s="291" t="s">
        <v>295</v>
      </c>
      <c r="B25" s="291"/>
      <c r="C25" s="291"/>
      <c r="D25" s="291"/>
      <c r="E25" s="291"/>
      <c r="F25" s="291"/>
    </row>
    <row r="26" spans="1:6">
      <c r="A26" s="189" t="s">
        <v>296</v>
      </c>
      <c r="B26" s="189" t="s">
        <v>297</v>
      </c>
      <c r="C26" s="233"/>
      <c r="D26" s="233"/>
      <c r="E26" s="233"/>
      <c r="F26" s="233"/>
    </row>
    <row r="27" spans="1:6">
      <c r="A27" s="183"/>
      <c r="B27" s="183"/>
      <c r="C27" s="233"/>
      <c r="D27" s="233"/>
      <c r="E27" s="233"/>
      <c r="F27" s="233"/>
    </row>
    <row r="28" spans="1:6">
      <c r="A28" s="183"/>
      <c r="B28" s="183"/>
      <c r="C28" s="233"/>
      <c r="D28" s="233"/>
      <c r="E28" s="233"/>
      <c r="F28" s="233"/>
    </row>
    <row r="31" spans="1:6">
      <c r="A31" s="291" t="s">
        <v>298</v>
      </c>
      <c r="B31" s="291"/>
      <c r="C31" s="291"/>
      <c r="D31" s="291"/>
      <c r="E31" s="291"/>
      <c r="F31" s="291"/>
    </row>
    <row r="32" spans="1:6">
      <c r="A32" s="190" t="s">
        <v>299</v>
      </c>
      <c r="B32" s="190" t="s">
        <v>297</v>
      </c>
      <c r="C32" s="291" t="s">
        <v>300</v>
      </c>
      <c r="D32" s="291"/>
      <c r="E32" s="291"/>
      <c r="F32" s="291"/>
    </row>
    <row r="33" spans="1:6">
      <c r="A33" s="183"/>
      <c r="B33" s="183"/>
      <c r="C33" s="233"/>
      <c r="D33" s="233"/>
      <c r="E33" s="233"/>
      <c r="F33" s="233"/>
    </row>
    <row r="36" spans="1:6">
      <c r="A36" s="291" t="s">
        <v>301</v>
      </c>
      <c r="B36" s="291"/>
      <c r="C36" s="291"/>
      <c r="D36" s="291"/>
      <c r="E36" s="291"/>
      <c r="F36" s="291"/>
    </row>
    <row r="37" spans="1:6" ht="24" customHeight="1">
      <c r="A37" s="233"/>
      <c r="B37" s="233"/>
      <c r="C37" s="233"/>
      <c r="D37" s="233"/>
      <c r="E37" s="233"/>
      <c r="F37" s="233"/>
    </row>
  </sheetData>
  <mergeCells count="22">
    <mergeCell ref="A25:F25"/>
    <mergeCell ref="C28:F28"/>
    <mergeCell ref="A19:F19"/>
    <mergeCell ref="A22:F22"/>
    <mergeCell ref="C26:F26"/>
    <mergeCell ref="C27:F27"/>
    <mergeCell ref="A1:F1"/>
    <mergeCell ref="A3:F3"/>
    <mergeCell ref="A15:F15"/>
    <mergeCell ref="A18:F18"/>
    <mergeCell ref="A21:F21"/>
    <mergeCell ref="B7:F7"/>
    <mergeCell ref="B4:F4"/>
    <mergeCell ref="B5:D5"/>
    <mergeCell ref="B6:F6"/>
    <mergeCell ref="A16:F16"/>
    <mergeCell ref="A13:E13"/>
    <mergeCell ref="C33:F33"/>
    <mergeCell ref="A37:F37"/>
    <mergeCell ref="A31:F31"/>
    <mergeCell ref="C32:F32"/>
    <mergeCell ref="A36:F3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IV75"/>
  <sheetViews>
    <sheetView showGridLines="0" view="pageBreakPreview" topLeftCell="A29" zoomScaleNormal="100" zoomScaleSheetLayoutView="100" workbookViewId="0">
      <selection activeCell="B54" sqref="B54"/>
    </sheetView>
  </sheetViews>
  <sheetFormatPr defaultRowHeight="12.75"/>
  <cols>
    <col min="1" max="1" width="83.7109375" style="8" customWidth="1"/>
    <col min="2" max="2" width="12.5703125" style="9" customWidth="1"/>
    <col min="3" max="3" width="16.5703125" style="8" customWidth="1"/>
    <col min="4" max="14" width="9.140625" style="3"/>
    <col min="15" max="16384" width="9.140625" style="4"/>
  </cols>
  <sheetData>
    <row r="1" spans="1:14">
      <c r="A1" s="300" t="s">
        <v>74</v>
      </c>
      <c r="B1" s="300"/>
      <c r="C1" s="300"/>
    </row>
    <row r="2" spans="1:14">
      <c r="A2" s="101"/>
      <c r="B2" s="101"/>
      <c r="C2" s="101"/>
    </row>
    <row r="3" spans="1:14" s="5" customFormat="1" ht="13.5">
      <c r="A3" s="10" t="s">
        <v>0</v>
      </c>
      <c r="B3" s="11"/>
      <c r="C3" s="11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13.5">
      <c r="A4" s="301" t="s">
        <v>1</v>
      </c>
      <c r="B4" s="301"/>
      <c r="C4" s="301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9" customHeight="1" thickBot="1">
      <c r="A5" s="12"/>
      <c r="B5" s="13"/>
      <c r="C5" s="14"/>
    </row>
    <row r="6" spans="1:14" ht="17.25" thickBot="1">
      <c r="A6" s="104" t="s">
        <v>174</v>
      </c>
      <c r="B6" s="15"/>
      <c r="C6" s="16" t="s">
        <v>2</v>
      </c>
    </row>
    <row r="7" spans="1:14">
      <c r="A7" s="17" t="s">
        <v>30</v>
      </c>
      <c r="B7" s="18"/>
      <c r="C7" s="19"/>
    </row>
    <row r="8" spans="1:14">
      <c r="A8" s="20" t="s">
        <v>44</v>
      </c>
      <c r="B8" s="159">
        <v>1</v>
      </c>
      <c r="C8" s="21">
        <v>2475.79</v>
      </c>
    </row>
    <row r="9" spans="1:14">
      <c r="A9" s="22" t="s">
        <v>45</v>
      </c>
      <c r="B9" s="23"/>
      <c r="C9" s="24">
        <v>0</v>
      </c>
    </row>
    <row r="10" spans="1:14">
      <c r="A10" s="22" t="s">
        <v>31</v>
      </c>
      <c r="B10" s="145"/>
      <c r="C10" s="24">
        <f>C8*B10</f>
        <v>0</v>
      </c>
    </row>
    <row r="11" spans="1:14">
      <c r="A11" s="22" t="s">
        <v>63</v>
      </c>
      <c r="B11" s="25"/>
      <c r="C11" s="24">
        <v>0</v>
      </c>
    </row>
    <row r="12" spans="1:14">
      <c r="A12" s="22" t="s">
        <v>64</v>
      </c>
      <c r="B12" s="45"/>
      <c r="C12" s="24">
        <f>C9*B12</f>
        <v>0</v>
      </c>
    </row>
    <row r="13" spans="1:14">
      <c r="A13" s="26" t="s">
        <v>62</v>
      </c>
      <c r="B13" s="46" t="e">
        <f>B14+B23+B32+B36</f>
        <v>#REF!</v>
      </c>
      <c r="C13" s="21" t="e">
        <f>B13*C8</f>
        <v>#REF!</v>
      </c>
    </row>
    <row r="14" spans="1:14" s="6" customFormat="1" ht="12.75" customHeight="1">
      <c r="A14" s="27" t="s">
        <v>3</v>
      </c>
      <c r="B14" s="47">
        <f>SUM(B15:B22)</f>
        <v>0.36799999999999999</v>
      </c>
      <c r="C14" s="28">
        <f>SUM(C15:C22)</f>
        <v>911.08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s="6" customFormat="1">
      <c r="A15" s="22" t="s">
        <v>32</v>
      </c>
      <c r="B15" s="48">
        <v>0.2</v>
      </c>
      <c r="C15" s="29">
        <f>B15*$C$8</f>
        <v>495.16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s="6" customFormat="1">
      <c r="A16" s="22" t="s">
        <v>33</v>
      </c>
      <c r="B16" s="48">
        <v>1.4999999999999999E-2</v>
      </c>
      <c r="C16" s="29">
        <f t="shared" ref="C16:C22" si="0">B16*$C$8</f>
        <v>37.14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s="6" customFormat="1">
      <c r="A17" s="22" t="s">
        <v>34</v>
      </c>
      <c r="B17" s="48">
        <v>0.01</v>
      </c>
      <c r="C17" s="29">
        <f t="shared" si="0"/>
        <v>24.76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s="6" customFormat="1">
      <c r="A18" s="22" t="s">
        <v>35</v>
      </c>
      <c r="B18" s="48">
        <v>2E-3</v>
      </c>
      <c r="C18" s="29">
        <f t="shared" si="0"/>
        <v>4.95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6" customFormat="1">
      <c r="A19" s="22" t="s">
        <v>36</v>
      </c>
      <c r="B19" s="48">
        <v>2.5000000000000001E-2</v>
      </c>
      <c r="C19" s="29">
        <f t="shared" si="0"/>
        <v>61.89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6" customFormat="1">
      <c r="A20" s="22" t="s">
        <v>37</v>
      </c>
      <c r="B20" s="48">
        <v>0.08</v>
      </c>
      <c r="C20" s="29">
        <f t="shared" si="0"/>
        <v>198.06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6" customFormat="1">
      <c r="A21" s="22" t="s">
        <v>148</v>
      </c>
      <c r="B21" s="48">
        <v>0.03</v>
      </c>
      <c r="C21" s="29">
        <f t="shared" si="0"/>
        <v>74.27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6" customFormat="1">
      <c r="A22" s="22" t="s">
        <v>38</v>
      </c>
      <c r="B22" s="48">
        <v>6.0000000000000001E-3</v>
      </c>
      <c r="C22" s="29">
        <f t="shared" si="0"/>
        <v>14.85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6" customFormat="1">
      <c r="A23" s="27" t="s">
        <v>4</v>
      </c>
      <c r="B23" s="47" t="e">
        <f>SUM(B24:B31)</f>
        <v>#REF!</v>
      </c>
      <c r="C23" s="28" t="e">
        <f>SUM(C24:C31)</f>
        <v>#REF!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s="6" customFormat="1">
      <c r="A24" s="22" t="s">
        <v>39</v>
      </c>
      <c r="B24" s="48">
        <v>0.1111</v>
      </c>
      <c r="C24" s="29">
        <f>B24*$C$8</f>
        <v>275.06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s="6" customFormat="1">
      <c r="A25" s="22" t="s">
        <v>40</v>
      </c>
      <c r="B25" s="48" t="e">
        <f>#REF!</f>
        <v>#REF!</v>
      </c>
      <c r="C25" s="29" t="e">
        <f t="shared" ref="C25:C31" si="1">B25*$C$8</f>
        <v>#REF!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s="6" customFormat="1">
      <c r="A26" s="22" t="s">
        <v>52</v>
      </c>
      <c r="B26" s="48" t="e">
        <f>#REF!</f>
        <v>#REF!</v>
      </c>
      <c r="C26" s="29" t="e">
        <f t="shared" si="1"/>
        <v>#REF!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s="6" customFormat="1">
      <c r="A27" s="44" t="s">
        <v>70</v>
      </c>
      <c r="B27" s="48" t="e">
        <f>#REF!</f>
        <v>#REF!</v>
      </c>
      <c r="C27" s="29" t="e">
        <f t="shared" si="1"/>
        <v>#REF!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s="6" customFormat="1">
      <c r="A28" s="22" t="s">
        <v>53</v>
      </c>
      <c r="B28" s="48" t="e">
        <f>#REF!</f>
        <v>#REF!</v>
      </c>
      <c r="C28" s="29" t="e">
        <f t="shared" si="1"/>
        <v>#REF!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s="6" customFormat="1">
      <c r="A29" s="22" t="s">
        <v>54</v>
      </c>
      <c r="B29" s="48" t="e">
        <f>#REF!</f>
        <v>#REF!</v>
      </c>
      <c r="C29" s="29" t="e">
        <f t="shared" si="1"/>
        <v>#REF!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6" customFormat="1">
      <c r="A30" s="22" t="s">
        <v>55</v>
      </c>
      <c r="B30" s="48" t="e">
        <f>#REF!</f>
        <v>#REF!</v>
      </c>
      <c r="C30" s="29" t="e">
        <f t="shared" si="1"/>
        <v>#REF!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6" customFormat="1">
      <c r="A31" s="22" t="s">
        <v>56</v>
      </c>
      <c r="B31" s="48">
        <v>8.3299999999999999E-2</v>
      </c>
      <c r="C31" s="29">
        <f t="shared" si="1"/>
        <v>206.23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s="6" customFormat="1">
      <c r="A32" s="27" t="s">
        <v>5</v>
      </c>
      <c r="B32" s="47" t="e">
        <f>SUM(B33:B35)</f>
        <v>#REF!</v>
      </c>
      <c r="C32" s="28" t="e">
        <f>SUM(C33:C35)</f>
        <v>#REF!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56" s="6" customFormat="1">
      <c r="A33" s="22" t="s">
        <v>57</v>
      </c>
      <c r="B33" s="48" t="e">
        <f>#REF!</f>
        <v>#REF!</v>
      </c>
      <c r="C33" s="29" t="e">
        <f>B33*$C$8</f>
        <v>#REF!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56" s="6" customFormat="1">
      <c r="A34" s="22" t="s">
        <v>58</v>
      </c>
      <c r="B34" s="48" t="e">
        <f>#REF!</f>
        <v>#REF!</v>
      </c>
      <c r="C34" s="29" t="e">
        <f>B34*$C$8</f>
        <v>#REF!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56" s="6" customFormat="1">
      <c r="A35" s="22" t="s">
        <v>59</v>
      </c>
      <c r="B35" s="48" t="e">
        <f>#REF!</f>
        <v>#REF!</v>
      </c>
      <c r="C35" s="29" t="e">
        <f>B35*$C$8</f>
        <v>#REF!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256" s="6" customFormat="1">
      <c r="A36" s="27" t="s">
        <v>6</v>
      </c>
      <c r="B36" s="49" t="e">
        <f>B37</f>
        <v>#REF!</v>
      </c>
      <c r="C36" s="29" t="e">
        <f>C37</f>
        <v>#REF!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256" s="6" customFormat="1">
      <c r="A37" s="30" t="s">
        <v>60</v>
      </c>
      <c r="B37" s="50" t="e">
        <f>B14*B23</f>
        <v>#REF!</v>
      </c>
      <c r="C37" s="29" t="e">
        <f>B37*$C$8</f>
        <v>#REF!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256" s="6" customFormat="1">
      <c r="A38" s="26" t="s">
        <v>41</v>
      </c>
      <c r="B38" s="31"/>
      <c r="C38" s="32">
        <f>SUM(C39:C43)</f>
        <v>119.8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256">
      <c r="A39" s="33" t="s">
        <v>42</v>
      </c>
      <c r="B39" s="34"/>
      <c r="C39" s="35">
        <f>D39*E39</f>
        <v>135.30000000000001</v>
      </c>
      <c r="D39" s="3">
        <v>6.15</v>
      </c>
      <c r="E39" s="3">
        <v>22</v>
      </c>
    </row>
    <row r="40" spans="1:256">
      <c r="A40" s="33" t="s">
        <v>145</v>
      </c>
      <c r="B40" s="34"/>
      <c r="C40" s="35">
        <f>D40*E40-(6%*C8)</f>
        <v>-16.55</v>
      </c>
      <c r="D40" s="102">
        <v>6</v>
      </c>
      <c r="E40" s="3">
        <v>22</v>
      </c>
    </row>
    <row r="41" spans="1:256">
      <c r="A41" s="33" t="s">
        <v>146</v>
      </c>
      <c r="B41" s="34"/>
      <c r="C41" s="35">
        <f>D41</f>
        <v>0.11</v>
      </c>
      <c r="D41" s="103">
        <v>0.11</v>
      </c>
    </row>
    <row r="42" spans="1:256">
      <c r="A42" s="33" t="s">
        <v>139</v>
      </c>
      <c r="B42" s="34"/>
      <c r="C42" s="35">
        <f>D42*E42</f>
        <v>0.64</v>
      </c>
      <c r="D42" s="103">
        <v>0.64</v>
      </c>
      <c r="E42" s="103">
        <v>1</v>
      </c>
    </row>
    <row r="43" spans="1:256">
      <c r="A43" s="33" t="s">
        <v>149</v>
      </c>
      <c r="B43" s="34"/>
      <c r="C43" s="35">
        <f>D43</f>
        <v>0.3</v>
      </c>
      <c r="D43" s="103">
        <v>0.3</v>
      </c>
      <c r="E43" s="103"/>
    </row>
    <row r="44" spans="1:256">
      <c r="A44" s="36" t="s">
        <v>50</v>
      </c>
      <c r="B44" s="37"/>
      <c r="C44" s="28" t="e">
        <f>C38+C13+C8</f>
        <v>#REF!</v>
      </c>
    </row>
    <row r="45" spans="1:256">
      <c r="A45" s="26" t="s">
        <v>43</v>
      </c>
      <c r="B45" s="51" t="e">
        <f>#REF!</f>
        <v>#REF!</v>
      </c>
      <c r="C45" s="21" t="e">
        <f>B45*C44</f>
        <v>#REF!</v>
      </c>
    </row>
    <row r="46" spans="1:256" s="7" customFormat="1">
      <c r="A46" s="36" t="s">
        <v>49</v>
      </c>
      <c r="B46" s="34"/>
      <c r="C46" s="38" t="e">
        <f>SUM(C44:C45)</f>
        <v>#REF!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>
      <c r="A47" s="39" t="s">
        <v>46</v>
      </c>
      <c r="B47" s="40"/>
      <c r="C47" s="41">
        <f>SUM(C48:C49)</f>
        <v>0</v>
      </c>
    </row>
    <row r="48" spans="1:256" s="3" customFormat="1" hidden="1">
      <c r="A48" s="33"/>
      <c r="B48" s="34"/>
      <c r="C48" s="3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3" customFormat="1" hidden="1">
      <c r="A49" s="33"/>
      <c r="B49" s="34"/>
      <c r="C49" s="35"/>
      <c r="D49" s="13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3" customFormat="1">
      <c r="A50" s="36" t="s">
        <v>61</v>
      </c>
      <c r="B50" s="42"/>
      <c r="C50" s="28" t="e">
        <f>SUM(C46:C47)</f>
        <v>#REF!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3" customFormat="1">
      <c r="A51" s="39" t="s">
        <v>47</v>
      </c>
      <c r="B51" s="40"/>
      <c r="C51" s="41" t="e">
        <f>SUM(C52:C53)</f>
        <v>#REF!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3" customFormat="1">
      <c r="A52" s="100" t="s">
        <v>72</v>
      </c>
      <c r="B52" s="48" t="e">
        <f>#REF!</f>
        <v>#REF!</v>
      </c>
      <c r="C52" s="29" t="e">
        <f>B52*C50</f>
        <v>#REF!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3" customFormat="1">
      <c r="A53" s="43" t="s">
        <v>71</v>
      </c>
      <c r="B53" s="48" t="e">
        <f>#REF!</f>
        <v>#REF!</v>
      </c>
      <c r="C53" s="29" t="e">
        <f>B53*(C52+C50)</f>
        <v>#REF!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3" customFormat="1">
      <c r="A54" s="36" t="s">
        <v>51</v>
      </c>
      <c r="B54" s="37"/>
      <c r="C54" s="28" t="e">
        <f>C50+C51</f>
        <v>#REF!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3" customFormat="1" ht="14.25" thickBot="1">
      <c r="A55" s="17" t="s">
        <v>69</v>
      </c>
      <c r="B55" s="51">
        <v>0.14249999999999999</v>
      </c>
      <c r="C55" s="41" t="e">
        <f>(C54/(1-B55))-C54</f>
        <v>#REF!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3" customFormat="1" ht="13.5" thickBot="1">
      <c r="A56" s="97" t="s">
        <v>48</v>
      </c>
      <c r="B56" s="98"/>
      <c r="C56" s="99" t="e">
        <f>C55+C54</f>
        <v>#REF!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3" customFormat="1" ht="13.5" thickBot="1">
      <c r="A57" s="302"/>
      <c r="B57" s="303"/>
      <c r="C57" s="30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3" customFormat="1" ht="18" customHeight="1" thickBot="1">
      <c r="A58" s="294" t="s">
        <v>118</v>
      </c>
      <c r="B58" s="295"/>
      <c r="C58" s="29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3" customFormat="1" ht="18" customHeight="1">
      <c r="A59" s="142" t="s">
        <v>108</v>
      </c>
      <c r="B59" s="143"/>
      <c r="C59" s="144">
        <f>C8</f>
        <v>2475.79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3" customFormat="1" ht="15.75" customHeight="1">
      <c r="A60" s="131" t="s">
        <v>109</v>
      </c>
      <c r="B60" s="132"/>
      <c r="C60" s="105" t="e">
        <f>C13</f>
        <v>#REF!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3" customFormat="1" ht="15" customHeight="1">
      <c r="A61" s="131" t="s">
        <v>110</v>
      </c>
      <c r="B61" s="132"/>
      <c r="C61" s="105">
        <f>C38</f>
        <v>119.8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3" customFormat="1" ht="15" customHeight="1">
      <c r="A62" s="131" t="s">
        <v>111</v>
      </c>
      <c r="B62" s="132"/>
      <c r="C62" s="105" t="e">
        <f>C59+C60+C61</f>
        <v>#REF!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3" customFormat="1" ht="16.5" customHeight="1">
      <c r="A63" s="131" t="s">
        <v>112</v>
      </c>
      <c r="B63" s="132"/>
      <c r="C63" s="105" t="e">
        <f>C45</f>
        <v>#REF!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3" customFormat="1" ht="14.25" customHeight="1">
      <c r="A64" s="131" t="s">
        <v>113</v>
      </c>
      <c r="B64" s="132"/>
      <c r="C64" s="105" t="e">
        <f>SUM(C62:C63)</f>
        <v>#REF!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3" customFormat="1" ht="13.5" thickBot="1">
      <c r="A65" s="8"/>
      <c r="B65" s="9"/>
      <c r="C65" s="8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3" customFormat="1" ht="18" customHeight="1" thickBot="1">
      <c r="A66" s="294" t="s">
        <v>117</v>
      </c>
      <c r="B66" s="295"/>
      <c r="C66" s="29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s="3" customFormat="1" ht="24" customHeight="1">
      <c r="A67" s="297" t="s">
        <v>119</v>
      </c>
      <c r="B67" s="298"/>
      <c r="C67" s="299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3" customFormat="1" ht="16.5" customHeight="1">
      <c r="A68" s="131" t="s">
        <v>120</v>
      </c>
      <c r="B68" s="132"/>
      <c r="C68" s="133" t="s">
        <v>116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3" customFormat="1" ht="18.75" customHeight="1">
      <c r="A69" s="131" t="s">
        <v>121</v>
      </c>
      <c r="B69" s="132"/>
      <c r="C69" s="105" t="e">
        <f>C64</f>
        <v>#REF!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s="3" customFormat="1" ht="15.75" customHeight="1">
      <c r="A70" s="131" t="s">
        <v>114</v>
      </c>
      <c r="B70" s="132"/>
      <c r="C70" s="105">
        <f>C47</f>
        <v>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s="3" customFormat="1" ht="15.75" customHeight="1">
      <c r="A71" s="131" t="s">
        <v>115</v>
      </c>
      <c r="B71" s="132"/>
      <c r="C71" s="105" t="e">
        <f>C51</f>
        <v>#REF!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s="3" customFormat="1" ht="15" customHeight="1">
      <c r="A72" s="131" t="s">
        <v>122</v>
      </c>
      <c r="B72" s="132"/>
      <c r="C72" s="105" t="e">
        <f>C55</f>
        <v>#REF!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s="3" customFormat="1" ht="17.25" customHeight="1">
      <c r="A73" s="131" t="s">
        <v>73</v>
      </c>
      <c r="B73" s="132"/>
      <c r="C73" s="105" t="e">
        <f>SUM(C69:C72)</f>
        <v>#REF!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s="3" customFormat="1" ht="17.25" hidden="1" customHeight="1">
      <c r="A74" s="131" t="s">
        <v>147</v>
      </c>
      <c r="B74" s="132"/>
      <c r="C74" s="105" t="e">
        <f>C73-C72</f>
        <v>#REF!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s="3" customFormat="1" ht="19.5" customHeight="1">
      <c r="A75" s="131" t="s">
        <v>123</v>
      </c>
      <c r="B75" s="132"/>
      <c r="C75" s="105" t="e">
        <f>C74*12</f>
        <v>#REF!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</sheetData>
  <mergeCells count="6">
    <mergeCell ref="A66:C66"/>
    <mergeCell ref="A67:C67"/>
    <mergeCell ref="A1:C1"/>
    <mergeCell ref="A4:C4"/>
    <mergeCell ref="A57:C57"/>
    <mergeCell ref="A58:C58"/>
  </mergeCells>
  <phoneticPr fontId="4" type="noConversion"/>
  <printOptions horizontalCentered="1" verticalCentered="1"/>
  <pageMargins left="0.59055118110236227" right="0.59055118110236227" top="1.9291338582677167" bottom="0.19685039370078741" header="0.51181102362204722" footer="0.51181102362204722"/>
  <pageSetup paperSize="9" scale="62" firstPageNumber="0" orientation="portrait" horizontalDpi="300" verticalDpi="300" r:id="rId1"/>
  <headerFooter alignWithMargins="0"/>
  <rowBreaks count="1" manualBreakCount="1">
    <brk id="77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IV75"/>
  <sheetViews>
    <sheetView showGridLines="0" view="pageBreakPreview" topLeftCell="A35" zoomScaleNormal="100" zoomScaleSheetLayoutView="100" workbookViewId="0">
      <selection activeCell="B54" sqref="B54"/>
    </sheetView>
  </sheetViews>
  <sheetFormatPr defaultRowHeight="12.75"/>
  <cols>
    <col min="1" max="1" width="83.7109375" style="8" customWidth="1"/>
    <col min="2" max="2" width="12.5703125" style="9" customWidth="1"/>
    <col min="3" max="3" width="16.5703125" style="8" customWidth="1"/>
    <col min="4" max="14" width="9.140625" style="3"/>
    <col min="15" max="16384" width="9.140625" style="4"/>
  </cols>
  <sheetData>
    <row r="1" spans="1:14">
      <c r="A1" s="300" t="s">
        <v>74</v>
      </c>
      <c r="B1" s="300"/>
      <c r="C1" s="300"/>
    </row>
    <row r="2" spans="1:14">
      <c r="A2" s="101"/>
      <c r="B2" s="101"/>
      <c r="C2" s="101"/>
    </row>
    <row r="3" spans="1:14" s="5" customFormat="1" ht="13.5">
      <c r="A3" s="10" t="s">
        <v>0</v>
      </c>
      <c r="B3" s="11"/>
      <c r="C3" s="11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13.5">
      <c r="A4" s="301" t="s">
        <v>1</v>
      </c>
      <c r="B4" s="301"/>
      <c r="C4" s="301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9" customHeight="1" thickBot="1">
      <c r="A5" s="12"/>
      <c r="B5" s="13"/>
      <c r="C5" s="14"/>
    </row>
    <row r="6" spans="1:14" ht="17.25" thickBot="1">
      <c r="A6" s="104" t="s">
        <v>175</v>
      </c>
      <c r="B6" s="15"/>
      <c r="C6" s="16" t="s">
        <v>2</v>
      </c>
    </row>
    <row r="7" spans="1:14">
      <c r="A7" s="17" t="s">
        <v>30</v>
      </c>
      <c r="B7" s="18"/>
      <c r="C7" s="19"/>
    </row>
    <row r="8" spans="1:14">
      <c r="A8" s="20" t="s">
        <v>44</v>
      </c>
      <c r="B8" s="159">
        <v>1</v>
      </c>
      <c r="C8" s="21">
        <v>2641.58</v>
      </c>
    </row>
    <row r="9" spans="1:14">
      <c r="A9" s="22" t="s">
        <v>45</v>
      </c>
      <c r="B9" s="23"/>
      <c r="C9" s="24">
        <v>0</v>
      </c>
    </row>
    <row r="10" spans="1:14">
      <c r="A10" s="22" t="s">
        <v>31</v>
      </c>
      <c r="B10" s="145">
        <v>0</v>
      </c>
      <c r="C10" s="24">
        <f>C8*B10</f>
        <v>0</v>
      </c>
    </row>
    <row r="11" spans="1:14">
      <c r="A11" s="22" t="s">
        <v>63</v>
      </c>
      <c r="B11" s="25"/>
      <c r="C11" s="24">
        <v>0</v>
      </c>
    </row>
    <row r="12" spans="1:14">
      <c r="A12" s="22" t="s">
        <v>64</v>
      </c>
      <c r="B12" s="45"/>
      <c r="C12" s="24">
        <f>C9*B12</f>
        <v>0</v>
      </c>
    </row>
    <row r="13" spans="1:14">
      <c r="A13" s="26" t="s">
        <v>62</v>
      </c>
      <c r="B13" s="46" t="e">
        <f>B14+B23+B32+B36</f>
        <v>#REF!</v>
      </c>
      <c r="C13" s="21" t="e">
        <f>B13*C8</f>
        <v>#REF!</v>
      </c>
    </row>
    <row r="14" spans="1:14" s="6" customFormat="1" ht="12.75" customHeight="1">
      <c r="A14" s="27" t="s">
        <v>3</v>
      </c>
      <c r="B14" s="47">
        <f>SUM(B15:B22)</f>
        <v>0.36799999999999999</v>
      </c>
      <c r="C14" s="28">
        <f>SUM(C15:C22)</f>
        <v>972.11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s="6" customFormat="1">
      <c r="A15" s="22" t="s">
        <v>32</v>
      </c>
      <c r="B15" s="48">
        <v>0.2</v>
      </c>
      <c r="C15" s="29">
        <f>B15*$C$8</f>
        <v>528.32000000000005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s="6" customFormat="1">
      <c r="A16" s="22" t="s">
        <v>33</v>
      </c>
      <c r="B16" s="48">
        <v>1.4999999999999999E-2</v>
      </c>
      <c r="C16" s="29">
        <f t="shared" ref="C16:C22" si="0">B16*$C$8</f>
        <v>39.619999999999997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s="6" customFormat="1">
      <c r="A17" s="22" t="s">
        <v>34</v>
      </c>
      <c r="B17" s="48">
        <v>0.01</v>
      </c>
      <c r="C17" s="29">
        <f t="shared" si="0"/>
        <v>26.42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s="6" customFormat="1">
      <c r="A18" s="22" t="s">
        <v>35</v>
      </c>
      <c r="B18" s="48">
        <v>2E-3</v>
      </c>
      <c r="C18" s="29">
        <f t="shared" si="0"/>
        <v>5.28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6" customFormat="1">
      <c r="A19" s="22" t="s">
        <v>36</v>
      </c>
      <c r="B19" s="48">
        <v>2.5000000000000001E-2</v>
      </c>
      <c r="C19" s="29">
        <f t="shared" si="0"/>
        <v>66.040000000000006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6" customFormat="1">
      <c r="A20" s="22" t="s">
        <v>37</v>
      </c>
      <c r="B20" s="48">
        <v>0.08</v>
      </c>
      <c r="C20" s="29">
        <f t="shared" si="0"/>
        <v>211.33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6" customFormat="1">
      <c r="A21" s="22" t="s">
        <v>148</v>
      </c>
      <c r="B21" s="48">
        <v>0.03</v>
      </c>
      <c r="C21" s="29">
        <f t="shared" si="0"/>
        <v>79.25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6" customFormat="1">
      <c r="A22" s="22" t="s">
        <v>38</v>
      </c>
      <c r="B22" s="48">
        <v>6.0000000000000001E-3</v>
      </c>
      <c r="C22" s="29">
        <f t="shared" si="0"/>
        <v>15.85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6" customFormat="1">
      <c r="A23" s="27" t="s">
        <v>4</v>
      </c>
      <c r="B23" s="47" t="e">
        <f>SUM(B24:B31)</f>
        <v>#REF!</v>
      </c>
      <c r="C23" s="28" t="e">
        <f>SUM(C24:C31)</f>
        <v>#REF!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s="6" customFormat="1">
      <c r="A24" s="22" t="s">
        <v>39</v>
      </c>
      <c r="B24" s="48">
        <v>0.1111</v>
      </c>
      <c r="C24" s="29">
        <f>B24*$C$8</f>
        <v>293.48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s="6" customFormat="1">
      <c r="A25" s="22" t="s">
        <v>40</v>
      </c>
      <c r="B25" s="48" t="e">
        <f>'3'!B25</f>
        <v>#REF!</v>
      </c>
      <c r="C25" s="29" t="e">
        <f t="shared" ref="C25:C31" si="1">B25*$C$8</f>
        <v>#REF!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s="6" customFormat="1">
      <c r="A26" s="22" t="s">
        <v>52</v>
      </c>
      <c r="B26" s="48" t="e">
        <f>'3'!B26</f>
        <v>#REF!</v>
      </c>
      <c r="C26" s="29" t="e">
        <f t="shared" si="1"/>
        <v>#REF!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s="6" customFormat="1">
      <c r="A27" s="44" t="s">
        <v>70</v>
      </c>
      <c r="B27" s="48" t="e">
        <f>'3'!B27</f>
        <v>#REF!</v>
      </c>
      <c r="C27" s="29" t="e">
        <f t="shared" si="1"/>
        <v>#REF!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s="6" customFormat="1">
      <c r="A28" s="22" t="s">
        <v>53</v>
      </c>
      <c r="B28" s="48" t="e">
        <f>'3'!B28</f>
        <v>#REF!</v>
      </c>
      <c r="C28" s="29" t="e">
        <f t="shared" si="1"/>
        <v>#REF!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s="6" customFormat="1">
      <c r="A29" s="22" t="s">
        <v>54</v>
      </c>
      <c r="B29" s="48" t="e">
        <f>'3'!B29</f>
        <v>#REF!</v>
      </c>
      <c r="C29" s="29" t="e">
        <f t="shared" si="1"/>
        <v>#REF!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6" customFormat="1">
      <c r="A30" s="22" t="s">
        <v>55</v>
      </c>
      <c r="B30" s="48" t="e">
        <f>'3'!B30</f>
        <v>#REF!</v>
      </c>
      <c r="C30" s="29" t="e">
        <f t="shared" si="1"/>
        <v>#REF!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6" customFormat="1">
      <c r="A31" s="22" t="s">
        <v>56</v>
      </c>
      <c r="B31" s="48">
        <v>8.3299999999999999E-2</v>
      </c>
      <c r="C31" s="29">
        <f t="shared" si="1"/>
        <v>220.04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s="6" customFormat="1">
      <c r="A32" s="27" t="s">
        <v>5</v>
      </c>
      <c r="B32" s="47" t="e">
        <f>SUM(B33:B35)</f>
        <v>#REF!</v>
      </c>
      <c r="C32" s="28" t="e">
        <f>SUM(C33:C35)</f>
        <v>#REF!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56" s="6" customFormat="1">
      <c r="A33" s="22" t="s">
        <v>57</v>
      </c>
      <c r="B33" s="48" t="e">
        <f>#REF!</f>
        <v>#REF!</v>
      </c>
      <c r="C33" s="29" t="e">
        <f>B33*$C$8</f>
        <v>#REF!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56" s="6" customFormat="1">
      <c r="A34" s="22" t="s">
        <v>58</v>
      </c>
      <c r="B34" s="48" t="e">
        <f>#REF!</f>
        <v>#REF!</v>
      </c>
      <c r="C34" s="29" t="e">
        <f>B34*$C$8</f>
        <v>#REF!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56" s="6" customFormat="1">
      <c r="A35" s="22" t="s">
        <v>59</v>
      </c>
      <c r="B35" s="48" t="e">
        <f>#REF!</f>
        <v>#REF!</v>
      </c>
      <c r="C35" s="29" t="e">
        <f>B35*$C$8</f>
        <v>#REF!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256" s="6" customFormat="1">
      <c r="A36" s="27" t="s">
        <v>6</v>
      </c>
      <c r="B36" s="49" t="e">
        <f>B37</f>
        <v>#REF!</v>
      </c>
      <c r="C36" s="29" t="e">
        <f>C37</f>
        <v>#REF!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256" s="6" customFormat="1">
      <c r="A37" s="30" t="s">
        <v>60</v>
      </c>
      <c r="B37" s="50" t="e">
        <f>B14*B23</f>
        <v>#REF!</v>
      </c>
      <c r="C37" s="29" t="e">
        <f>B37*$C$8</f>
        <v>#REF!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256" s="6" customFormat="1">
      <c r="A38" s="26" t="s">
        <v>41</v>
      </c>
      <c r="B38" s="31"/>
      <c r="C38" s="32">
        <f>SUM(C39:C43)</f>
        <v>109.86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256">
      <c r="A39" s="33" t="s">
        <v>42</v>
      </c>
      <c r="B39" s="34"/>
      <c r="C39" s="35">
        <f>D39*E39</f>
        <v>135.30000000000001</v>
      </c>
      <c r="D39" s="3">
        <v>6.15</v>
      </c>
      <c r="E39" s="3">
        <v>22</v>
      </c>
    </row>
    <row r="40" spans="1:256">
      <c r="A40" s="33" t="s">
        <v>145</v>
      </c>
      <c r="B40" s="34"/>
      <c r="C40" s="35">
        <f>D40*E40-(6%*C8)</f>
        <v>-26.49</v>
      </c>
      <c r="D40" s="102">
        <v>6</v>
      </c>
      <c r="E40" s="3">
        <v>22</v>
      </c>
    </row>
    <row r="41" spans="1:256">
      <c r="A41" s="33" t="s">
        <v>146</v>
      </c>
      <c r="B41" s="34"/>
      <c r="C41" s="35">
        <f>D41</f>
        <v>0.11</v>
      </c>
      <c r="D41" s="103">
        <v>0.11</v>
      </c>
    </row>
    <row r="42" spans="1:256">
      <c r="A42" s="33" t="s">
        <v>139</v>
      </c>
      <c r="B42" s="34"/>
      <c r="C42" s="35">
        <f>D42*E42</f>
        <v>0.64</v>
      </c>
      <c r="D42" s="103">
        <v>0.64</v>
      </c>
      <c r="E42" s="103">
        <v>1</v>
      </c>
    </row>
    <row r="43" spans="1:256">
      <c r="A43" s="33" t="s">
        <v>149</v>
      </c>
      <c r="B43" s="34"/>
      <c r="C43" s="35">
        <f>D43</f>
        <v>0.3</v>
      </c>
      <c r="D43" s="103">
        <v>0.3</v>
      </c>
      <c r="E43" s="103"/>
    </row>
    <row r="44" spans="1:256">
      <c r="A44" s="36" t="s">
        <v>50</v>
      </c>
      <c r="B44" s="37"/>
      <c r="C44" s="28" t="e">
        <f>C38+C13+C8</f>
        <v>#REF!</v>
      </c>
    </row>
    <row r="45" spans="1:256">
      <c r="A45" s="26" t="s">
        <v>43</v>
      </c>
      <c r="B45" s="51" t="e">
        <f>#REF!</f>
        <v>#REF!</v>
      </c>
      <c r="C45" s="21" t="e">
        <f>B45*C44</f>
        <v>#REF!</v>
      </c>
    </row>
    <row r="46" spans="1:256" s="7" customFormat="1">
      <c r="A46" s="36" t="s">
        <v>49</v>
      </c>
      <c r="B46" s="34"/>
      <c r="C46" s="38" t="e">
        <f>SUM(C44:C45)</f>
        <v>#REF!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>
      <c r="A47" s="39" t="s">
        <v>46</v>
      </c>
      <c r="B47" s="40"/>
      <c r="C47" s="41">
        <f>SUM(C48:C49)</f>
        <v>0</v>
      </c>
    </row>
    <row r="48" spans="1:256" s="3" customFormat="1" hidden="1">
      <c r="A48" s="33"/>
      <c r="B48" s="34"/>
      <c r="C48" s="3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3" customFormat="1" hidden="1">
      <c r="A49" s="33"/>
      <c r="B49" s="34"/>
      <c r="C49" s="35"/>
      <c r="D49" s="13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3" customFormat="1">
      <c r="A50" s="36" t="s">
        <v>61</v>
      </c>
      <c r="B50" s="42"/>
      <c r="C50" s="28" t="e">
        <f>SUM(C46:C47)</f>
        <v>#REF!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3" customFormat="1">
      <c r="A51" s="39" t="s">
        <v>47</v>
      </c>
      <c r="B51" s="40"/>
      <c r="C51" s="41" t="e">
        <f>SUM(C52:C53)</f>
        <v>#REF!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3" customFormat="1">
      <c r="A52" s="100" t="s">
        <v>72</v>
      </c>
      <c r="B52" s="48" t="e">
        <f>'3'!B52</f>
        <v>#REF!</v>
      </c>
      <c r="C52" s="29" t="e">
        <f>B52*C50</f>
        <v>#REF!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3" customFormat="1">
      <c r="A53" s="43" t="s">
        <v>71</v>
      </c>
      <c r="B53" s="48" t="e">
        <f>'3'!B53</f>
        <v>#REF!</v>
      </c>
      <c r="C53" s="29" t="e">
        <f>B53*(C52+C50)</f>
        <v>#REF!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3" customFormat="1">
      <c r="A54" s="36" t="s">
        <v>51</v>
      </c>
      <c r="B54" s="37"/>
      <c r="C54" s="28" t="e">
        <f>C50+C51</f>
        <v>#REF!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3" customFormat="1" ht="14.25" thickBot="1">
      <c r="A55" s="17" t="s">
        <v>69</v>
      </c>
      <c r="B55" s="51">
        <v>0.14249999999999999</v>
      </c>
      <c r="C55" s="41" t="e">
        <f>(C54/(1-B55))-C54</f>
        <v>#REF!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3" customFormat="1" ht="13.5" thickBot="1">
      <c r="A56" s="97" t="s">
        <v>48</v>
      </c>
      <c r="B56" s="98"/>
      <c r="C56" s="99" t="e">
        <f>C55+C54</f>
        <v>#REF!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3" customFormat="1" ht="13.5" thickBot="1">
      <c r="A57" s="302"/>
      <c r="B57" s="303"/>
      <c r="C57" s="30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3" customFormat="1" ht="18" customHeight="1" thickBot="1">
      <c r="A58" s="294" t="s">
        <v>118</v>
      </c>
      <c r="B58" s="295"/>
      <c r="C58" s="29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3" customFormat="1" ht="18" customHeight="1">
      <c r="A59" s="142" t="s">
        <v>108</v>
      </c>
      <c r="B59" s="143"/>
      <c r="C59" s="144">
        <f>C8</f>
        <v>2641.58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3" customFormat="1" ht="15.75" customHeight="1">
      <c r="A60" s="131" t="s">
        <v>109</v>
      </c>
      <c r="B60" s="132"/>
      <c r="C60" s="105" t="e">
        <f>C13</f>
        <v>#REF!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3" customFormat="1" ht="15" customHeight="1">
      <c r="A61" s="131" t="s">
        <v>110</v>
      </c>
      <c r="B61" s="132"/>
      <c r="C61" s="105">
        <f>C38</f>
        <v>109.86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3" customFormat="1" ht="15" customHeight="1">
      <c r="A62" s="131" t="s">
        <v>111</v>
      </c>
      <c r="B62" s="132"/>
      <c r="C62" s="105" t="e">
        <f>C59+C60+C61</f>
        <v>#REF!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3" customFormat="1" ht="16.5" customHeight="1">
      <c r="A63" s="131" t="s">
        <v>112</v>
      </c>
      <c r="B63" s="132"/>
      <c r="C63" s="105" t="e">
        <f>C45</f>
        <v>#REF!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3" customFormat="1" ht="14.25" customHeight="1">
      <c r="A64" s="131" t="s">
        <v>113</v>
      </c>
      <c r="B64" s="132"/>
      <c r="C64" s="105" t="e">
        <f>SUM(C62:C63)</f>
        <v>#REF!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3" customFormat="1" ht="13.5" thickBot="1">
      <c r="A65" s="8"/>
      <c r="B65" s="9"/>
      <c r="C65" s="8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3" customFormat="1" ht="18" customHeight="1" thickBot="1">
      <c r="A66" s="294" t="s">
        <v>117</v>
      </c>
      <c r="B66" s="295"/>
      <c r="C66" s="29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s="3" customFormat="1" ht="25.5" customHeight="1">
      <c r="A67" s="297" t="s">
        <v>119</v>
      </c>
      <c r="B67" s="298"/>
      <c r="C67" s="299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3" customFormat="1" ht="16.5" customHeight="1">
      <c r="A68" s="131" t="s">
        <v>120</v>
      </c>
      <c r="B68" s="132"/>
      <c r="C68" s="133" t="s">
        <v>116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3" customFormat="1" ht="18.75" customHeight="1">
      <c r="A69" s="131" t="s">
        <v>121</v>
      </c>
      <c r="B69" s="132"/>
      <c r="C69" s="105" t="e">
        <f>C64</f>
        <v>#REF!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s="3" customFormat="1" ht="15.75" customHeight="1">
      <c r="A70" s="131" t="s">
        <v>114</v>
      </c>
      <c r="B70" s="132"/>
      <c r="C70" s="105">
        <f>C47</f>
        <v>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s="3" customFormat="1" ht="15.75" customHeight="1">
      <c r="A71" s="131" t="s">
        <v>115</v>
      </c>
      <c r="B71" s="132"/>
      <c r="C71" s="105" t="e">
        <f>C51</f>
        <v>#REF!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s="3" customFormat="1" ht="15" customHeight="1">
      <c r="A72" s="131" t="s">
        <v>122</v>
      </c>
      <c r="B72" s="132"/>
      <c r="C72" s="105" t="e">
        <f>C55</f>
        <v>#REF!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s="3" customFormat="1" ht="17.25" customHeight="1">
      <c r="A73" s="131" t="s">
        <v>73</v>
      </c>
      <c r="B73" s="132"/>
      <c r="C73" s="105" t="e">
        <f>SUM(C69:C72)</f>
        <v>#REF!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s="3" customFormat="1" ht="17.25" hidden="1" customHeight="1">
      <c r="A74" s="131" t="s">
        <v>147</v>
      </c>
      <c r="B74" s="132"/>
      <c r="C74" s="105" t="e">
        <f>C73-C72</f>
        <v>#REF!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s="3" customFormat="1" ht="21.75" customHeight="1">
      <c r="A75" s="131" t="s">
        <v>123</v>
      </c>
      <c r="B75" s="132"/>
      <c r="C75" s="105" t="e">
        <f>C74*12</f>
        <v>#REF!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</sheetData>
  <mergeCells count="6">
    <mergeCell ref="A66:C66"/>
    <mergeCell ref="A67:C67"/>
    <mergeCell ref="A1:C1"/>
    <mergeCell ref="A4:C4"/>
    <mergeCell ref="A57:C57"/>
    <mergeCell ref="A58:C58"/>
  </mergeCells>
  <phoneticPr fontId="4" type="noConversion"/>
  <printOptions horizontalCentered="1" verticalCentered="1"/>
  <pageMargins left="0.59055118110236227" right="0.59055118110236227" top="1.9291338582677167" bottom="0.19685039370078741" header="0.51181102362204722" footer="0.51181102362204722"/>
  <pageSetup paperSize="9" scale="62" firstPageNumber="0" orientation="portrait" horizontalDpi="300" verticalDpi="300" r:id="rId1"/>
  <headerFooter alignWithMargins="0"/>
  <rowBreaks count="1" manualBreakCount="1">
    <brk id="77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IV75"/>
  <sheetViews>
    <sheetView showGridLines="0" view="pageBreakPreview" topLeftCell="A35" zoomScaleNormal="100" zoomScaleSheetLayoutView="100" workbookViewId="0">
      <selection activeCell="A61" sqref="A61"/>
    </sheetView>
  </sheetViews>
  <sheetFormatPr defaultRowHeight="12.75"/>
  <cols>
    <col min="1" max="1" width="83.7109375" style="8" customWidth="1"/>
    <col min="2" max="2" width="12.5703125" style="9" customWidth="1"/>
    <col min="3" max="3" width="16.5703125" style="8" customWidth="1"/>
    <col min="4" max="14" width="9.140625" style="3"/>
    <col min="15" max="16384" width="9.140625" style="4"/>
  </cols>
  <sheetData>
    <row r="1" spans="1:14">
      <c r="A1" s="300" t="s">
        <v>74</v>
      </c>
      <c r="B1" s="300"/>
      <c r="C1" s="300"/>
    </row>
    <row r="2" spans="1:14">
      <c r="A2" s="101"/>
      <c r="B2" s="101"/>
      <c r="C2" s="101"/>
    </row>
    <row r="3" spans="1:14" s="5" customFormat="1" ht="13.5">
      <c r="A3" s="10" t="s">
        <v>0</v>
      </c>
      <c r="B3" s="11"/>
      <c r="C3" s="11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13.5">
      <c r="A4" s="301" t="s">
        <v>1</v>
      </c>
      <c r="B4" s="301"/>
      <c r="C4" s="301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9" customHeight="1" thickBot="1">
      <c r="A5" s="12"/>
      <c r="B5" s="13"/>
      <c r="C5" s="14"/>
    </row>
    <row r="6" spans="1:14" ht="17.25" thickBot="1">
      <c r="A6" s="104" t="s">
        <v>176</v>
      </c>
      <c r="B6" s="15"/>
      <c r="C6" s="16" t="s">
        <v>2</v>
      </c>
    </row>
    <row r="7" spans="1:14">
      <c r="A7" s="17" t="s">
        <v>30</v>
      </c>
      <c r="B7" s="18"/>
      <c r="C7" s="19"/>
    </row>
    <row r="8" spans="1:14">
      <c r="A8" s="20" t="s">
        <v>44</v>
      </c>
      <c r="B8" s="159">
        <v>1</v>
      </c>
      <c r="C8" s="21">
        <v>2780.85</v>
      </c>
    </row>
    <row r="9" spans="1:14">
      <c r="A9" s="22" t="s">
        <v>45</v>
      </c>
      <c r="B9" s="23"/>
      <c r="C9" s="24">
        <v>0</v>
      </c>
    </row>
    <row r="10" spans="1:14">
      <c r="A10" s="22" t="s">
        <v>31</v>
      </c>
      <c r="B10" s="145">
        <v>0</v>
      </c>
      <c r="C10" s="24">
        <f>C8*B10</f>
        <v>0</v>
      </c>
    </row>
    <row r="11" spans="1:14">
      <c r="A11" s="22" t="s">
        <v>63</v>
      </c>
      <c r="B11" s="25"/>
      <c r="C11" s="24">
        <v>0</v>
      </c>
    </row>
    <row r="12" spans="1:14">
      <c r="A12" s="22" t="s">
        <v>64</v>
      </c>
      <c r="B12" s="45"/>
      <c r="C12" s="24">
        <f>C9*B12</f>
        <v>0</v>
      </c>
    </row>
    <row r="13" spans="1:14">
      <c r="A13" s="26" t="s">
        <v>62</v>
      </c>
      <c r="B13" s="46" t="e">
        <f>B14+B23+B32+B36</f>
        <v>#REF!</v>
      </c>
      <c r="C13" s="21" t="e">
        <f>B13*C8</f>
        <v>#REF!</v>
      </c>
    </row>
    <row r="14" spans="1:14" s="6" customFormat="1" ht="12.75" customHeight="1">
      <c r="A14" s="27" t="s">
        <v>3</v>
      </c>
      <c r="B14" s="47">
        <f>SUM(B15:B22)</f>
        <v>0.36799999999999999</v>
      </c>
      <c r="C14" s="28">
        <f>SUM(C15:C22)</f>
        <v>1023.36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s="6" customFormat="1">
      <c r="A15" s="22" t="s">
        <v>32</v>
      </c>
      <c r="B15" s="48">
        <v>0.2</v>
      </c>
      <c r="C15" s="29">
        <f>B15*$C$8</f>
        <v>556.16999999999996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s="6" customFormat="1">
      <c r="A16" s="22" t="s">
        <v>33</v>
      </c>
      <c r="B16" s="48">
        <v>1.4999999999999999E-2</v>
      </c>
      <c r="C16" s="29">
        <f t="shared" ref="C16:C22" si="0">B16*$C$8</f>
        <v>41.71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s="6" customFormat="1">
      <c r="A17" s="22" t="s">
        <v>34</v>
      </c>
      <c r="B17" s="48">
        <v>0.01</v>
      </c>
      <c r="C17" s="29">
        <f t="shared" si="0"/>
        <v>27.81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s="6" customFormat="1">
      <c r="A18" s="22" t="s">
        <v>35</v>
      </c>
      <c r="B18" s="48">
        <v>2E-3</v>
      </c>
      <c r="C18" s="29">
        <f t="shared" si="0"/>
        <v>5.56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6" customFormat="1">
      <c r="A19" s="22" t="s">
        <v>36</v>
      </c>
      <c r="B19" s="48">
        <v>2.5000000000000001E-2</v>
      </c>
      <c r="C19" s="29">
        <f t="shared" si="0"/>
        <v>69.52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6" customFormat="1">
      <c r="A20" s="22" t="s">
        <v>37</v>
      </c>
      <c r="B20" s="48">
        <v>0.08</v>
      </c>
      <c r="C20" s="29">
        <f t="shared" si="0"/>
        <v>222.47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6" customFormat="1">
      <c r="A21" s="22" t="s">
        <v>148</v>
      </c>
      <c r="B21" s="48">
        <v>0.03</v>
      </c>
      <c r="C21" s="29">
        <f t="shared" si="0"/>
        <v>83.43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6" customFormat="1">
      <c r="A22" s="22" t="s">
        <v>38</v>
      </c>
      <c r="B22" s="48">
        <v>6.0000000000000001E-3</v>
      </c>
      <c r="C22" s="29">
        <f t="shared" si="0"/>
        <v>16.690000000000001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6" customFormat="1">
      <c r="A23" s="27" t="s">
        <v>4</v>
      </c>
      <c r="B23" s="47" t="e">
        <f>SUM(B24:B31)</f>
        <v>#REF!</v>
      </c>
      <c r="C23" s="28" t="e">
        <f>SUM(C24:C31)</f>
        <v>#REF!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s="6" customFormat="1">
      <c r="A24" s="22" t="s">
        <v>39</v>
      </c>
      <c r="B24" s="48">
        <v>0.1111</v>
      </c>
      <c r="C24" s="29">
        <f>B24*$C$8</f>
        <v>308.95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s="6" customFormat="1">
      <c r="A25" s="22" t="s">
        <v>40</v>
      </c>
      <c r="B25" s="48" t="e">
        <f>'4'!B25</f>
        <v>#REF!</v>
      </c>
      <c r="C25" s="29" t="e">
        <f t="shared" ref="C25:C31" si="1">B25*$C$8</f>
        <v>#REF!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s="6" customFormat="1">
      <c r="A26" s="22" t="s">
        <v>52</v>
      </c>
      <c r="B26" s="48" t="e">
        <f>'4'!B26</f>
        <v>#REF!</v>
      </c>
      <c r="C26" s="29" t="e">
        <f t="shared" si="1"/>
        <v>#REF!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s="6" customFormat="1">
      <c r="A27" s="44" t="s">
        <v>70</v>
      </c>
      <c r="B27" s="48" t="e">
        <f>'4'!B27</f>
        <v>#REF!</v>
      </c>
      <c r="C27" s="29" t="e">
        <f t="shared" si="1"/>
        <v>#REF!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s="6" customFormat="1">
      <c r="A28" s="22" t="s">
        <v>53</v>
      </c>
      <c r="B28" s="48" t="e">
        <f>'4'!B28</f>
        <v>#REF!</v>
      </c>
      <c r="C28" s="29" t="e">
        <f t="shared" si="1"/>
        <v>#REF!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s="6" customFormat="1">
      <c r="A29" s="22" t="s">
        <v>54</v>
      </c>
      <c r="B29" s="48" t="e">
        <f>'4'!B29</f>
        <v>#REF!</v>
      </c>
      <c r="C29" s="29" t="e">
        <f t="shared" si="1"/>
        <v>#REF!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6" customFormat="1">
      <c r="A30" s="22" t="s">
        <v>55</v>
      </c>
      <c r="B30" s="48" t="e">
        <f>'4'!B30</f>
        <v>#REF!</v>
      </c>
      <c r="C30" s="29" t="e">
        <f t="shared" si="1"/>
        <v>#REF!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6" customFormat="1">
      <c r="A31" s="22" t="s">
        <v>56</v>
      </c>
      <c r="B31" s="48">
        <v>8.3299999999999999E-2</v>
      </c>
      <c r="C31" s="29">
        <f t="shared" si="1"/>
        <v>231.64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s="6" customFormat="1">
      <c r="A32" s="27" t="s">
        <v>5</v>
      </c>
      <c r="B32" s="47" t="e">
        <f>SUM(B33:B35)</f>
        <v>#REF!</v>
      </c>
      <c r="C32" s="28" t="e">
        <f>SUM(C33:C35)</f>
        <v>#REF!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56" s="6" customFormat="1">
      <c r="A33" s="22" t="s">
        <v>57</v>
      </c>
      <c r="B33" s="48" t="e">
        <f>#REF!</f>
        <v>#REF!</v>
      </c>
      <c r="C33" s="29" t="e">
        <f>B33*$C$8</f>
        <v>#REF!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56" s="6" customFormat="1">
      <c r="A34" s="22" t="s">
        <v>58</v>
      </c>
      <c r="B34" s="48" t="e">
        <f>#REF!</f>
        <v>#REF!</v>
      </c>
      <c r="C34" s="29" t="e">
        <f>B34*$C$8</f>
        <v>#REF!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56" s="6" customFormat="1">
      <c r="A35" s="22" t="s">
        <v>59</v>
      </c>
      <c r="B35" s="48" t="e">
        <f>#REF!</f>
        <v>#REF!</v>
      </c>
      <c r="C35" s="29" t="e">
        <f>B35*$C$8</f>
        <v>#REF!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256" s="6" customFormat="1">
      <c r="A36" s="27" t="s">
        <v>6</v>
      </c>
      <c r="B36" s="49" t="e">
        <f>B37</f>
        <v>#REF!</v>
      </c>
      <c r="C36" s="29" t="e">
        <f>C37</f>
        <v>#REF!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256" s="6" customFormat="1">
      <c r="A37" s="30" t="s">
        <v>60</v>
      </c>
      <c r="B37" s="50" t="e">
        <f>B14*B23</f>
        <v>#REF!</v>
      </c>
      <c r="C37" s="29" t="e">
        <f>B37*$C$8</f>
        <v>#REF!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256" s="6" customFormat="1">
      <c r="A38" s="26" t="s">
        <v>41</v>
      </c>
      <c r="B38" s="31"/>
      <c r="C38" s="32">
        <f>SUM(C39:C43)</f>
        <v>101.5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256">
      <c r="A39" s="33" t="s">
        <v>42</v>
      </c>
      <c r="B39" s="34"/>
      <c r="C39" s="35">
        <f>D39*E39</f>
        <v>135.30000000000001</v>
      </c>
      <c r="D39" s="3">
        <v>6.15</v>
      </c>
      <c r="E39" s="3">
        <v>22</v>
      </c>
    </row>
    <row r="40" spans="1:256">
      <c r="A40" s="33" t="s">
        <v>145</v>
      </c>
      <c r="B40" s="34"/>
      <c r="C40" s="35">
        <f>D40*E40-(6%*C8)</f>
        <v>-34.85</v>
      </c>
      <c r="D40" s="102">
        <v>6</v>
      </c>
      <c r="E40" s="3">
        <v>22</v>
      </c>
    </row>
    <row r="41" spans="1:256">
      <c r="A41" s="33" t="s">
        <v>146</v>
      </c>
      <c r="B41" s="34"/>
      <c r="C41" s="35">
        <f>D41</f>
        <v>0.11</v>
      </c>
      <c r="D41" s="103">
        <v>0.11</v>
      </c>
    </row>
    <row r="42" spans="1:256">
      <c r="A42" s="33" t="s">
        <v>139</v>
      </c>
      <c r="B42" s="34"/>
      <c r="C42" s="35">
        <f>D42*E42</f>
        <v>0.64</v>
      </c>
      <c r="D42" s="103">
        <v>0.64</v>
      </c>
      <c r="E42" s="103">
        <v>1</v>
      </c>
    </row>
    <row r="43" spans="1:256">
      <c r="A43" s="33" t="s">
        <v>149</v>
      </c>
      <c r="B43" s="34"/>
      <c r="C43" s="35">
        <f>D43</f>
        <v>0.3</v>
      </c>
      <c r="D43" s="103">
        <v>0.3</v>
      </c>
      <c r="E43" s="103"/>
    </row>
    <row r="44" spans="1:256">
      <c r="A44" s="36" t="s">
        <v>50</v>
      </c>
      <c r="B44" s="37"/>
      <c r="C44" s="28" t="e">
        <f>C38+C13+C8</f>
        <v>#REF!</v>
      </c>
    </row>
    <row r="45" spans="1:256">
      <c r="A45" s="26" t="s">
        <v>43</v>
      </c>
      <c r="B45" s="51" t="e">
        <f>#REF!</f>
        <v>#REF!</v>
      </c>
      <c r="C45" s="21" t="e">
        <f>B45*C44</f>
        <v>#REF!</v>
      </c>
    </row>
    <row r="46" spans="1:256" s="7" customFormat="1">
      <c r="A46" s="36" t="s">
        <v>49</v>
      </c>
      <c r="B46" s="34"/>
      <c r="C46" s="38" t="e">
        <f>SUM(C44:C45)</f>
        <v>#REF!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>
      <c r="A47" s="39" t="s">
        <v>46</v>
      </c>
      <c r="B47" s="40"/>
      <c r="C47" s="41">
        <f>SUM(C48:C49)</f>
        <v>0</v>
      </c>
    </row>
    <row r="48" spans="1:256" s="3" customFormat="1" hidden="1">
      <c r="A48" s="33"/>
      <c r="B48" s="34"/>
      <c r="C48" s="3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3" customFormat="1" hidden="1">
      <c r="A49" s="33"/>
      <c r="B49" s="34"/>
      <c r="C49" s="35"/>
      <c r="D49" s="13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3" customFormat="1">
      <c r="A50" s="36" t="s">
        <v>61</v>
      </c>
      <c r="B50" s="42"/>
      <c r="C50" s="28" t="e">
        <f>SUM(C46:C47)</f>
        <v>#REF!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3" customFormat="1">
      <c r="A51" s="39" t="s">
        <v>47</v>
      </c>
      <c r="B51" s="40"/>
      <c r="C51" s="41" t="e">
        <f>SUM(C52:C53)</f>
        <v>#REF!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3" customFormat="1">
      <c r="A52" s="100" t="s">
        <v>72</v>
      </c>
      <c r="B52" s="48" t="e">
        <f>'4'!B52</f>
        <v>#REF!</v>
      </c>
      <c r="C52" s="29" t="e">
        <f>B52*C50</f>
        <v>#REF!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3" customFormat="1">
      <c r="A53" s="43" t="s">
        <v>71</v>
      </c>
      <c r="B53" s="48" t="e">
        <f>'4'!B53</f>
        <v>#REF!</v>
      </c>
      <c r="C53" s="29" t="e">
        <f>B53*(C52+C50)</f>
        <v>#REF!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3" customFormat="1">
      <c r="A54" s="36" t="s">
        <v>51</v>
      </c>
      <c r="B54" s="37"/>
      <c r="C54" s="28" t="e">
        <f>C50+C51</f>
        <v>#REF!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3" customFormat="1" ht="14.25" thickBot="1">
      <c r="A55" s="17" t="s">
        <v>69</v>
      </c>
      <c r="B55" s="51">
        <v>0.14249999999999999</v>
      </c>
      <c r="C55" s="41" t="e">
        <f>(C54/(1-B55))-C54</f>
        <v>#REF!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3" customFormat="1" ht="13.5" thickBot="1">
      <c r="A56" s="97" t="s">
        <v>48</v>
      </c>
      <c r="B56" s="98"/>
      <c r="C56" s="99" t="e">
        <f>C55+C54</f>
        <v>#REF!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3" customFormat="1" ht="13.5" thickBot="1">
      <c r="A57" s="302"/>
      <c r="B57" s="303"/>
      <c r="C57" s="30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3" customFormat="1" ht="18" customHeight="1" thickBot="1">
      <c r="A58" s="294" t="s">
        <v>118</v>
      </c>
      <c r="B58" s="295"/>
      <c r="C58" s="29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3" customFormat="1" ht="18" customHeight="1">
      <c r="A59" s="142" t="s">
        <v>108</v>
      </c>
      <c r="B59" s="143"/>
      <c r="C59" s="144">
        <f>C8</f>
        <v>2780.85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3" customFormat="1" ht="15.75" customHeight="1">
      <c r="A60" s="131" t="s">
        <v>109</v>
      </c>
      <c r="B60" s="132"/>
      <c r="C60" s="105" t="e">
        <f>C13</f>
        <v>#REF!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3" customFormat="1" ht="15" customHeight="1">
      <c r="A61" s="131" t="s">
        <v>110</v>
      </c>
      <c r="B61" s="132"/>
      <c r="C61" s="105">
        <f>C38</f>
        <v>101.5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3" customFormat="1" ht="15" customHeight="1">
      <c r="A62" s="131" t="s">
        <v>111</v>
      </c>
      <c r="B62" s="132"/>
      <c r="C62" s="105" t="e">
        <f>C59+C60+C61</f>
        <v>#REF!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3" customFormat="1" ht="16.5" customHeight="1">
      <c r="A63" s="131" t="s">
        <v>112</v>
      </c>
      <c r="B63" s="132"/>
      <c r="C63" s="105" t="e">
        <f>C45</f>
        <v>#REF!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3" customFormat="1" ht="14.25" customHeight="1">
      <c r="A64" s="131" t="s">
        <v>113</v>
      </c>
      <c r="B64" s="132"/>
      <c r="C64" s="105" t="e">
        <f>SUM(C62:C63)</f>
        <v>#REF!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3" customFormat="1" ht="13.5" thickBot="1">
      <c r="A65" s="8"/>
      <c r="B65" s="9"/>
      <c r="C65" s="8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3" customFormat="1" ht="18" customHeight="1" thickBot="1">
      <c r="A66" s="294" t="s">
        <v>117</v>
      </c>
      <c r="B66" s="295"/>
      <c r="C66" s="29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s="3" customFormat="1" ht="23.25" customHeight="1">
      <c r="A67" s="297" t="s">
        <v>119</v>
      </c>
      <c r="B67" s="298"/>
      <c r="C67" s="299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3" customFormat="1" ht="16.5" customHeight="1">
      <c r="A68" s="131" t="s">
        <v>120</v>
      </c>
      <c r="B68" s="132"/>
      <c r="C68" s="133" t="s">
        <v>116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3" customFormat="1" ht="18.75" customHeight="1">
      <c r="A69" s="131" t="s">
        <v>121</v>
      </c>
      <c r="B69" s="132"/>
      <c r="C69" s="105" t="e">
        <f>C64</f>
        <v>#REF!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s="3" customFormat="1" ht="15.75" customHeight="1">
      <c r="A70" s="131" t="s">
        <v>114</v>
      </c>
      <c r="B70" s="132"/>
      <c r="C70" s="105">
        <f>C47</f>
        <v>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s="3" customFormat="1" ht="15.75" customHeight="1">
      <c r="A71" s="131" t="s">
        <v>115</v>
      </c>
      <c r="B71" s="132"/>
      <c r="C71" s="105" t="e">
        <f>C51</f>
        <v>#REF!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s="3" customFormat="1" ht="15" customHeight="1">
      <c r="A72" s="131" t="s">
        <v>122</v>
      </c>
      <c r="B72" s="132"/>
      <c r="C72" s="105" t="e">
        <f>C55</f>
        <v>#REF!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s="3" customFormat="1" ht="17.25" customHeight="1">
      <c r="A73" s="131" t="s">
        <v>73</v>
      </c>
      <c r="B73" s="132"/>
      <c r="C73" s="105" t="e">
        <f>SUM(C69:C72)</f>
        <v>#REF!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s="3" customFormat="1" ht="17.25" hidden="1" customHeight="1">
      <c r="A74" s="131" t="s">
        <v>147</v>
      </c>
      <c r="B74" s="132"/>
      <c r="C74" s="105" t="e">
        <f>C73-C72</f>
        <v>#REF!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s="3" customFormat="1" ht="19.5" customHeight="1">
      <c r="A75" s="131" t="s">
        <v>123</v>
      </c>
      <c r="B75" s="132"/>
      <c r="C75" s="105" t="e">
        <f>C74*12</f>
        <v>#REF!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</sheetData>
  <mergeCells count="6">
    <mergeCell ref="A66:C66"/>
    <mergeCell ref="A67:C67"/>
    <mergeCell ref="A1:C1"/>
    <mergeCell ref="A4:C4"/>
    <mergeCell ref="A57:C57"/>
    <mergeCell ref="A58:C58"/>
  </mergeCells>
  <phoneticPr fontId="4" type="noConversion"/>
  <printOptions horizontalCentered="1" verticalCentered="1"/>
  <pageMargins left="0.59055118110236227" right="0.59055118110236227" top="1.9291338582677167" bottom="0.19685039370078741" header="0.51181102362204722" footer="0.51181102362204722"/>
  <pageSetup paperSize="9" scale="62" firstPageNumber="0" orientation="portrait" horizontalDpi="300" verticalDpi="300" r:id="rId1"/>
  <headerFooter alignWithMargins="0"/>
  <rowBreaks count="1" manualBreakCount="1">
    <brk id="77" max="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V75"/>
  <sheetViews>
    <sheetView showGridLines="0" view="pageBreakPreview" topLeftCell="A38" zoomScaleNormal="100" zoomScaleSheetLayoutView="100" workbookViewId="0">
      <selection activeCell="B54" sqref="B54"/>
    </sheetView>
  </sheetViews>
  <sheetFormatPr defaultRowHeight="12.75"/>
  <cols>
    <col min="1" max="1" width="83.7109375" style="8" customWidth="1"/>
    <col min="2" max="2" width="12.5703125" style="9" customWidth="1"/>
    <col min="3" max="3" width="16.5703125" style="8" customWidth="1"/>
    <col min="4" max="14" width="9.140625" style="3"/>
    <col min="15" max="16384" width="9.140625" style="4"/>
  </cols>
  <sheetData>
    <row r="1" spans="1:14">
      <c r="A1" s="300" t="s">
        <v>74</v>
      </c>
      <c r="B1" s="300"/>
      <c r="C1" s="300"/>
    </row>
    <row r="2" spans="1:14">
      <c r="A2" s="101"/>
      <c r="B2" s="101"/>
      <c r="C2" s="101"/>
    </row>
    <row r="3" spans="1:14" s="5" customFormat="1" ht="13.5">
      <c r="A3" s="10" t="s">
        <v>0</v>
      </c>
      <c r="B3" s="11"/>
      <c r="C3" s="11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13.5">
      <c r="A4" s="301" t="s">
        <v>1</v>
      </c>
      <c r="B4" s="301"/>
      <c r="C4" s="301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9" customHeight="1" thickBot="1">
      <c r="A5" s="12"/>
      <c r="B5" s="13"/>
      <c r="C5" s="14"/>
    </row>
    <row r="6" spans="1:14" ht="17.25" thickBot="1">
      <c r="A6" s="104" t="s">
        <v>177</v>
      </c>
      <c r="B6" s="15"/>
      <c r="C6" s="16" t="s">
        <v>2</v>
      </c>
    </row>
    <row r="7" spans="1:14">
      <c r="A7" s="17" t="s">
        <v>30</v>
      </c>
      <c r="B7" s="18"/>
      <c r="C7" s="19"/>
    </row>
    <row r="8" spans="1:14">
      <c r="A8" s="20" t="s">
        <v>44</v>
      </c>
      <c r="B8" s="159">
        <v>1</v>
      </c>
      <c r="C8" s="21">
        <v>3190.38</v>
      </c>
    </row>
    <row r="9" spans="1:14">
      <c r="A9" s="22" t="s">
        <v>45</v>
      </c>
      <c r="B9" s="23"/>
      <c r="C9" s="24">
        <v>0</v>
      </c>
    </row>
    <row r="10" spans="1:14">
      <c r="A10" s="22" t="s">
        <v>31</v>
      </c>
      <c r="B10" s="145">
        <v>0</v>
      </c>
      <c r="C10" s="24">
        <f>C8*B10</f>
        <v>0</v>
      </c>
    </row>
    <row r="11" spans="1:14">
      <c r="A11" s="22" t="s">
        <v>63</v>
      </c>
      <c r="B11" s="25"/>
      <c r="C11" s="24">
        <v>0</v>
      </c>
    </row>
    <row r="12" spans="1:14">
      <c r="A12" s="22" t="s">
        <v>64</v>
      </c>
      <c r="B12" s="45"/>
      <c r="C12" s="24">
        <f>C9*B12</f>
        <v>0</v>
      </c>
    </row>
    <row r="13" spans="1:14">
      <c r="A13" s="26" t="s">
        <v>62</v>
      </c>
      <c r="B13" s="46" t="e">
        <f>B14+B23+B32+B36</f>
        <v>#REF!</v>
      </c>
      <c r="C13" s="21" t="e">
        <f>B13*C8</f>
        <v>#REF!</v>
      </c>
    </row>
    <row r="14" spans="1:14" s="6" customFormat="1" ht="12.75" customHeight="1">
      <c r="A14" s="27" t="s">
        <v>3</v>
      </c>
      <c r="B14" s="47">
        <f>SUM(B15:B22)</f>
        <v>0.36799999999999999</v>
      </c>
      <c r="C14" s="28">
        <f>SUM(C15:C22)</f>
        <v>1174.06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s="6" customFormat="1">
      <c r="A15" s="22" t="s">
        <v>32</v>
      </c>
      <c r="B15" s="48">
        <v>0.2</v>
      </c>
      <c r="C15" s="29">
        <f>B15*$C$8</f>
        <v>638.08000000000004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s="6" customFormat="1">
      <c r="A16" s="22" t="s">
        <v>33</v>
      </c>
      <c r="B16" s="48">
        <v>1.4999999999999999E-2</v>
      </c>
      <c r="C16" s="29">
        <f t="shared" ref="C16:C22" si="0">B16*$C$8</f>
        <v>47.86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s="6" customFormat="1">
      <c r="A17" s="22" t="s">
        <v>34</v>
      </c>
      <c r="B17" s="48">
        <v>0.01</v>
      </c>
      <c r="C17" s="29">
        <f t="shared" si="0"/>
        <v>31.9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s="6" customFormat="1">
      <c r="A18" s="22" t="s">
        <v>35</v>
      </c>
      <c r="B18" s="48">
        <v>2E-3</v>
      </c>
      <c r="C18" s="29">
        <f t="shared" si="0"/>
        <v>6.38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6" customFormat="1">
      <c r="A19" s="22" t="s">
        <v>36</v>
      </c>
      <c r="B19" s="48">
        <v>2.5000000000000001E-2</v>
      </c>
      <c r="C19" s="29">
        <f t="shared" si="0"/>
        <v>79.760000000000005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6" customFormat="1">
      <c r="A20" s="22" t="s">
        <v>37</v>
      </c>
      <c r="B20" s="48">
        <v>0.08</v>
      </c>
      <c r="C20" s="29">
        <f t="shared" si="0"/>
        <v>255.23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6" customFormat="1">
      <c r="A21" s="22" t="s">
        <v>148</v>
      </c>
      <c r="B21" s="48">
        <v>0.03</v>
      </c>
      <c r="C21" s="29">
        <f t="shared" si="0"/>
        <v>95.71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6" customFormat="1">
      <c r="A22" s="22" t="s">
        <v>38</v>
      </c>
      <c r="B22" s="48">
        <v>6.0000000000000001E-3</v>
      </c>
      <c r="C22" s="29">
        <f t="shared" si="0"/>
        <v>19.14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6" customFormat="1">
      <c r="A23" s="27" t="s">
        <v>4</v>
      </c>
      <c r="B23" s="47" t="e">
        <f>SUM(B24:B31)</f>
        <v>#REF!</v>
      </c>
      <c r="C23" s="28" t="e">
        <f>SUM(C24:C31)</f>
        <v>#REF!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s="6" customFormat="1">
      <c r="A24" s="22" t="s">
        <v>39</v>
      </c>
      <c r="B24" s="48">
        <v>0.1111</v>
      </c>
      <c r="C24" s="29">
        <f>B24*$C$8</f>
        <v>354.45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s="6" customFormat="1">
      <c r="A25" s="22" t="s">
        <v>40</v>
      </c>
      <c r="B25" s="48" t="e">
        <f>'5'!B25</f>
        <v>#REF!</v>
      </c>
      <c r="C25" s="29" t="e">
        <f t="shared" ref="C25:C31" si="1">B25*$C$8</f>
        <v>#REF!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s="6" customFormat="1">
      <c r="A26" s="22" t="s">
        <v>52</v>
      </c>
      <c r="B26" s="48" t="e">
        <f>'5'!B26</f>
        <v>#REF!</v>
      </c>
      <c r="C26" s="29" t="e">
        <f t="shared" si="1"/>
        <v>#REF!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s="6" customFormat="1">
      <c r="A27" s="44" t="s">
        <v>70</v>
      </c>
      <c r="B27" s="48" t="e">
        <f>'5'!B27</f>
        <v>#REF!</v>
      </c>
      <c r="C27" s="29" t="e">
        <f t="shared" si="1"/>
        <v>#REF!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s="6" customFormat="1">
      <c r="A28" s="22" t="s">
        <v>53</v>
      </c>
      <c r="B28" s="48" t="e">
        <f>'5'!B28</f>
        <v>#REF!</v>
      </c>
      <c r="C28" s="29" t="e">
        <f t="shared" si="1"/>
        <v>#REF!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s="6" customFormat="1">
      <c r="A29" s="22" t="s">
        <v>54</v>
      </c>
      <c r="B29" s="48" t="e">
        <f>'5'!B29</f>
        <v>#REF!</v>
      </c>
      <c r="C29" s="29" t="e">
        <f t="shared" si="1"/>
        <v>#REF!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6" customFormat="1">
      <c r="A30" s="22" t="s">
        <v>55</v>
      </c>
      <c r="B30" s="48" t="e">
        <f>'5'!B30</f>
        <v>#REF!</v>
      </c>
      <c r="C30" s="29" t="e">
        <f t="shared" si="1"/>
        <v>#REF!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6" customFormat="1">
      <c r="A31" s="22" t="s">
        <v>56</v>
      </c>
      <c r="B31" s="48">
        <v>8.3299999999999999E-2</v>
      </c>
      <c r="C31" s="29">
        <f t="shared" si="1"/>
        <v>265.76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s="6" customFormat="1">
      <c r="A32" s="27" t="s">
        <v>5</v>
      </c>
      <c r="B32" s="47" t="e">
        <f>SUM(B33:B35)</f>
        <v>#REF!</v>
      </c>
      <c r="C32" s="28" t="e">
        <f>SUM(C33:C35)</f>
        <v>#REF!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56" s="6" customFormat="1">
      <c r="A33" s="22" t="s">
        <v>57</v>
      </c>
      <c r="B33" s="48" t="e">
        <f>#REF!</f>
        <v>#REF!</v>
      </c>
      <c r="C33" s="29" t="e">
        <f>B33*$C$8</f>
        <v>#REF!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56" s="6" customFormat="1">
      <c r="A34" s="22" t="s">
        <v>58</v>
      </c>
      <c r="B34" s="48" t="e">
        <f>#REF!</f>
        <v>#REF!</v>
      </c>
      <c r="C34" s="29" t="e">
        <f>B34*$C$8</f>
        <v>#REF!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56" s="6" customFormat="1">
      <c r="A35" s="22" t="s">
        <v>59</v>
      </c>
      <c r="B35" s="48" t="e">
        <f>#REF!</f>
        <v>#REF!</v>
      </c>
      <c r="C35" s="29" t="e">
        <f>B35*$C$8</f>
        <v>#REF!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256" s="6" customFormat="1">
      <c r="A36" s="27" t="s">
        <v>6</v>
      </c>
      <c r="B36" s="49" t="e">
        <f>B37</f>
        <v>#REF!</v>
      </c>
      <c r="C36" s="29" t="e">
        <f>C37</f>
        <v>#REF!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256" s="6" customFormat="1">
      <c r="A37" s="30" t="s">
        <v>60</v>
      </c>
      <c r="B37" s="50" t="e">
        <f>B14*B23</f>
        <v>#REF!</v>
      </c>
      <c r="C37" s="29" t="e">
        <f>B37*$C$8</f>
        <v>#REF!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256" s="6" customFormat="1">
      <c r="A38" s="26" t="s">
        <v>41</v>
      </c>
      <c r="B38" s="31"/>
      <c r="C38" s="32">
        <f>SUM(C39:C43)</f>
        <v>76.930000000000007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256">
      <c r="A39" s="33" t="s">
        <v>42</v>
      </c>
      <c r="B39" s="34"/>
      <c r="C39" s="35">
        <f>D39*E39</f>
        <v>135.30000000000001</v>
      </c>
      <c r="D39" s="3">
        <v>6.15</v>
      </c>
      <c r="E39" s="3">
        <v>22</v>
      </c>
    </row>
    <row r="40" spans="1:256">
      <c r="A40" s="33" t="s">
        <v>145</v>
      </c>
      <c r="B40" s="34"/>
      <c r="C40" s="35">
        <f>D40*E40-(6%*C8)</f>
        <v>-59.42</v>
      </c>
      <c r="D40" s="102">
        <v>6</v>
      </c>
      <c r="E40" s="3">
        <v>22</v>
      </c>
    </row>
    <row r="41" spans="1:256">
      <c r="A41" s="33" t="s">
        <v>146</v>
      </c>
      <c r="B41" s="34"/>
      <c r="C41" s="35">
        <f>D41</f>
        <v>0.11</v>
      </c>
      <c r="D41" s="103">
        <v>0.11</v>
      </c>
    </row>
    <row r="42" spans="1:256">
      <c r="A42" s="33" t="s">
        <v>139</v>
      </c>
      <c r="B42" s="34"/>
      <c r="C42" s="35">
        <f>D42*E42</f>
        <v>0.64</v>
      </c>
      <c r="D42" s="103">
        <v>0.64</v>
      </c>
      <c r="E42" s="103">
        <v>1</v>
      </c>
    </row>
    <row r="43" spans="1:256">
      <c r="A43" s="33" t="s">
        <v>149</v>
      </c>
      <c r="B43" s="34"/>
      <c r="C43" s="35">
        <f>D43</f>
        <v>0.3</v>
      </c>
      <c r="D43" s="103">
        <v>0.3</v>
      </c>
      <c r="E43" s="103"/>
    </row>
    <row r="44" spans="1:256">
      <c r="A44" s="36" t="s">
        <v>50</v>
      </c>
      <c r="B44" s="37"/>
      <c r="C44" s="28" t="e">
        <f>C38+C13+C8</f>
        <v>#REF!</v>
      </c>
    </row>
    <row r="45" spans="1:256">
      <c r="A45" s="26" t="s">
        <v>43</v>
      </c>
      <c r="B45" s="51" t="e">
        <f>#REF!</f>
        <v>#REF!</v>
      </c>
      <c r="C45" s="21" t="e">
        <f>B45*C44</f>
        <v>#REF!</v>
      </c>
    </row>
    <row r="46" spans="1:256" s="7" customFormat="1">
      <c r="A46" s="36" t="s">
        <v>49</v>
      </c>
      <c r="B46" s="34"/>
      <c r="C46" s="38" t="e">
        <f>SUM(C44:C45)</f>
        <v>#REF!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>
      <c r="A47" s="39" t="s">
        <v>46</v>
      </c>
      <c r="B47" s="40"/>
      <c r="C47" s="41">
        <f>SUM(C48:C49)</f>
        <v>0</v>
      </c>
    </row>
    <row r="48" spans="1:256" s="3" customFormat="1" hidden="1">
      <c r="A48" s="33"/>
      <c r="B48" s="34"/>
      <c r="C48" s="3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3" customFormat="1" hidden="1">
      <c r="A49" s="33"/>
      <c r="B49" s="34"/>
      <c r="C49" s="35"/>
      <c r="D49" s="13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3" customFormat="1">
      <c r="A50" s="36" t="s">
        <v>61</v>
      </c>
      <c r="B50" s="42"/>
      <c r="C50" s="28" t="e">
        <f>SUM(C46:C47)</f>
        <v>#REF!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3" customFormat="1">
      <c r="A51" s="39" t="s">
        <v>47</v>
      </c>
      <c r="B51" s="40"/>
      <c r="C51" s="41" t="e">
        <f>SUM(C52:C53)</f>
        <v>#REF!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3" customFormat="1">
      <c r="A52" s="100" t="s">
        <v>72</v>
      </c>
      <c r="B52" s="48" t="e">
        <f>'5'!B52</f>
        <v>#REF!</v>
      </c>
      <c r="C52" s="29" t="e">
        <f>B52*C50</f>
        <v>#REF!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3" customFormat="1">
      <c r="A53" s="43" t="s">
        <v>71</v>
      </c>
      <c r="B53" s="48" t="e">
        <f>'5'!B53</f>
        <v>#REF!</v>
      </c>
      <c r="C53" s="29" t="e">
        <f>B53*(C52+C50)</f>
        <v>#REF!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3" customFormat="1">
      <c r="A54" s="36" t="s">
        <v>51</v>
      </c>
      <c r="B54" s="37"/>
      <c r="C54" s="28" t="e">
        <f>C50+C51</f>
        <v>#REF!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3" customFormat="1" ht="14.25" thickBot="1">
      <c r="A55" s="17" t="s">
        <v>69</v>
      </c>
      <c r="B55" s="51">
        <v>0.14249999999999999</v>
      </c>
      <c r="C55" s="41" t="e">
        <f>(C54/(1-B55))-C54</f>
        <v>#REF!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3" customFormat="1" ht="13.5" thickBot="1">
      <c r="A56" s="97" t="s">
        <v>48</v>
      </c>
      <c r="B56" s="98"/>
      <c r="C56" s="99" t="e">
        <f>C55+C54</f>
        <v>#REF!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3" customFormat="1" ht="13.5" thickBot="1">
      <c r="A57" s="302"/>
      <c r="B57" s="303"/>
      <c r="C57" s="30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3" customFormat="1" ht="18" customHeight="1" thickBot="1">
      <c r="A58" s="294" t="s">
        <v>118</v>
      </c>
      <c r="B58" s="295"/>
      <c r="C58" s="29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3" customFormat="1" ht="18" customHeight="1">
      <c r="A59" s="142" t="s">
        <v>108</v>
      </c>
      <c r="B59" s="143"/>
      <c r="C59" s="144">
        <f>C8</f>
        <v>3190.38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3" customFormat="1" ht="15.75" customHeight="1">
      <c r="A60" s="131" t="s">
        <v>109</v>
      </c>
      <c r="B60" s="132"/>
      <c r="C60" s="105" t="e">
        <f>C13</f>
        <v>#REF!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3" customFormat="1" ht="15" customHeight="1">
      <c r="A61" s="131" t="s">
        <v>110</v>
      </c>
      <c r="B61" s="132"/>
      <c r="C61" s="105">
        <f>C38</f>
        <v>76.930000000000007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3" customFormat="1" ht="15" customHeight="1">
      <c r="A62" s="131" t="s">
        <v>111</v>
      </c>
      <c r="B62" s="132"/>
      <c r="C62" s="105" t="e">
        <f>C59+C60+C61</f>
        <v>#REF!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3" customFormat="1" ht="16.5" customHeight="1">
      <c r="A63" s="131" t="s">
        <v>112</v>
      </c>
      <c r="B63" s="132"/>
      <c r="C63" s="105" t="e">
        <f>C45</f>
        <v>#REF!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3" customFormat="1" ht="14.25" customHeight="1">
      <c r="A64" s="131" t="s">
        <v>113</v>
      </c>
      <c r="B64" s="132"/>
      <c r="C64" s="105" t="e">
        <f>SUM(C62:C63)</f>
        <v>#REF!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3" customFormat="1" ht="13.5" thickBot="1">
      <c r="A65" s="8"/>
      <c r="B65" s="9"/>
      <c r="C65" s="8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3" customFormat="1" ht="18" customHeight="1" thickBot="1">
      <c r="A66" s="294" t="s">
        <v>117</v>
      </c>
      <c r="B66" s="295"/>
      <c r="C66" s="29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s="3" customFormat="1" ht="25.5" customHeight="1">
      <c r="A67" s="297" t="s">
        <v>119</v>
      </c>
      <c r="B67" s="298"/>
      <c r="C67" s="299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3" customFormat="1" ht="16.5" customHeight="1">
      <c r="A68" s="131" t="s">
        <v>120</v>
      </c>
      <c r="B68" s="132"/>
      <c r="C68" s="133" t="s">
        <v>116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3" customFormat="1" ht="18.75" customHeight="1">
      <c r="A69" s="131" t="s">
        <v>121</v>
      </c>
      <c r="B69" s="132"/>
      <c r="C69" s="105" t="e">
        <f>C64</f>
        <v>#REF!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s="3" customFormat="1" ht="15.75" customHeight="1">
      <c r="A70" s="131" t="s">
        <v>114</v>
      </c>
      <c r="B70" s="132"/>
      <c r="C70" s="105">
        <f>C47</f>
        <v>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s="3" customFormat="1" ht="15.75" customHeight="1">
      <c r="A71" s="131" t="s">
        <v>115</v>
      </c>
      <c r="B71" s="132"/>
      <c r="C71" s="105" t="e">
        <f>C51</f>
        <v>#REF!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s="3" customFormat="1" ht="15" customHeight="1">
      <c r="A72" s="131" t="s">
        <v>122</v>
      </c>
      <c r="B72" s="132"/>
      <c r="C72" s="105" t="e">
        <f>C55</f>
        <v>#REF!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s="3" customFormat="1" ht="17.25" customHeight="1">
      <c r="A73" s="131" t="s">
        <v>73</v>
      </c>
      <c r="B73" s="132"/>
      <c r="C73" s="105" t="e">
        <f>SUM(C69:C72)</f>
        <v>#REF!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s="3" customFormat="1" ht="17.25" hidden="1" customHeight="1">
      <c r="A74" s="131" t="s">
        <v>147</v>
      </c>
      <c r="B74" s="132"/>
      <c r="C74" s="105" t="e">
        <f>C73-C72</f>
        <v>#REF!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s="3" customFormat="1" ht="16.5" customHeight="1">
      <c r="A75" s="131" t="s">
        <v>123</v>
      </c>
      <c r="B75" s="132"/>
      <c r="C75" s="105" t="e">
        <f>C74*12</f>
        <v>#REF!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</sheetData>
  <mergeCells count="6">
    <mergeCell ref="A66:C66"/>
    <mergeCell ref="A67:C67"/>
    <mergeCell ref="A1:C1"/>
    <mergeCell ref="A4:C4"/>
    <mergeCell ref="A57:C57"/>
    <mergeCell ref="A58:C58"/>
  </mergeCells>
  <phoneticPr fontId="4" type="noConversion"/>
  <printOptions horizontalCentered="1" verticalCentered="1"/>
  <pageMargins left="0.59055118110236227" right="0.59055118110236227" top="1.9291338582677167" bottom="0.19685039370078741" header="0.51181102362204722" footer="0.51181102362204722"/>
  <pageSetup paperSize="9" scale="62" firstPageNumber="0" orientation="portrait" horizontalDpi="300" verticalDpi="300" r:id="rId1"/>
  <headerFooter alignWithMargins="0"/>
  <rowBreaks count="1" manualBreakCount="1">
    <brk id="77" max="2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V75"/>
  <sheetViews>
    <sheetView showGridLines="0" view="pageBreakPreview" topLeftCell="A34" zoomScaleNormal="100" zoomScaleSheetLayoutView="100" workbookViewId="0">
      <selection activeCell="F52" sqref="F52"/>
    </sheetView>
  </sheetViews>
  <sheetFormatPr defaultRowHeight="12.75"/>
  <cols>
    <col min="1" max="1" width="83.7109375" style="8" customWidth="1"/>
    <col min="2" max="2" width="12.5703125" style="9" customWidth="1"/>
    <col min="3" max="3" width="16.5703125" style="8" customWidth="1"/>
    <col min="4" max="14" width="9.140625" style="3"/>
    <col min="15" max="16384" width="9.140625" style="4"/>
  </cols>
  <sheetData>
    <row r="1" spans="1:14">
      <c r="A1" s="300" t="s">
        <v>74</v>
      </c>
      <c r="B1" s="300"/>
      <c r="C1" s="300"/>
    </row>
    <row r="2" spans="1:14">
      <c r="A2" s="101"/>
      <c r="B2" s="101"/>
      <c r="C2" s="101"/>
    </row>
    <row r="3" spans="1:14" s="5" customFormat="1" ht="13.5">
      <c r="A3" s="10" t="s">
        <v>0</v>
      </c>
      <c r="B3" s="11"/>
      <c r="C3" s="11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5" customFormat="1" ht="13.5">
      <c r="A4" s="301" t="s">
        <v>1</v>
      </c>
      <c r="B4" s="301"/>
      <c r="C4" s="301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9" customHeight="1" thickBot="1">
      <c r="A5" s="12"/>
      <c r="B5" s="13"/>
      <c r="C5" s="14"/>
    </row>
    <row r="6" spans="1:14" ht="17.25" thickBot="1">
      <c r="A6" s="104" t="s">
        <v>178</v>
      </c>
      <c r="B6" s="15"/>
      <c r="C6" s="16" t="s">
        <v>2</v>
      </c>
    </row>
    <row r="7" spans="1:14">
      <c r="A7" s="17" t="s">
        <v>30</v>
      </c>
      <c r="B7" s="18"/>
      <c r="C7" s="19"/>
    </row>
    <row r="8" spans="1:14">
      <c r="A8" s="20" t="s">
        <v>44</v>
      </c>
      <c r="B8" s="159">
        <v>1</v>
      </c>
      <c r="C8" s="21">
        <v>3875.16</v>
      </c>
    </row>
    <row r="9" spans="1:14">
      <c r="A9" s="22" t="s">
        <v>45</v>
      </c>
      <c r="B9" s="23"/>
      <c r="C9" s="24">
        <v>0</v>
      </c>
    </row>
    <row r="10" spans="1:14">
      <c r="A10" s="22" t="s">
        <v>31</v>
      </c>
      <c r="B10" s="145">
        <v>0</v>
      </c>
      <c r="C10" s="24">
        <f>C8*B10</f>
        <v>0</v>
      </c>
    </row>
    <row r="11" spans="1:14">
      <c r="A11" s="22" t="s">
        <v>63</v>
      </c>
      <c r="B11" s="25"/>
      <c r="C11" s="24">
        <v>0</v>
      </c>
    </row>
    <row r="12" spans="1:14">
      <c r="A12" s="22" t="s">
        <v>64</v>
      </c>
      <c r="B12" s="45"/>
      <c r="C12" s="24">
        <f>C9*B12</f>
        <v>0</v>
      </c>
    </row>
    <row r="13" spans="1:14">
      <c r="A13" s="26" t="s">
        <v>62</v>
      </c>
      <c r="B13" s="46" t="e">
        <f>B14+B23+B32+B36</f>
        <v>#REF!</v>
      </c>
      <c r="C13" s="21" t="e">
        <f>B13*C8</f>
        <v>#REF!</v>
      </c>
    </row>
    <row r="14" spans="1:14" s="6" customFormat="1" ht="12.75" customHeight="1">
      <c r="A14" s="27" t="s">
        <v>3</v>
      </c>
      <c r="B14" s="47">
        <f>SUM(B15:B22)</f>
        <v>0.36799999999999999</v>
      </c>
      <c r="C14" s="28">
        <f>SUM(C15:C22)</f>
        <v>1426.05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s="6" customFormat="1">
      <c r="A15" s="22" t="s">
        <v>32</v>
      </c>
      <c r="B15" s="48">
        <v>0.2</v>
      </c>
      <c r="C15" s="29">
        <f>B15*$C$8</f>
        <v>775.03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s="6" customFormat="1">
      <c r="A16" s="22" t="s">
        <v>33</v>
      </c>
      <c r="B16" s="48">
        <v>1.4999999999999999E-2</v>
      </c>
      <c r="C16" s="29">
        <f t="shared" ref="C16:C22" si="0">B16*$C$8</f>
        <v>58.13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s="6" customFormat="1">
      <c r="A17" s="22" t="s">
        <v>34</v>
      </c>
      <c r="B17" s="48">
        <v>0.01</v>
      </c>
      <c r="C17" s="29">
        <f t="shared" si="0"/>
        <v>38.75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s="6" customFormat="1">
      <c r="A18" s="22" t="s">
        <v>35</v>
      </c>
      <c r="B18" s="48">
        <v>2E-3</v>
      </c>
      <c r="C18" s="29">
        <f t="shared" si="0"/>
        <v>7.75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6" customFormat="1">
      <c r="A19" s="22" t="s">
        <v>36</v>
      </c>
      <c r="B19" s="48">
        <v>2.5000000000000001E-2</v>
      </c>
      <c r="C19" s="29">
        <f t="shared" si="0"/>
        <v>96.88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6" customFormat="1">
      <c r="A20" s="22" t="s">
        <v>37</v>
      </c>
      <c r="B20" s="48">
        <v>0.08</v>
      </c>
      <c r="C20" s="29">
        <f t="shared" si="0"/>
        <v>310.01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6" customFormat="1">
      <c r="A21" s="22" t="s">
        <v>148</v>
      </c>
      <c r="B21" s="48">
        <v>0.03</v>
      </c>
      <c r="C21" s="29">
        <f t="shared" si="0"/>
        <v>116.25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6" customFormat="1">
      <c r="A22" s="22" t="s">
        <v>38</v>
      </c>
      <c r="B22" s="48">
        <v>6.0000000000000001E-3</v>
      </c>
      <c r="C22" s="29">
        <f t="shared" si="0"/>
        <v>23.25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6" customFormat="1">
      <c r="A23" s="27" t="s">
        <v>4</v>
      </c>
      <c r="B23" s="47" t="e">
        <f>SUM(B24:B31)</f>
        <v>#REF!</v>
      </c>
      <c r="C23" s="28" t="e">
        <f>SUM(C24:C31)</f>
        <v>#REF!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s="6" customFormat="1">
      <c r="A24" s="22" t="s">
        <v>39</v>
      </c>
      <c r="B24" s="48">
        <v>0.1111</v>
      </c>
      <c r="C24" s="29">
        <f>B24*$C$8</f>
        <v>430.53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s="6" customFormat="1">
      <c r="A25" s="22" t="s">
        <v>40</v>
      </c>
      <c r="B25" s="48" t="e">
        <f>'6'!B25</f>
        <v>#REF!</v>
      </c>
      <c r="C25" s="29" t="e">
        <f t="shared" ref="C25:C31" si="1">B25*$C$8</f>
        <v>#REF!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s="6" customFormat="1">
      <c r="A26" s="22" t="s">
        <v>52</v>
      </c>
      <c r="B26" s="48" t="e">
        <f>'6'!B26</f>
        <v>#REF!</v>
      </c>
      <c r="C26" s="29" t="e">
        <f t="shared" si="1"/>
        <v>#REF!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s="6" customFormat="1">
      <c r="A27" s="44" t="s">
        <v>70</v>
      </c>
      <c r="B27" s="48" t="e">
        <f>'6'!B27</f>
        <v>#REF!</v>
      </c>
      <c r="C27" s="29" t="e">
        <f t="shared" si="1"/>
        <v>#REF!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s="6" customFormat="1">
      <c r="A28" s="22" t="s">
        <v>53</v>
      </c>
      <c r="B28" s="48" t="e">
        <f>'6'!B27</f>
        <v>#REF!</v>
      </c>
      <c r="C28" s="29" t="e">
        <f t="shared" si="1"/>
        <v>#REF!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s="6" customFormat="1">
      <c r="A29" s="22" t="s">
        <v>54</v>
      </c>
      <c r="B29" s="48" t="e">
        <f>'6'!B29</f>
        <v>#REF!</v>
      </c>
      <c r="C29" s="29" t="e">
        <f t="shared" si="1"/>
        <v>#REF!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6" customFormat="1">
      <c r="A30" s="22" t="s">
        <v>55</v>
      </c>
      <c r="B30" s="48" t="e">
        <f>'6'!B30</f>
        <v>#REF!</v>
      </c>
      <c r="C30" s="29" t="e">
        <f t="shared" si="1"/>
        <v>#REF!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6" customFormat="1">
      <c r="A31" s="22" t="s">
        <v>56</v>
      </c>
      <c r="B31" s="48">
        <v>8.3299999999999999E-2</v>
      </c>
      <c r="C31" s="29">
        <f t="shared" si="1"/>
        <v>322.8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s="6" customFormat="1">
      <c r="A32" s="27" t="s">
        <v>5</v>
      </c>
      <c r="B32" s="47" t="e">
        <f>SUM(B33:B35)</f>
        <v>#REF!</v>
      </c>
      <c r="C32" s="28" t="e">
        <f>SUM(C33:C35)</f>
        <v>#REF!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56" s="6" customFormat="1">
      <c r="A33" s="22" t="s">
        <v>57</v>
      </c>
      <c r="B33" s="48" t="e">
        <f>#REF!</f>
        <v>#REF!</v>
      </c>
      <c r="C33" s="29" t="e">
        <f>B33*$C$8</f>
        <v>#REF!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56" s="6" customFormat="1">
      <c r="A34" s="22" t="s">
        <v>58</v>
      </c>
      <c r="B34" s="48" t="e">
        <f>#REF!</f>
        <v>#REF!</v>
      </c>
      <c r="C34" s="29" t="e">
        <f>B34*$C$8</f>
        <v>#REF!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56" s="6" customFormat="1">
      <c r="A35" s="22" t="s">
        <v>59</v>
      </c>
      <c r="B35" s="48" t="e">
        <f>#REF!</f>
        <v>#REF!</v>
      </c>
      <c r="C35" s="29" t="e">
        <f>B35*$C$8</f>
        <v>#REF!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256" s="6" customFormat="1">
      <c r="A36" s="27" t="s">
        <v>6</v>
      </c>
      <c r="B36" s="49" t="e">
        <f>B37</f>
        <v>#REF!</v>
      </c>
      <c r="C36" s="29" t="e">
        <f>C37</f>
        <v>#REF!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256" s="6" customFormat="1">
      <c r="A37" s="30" t="s">
        <v>60</v>
      </c>
      <c r="B37" s="50" t="e">
        <f>B14*B23</f>
        <v>#REF!</v>
      </c>
      <c r="C37" s="29" t="e">
        <f>B37*$C$8</f>
        <v>#REF!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256" s="6" customFormat="1">
      <c r="A38" s="26" t="s">
        <v>41</v>
      </c>
      <c r="B38" s="31"/>
      <c r="C38" s="32">
        <f>SUM(C39:C43)</f>
        <v>35.840000000000003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256">
      <c r="A39" s="33" t="s">
        <v>42</v>
      </c>
      <c r="B39" s="34"/>
      <c r="C39" s="35">
        <f>D39*E39</f>
        <v>135.30000000000001</v>
      </c>
      <c r="D39" s="3">
        <v>6.15</v>
      </c>
      <c r="E39" s="3">
        <v>22</v>
      </c>
    </row>
    <row r="40" spans="1:256">
      <c r="A40" s="33" t="s">
        <v>145</v>
      </c>
      <c r="B40" s="34"/>
      <c r="C40" s="35">
        <f>D40*E40-(6%*C8)</f>
        <v>-100.51</v>
      </c>
      <c r="D40" s="102">
        <v>6</v>
      </c>
      <c r="E40" s="3">
        <v>22</v>
      </c>
    </row>
    <row r="41" spans="1:256">
      <c r="A41" s="33" t="s">
        <v>146</v>
      </c>
      <c r="B41" s="34"/>
      <c r="C41" s="35">
        <f>D41</f>
        <v>0.11</v>
      </c>
      <c r="D41" s="103">
        <v>0.11</v>
      </c>
    </row>
    <row r="42" spans="1:256">
      <c r="A42" s="33" t="s">
        <v>139</v>
      </c>
      <c r="B42" s="34"/>
      <c r="C42" s="35">
        <f>D42*E42</f>
        <v>0.64</v>
      </c>
      <c r="D42" s="103">
        <v>0.64</v>
      </c>
      <c r="E42" s="103">
        <v>1</v>
      </c>
    </row>
    <row r="43" spans="1:256">
      <c r="A43" s="33" t="s">
        <v>149</v>
      </c>
      <c r="B43" s="34"/>
      <c r="C43" s="35">
        <f>D43</f>
        <v>0.3</v>
      </c>
      <c r="D43" s="103">
        <v>0.3</v>
      </c>
      <c r="E43" s="103"/>
    </row>
    <row r="44" spans="1:256">
      <c r="A44" s="36" t="s">
        <v>50</v>
      </c>
      <c r="B44" s="37"/>
      <c r="C44" s="28" t="e">
        <f>C38+C13+C8</f>
        <v>#REF!</v>
      </c>
    </row>
    <row r="45" spans="1:256">
      <c r="A45" s="26" t="s">
        <v>43</v>
      </c>
      <c r="B45" s="51" t="e">
        <f>#REF!</f>
        <v>#REF!</v>
      </c>
      <c r="C45" s="21" t="e">
        <f>B45*C44</f>
        <v>#REF!</v>
      </c>
    </row>
    <row r="46" spans="1:256" s="7" customFormat="1">
      <c r="A46" s="36" t="s">
        <v>49</v>
      </c>
      <c r="B46" s="34"/>
      <c r="C46" s="38" t="e">
        <f>SUM(C44:C45)</f>
        <v>#REF!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>
      <c r="A47" s="39" t="s">
        <v>46</v>
      </c>
      <c r="B47" s="40"/>
      <c r="C47" s="41">
        <f>SUM(C48:C49)</f>
        <v>0</v>
      </c>
    </row>
    <row r="48" spans="1:256" s="3" customFormat="1" hidden="1">
      <c r="A48" s="33"/>
      <c r="B48" s="34"/>
      <c r="C48" s="3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s="3" customFormat="1" hidden="1">
      <c r="A49" s="33"/>
      <c r="B49" s="34"/>
      <c r="C49" s="35"/>
      <c r="D49" s="13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s="3" customFormat="1">
      <c r="A50" s="36" t="s">
        <v>61</v>
      </c>
      <c r="B50" s="42"/>
      <c r="C50" s="28" t="e">
        <f>SUM(C46:C47)</f>
        <v>#REF!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s="3" customFormat="1">
      <c r="A51" s="39" t="s">
        <v>47</v>
      </c>
      <c r="B51" s="40"/>
      <c r="C51" s="41" t="e">
        <f>SUM(C52:C53)</f>
        <v>#REF!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s="3" customFormat="1">
      <c r="A52" s="100" t="s">
        <v>72</v>
      </c>
      <c r="B52" s="48" t="e">
        <f>'6'!B52</f>
        <v>#REF!</v>
      </c>
      <c r="C52" s="29" t="e">
        <f>B52*C50</f>
        <v>#REF!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s="3" customFormat="1">
      <c r="A53" s="43" t="s">
        <v>71</v>
      </c>
      <c r="B53" s="48" t="e">
        <f>'6'!B53</f>
        <v>#REF!</v>
      </c>
      <c r="C53" s="29" t="e">
        <f>B53*(C52+C50)</f>
        <v>#REF!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s="3" customFormat="1">
      <c r="A54" s="36" t="s">
        <v>51</v>
      </c>
      <c r="B54" s="37"/>
      <c r="C54" s="28" t="e">
        <f>C50+C51</f>
        <v>#REF!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s="3" customFormat="1" ht="14.25" thickBot="1">
      <c r="A55" s="17" t="s">
        <v>69</v>
      </c>
      <c r="B55" s="51">
        <v>0.14249999999999999</v>
      </c>
      <c r="C55" s="41" t="e">
        <f>(C54/(1-B55))-C54</f>
        <v>#REF!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s="3" customFormat="1" ht="13.5" thickBot="1">
      <c r="A56" s="97" t="s">
        <v>48</v>
      </c>
      <c r="B56" s="98"/>
      <c r="C56" s="99" t="e">
        <f>C55+C54</f>
        <v>#REF!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s="3" customFormat="1" ht="13.5" thickBot="1">
      <c r="A57" s="302"/>
      <c r="B57" s="303"/>
      <c r="C57" s="30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s="3" customFormat="1" ht="18" customHeight="1" thickBot="1">
      <c r="A58" s="294" t="s">
        <v>118</v>
      </c>
      <c r="B58" s="295"/>
      <c r="C58" s="29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s="3" customFormat="1" ht="18" customHeight="1">
      <c r="A59" s="142" t="s">
        <v>108</v>
      </c>
      <c r="B59" s="143"/>
      <c r="C59" s="144">
        <f>C8</f>
        <v>3875.16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s="3" customFormat="1" ht="15.75" customHeight="1">
      <c r="A60" s="131" t="s">
        <v>109</v>
      </c>
      <c r="B60" s="132"/>
      <c r="C60" s="105" t="e">
        <f>C13</f>
        <v>#REF!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s="3" customFormat="1" ht="15" customHeight="1">
      <c r="A61" s="131" t="s">
        <v>110</v>
      </c>
      <c r="B61" s="132"/>
      <c r="C61" s="105">
        <f>C38</f>
        <v>35.840000000000003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s="3" customFormat="1" ht="15" customHeight="1">
      <c r="A62" s="131" t="s">
        <v>111</v>
      </c>
      <c r="B62" s="132"/>
      <c r="C62" s="105" t="e">
        <f>C59+C60+C61</f>
        <v>#REF!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s="3" customFormat="1" ht="16.5" customHeight="1">
      <c r="A63" s="131" t="s">
        <v>112</v>
      </c>
      <c r="B63" s="132"/>
      <c r="C63" s="105" t="e">
        <f>C45</f>
        <v>#REF!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s="3" customFormat="1" ht="14.25" customHeight="1">
      <c r="A64" s="131" t="s">
        <v>113</v>
      </c>
      <c r="B64" s="132"/>
      <c r="C64" s="105" t="e">
        <f>SUM(C62:C63)</f>
        <v>#REF!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s="3" customFormat="1" ht="13.5" thickBot="1">
      <c r="A65" s="8"/>
      <c r="B65" s="9"/>
      <c r="C65" s="8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s="3" customFormat="1" ht="18" customHeight="1" thickBot="1">
      <c r="A66" s="294" t="s">
        <v>117</v>
      </c>
      <c r="B66" s="295"/>
      <c r="C66" s="296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s="3" customFormat="1" ht="24" customHeight="1">
      <c r="A67" s="297" t="s">
        <v>119</v>
      </c>
      <c r="B67" s="298"/>
      <c r="C67" s="299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s="3" customFormat="1" ht="16.5" customHeight="1">
      <c r="A68" s="131" t="s">
        <v>120</v>
      </c>
      <c r="B68" s="132"/>
      <c r="C68" s="133" t="s">
        <v>116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s="3" customFormat="1" ht="18.75" customHeight="1">
      <c r="A69" s="131" t="s">
        <v>121</v>
      </c>
      <c r="B69" s="132"/>
      <c r="C69" s="105" t="e">
        <f>C64</f>
        <v>#REF!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s="3" customFormat="1" ht="15.75" customHeight="1">
      <c r="A70" s="131" t="s">
        <v>114</v>
      </c>
      <c r="B70" s="132"/>
      <c r="C70" s="105">
        <f>C47</f>
        <v>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s="3" customFormat="1" ht="15.75" customHeight="1">
      <c r="A71" s="131" t="s">
        <v>115</v>
      </c>
      <c r="B71" s="132"/>
      <c r="C71" s="105" t="e">
        <f>C51</f>
        <v>#REF!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s="3" customFormat="1" ht="15" customHeight="1">
      <c r="A72" s="131" t="s">
        <v>122</v>
      </c>
      <c r="B72" s="132"/>
      <c r="C72" s="105" t="e">
        <f>C55</f>
        <v>#REF!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s="3" customFormat="1" ht="17.25" customHeight="1">
      <c r="A73" s="131" t="s">
        <v>73</v>
      </c>
      <c r="B73" s="132"/>
      <c r="C73" s="105" t="e">
        <f>SUM(C69:C72)</f>
        <v>#REF!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s="3" customFormat="1" ht="17.25" hidden="1" customHeight="1">
      <c r="A74" s="131" t="s">
        <v>147</v>
      </c>
      <c r="B74" s="132"/>
      <c r="C74" s="105" t="e">
        <f>C73-C72</f>
        <v>#REF!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s="3" customFormat="1" ht="19.5" customHeight="1">
      <c r="A75" s="131" t="s">
        <v>123</v>
      </c>
      <c r="B75" s="132"/>
      <c r="C75" s="105" t="e">
        <f>C74*12</f>
        <v>#REF!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</sheetData>
  <mergeCells count="6">
    <mergeCell ref="A66:C66"/>
    <mergeCell ref="A67:C67"/>
    <mergeCell ref="A1:C1"/>
    <mergeCell ref="A4:C4"/>
    <mergeCell ref="A57:C57"/>
    <mergeCell ref="A58:C58"/>
  </mergeCells>
  <phoneticPr fontId="4" type="noConversion"/>
  <printOptions horizontalCentered="1" verticalCentered="1"/>
  <pageMargins left="0.59055118110236227" right="0.59055118110236227" top="1.9291338582677167" bottom="0.19685039370078741" header="0.51181102362204722" footer="0.51181102362204722"/>
  <pageSetup paperSize="9" scale="62" firstPageNumber="0" orientation="portrait" horizontalDpi="300" verticalDpi="300" r:id="rId1"/>
  <headerFooter alignWithMargins="0"/>
  <rowBreaks count="1" manualBreakCount="1">
    <brk id="77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9</vt:i4>
      </vt:variant>
    </vt:vector>
  </HeadingPairs>
  <TitlesOfParts>
    <vt:vector size="22" baseType="lpstr">
      <vt:lpstr>Tipo de serviço</vt:lpstr>
      <vt:lpstr>Uniformes</vt:lpstr>
      <vt:lpstr>Resumo</vt:lpstr>
      <vt:lpstr>Proposta Modelo</vt:lpstr>
      <vt:lpstr>3</vt:lpstr>
      <vt:lpstr>4</vt:lpstr>
      <vt:lpstr>5</vt:lpstr>
      <vt:lpstr>6</vt:lpstr>
      <vt:lpstr>7</vt:lpstr>
      <vt:lpstr>PREÇO MENSAL UNITÁRIO</vt:lpstr>
      <vt:lpstr>- RESUMO</vt:lpstr>
      <vt:lpstr>Plan1</vt:lpstr>
      <vt:lpstr>RESUMO S- IMPOSTOS</vt:lpstr>
      <vt:lpstr>'- RESUMO'!Area_de_impressao</vt:lpstr>
      <vt:lpstr>'3'!Area_de_impressao</vt:lpstr>
      <vt:lpstr>'4'!Area_de_impressao</vt:lpstr>
      <vt:lpstr>'5'!Area_de_impressao</vt:lpstr>
      <vt:lpstr>'6'!Area_de_impressao</vt:lpstr>
      <vt:lpstr>'7'!Area_de_impressao</vt:lpstr>
      <vt:lpstr>'PREÇO MENSAL UNITÁRIO'!Area_de_impressao</vt:lpstr>
      <vt:lpstr>'RESUMO S- IMPOSTOS'!Area_de_impressao</vt:lpstr>
      <vt:lpstr>'Tipo de serviço'!Area_de_impressao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Moreira</dc:creator>
  <cp:lastModifiedBy>Lucas Josijuan Abreu Bacurau</cp:lastModifiedBy>
  <cp:lastPrinted>2019-08-09T14:58:55Z</cp:lastPrinted>
  <dcterms:created xsi:type="dcterms:W3CDTF">2008-06-24T17:08:16Z</dcterms:created>
  <dcterms:modified xsi:type="dcterms:W3CDTF">2019-09-30T13:35:23Z</dcterms:modified>
</cp:coreProperties>
</file>