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alquiria.caldeira\Documents\Valquiria Caldeira\Reajustes tarifários\EFC\"/>
    </mc:Choice>
  </mc:AlternateContent>
  <xr:revisionPtr revIDLastSave="0" documentId="13_ncr:1_{AB19D05B-6DED-4468-BC83-8176E55876A4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Tarifas EFC" sheetId="4" r:id="rId1"/>
    <sheet name="PRODUTOS" sheetId="1" state="hidden" r:id="rId2"/>
  </sheets>
  <externalReferences>
    <externalReference r:id="rId3"/>
  </externalReferences>
  <definedNames>
    <definedName name="_xlnm._FilterDatabase" localSheetId="1" hidden="1">PRODUTOS!$A$1:$G$7</definedName>
    <definedName name="NOME">PRODUTOS!$C$2:$C$7</definedName>
    <definedName name="PASSAGEIROS">[1]PRODUTOS!$C$24:$C$25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4" l="1"/>
  <c r="E35" i="4"/>
  <c r="B35" i="4"/>
  <c r="E20" i="4"/>
  <c r="B20" i="4"/>
  <c r="E27" i="4"/>
  <c r="E28" i="4"/>
  <c r="E29" i="4"/>
  <c r="E42" i="4"/>
  <c r="D13" i="4"/>
  <c r="D12" i="4"/>
  <c r="E14" i="4" s="1"/>
  <c r="D7" i="4"/>
  <c r="B5" i="4"/>
  <c r="E30" i="4" l="1"/>
  <c r="B8" i="4"/>
  <c r="E13" i="4" l="1"/>
  <c r="E12" i="4"/>
  <c r="E44" i="4"/>
  <c r="E15" i="4" l="1"/>
</calcChain>
</file>

<file path=xl/sharedStrings.xml><?xml version="1.0" encoding="utf-8"?>
<sst xmlns="http://schemas.openxmlformats.org/spreadsheetml/2006/main" count="95" uniqueCount="47">
  <si>
    <t>CONCESSIONÁRIA</t>
  </si>
  <si>
    <t>FIXO</t>
  </si>
  <si>
    <t>CONCESSIONÁRIA:</t>
  </si>
  <si>
    <t>BASES DAS TARIFAS (NÃO INCLUÍDO O ICMS)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</si>
  <si>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</si>
  <si>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</si>
  <si>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</si>
  <si>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</si>
  <si>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</si>
  <si>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</si>
  <si>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</si>
  <si>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</si>
  <si>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</si>
  <si>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</si>
  <si>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R$/t.km</t>
  </si>
  <si>
    <t>TABELA TARIFÁRIA PARA O DIREITO DE PASSAGEM</t>
  </si>
  <si>
    <t>FAIXA QUILOMÉTRICA ÚNICA</t>
  </si>
  <si>
    <t>Direito de Passagem</t>
  </si>
  <si>
    <t>Tarifa em R$/t</t>
  </si>
  <si>
    <t>ÚNICA</t>
  </si>
  <si>
    <t>Parcela VARIÁVEL</t>
  </si>
  <si>
    <t>Parcela FIXA</t>
  </si>
  <si>
    <t>VALORES</t>
  </si>
  <si>
    <t>MERCADORIA</t>
  </si>
  <si>
    <t>DEMAIS PRODUTOS</t>
  </si>
  <si>
    <t>FERRO GUSA</t>
  </si>
  <si>
    <t>MANGANÊS</t>
  </si>
  <si>
    <t>MINÉRIO DE FERRO</t>
  </si>
  <si>
    <t>TABELA TARIFÁRIA PASSAGEIROS</t>
  </si>
  <si>
    <t>PARCELA</t>
  </si>
  <si>
    <t xml:space="preserve">Composição da Tarifa </t>
  </si>
  <si>
    <t>CLASSE EXECUTIVA</t>
  </si>
  <si>
    <t>R$/PASSAGEIRO</t>
  </si>
  <si>
    <t>R$/PASSAGEIRO.KM</t>
  </si>
  <si>
    <t>CLASSE ECONÔMICA</t>
  </si>
  <si>
    <t>R$/pass.km</t>
  </si>
  <si>
    <t>R$/pass.</t>
  </si>
  <si>
    <t>ESTAS INFORMAÇÕES NÃO SUBSTITUEM AS PUBLICADAS OFICIALMENTE PELA ANTT</t>
  </si>
  <si>
    <t>ESTRADA DE FERRO CARAJÁS</t>
  </si>
  <si>
    <r>
      <t>R$/m</t>
    </r>
    <r>
      <rPr>
        <vertAlign val="superscript"/>
        <sz val="10"/>
        <rFont val="Arial"/>
        <family val="2"/>
      </rPr>
      <t>3</t>
    </r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</si>
  <si>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</si>
  <si>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COBRE</t>
  </si>
  <si>
    <t>DIREITO DE PASSAGEM</t>
  </si>
  <si>
    <t>DECISÃO SUFER</t>
  </si>
  <si>
    <t>DECISÃO SUFER:</t>
  </si>
  <si>
    <t>COMBUSTÍVEIS</t>
  </si>
  <si>
    <t>138/2023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</si>
</sst>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_)"/>
    <numFmt numFmtId="166" formatCode="_(* #,##0_);_(* \(#,##0\);_(* &quot;-&quot;??_);_(@_)"/>
    <numFmt numFmtId="167" formatCode="0.000000"/>
    <numFmt numFmtId="168" formatCode="0.0000"/>
    <numFmt numFmtId="169" formatCode="dd/mm/yy;@"/>
    <numFmt numFmtId="170" formatCode="_(* #,##0.0000_);_(* \(#,##0.0000\);_(* &quot;-&quot;??_);_(@_)"/>
    <numFmt numFmtId="171" formatCode="0.0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2" fontId="4" fillId="0" borderId="6" xfId="0" quotePrefix="1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quotePrefix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64" fontId="7" fillId="0" borderId="10" xfId="1" quotePrefix="1" applyFont="1" applyFill="1" applyBorder="1"/>
    <xf numFmtId="0" fontId="9" fillId="0" borderId="0" xfId="0" applyFont="1"/>
    <xf numFmtId="167" fontId="0" fillId="0" borderId="0" xfId="0" applyNumberForma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2" xfId="0" quotePrefix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8" fontId="4" fillId="0" borderId="5" xfId="0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6" fontId="2" fillId="0" borderId="10" xfId="1" quotePrefix="1" applyNumberFormat="1" applyFont="1" applyBorder="1" applyAlignment="1">
      <alignment horizontal="center" vertical="center"/>
    </xf>
    <xf numFmtId="169" fontId="2" fillId="0" borderId="10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0" xfId="0" applyFont="1" applyProtection="1">
      <protection locked="0" hidden="1"/>
    </xf>
    <xf numFmtId="168" fontId="5" fillId="0" borderId="5" xfId="0" quotePrefix="1" applyNumberFormat="1" applyFont="1" applyBorder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center"/>
    </xf>
    <xf numFmtId="2" fontId="5" fillId="0" borderId="15" xfId="0" quotePrefix="1" applyNumberFormat="1" applyFont="1" applyBorder="1" applyAlignment="1">
      <alignment horizontal="right"/>
    </xf>
    <xf numFmtId="164" fontId="7" fillId="0" borderId="10" xfId="1" quotePrefix="1" applyFont="1" applyFill="1" applyBorder="1" applyProtection="1"/>
    <xf numFmtId="0" fontId="7" fillId="0" borderId="0" xfId="0" applyFont="1"/>
    <xf numFmtId="0" fontId="4" fillId="0" borderId="0" xfId="0" applyFont="1"/>
    <xf numFmtId="164" fontId="5" fillId="0" borderId="0" xfId="1" applyFont="1" applyBorder="1" applyProtection="1"/>
    <xf numFmtId="0" fontId="5" fillId="0" borderId="14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/>
    <xf numFmtId="0" fontId="13" fillId="0" borderId="0" xfId="0" applyFont="1"/>
    <xf numFmtId="4" fontId="3" fillId="0" borderId="10" xfId="1" applyNumberFormat="1" applyFont="1" applyBorder="1" applyAlignment="1">
      <alignment horizontal="center"/>
    </xf>
    <xf numFmtId="170" fontId="0" fillId="0" borderId="10" xfId="1" applyNumberFormat="1" applyFont="1" applyBorder="1" applyAlignment="1">
      <alignment horizontal="left" vertical="center"/>
    </xf>
    <xf numFmtId="168" fontId="3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14" fontId="1" fillId="0" borderId="10" xfId="0" applyNumberFormat="1" applyFont="1" applyBorder="1" applyAlignment="1">
      <alignment horizontal="center" vertical="center"/>
    </xf>
    <xf numFmtId="168" fontId="0" fillId="0" borderId="10" xfId="0" applyNumberForma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4" fontId="0" fillId="0" borderId="10" xfId="1" applyNumberFormat="1" applyFont="1" applyBorder="1" applyAlignment="1">
      <alignment horizontal="center"/>
    </xf>
    <xf numFmtId="170" fontId="3" fillId="0" borderId="10" xfId="1" applyNumberFormat="1" applyFont="1" applyBorder="1" applyAlignment="1">
      <alignment horizontal="left"/>
    </xf>
    <xf numFmtId="171" fontId="3" fillId="0" borderId="10" xfId="0" applyNumberFormat="1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0" fontId="1" fillId="0" borderId="18" xfId="0" applyFont="1" applyBorder="1"/>
    <xf numFmtId="4" fontId="3" fillId="0" borderId="19" xfId="1" applyNumberFormat="1" applyFont="1" applyBorder="1" applyAlignment="1">
      <alignment horizontal="center"/>
    </xf>
    <xf numFmtId="170" fontId="0" fillId="0" borderId="19" xfId="1" applyNumberFormat="1" applyFont="1" applyBorder="1" applyAlignment="1">
      <alignment horizontal="left" vertical="center"/>
    </xf>
    <xf numFmtId="168" fontId="3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wrapText="1"/>
    </xf>
    <xf numFmtId="0" fontId="3" fillId="0" borderId="21" xfId="0" applyFont="1" applyBorder="1"/>
    <xf numFmtId="0" fontId="3" fillId="0" borderId="23" xfId="0" applyFont="1" applyBorder="1"/>
    <xf numFmtId="4" fontId="3" fillId="0" borderId="24" xfId="1" applyNumberFormat="1" applyFont="1" applyBorder="1" applyAlignment="1">
      <alignment horizontal="center"/>
    </xf>
    <xf numFmtId="170" fontId="3" fillId="0" borderId="24" xfId="1" applyNumberFormat="1" applyFont="1" applyBorder="1" applyAlignment="1">
      <alignment horizontal="left"/>
    </xf>
    <xf numFmtId="168" fontId="3" fillId="0" borderId="24" xfId="0" applyNumberFormat="1" applyFont="1" applyBorder="1" applyAlignment="1">
      <alignment horizontal="center"/>
    </xf>
    <xf numFmtId="171" fontId="3" fillId="0" borderId="24" xfId="0" applyNumberFormat="1" applyFont="1" applyBorder="1" applyAlignment="1">
      <alignment horizontal="left"/>
    </xf>
    <xf numFmtId="14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$A$3" fmlaRange="PRODUTOS!$C$2:$C$7" sel="4" val="0"/>
</file>

<file path=xl/ctrlProps/ctrlProp2.xml><?xml version="1.0" encoding="utf-8"?>
<formControlPr xmlns="http://schemas.microsoft.com/office/spreadsheetml/2009/9/main" objectType="Drop" dropStyle="combo" dx="16" fmlaLink="$A$23" fmlaRange="PRODUTOS!$C$9:$C$10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1104900</xdr:colOff>
          <xdr:row>2</xdr:row>
          <xdr:rowOff>198120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7620</xdr:rowOff>
        </xdr:from>
        <xdr:to>
          <xdr:col>4</xdr:col>
          <xdr:colOff>1485900</xdr:colOff>
          <xdr:row>23</xdr:row>
          <xdr:rowOff>22860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Downloads/Simulador%20Tarif&#225;rio%20EFV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EFVM"/>
      <sheetName val="PRODUTOS"/>
    </sheetNames>
    <sheetDataSet>
      <sheetData sheetId="0"/>
      <sheetData sheetId="1">
        <row r="24">
          <cell r="C24" t="str">
            <v>CLASSE EXECUTIVA</v>
          </cell>
        </row>
        <row r="25">
          <cell r="C25" t="str">
            <v>CLASSE ECONÔMICA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showGridLines="0" showRowColHeaders="0" tabSelected="1" zoomScale="120" zoomScaleNormal="120" workbookViewId="0">
      <selection activeCell="I8" sqref="I8"/>
    </sheetView>
  </sheetViews>
  <sheetFormatPr defaultRowHeight="13.2" x14ac:dyDescent="0.25"/>
  <cols>
    <col min="1" max="1" width="9" customWidth="1"/>
    <col min="2" max="2" width="11" customWidth="1"/>
    <col min="3" max="3" width="11.77734375" customWidth="1"/>
    <col min="4" max="4" width="13.5546875" customWidth="1"/>
    <col min="5" max="5" width="22.88671875" customWidth="1"/>
  </cols>
  <sheetData>
    <row r="1" spans="1:6" x14ac:dyDescent="0.25">
      <c r="A1" s="44"/>
    </row>
    <row r="2" spans="1:6" x14ac:dyDescent="0.25">
      <c r="A2" s="44"/>
      <c r="B2" s="81" t="s">
        <v>11</v>
      </c>
    </row>
    <row r="3" spans="1:6" ht="16.5" customHeight="1" x14ac:dyDescent="0.25">
      <c r="A3" s="34">
        <v>4</v>
      </c>
    </row>
    <row r="4" spans="1:6" ht="13.5" customHeight="1" x14ac:dyDescent="0.25">
      <c r="A4" s="44"/>
      <c r="B4" s="81" t="s">
        <v>9</v>
      </c>
      <c r="E4" s="81" t="s">
        <v>44</v>
      </c>
    </row>
    <row r="5" spans="1:6" ht="16.5" customHeight="1" x14ac:dyDescent="0.25">
      <c r="A5" s="44">
        <v>0</v>
      </c>
      <c r="B5" s="32">
        <f>VLOOKUP(A3,PRODUTOS!$A$2:$I$8,8)</f>
        <v>45281</v>
      </c>
      <c r="E5" s="31" t="str">
        <f>VLOOKUP(A3,PRODUTOS!$A$2:$I$6,9)</f>
        <v>138/2023</v>
      </c>
    </row>
    <row r="6" spans="1:6" x14ac:dyDescent="0.25">
      <c r="A6" s="44"/>
    </row>
    <row r="7" spans="1:6" x14ac:dyDescent="0.25">
      <c r="A7" s="44"/>
      <c r="B7" s="2" t="s">
        <v>2</v>
      </c>
      <c r="C7" s="3"/>
      <c r="D7" s="18" t="str">
        <f>VLOOKUP(A3,PRODUTOS!$A$2:$I$8,2)</f>
        <v>ESTRADA DE FERRO CARAJÁS</v>
      </c>
      <c r="E7" s="19"/>
    </row>
    <row r="8" spans="1:6" ht="24.6" customHeight="1" x14ac:dyDescent="0.25">
      <c r="A8" s="44"/>
      <c r="B8" s="84" t="str">
        <f>CONCATENATE("TABELA TARIFÁRIA PARA A MERCADORIA ",VLOOKUP(A3,PRODUTOS!A2:C7,3,FALSE))</f>
        <v>TABELA TARIFÁRIA PARA A MERCADORIA MANGANÊS</v>
      </c>
      <c r="C8" s="84"/>
      <c r="D8" s="84"/>
      <c r="E8" s="84"/>
    </row>
    <row r="9" spans="1:6" x14ac:dyDescent="0.25">
      <c r="A9" s="44"/>
      <c r="B9" s="30"/>
      <c r="C9" s="30"/>
      <c r="D9" s="30"/>
      <c r="E9" s="30"/>
    </row>
    <row r="10" spans="1:6" x14ac:dyDescent="0.25">
      <c r="A10" s="44"/>
      <c r="B10" s="6" t="s">
        <v>3</v>
      </c>
      <c r="C10" s="5"/>
      <c r="D10" s="4"/>
      <c r="E10" s="5"/>
    </row>
    <row r="11" spans="1:6" x14ac:dyDescent="0.25">
      <c r="A11" s="44"/>
      <c r="B11" s="11" t="s">
        <v>16</v>
      </c>
      <c r="C11" s="12"/>
      <c r="D11" s="13"/>
      <c r="E11" s="14" t="s">
        <v>22</v>
      </c>
    </row>
    <row r="12" spans="1:6" x14ac:dyDescent="0.25">
      <c r="A12" s="44"/>
      <c r="B12" s="7" t="s">
        <v>20</v>
      </c>
      <c r="C12" s="8"/>
      <c r="D12" s="29" t="str">
        <f>VLOOKUP(A3,PRODUTOS!$A$2:$I$7,5)</f>
        <v>R$/t</v>
      </c>
      <c r="E12" s="28">
        <f>VLOOKUP(A3,PRODUTOS!A2:I7,6,FALSE)</f>
        <v>4.65E-2</v>
      </c>
    </row>
    <row r="13" spans="1:6" x14ac:dyDescent="0.25">
      <c r="A13" s="44"/>
      <c r="B13" s="9" t="s">
        <v>21</v>
      </c>
      <c r="D13" s="26" t="str">
        <f>VLOOKUP(A3,PRODUTOS!$A$2:$I$7,7)</f>
        <v>R$/t.km</v>
      </c>
      <c r="E13" s="10">
        <f>VLOOKUP(A3,PRODUTOS!A2:I7,4,FALSE)</f>
        <v>12.56</v>
      </c>
    </row>
    <row r="14" spans="1:6" x14ac:dyDescent="0.25">
      <c r="A14" s="44"/>
      <c r="B14" s="87" t="s">
        <v>7</v>
      </c>
      <c r="C14" s="88"/>
      <c r="D14" s="85">
        <v>1</v>
      </c>
      <c r="E14" s="20" t="str">
        <f>CONCATENATE("Tarifa em ",D12)</f>
        <v>Tarifa em R$/t</v>
      </c>
    </row>
    <row r="15" spans="1:6" x14ac:dyDescent="0.25">
      <c r="A15" s="44"/>
      <c r="B15" s="89"/>
      <c r="C15" s="90"/>
      <c r="D15" s="86"/>
      <c r="E15" s="21">
        <f>ROUND((E12*D14)+E13,2)</f>
        <v>12.61</v>
      </c>
      <c r="F15" s="40" t="s">
        <v>12</v>
      </c>
    </row>
    <row r="16" spans="1:6" x14ac:dyDescent="0.25">
      <c r="A16" s="44"/>
      <c r="B16" s="4"/>
      <c r="C16" s="5"/>
      <c r="D16" s="4">
        <v>1</v>
      </c>
      <c r="E16" s="17"/>
    </row>
    <row r="17" spans="1:12" x14ac:dyDescent="0.25">
      <c r="A17" s="44"/>
      <c r="B17" s="97" t="s">
        <v>10</v>
      </c>
      <c r="C17" s="97"/>
      <c r="D17" s="97"/>
      <c r="E17" s="97"/>
    </row>
    <row r="18" spans="1:12" x14ac:dyDescent="0.25">
      <c r="A18" s="44"/>
      <c r="B18" s="4"/>
      <c r="C18" s="5"/>
      <c r="D18" s="4"/>
      <c r="E18" s="17"/>
    </row>
    <row r="19" spans="1:12" x14ac:dyDescent="0.25">
      <c r="A19" s="44"/>
      <c r="B19" s="81" t="s">
        <v>9</v>
      </c>
      <c r="E19" s="81" t="s">
        <v>44</v>
      </c>
    </row>
    <row r="20" spans="1:12" x14ac:dyDescent="0.25">
      <c r="A20" s="44">
        <v>1</v>
      </c>
      <c r="B20" s="32">
        <f>VLOOKUP(A20,PRODUTOS!$A$9:$I$10,8,FALSE)</f>
        <v>45281</v>
      </c>
      <c r="E20" s="31" t="str">
        <f>VLOOKUP(A20,PRODUTOS!$A$9:$I$10,9,FALSE)</f>
        <v>138/2023</v>
      </c>
    </row>
    <row r="21" spans="1:12" x14ac:dyDescent="0.25">
      <c r="A21" s="44"/>
      <c r="B21" s="4"/>
      <c r="C21" s="5"/>
      <c r="D21" s="4"/>
      <c r="E21" s="17"/>
    </row>
    <row r="22" spans="1:12" x14ac:dyDescent="0.25">
      <c r="A22" s="44"/>
      <c r="B22" s="2" t="s">
        <v>2</v>
      </c>
      <c r="C22" s="3"/>
      <c r="D22" s="18" t="s">
        <v>38</v>
      </c>
      <c r="E22" s="19"/>
      <c r="F22" s="3"/>
      <c r="G22" s="3"/>
      <c r="H22" s="3"/>
      <c r="I22" s="3"/>
      <c r="J22" s="3"/>
      <c r="K22" s="3"/>
      <c r="L22" s="3"/>
    </row>
    <row r="23" spans="1:12" ht="13.95" customHeight="1" x14ac:dyDescent="0.25">
      <c r="A23" s="44">
        <v>2</v>
      </c>
      <c r="B23" s="84" t="s">
        <v>28</v>
      </c>
      <c r="C23" s="84"/>
      <c r="D23" s="84"/>
      <c r="E23" s="30"/>
      <c r="F23" s="34">
        <v>1</v>
      </c>
      <c r="G23" s="3"/>
      <c r="H23" s="3"/>
      <c r="I23" s="3"/>
      <c r="J23" s="3"/>
      <c r="K23" s="3"/>
      <c r="L23" s="3"/>
    </row>
    <row r="24" spans="1:12" x14ac:dyDescent="0.25">
      <c r="A24" s="44"/>
      <c r="B24" s="3"/>
      <c r="C24" s="33"/>
      <c r="D24" s="3"/>
      <c r="E24" s="3"/>
      <c r="G24" s="3"/>
      <c r="H24" s="3"/>
      <c r="I24" s="3"/>
      <c r="J24" s="3"/>
      <c r="K24" s="3"/>
      <c r="L24" s="3"/>
    </row>
    <row r="25" spans="1:12" x14ac:dyDescent="0.25">
      <c r="A25" s="44"/>
      <c r="B25" s="6" t="s">
        <v>3</v>
      </c>
      <c r="C25" s="5"/>
      <c r="D25" s="4"/>
      <c r="E25" s="5"/>
      <c r="F25" s="4"/>
      <c r="G25" s="4"/>
      <c r="H25" s="4"/>
      <c r="I25" s="4"/>
      <c r="J25" s="4"/>
      <c r="K25" s="4"/>
      <c r="L25" s="3"/>
    </row>
    <row r="26" spans="1:12" x14ac:dyDescent="0.25">
      <c r="A26" s="44"/>
      <c r="B26" s="11" t="s">
        <v>29</v>
      </c>
      <c r="C26" s="12"/>
      <c r="D26" s="13"/>
      <c r="E26" s="15" t="s">
        <v>30</v>
      </c>
      <c r="F26" s="4"/>
      <c r="G26" s="4"/>
      <c r="H26" s="4"/>
      <c r="I26" s="4"/>
      <c r="J26" s="4"/>
      <c r="K26" s="4"/>
      <c r="L26" s="3"/>
    </row>
    <row r="27" spans="1:12" x14ac:dyDescent="0.25">
      <c r="A27" s="44"/>
      <c r="B27" s="7" t="s">
        <v>20</v>
      </c>
      <c r="C27" s="8"/>
      <c r="D27" s="29" t="s">
        <v>35</v>
      </c>
      <c r="E27" s="35">
        <f>VLOOKUP(A23,PRODUTOS!$A$9:$I$10,6)</f>
        <v>0.21149999999999999</v>
      </c>
      <c r="F27" s="4"/>
      <c r="G27" s="4"/>
      <c r="H27" s="4"/>
      <c r="I27" s="4"/>
      <c r="J27" s="4"/>
      <c r="K27" s="4"/>
      <c r="L27" s="3"/>
    </row>
    <row r="28" spans="1:12" x14ac:dyDescent="0.25">
      <c r="A28" s="44"/>
      <c r="B28" s="36" t="s">
        <v>21</v>
      </c>
      <c r="C28" s="37"/>
      <c r="D28" s="43" t="s">
        <v>36</v>
      </c>
      <c r="E28" s="38">
        <f>VLOOKUP(A23,PRODUTOS!$A$9:$I$10,4)</f>
        <v>10.210000000000001</v>
      </c>
      <c r="F28" s="4"/>
      <c r="G28" s="4"/>
      <c r="H28" s="4"/>
      <c r="I28" s="4"/>
      <c r="J28" s="4"/>
      <c r="K28" s="4"/>
      <c r="L28" s="3"/>
    </row>
    <row r="29" spans="1:12" ht="13.95" customHeight="1" x14ac:dyDescent="0.25">
      <c r="A29" s="44"/>
      <c r="B29" s="91" t="s">
        <v>7</v>
      </c>
      <c r="C29" s="92"/>
      <c r="D29" s="95">
        <v>1</v>
      </c>
      <c r="E29" s="20" t="str">
        <f>CONCATENATE("Tarifa em ",D28)</f>
        <v>Tarifa em R$/pass.</v>
      </c>
      <c r="F29" s="4"/>
      <c r="G29" s="4"/>
      <c r="H29" s="4"/>
      <c r="I29" s="4"/>
      <c r="J29" s="4"/>
      <c r="K29" s="4"/>
      <c r="L29" s="3"/>
    </row>
    <row r="30" spans="1:12" x14ac:dyDescent="0.25">
      <c r="A30" s="44"/>
      <c r="B30" s="93"/>
      <c r="C30" s="94"/>
      <c r="D30" s="96"/>
      <c r="E30" s="39">
        <f>ROUND(E28+(D29*E27),2)</f>
        <v>10.42</v>
      </c>
      <c r="F30" s="40" t="s">
        <v>12</v>
      </c>
      <c r="G30" s="41"/>
      <c r="H30" s="41"/>
      <c r="I30" s="41"/>
      <c r="J30" s="41"/>
      <c r="K30" s="41"/>
      <c r="L30" s="3"/>
    </row>
    <row r="31" spans="1:12" ht="13.95" customHeight="1" x14ac:dyDescent="0.25">
      <c r="A31" s="44"/>
      <c r="B31" s="4"/>
      <c r="C31" s="5"/>
      <c r="D31" s="4"/>
      <c r="E31" s="42"/>
      <c r="F31" s="4"/>
      <c r="G31" s="4"/>
      <c r="H31" s="4"/>
      <c r="I31" s="4"/>
      <c r="J31" s="4"/>
      <c r="K31" s="4"/>
      <c r="L31" s="3"/>
    </row>
    <row r="32" spans="1:12" x14ac:dyDescent="0.25">
      <c r="A32" s="44"/>
      <c r="B32" s="97" t="s">
        <v>10</v>
      </c>
      <c r="C32" s="97"/>
      <c r="D32" s="97"/>
      <c r="E32" s="97"/>
      <c r="F32" s="41"/>
      <c r="G32" s="4"/>
      <c r="H32" s="4"/>
      <c r="I32" s="4"/>
      <c r="J32" s="4"/>
      <c r="K32" s="4"/>
      <c r="L32" s="3"/>
    </row>
    <row r="33" spans="1:6" x14ac:dyDescent="0.25">
      <c r="A33" s="44"/>
      <c r="B33" s="4"/>
      <c r="C33" s="5"/>
      <c r="D33" s="4"/>
      <c r="E33" s="17"/>
    </row>
    <row r="34" spans="1:6" x14ac:dyDescent="0.25">
      <c r="A34" s="44"/>
      <c r="B34" s="81" t="s">
        <v>9</v>
      </c>
      <c r="E34" s="81" t="s">
        <v>44</v>
      </c>
    </row>
    <row r="35" spans="1:6" x14ac:dyDescent="0.25">
      <c r="A35" s="44">
        <v>8</v>
      </c>
      <c r="B35" s="32">
        <f>VLOOKUP(A35,PRODUTOS!$A$2:$I$8,8,FALSE)</f>
        <v>45281</v>
      </c>
      <c r="E35" s="31" t="str">
        <f>VLOOKUP(A35,PRODUTOS!$A$2:$I$8,9,FALSE)</f>
        <v>138/2023</v>
      </c>
    </row>
    <row r="36" spans="1:6" x14ac:dyDescent="0.25">
      <c r="A36" s="44"/>
      <c r="B36" s="4"/>
      <c r="C36" s="5"/>
      <c r="D36" s="4"/>
      <c r="E36" s="17"/>
    </row>
    <row r="37" spans="1:6" ht="13.95" customHeight="1" x14ac:dyDescent="0.25">
      <c r="A37" s="44"/>
      <c r="B37" s="2" t="s">
        <v>2</v>
      </c>
      <c r="C37" s="3"/>
      <c r="D37" s="18" t="s">
        <v>38</v>
      </c>
      <c r="E37" s="19"/>
    </row>
    <row r="38" spans="1:6" ht="13.2" customHeight="1" x14ac:dyDescent="0.25">
      <c r="A38" s="44"/>
      <c r="B38" s="84" t="s">
        <v>15</v>
      </c>
      <c r="C38" s="84"/>
      <c r="D38" s="84"/>
      <c r="E38" s="84"/>
    </row>
    <row r="39" spans="1:6" x14ac:dyDescent="0.25">
      <c r="A39" s="44"/>
      <c r="B39" s="4"/>
      <c r="C39" s="5"/>
      <c r="D39" s="4"/>
      <c r="E39" s="4"/>
    </row>
    <row r="40" spans="1:6" x14ac:dyDescent="0.25">
      <c r="A40" s="44"/>
      <c r="B40" s="6" t="s">
        <v>3</v>
      </c>
      <c r="C40" s="5"/>
      <c r="D40" s="4"/>
      <c r="E40" s="5"/>
    </row>
    <row r="41" spans="1:6" x14ac:dyDescent="0.25">
      <c r="A41" s="44"/>
      <c r="B41" s="11" t="s">
        <v>16</v>
      </c>
      <c r="C41" s="12"/>
      <c r="D41" s="13"/>
      <c r="E41" s="15" t="s">
        <v>22</v>
      </c>
    </row>
    <row r="42" spans="1:6" x14ac:dyDescent="0.25">
      <c r="A42" s="44"/>
      <c r="B42" s="7" t="s">
        <v>17</v>
      </c>
      <c r="C42" s="8"/>
      <c r="D42" s="29" t="s">
        <v>14</v>
      </c>
      <c r="E42" s="28">
        <f>PRODUTOS!F8</f>
        <v>2.6200000000000001E-2</v>
      </c>
    </row>
    <row r="43" spans="1:6" x14ac:dyDescent="0.25">
      <c r="A43" s="44"/>
      <c r="B43" s="87" t="s">
        <v>7</v>
      </c>
      <c r="C43" s="88"/>
      <c r="D43" s="85">
        <v>1</v>
      </c>
      <c r="E43" s="20" t="s">
        <v>18</v>
      </c>
    </row>
    <row r="44" spans="1:6" x14ac:dyDescent="0.25">
      <c r="A44" s="44"/>
      <c r="B44" s="89"/>
      <c r="C44" s="90"/>
      <c r="D44" s="86"/>
      <c r="E44" s="21">
        <f>ROUND(D43*$E$42,2)</f>
        <v>0.03</v>
      </c>
      <c r="F44" s="40" t="s">
        <v>12</v>
      </c>
    </row>
    <row r="45" spans="1:6" x14ac:dyDescent="0.25">
      <c r="A45" s="44"/>
      <c r="B45" s="4"/>
      <c r="C45" s="5"/>
      <c r="D45" s="4"/>
      <c r="E45" s="17"/>
    </row>
    <row r="46" spans="1:6" x14ac:dyDescent="0.25">
      <c r="A46" s="44"/>
      <c r="B46" s="97" t="s">
        <v>10</v>
      </c>
      <c r="C46" s="97"/>
      <c r="D46" s="97"/>
      <c r="E46" s="97"/>
    </row>
    <row r="47" spans="1:6" x14ac:dyDescent="0.25">
      <c r="A47" s="44"/>
      <c r="B47" s="4"/>
      <c r="C47" s="5"/>
      <c r="D47" s="4"/>
      <c r="E47" s="17"/>
    </row>
    <row r="48" spans="1:6" x14ac:dyDescent="0.25">
      <c r="A48" s="44"/>
      <c r="B48" s="98" t="s">
        <v>37</v>
      </c>
      <c r="C48" s="98"/>
      <c r="D48" s="98"/>
      <c r="E48" s="98"/>
      <c r="F48" s="98"/>
    </row>
    <row r="49" spans="1:5" x14ac:dyDescent="0.25">
      <c r="A49" s="44"/>
      <c r="B49" s="4"/>
      <c r="C49" s="5"/>
      <c r="D49" s="4"/>
      <c r="E49" s="17"/>
    </row>
    <row r="50" spans="1:5" x14ac:dyDescent="0.25">
      <c r="A50" s="44"/>
      <c r="B50" s="4"/>
      <c r="C50" s="5"/>
      <c r="D50" s="4"/>
      <c r="E50" s="17"/>
    </row>
    <row r="51" spans="1:5" x14ac:dyDescent="0.25">
      <c r="A51" s="44"/>
      <c r="B51" s="4"/>
      <c r="C51" s="5"/>
      <c r="D51" s="4"/>
      <c r="E51" s="17"/>
    </row>
    <row r="52" spans="1:5" x14ac:dyDescent="0.25">
      <c r="A52" s="44"/>
      <c r="B52" s="4"/>
      <c r="C52" s="5"/>
      <c r="D52" s="4"/>
      <c r="E52" s="17"/>
    </row>
    <row r="53" spans="1:5" x14ac:dyDescent="0.25">
      <c r="A53" s="44"/>
      <c r="B53" s="4"/>
      <c r="C53" s="5"/>
      <c r="D53" s="4"/>
      <c r="E53" s="17"/>
    </row>
    <row r="54" spans="1:5" x14ac:dyDescent="0.25">
      <c r="A54" s="44"/>
      <c r="B54" s="4"/>
      <c r="C54" s="5"/>
      <c r="D54" s="4"/>
      <c r="E54" s="17"/>
    </row>
    <row r="55" spans="1:5" x14ac:dyDescent="0.25">
      <c r="A55" s="44"/>
      <c r="B55" s="4"/>
      <c r="C55" s="5"/>
      <c r="D55" s="4"/>
      <c r="E55" s="17"/>
    </row>
    <row r="56" spans="1:5" x14ac:dyDescent="0.25">
      <c r="A56" s="44"/>
      <c r="B56" s="4"/>
      <c r="C56" s="5"/>
      <c r="D56" s="4"/>
      <c r="E56" s="17"/>
    </row>
    <row r="57" spans="1:5" x14ac:dyDescent="0.25">
      <c r="A57" s="44"/>
      <c r="B57" s="4"/>
      <c r="C57" s="5"/>
      <c r="D57" s="4"/>
      <c r="E57" s="17"/>
    </row>
    <row r="58" spans="1:5" x14ac:dyDescent="0.25">
      <c r="A58" s="44"/>
      <c r="B58" s="4"/>
      <c r="C58" s="5"/>
      <c r="D58" s="4"/>
      <c r="E58" s="17"/>
    </row>
    <row r="59" spans="1:5" x14ac:dyDescent="0.25">
      <c r="A59" s="44"/>
      <c r="B59" s="4"/>
      <c r="C59" s="5"/>
      <c r="D59" s="4"/>
      <c r="E59" s="17"/>
    </row>
    <row r="60" spans="1:5" x14ac:dyDescent="0.25">
      <c r="A60" s="44"/>
      <c r="B60" s="4"/>
      <c r="C60" s="5"/>
      <c r="D60" s="4"/>
      <c r="E60" s="17"/>
    </row>
    <row r="61" spans="1:5" x14ac:dyDescent="0.25">
      <c r="A61" s="44"/>
      <c r="B61" s="4"/>
      <c r="C61" s="5"/>
      <c r="D61" s="4"/>
      <c r="E61" s="17"/>
    </row>
    <row r="62" spans="1:5" x14ac:dyDescent="0.25">
      <c r="A62" s="44"/>
      <c r="B62" s="4"/>
      <c r="C62" s="5"/>
      <c r="D62" s="4"/>
      <c r="E62" s="17"/>
    </row>
    <row r="63" spans="1:5" x14ac:dyDescent="0.25">
      <c r="A63" s="44"/>
      <c r="B63" s="4"/>
      <c r="C63" s="5"/>
      <c r="D63" s="4"/>
      <c r="E63" s="17"/>
    </row>
    <row r="64" spans="1:5" x14ac:dyDescent="0.25">
      <c r="A64" s="44"/>
      <c r="B64" s="4"/>
      <c r="C64" s="5"/>
      <c r="D64" s="4"/>
      <c r="E64" s="17"/>
    </row>
    <row r="65" spans="1:5" x14ac:dyDescent="0.25">
      <c r="A65" s="44"/>
      <c r="B65" s="4"/>
      <c r="C65" s="5"/>
      <c r="D65" s="4"/>
      <c r="E65" s="17"/>
    </row>
    <row r="66" spans="1:5" x14ac:dyDescent="0.25">
      <c r="A66" s="44"/>
      <c r="B66" s="4"/>
      <c r="C66" s="5"/>
      <c r="D66" s="4"/>
      <c r="E66" s="17"/>
    </row>
    <row r="67" spans="1:5" x14ac:dyDescent="0.25">
      <c r="A67" s="44"/>
      <c r="B67" s="4"/>
      <c r="C67" s="5"/>
      <c r="D67" s="4"/>
      <c r="E67" s="17"/>
    </row>
    <row r="68" spans="1:5" x14ac:dyDescent="0.25">
      <c r="A68" s="44"/>
      <c r="B68" s="4"/>
      <c r="C68" s="5"/>
      <c r="D68" s="4"/>
      <c r="E68" s="17"/>
    </row>
    <row r="69" spans="1:5" x14ac:dyDescent="0.25">
      <c r="A69" s="44"/>
      <c r="B69" s="4"/>
      <c r="C69" s="5"/>
      <c r="D69" s="4"/>
      <c r="E69" s="17"/>
    </row>
    <row r="70" spans="1:5" x14ac:dyDescent="0.25">
      <c r="A70" s="44"/>
      <c r="B70" s="4"/>
      <c r="C70" s="5"/>
      <c r="D70" s="4"/>
      <c r="E70" s="17"/>
    </row>
    <row r="71" spans="1:5" x14ac:dyDescent="0.25">
      <c r="A71" s="44"/>
      <c r="B71" s="4"/>
      <c r="C71" s="5"/>
      <c r="D71" s="4"/>
      <c r="E71" s="17"/>
    </row>
    <row r="72" spans="1:5" x14ac:dyDescent="0.25">
      <c r="A72" s="44"/>
      <c r="B72" s="4"/>
      <c r="C72" s="5"/>
      <c r="D72" s="4"/>
      <c r="E72" s="17"/>
    </row>
    <row r="73" spans="1:5" x14ac:dyDescent="0.25">
      <c r="A73" s="44"/>
      <c r="B73" s="4"/>
      <c r="C73" s="5"/>
      <c r="D73" s="4"/>
      <c r="E73" s="17"/>
    </row>
    <row r="74" spans="1:5" x14ac:dyDescent="0.25">
      <c r="A74" s="44"/>
      <c r="B74" s="4"/>
      <c r="C74" s="5"/>
      <c r="D74" s="4"/>
      <c r="E74" s="17"/>
    </row>
    <row r="75" spans="1:5" x14ac:dyDescent="0.25">
      <c r="A75" s="44"/>
      <c r="B75" s="4"/>
      <c r="C75" s="5"/>
      <c r="D75" s="4"/>
      <c r="E75" s="17"/>
    </row>
    <row r="76" spans="1:5" x14ac:dyDescent="0.25">
      <c r="A76" s="44"/>
      <c r="B76" s="4"/>
      <c r="C76" s="5"/>
      <c r="D76" s="4"/>
      <c r="E76" s="17"/>
    </row>
    <row r="77" spans="1:5" x14ac:dyDescent="0.25">
      <c r="A77" s="44"/>
      <c r="B77" s="4"/>
      <c r="C77" s="5"/>
      <c r="D77" s="4"/>
      <c r="E77" s="17"/>
    </row>
    <row r="78" spans="1:5" x14ac:dyDescent="0.25">
      <c r="A78" s="44"/>
      <c r="B78" s="4"/>
      <c r="C78" s="5"/>
      <c r="D78" s="4"/>
      <c r="E78" s="17"/>
    </row>
    <row r="79" spans="1:5" x14ac:dyDescent="0.25">
      <c r="A79" s="44"/>
      <c r="B79" s="4"/>
      <c r="C79" s="5"/>
      <c r="D79" s="4"/>
      <c r="E79" s="17"/>
    </row>
    <row r="80" spans="1:5" x14ac:dyDescent="0.25">
      <c r="A80" s="44"/>
      <c r="B80" s="4"/>
      <c r="C80" s="5"/>
      <c r="D80" s="4"/>
      <c r="E80" s="17"/>
    </row>
    <row r="81" spans="1:5" x14ac:dyDescent="0.25">
      <c r="A81" s="44"/>
      <c r="B81" s="4"/>
      <c r="C81" s="5"/>
      <c r="D81" s="4"/>
      <c r="E81" s="17"/>
    </row>
    <row r="82" spans="1:5" x14ac:dyDescent="0.25">
      <c r="A82" s="44"/>
      <c r="B82" s="4"/>
      <c r="C82" s="5"/>
      <c r="D82" s="4"/>
      <c r="E82" s="17"/>
    </row>
    <row r="83" spans="1:5" x14ac:dyDescent="0.25">
      <c r="A83" s="44"/>
      <c r="B83" s="4"/>
      <c r="C83" s="5"/>
      <c r="D83" s="4"/>
      <c r="E83" s="17"/>
    </row>
    <row r="84" spans="1:5" x14ac:dyDescent="0.25">
      <c r="A84" s="44"/>
      <c r="B84" s="4"/>
      <c r="C84" s="5"/>
      <c r="D84" s="4"/>
      <c r="E84" s="17"/>
    </row>
    <row r="85" spans="1:5" x14ac:dyDescent="0.25">
      <c r="A85" s="44"/>
      <c r="B85" s="4"/>
      <c r="C85" s="5"/>
      <c r="D85" s="4"/>
      <c r="E85" s="17"/>
    </row>
    <row r="86" spans="1:5" x14ac:dyDescent="0.25">
      <c r="A86" s="44"/>
      <c r="B86" s="4"/>
      <c r="C86" s="5"/>
      <c r="D86" s="4"/>
      <c r="E86" s="17"/>
    </row>
    <row r="87" spans="1:5" x14ac:dyDescent="0.25">
      <c r="A87" s="44"/>
      <c r="B87" s="4"/>
      <c r="C87" s="5"/>
      <c r="D87" s="4"/>
      <c r="E87" s="17"/>
    </row>
    <row r="88" spans="1:5" x14ac:dyDescent="0.25">
      <c r="A88" s="44"/>
      <c r="B88" s="4"/>
      <c r="C88" s="5"/>
      <c r="D88" s="4"/>
      <c r="E88" s="17"/>
    </row>
    <row r="89" spans="1:5" x14ac:dyDescent="0.25">
      <c r="A89" s="44"/>
      <c r="B89" s="4"/>
      <c r="C89" s="5"/>
      <c r="D89" s="4"/>
      <c r="E89" s="17"/>
    </row>
    <row r="90" spans="1:5" x14ac:dyDescent="0.25">
      <c r="B90" s="4"/>
      <c r="C90" s="5"/>
      <c r="D90" s="4"/>
      <c r="E90" s="17"/>
    </row>
    <row r="91" spans="1:5" x14ac:dyDescent="0.25">
      <c r="B91" s="4"/>
      <c r="C91" s="5"/>
      <c r="D91" s="4"/>
      <c r="E91" s="17"/>
    </row>
    <row r="92" spans="1:5" x14ac:dyDescent="0.25">
      <c r="B92" s="4"/>
      <c r="C92" s="5"/>
      <c r="D92" s="4"/>
      <c r="E92" s="17"/>
    </row>
    <row r="93" spans="1:5" x14ac:dyDescent="0.25">
      <c r="B93" s="4"/>
      <c r="C93" s="5"/>
      <c r="D93" s="4"/>
      <c r="E93" s="17"/>
    </row>
    <row r="94" spans="1:5" x14ac:dyDescent="0.25">
      <c r="B94" s="4"/>
      <c r="C94" s="5"/>
      <c r="D94" s="4"/>
      <c r="E94" s="17"/>
    </row>
    <row r="95" spans="1:5" x14ac:dyDescent="0.25">
      <c r="B95" s="4"/>
      <c r="C95" s="5"/>
      <c r="D95" s="4"/>
      <c r="E95" s="17"/>
    </row>
    <row r="96" spans="1:5" x14ac:dyDescent="0.25">
      <c r="B96" s="4"/>
      <c r="C96" s="5"/>
      <c r="D96" s="4"/>
      <c r="E96" s="17"/>
    </row>
    <row r="97" spans="2:5" x14ac:dyDescent="0.25">
      <c r="B97" s="4"/>
      <c r="C97" s="5"/>
      <c r="D97" s="4"/>
      <c r="E97" s="17"/>
    </row>
    <row r="98" spans="2:5" x14ac:dyDescent="0.25">
      <c r="B98" s="4"/>
      <c r="C98" s="5"/>
      <c r="D98" s="4"/>
      <c r="E98" s="17"/>
    </row>
    <row r="99" spans="2:5" x14ac:dyDescent="0.25">
      <c r="B99" s="4"/>
      <c r="C99" s="5"/>
      <c r="D99" s="4"/>
      <c r="E99" s="17"/>
    </row>
    <row r="100" spans="2:5" x14ac:dyDescent="0.25">
      <c r="B100" s="4"/>
      <c r="C100" s="5"/>
      <c r="D100" s="4"/>
      <c r="E100" s="17"/>
    </row>
    <row r="101" spans="2:5" x14ac:dyDescent="0.25">
      <c r="B101" s="4"/>
      <c r="C101" s="5"/>
      <c r="D101" s="4"/>
      <c r="E101" s="17"/>
    </row>
    <row r="102" spans="2:5" x14ac:dyDescent="0.25">
      <c r="B102" s="4"/>
      <c r="C102" s="5"/>
      <c r="D102" s="4"/>
      <c r="E102" s="17"/>
    </row>
    <row r="103" spans="2:5" x14ac:dyDescent="0.25">
      <c r="B103" s="4"/>
      <c r="C103" s="5"/>
      <c r="D103" s="4"/>
      <c r="E103" s="17"/>
    </row>
    <row r="104" spans="2:5" x14ac:dyDescent="0.25">
      <c r="B104" s="4"/>
      <c r="C104" s="5"/>
      <c r="D104" s="4"/>
      <c r="E104" s="17"/>
    </row>
    <row r="105" spans="2:5" x14ac:dyDescent="0.25">
      <c r="B105" s="4"/>
      <c r="C105" s="5"/>
      <c r="D105" s="4"/>
      <c r="E105" s="17"/>
    </row>
    <row r="106" spans="2:5" x14ac:dyDescent="0.25">
      <c r="B106" s="4"/>
      <c r="C106" s="5"/>
      <c r="D106" s="4"/>
      <c r="E106" s="17"/>
    </row>
    <row r="107" spans="2:5" x14ac:dyDescent="0.25">
      <c r="B107" s="4"/>
      <c r="C107" s="5"/>
      <c r="D107" s="4"/>
      <c r="E107" s="17"/>
    </row>
    <row r="108" spans="2:5" x14ac:dyDescent="0.25">
      <c r="B108" s="4"/>
      <c r="C108" s="5"/>
      <c r="D108" s="4"/>
      <c r="E108" s="17"/>
    </row>
    <row r="109" spans="2:5" x14ac:dyDescent="0.25">
      <c r="B109" s="4"/>
      <c r="C109" s="5"/>
      <c r="D109" s="4"/>
      <c r="E109" s="17"/>
    </row>
    <row r="110" spans="2:5" x14ac:dyDescent="0.25">
      <c r="B110" s="4"/>
      <c r="C110" s="5"/>
      <c r="D110" s="4"/>
      <c r="E110" s="17"/>
    </row>
    <row r="111" spans="2:5" x14ac:dyDescent="0.25">
      <c r="B111" s="4"/>
      <c r="C111" s="5"/>
      <c r="D111" s="4"/>
      <c r="E111" s="17"/>
    </row>
    <row r="112" spans="2:5" x14ac:dyDescent="0.25">
      <c r="B112" s="4"/>
      <c r="C112" s="5"/>
      <c r="D112" s="4"/>
      <c r="E112" s="17"/>
    </row>
    <row r="113" spans="2:5" x14ac:dyDescent="0.25">
      <c r="B113" s="4"/>
      <c r="C113" s="5"/>
      <c r="D113" s="4"/>
      <c r="E113" s="17"/>
    </row>
    <row r="114" spans="2:5" x14ac:dyDescent="0.25">
      <c r="B114" s="4"/>
      <c r="C114" s="5"/>
      <c r="D114" s="4"/>
      <c r="E114" s="17"/>
    </row>
    <row r="115" spans="2:5" x14ac:dyDescent="0.25">
      <c r="B115" s="4"/>
      <c r="C115" s="5"/>
      <c r="D115" s="4"/>
      <c r="E115" s="17"/>
    </row>
    <row r="116" spans="2:5" x14ac:dyDescent="0.25">
      <c r="B116" s="4"/>
      <c r="C116" s="5"/>
      <c r="D116" s="4"/>
      <c r="E116" s="17"/>
    </row>
    <row r="117" spans="2:5" x14ac:dyDescent="0.25">
      <c r="B117" s="4"/>
      <c r="C117" s="5"/>
      <c r="D117" s="4"/>
      <c r="E117" s="17"/>
    </row>
    <row r="118" spans="2:5" x14ac:dyDescent="0.25">
      <c r="B118" s="4"/>
      <c r="C118" s="5"/>
      <c r="D118" s="4"/>
      <c r="E118" s="17"/>
    </row>
    <row r="119" spans="2:5" x14ac:dyDescent="0.25">
      <c r="B119" s="4"/>
      <c r="C119" s="5"/>
      <c r="D119" s="4"/>
      <c r="E119" s="17"/>
    </row>
    <row r="120" spans="2:5" x14ac:dyDescent="0.25">
      <c r="B120" s="4"/>
      <c r="C120" s="5"/>
      <c r="D120" s="4"/>
      <c r="E120" s="17"/>
    </row>
    <row r="121" spans="2:5" x14ac:dyDescent="0.25">
      <c r="B121" s="4"/>
      <c r="C121" s="5"/>
      <c r="D121" s="4"/>
      <c r="E121" s="17"/>
    </row>
    <row r="122" spans="2:5" x14ac:dyDescent="0.25">
      <c r="B122" s="4"/>
      <c r="C122" s="5"/>
      <c r="D122" s="4"/>
      <c r="E122" s="17"/>
    </row>
    <row r="123" spans="2:5" x14ac:dyDescent="0.25">
      <c r="B123" s="4"/>
      <c r="C123" s="5"/>
      <c r="D123" s="4"/>
      <c r="E123" s="17"/>
    </row>
    <row r="124" spans="2:5" x14ac:dyDescent="0.25">
      <c r="B124" s="4"/>
      <c r="C124" s="5"/>
      <c r="D124" s="4"/>
      <c r="E124" s="17"/>
    </row>
    <row r="125" spans="2:5" x14ac:dyDescent="0.25">
      <c r="B125" s="4"/>
      <c r="C125" s="5"/>
      <c r="D125" s="4"/>
      <c r="E125" s="17"/>
    </row>
    <row r="126" spans="2:5" x14ac:dyDescent="0.25">
      <c r="B126" s="4"/>
      <c r="C126" s="5"/>
      <c r="D126" s="4"/>
      <c r="E126" s="17"/>
    </row>
    <row r="127" spans="2:5" x14ac:dyDescent="0.25">
      <c r="B127" s="4"/>
      <c r="C127" s="5"/>
      <c r="D127" s="4"/>
      <c r="E127" s="17"/>
    </row>
    <row r="128" spans="2:5" x14ac:dyDescent="0.25">
      <c r="B128" s="4"/>
      <c r="C128" s="5"/>
      <c r="D128" s="4"/>
      <c r="E128" s="17"/>
    </row>
    <row r="129" spans="2:5" x14ac:dyDescent="0.25">
      <c r="B129" s="4"/>
      <c r="C129" s="5"/>
      <c r="D129" s="4"/>
      <c r="E129" s="17"/>
    </row>
    <row r="130" spans="2:5" x14ac:dyDescent="0.25">
      <c r="B130" s="4"/>
      <c r="C130" s="5"/>
      <c r="D130" s="4"/>
      <c r="E130" s="17"/>
    </row>
    <row r="131" spans="2:5" x14ac:dyDescent="0.25">
      <c r="B131" s="4"/>
      <c r="C131" s="5"/>
      <c r="D131" s="4"/>
      <c r="E131" s="17"/>
    </row>
    <row r="132" spans="2:5" x14ac:dyDescent="0.25">
      <c r="B132" s="4"/>
      <c r="C132" s="5"/>
      <c r="D132" s="4"/>
      <c r="E132" s="17"/>
    </row>
    <row r="133" spans="2:5" x14ac:dyDescent="0.25">
      <c r="B133" s="4"/>
      <c r="C133" s="5"/>
      <c r="D133" s="4"/>
      <c r="E133" s="17"/>
    </row>
    <row r="134" spans="2:5" x14ac:dyDescent="0.25">
      <c r="B134" s="4"/>
      <c r="C134" s="5"/>
      <c r="D134" s="4"/>
      <c r="E134" s="17"/>
    </row>
    <row r="135" spans="2:5" x14ac:dyDescent="0.25">
      <c r="B135" s="4"/>
      <c r="C135" s="5"/>
      <c r="D135" s="4"/>
      <c r="E135" s="17"/>
    </row>
    <row r="136" spans="2:5" x14ac:dyDescent="0.25">
      <c r="B136" s="4"/>
      <c r="C136" s="5"/>
      <c r="D136" s="4"/>
      <c r="E136" s="17"/>
    </row>
    <row r="137" spans="2:5" x14ac:dyDescent="0.25">
      <c r="B137" s="4"/>
      <c r="C137" s="5"/>
      <c r="D137" s="4"/>
      <c r="E137" s="17"/>
    </row>
    <row r="138" spans="2:5" x14ac:dyDescent="0.25">
      <c r="B138" s="4"/>
      <c r="C138" s="5"/>
      <c r="D138" s="4"/>
      <c r="E138" s="17"/>
    </row>
    <row r="139" spans="2:5" x14ac:dyDescent="0.25">
      <c r="B139" s="4"/>
      <c r="C139" s="5"/>
      <c r="D139" s="4"/>
      <c r="E139" s="17"/>
    </row>
    <row r="140" spans="2:5" x14ac:dyDescent="0.25">
      <c r="B140" s="4"/>
      <c r="C140" s="5"/>
      <c r="D140" s="4"/>
      <c r="E140" s="17"/>
    </row>
    <row r="141" spans="2:5" x14ac:dyDescent="0.25">
      <c r="B141" s="4"/>
      <c r="C141" s="5"/>
      <c r="D141" s="4"/>
      <c r="E141" s="17"/>
    </row>
    <row r="142" spans="2:5" x14ac:dyDescent="0.25">
      <c r="B142" s="4"/>
      <c r="C142" s="5"/>
      <c r="D142" s="4"/>
      <c r="E142" s="17"/>
    </row>
    <row r="143" spans="2:5" x14ac:dyDescent="0.25">
      <c r="B143" s="4"/>
      <c r="C143" s="5"/>
      <c r="D143" s="4"/>
      <c r="E143" s="17"/>
    </row>
    <row r="144" spans="2:5" x14ac:dyDescent="0.25">
      <c r="B144" s="4"/>
      <c r="C144" s="5"/>
      <c r="D144" s="4"/>
      <c r="E144" s="17"/>
    </row>
    <row r="145" spans="2:5" x14ac:dyDescent="0.25">
      <c r="B145" s="4"/>
      <c r="C145" s="5"/>
      <c r="D145" s="4"/>
      <c r="E145" s="17"/>
    </row>
    <row r="146" spans="2:5" x14ac:dyDescent="0.25">
      <c r="B146" s="4"/>
      <c r="C146" s="5"/>
      <c r="D146" s="4"/>
      <c r="E146" s="17"/>
    </row>
    <row r="147" spans="2:5" x14ac:dyDescent="0.25">
      <c r="B147" s="4"/>
      <c r="C147" s="5"/>
      <c r="D147" s="4"/>
      <c r="E147" s="17"/>
    </row>
    <row r="148" spans="2:5" x14ac:dyDescent="0.25">
      <c r="B148" s="4"/>
      <c r="C148" s="5"/>
      <c r="D148" s="4"/>
      <c r="E148" s="17"/>
    </row>
    <row r="149" spans="2:5" x14ac:dyDescent="0.25">
      <c r="B149" s="4"/>
      <c r="C149" s="5"/>
      <c r="D149" s="4"/>
      <c r="E149" s="17"/>
    </row>
    <row r="150" spans="2:5" x14ac:dyDescent="0.25">
      <c r="B150" s="4"/>
      <c r="C150" s="5"/>
      <c r="D150" s="4"/>
      <c r="E150" s="17"/>
    </row>
    <row r="151" spans="2:5" x14ac:dyDescent="0.25">
      <c r="B151" s="4"/>
      <c r="C151" s="5"/>
      <c r="D151" s="4"/>
      <c r="E151" s="17"/>
    </row>
    <row r="152" spans="2:5" x14ac:dyDescent="0.25">
      <c r="B152" s="4"/>
      <c r="C152" s="5"/>
      <c r="D152" s="4"/>
      <c r="E152" s="17"/>
    </row>
  </sheetData>
  <mergeCells count="13">
    <mergeCell ref="B48:F48"/>
    <mergeCell ref="B17:E17"/>
    <mergeCell ref="D43:D44"/>
    <mergeCell ref="B43:C44"/>
    <mergeCell ref="B46:E46"/>
    <mergeCell ref="B8:E8"/>
    <mergeCell ref="B38:E38"/>
    <mergeCell ref="D14:D15"/>
    <mergeCell ref="B14:C15"/>
    <mergeCell ref="B23:D23"/>
    <mergeCell ref="B29:C30"/>
    <mergeCell ref="D29:D30"/>
    <mergeCell ref="B32:E32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1104900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7620</xdr:rowOff>
                  </from>
                  <to>
                    <xdr:col>4</xdr:col>
                    <xdr:colOff>1485900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zoomScale="115" zoomScaleNormal="115" workbookViewId="0">
      <selection activeCell="A10" sqref="A10:XFD10"/>
    </sheetView>
  </sheetViews>
  <sheetFormatPr defaultRowHeight="13.2" x14ac:dyDescent="0.25"/>
  <cols>
    <col min="1" max="1" width="7.77734375" bestFit="1" customWidth="1"/>
    <col min="2" max="2" width="29.44140625" bestFit="1" customWidth="1"/>
    <col min="3" max="3" width="40.88671875" style="25" customWidth="1"/>
    <col min="4" max="4" width="10.6640625" style="1" customWidth="1"/>
    <col min="5" max="5" width="20.6640625" style="3" customWidth="1"/>
    <col min="6" max="6" width="10" style="23" customWidth="1"/>
    <col min="7" max="7" width="20.6640625" customWidth="1"/>
    <col min="8" max="8" width="10.6640625" customWidth="1"/>
    <col min="9" max="9" width="20.6640625" customWidth="1"/>
  </cols>
  <sheetData>
    <row r="1" spans="1:9" s="2" customFormat="1" ht="13.8" thickBot="1" x14ac:dyDescent="0.3">
      <c r="A1" s="27" t="s">
        <v>6</v>
      </c>
      <c r="B1" s="27" t="s">
        <v>0</v>
      </c>
      <c r="C1" s="60" t="s">
        <v>23</v>
      </c>
      <c r="D1" s="61" t="s">
        <v>1</v>
      </c>
      <c r="E1" s="62" t="s">
        <v>4</v>
      </c>
      <c r="F1" s="63" t="s">
        <v>19</v>
      </c>
      <c r="G1" s="62" t="s">
        <v>5</v>
      </c>
      <c r="H1" s="62" t="s">
        <v>8</v>
      </c>
      <c r="I1" s="82" t="s">
        <v>43</v>
      </c>
    </row>
    <row r="2" spans="1:9" x14ac:dyDescent="0.25">
      <c r="A2" s="22">
        <v>1</v>
      </c>
      <c r="B2" s="45" t="s">
        <v>38</v>
      </c>
      <c r="C2" s="64" t="s">
        <v>41</v>
      </c>
      <c r="D2" s="65">
        <v>17.899999999999999</v>
      </c>
      <c r="E2" s="66" t="s">
        <v>13</v>
      </c>
      <c r="F2" s="67">
        <v>6.6199999999999995E-2</v>
      </c>
      <c r="G2" s="68" t="s">
        <v>14</v>
      </c>
      <c r="H2" s="83">
        <v>45281</v>
      </c>
      <c r="I2" s="69" t="s">
        <v>46</v>
      </c>
    </row>
    <row r="3" spans="1:9" x14ac:dyDescent="0.25">
      <c r="A3" s="22">
        <v>2</v>
      </c>
      <c r="B3" s="45" t="s">
        <v>38</v>
      </c>
      <c r="C3" s="70" t="s">
        <v>25</v>
      </c>
      <c r="D3" s="47">
        <v>27.61</v>
      </c>
      <c r="E3" s="48" t="s">
        <v>13</v>
      </c>
      <c r="F3" s="52">
        <v>0.1019</v>
      </c>
      <c r="G3" s="50" t="s">
        <v>14</v>
      </c>
      <c r="H3" s="51">
        <v>45281</v>
      </c>
      <c r="I3" s="71" t="s">
        <v>46</v>
      </c>
    </row>
    <row r="4" spans="1:9" ht="15.6" x14ac:dyDescent="0.25">
      <c r="A4" s="22">
        <v>3</v>
      </c>
      <c r="B4" s="45" t="s">
        <v>38</v>
      </c>
      <c r="C4" s="70" t="s">
        <v>45</v>
      </c>
      <c r="D4" s="47">
        <v>53.2</v>
      </c>
      <c r="E4" s="53" t="s">
        <v>39</v>
      </c>
      <c r="F4" s="52">
        <v>0.19650000000000001</v>
      </c>
      <c r="G4" s="53" t="s">
        <v>40</v>
      </c>
      <c r="H4" s="51">
        <v>45281</v>
      </c>
      <c r="I4" s="71" t="s">
        <v>46</v>
      </c>
    </row>
    <row r="5" spans="1:9" x14ac:dyDescent="0.25">
      <c r="A5" s="22">
        <v>4</v>
      </c>
      <c r="B5" s="45" t="s">
        <v>38</v>
      </c>
      <c r="C5" s="70" t="s">
        <v>26</v>
      </c>
      <c r="D5" s="47">
        <v>12.56</v>
      </c>
      <c r="E5" s="48" t="s">
        <v>13</v>
      </c>
      <c r="F5" s="49">
        <v>4.65E-2</v>
      </c>
      <c r="G5" s="50" t="s">
        <v>14</v>
      </c>
      <c r="H5" s="51">
        <v>45281</v>
      </c>
      <c r="I5" s="71" t="s">
        <v>46</v>
      </c>
    </row>
    <row r="6" spans="1:9" x14ac:dyDescent="0.25">
      <c r="A6" s="22">
        <v>5</v>
      </c>
      <c r="B6" s="45" t="s">
        <v>38</v>
      </c>
      <c r="C6" s="70" t="s">
        <v>27</v>
      </c>
      <c r="D6" s="47">
        <v>12.45</v>
      </c>
      <c r="E6" s="48" t="s">
        <v>13</v>
      </c>
      <c r="F6" s="49">
        <v>4.5900000000000003E-2</v>
      </c>
      <c r="G6" s="50" t="s">
        <v>14</v>
      </c>
      <c r="H6" s="51">
        <v>45281</v>
      </c>
      <c r="I6" s="71" t="s">
        <v>46</v>
      </c>
    </row>
    <row r="7" spans="1:9" x14ac:dyDescent="0.25">
      <c r="A7" s="22">
        <v>6</v>
      </c>
      <c r="B7" s="45" t="s">
        <v>38</v>
      </c>
      <c r="C7" s="70" t="s">
        <v>24</v>
      </c>
      <c r="D7" s="47">
        <v>27.61</v>
      </c>
      <c r="E7" s="48" t="s">
        <v>13</v>
      </c>
      <c r="F7" s="49">
        <v>0.1019</v>
      </c>
      <c r="G7" s="50" t="s">
        <v>14</v>
      </c>
      <c r="H7" s="51">
        <v>45281</v>
      </c>
      <c r="I7" s="71" t="s">
        <v>46</v>
      </c>
    </row>
    <row r="8" spans="1:9" x14ac:dyDescent="0.25">
      <c r="A8" s="22">
        <v>8</v>
      </c>
      <c r="B8" s="45" t="s">
        <v>38</v>
      </c>
      <c r="C8" s="72" t="s">
        <v>42</v>
      </c>
      <c r="D8" s="54"/>
      <c r="E8" s="55"/>
      <c r="F8" s="49">
        <v>2.6200000000000001E-2</v>
      </c>
      <c r="G8" s="56" t="s">
        <v>14</v>
      </c>
      <c r="H8" s="51">
        <v>45281</v>
      </c>
      <c r="I8" s="71" t="s">
        <v>46</v>
      </c>
    </row>
    <row r="9" spans="1:9" x14ac:dyDescent="0.25">
      <c r="A9" s="22">
        <v>1</v>
      </c>
      <c r="B9" s="45" t="s">
        <v>38</v>
      </c>
      <c r="C9" s="73" t="s">
        <v>31</v>
      </c>
      <c r="D9" s="57">
        <v>27.38</v>
      </c>
      <c r="E9" s="58" t="s">
        <v>32</v>
      </c>
      <c r="F9" s="52">
        <v>0.39250000000000002</v>
      </c>
      <c r="G9" s="59" t="s">
        <v>33</v>
      </c>
      <c r="H9" s="51">
        <v>45281</v>
      </c>
      <c r="I9" s="71" t="s">
        <v>46</v>
      </c>
    </row>
    <row r="10" spans="1:9" ht="13.8" thickBot="1" x14ac:dyDescent="0.3">
      <c r="A10" s="22">
        <v>2</v>
      </c>
      <c r="B10" s="45" t="s">
        <v>38</v>
      </c>
      <c r="C10" s="74" t="s">
        <v>34</v>
      </c>
      <c r="D10" s="75">
        <v>10.210000000000001</v>
      </c>
      <c r="E10" s="76" t="s">
        <v>32</v>
      </c>
      <c r="F10" s="77">
        <v>0.21149999999999999</v>
      </c>
      <c r="G10" s="78" t="s">
        <v>33</v>
      </c>
      <c r="H10" s="79">
        <v>45281</v>
      </c>
      <c r="I10" s="80" t="s">
        <v>46</v>
      </c>
    </row>
    <row r="11" spans="1:9" x14ac:dyDescent="0.25">
      <c r="F11" s="24"/>
    </row>
    <row r="12" spans="1:9" x14ac:dyDescent="0.25">
      <c r="F12" s="24"/>
    </row>
    <row r="13" spans="1:9" x14ac:dyDescent="0.25">
      <c r="H13" s="16"/>
    </row>
    <row r="14" spans="1:9" x14ac:dyDescent="0.25">
      <c r="G14" s="46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EFC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2023-12-21T14:54:10Z</dcterms:modified>
</cp:coreProperties>
</file>