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000" windowHeight="16540" activeTab="0"/>
  </bookViews>
  <sheets>
    <sheet name=" VFE 2020-2019" sheetId="1" r:id="rId1"/>
  </sheets>
  <externalReferences>
    <externalReference r:id="rId4"/>
  </externalReferences>
  <definedNames>
    <definedName name="_1Excel_BuiltIn__FilterDatabase_2" localSheetId="0">#REF!</definedName>
    <definedName name="_1Excel_BuiltIn__FilterDatabase_2">#REF!</definedName>
    <definedName name="_2Excel_BuiltIn_Print_Titles_2" localSheetId="0">#REF!</definedName>
    <definedName name="_2Excel_BuiltIn_Print_Titles_2">#REF!</definedName>
    <definedName name="caderno" localSheetId="0">#REF!</definedName>
    <definedName name="caderno">#REF!</definedName>
    <definedName name="CMH_por_operadora" localSheetId="0">#REF!</definedName>
    <definedName name="CMH_por_operadora">#REF!</definedName>
    <definedName name="CMH_por_trimestre__CO_" localSheetId="0">#REF!</definedName>
    <definedName name="CMH_por_trimestre__CO_">#REF!</definedName>
    <definedName name="CMH_por_trimestre__SO_" localSheetId="0">#REF!</definedName>
    <definedName name="CMH_por_trimestre__SO_">#REF!</definedName>
    <definedName name="Consulta_Diops_uf_TRIM" localSheetId="0">#REF!</definedName>
    <definedName name="Consulta_Diops_uf_TRIM">#REF!</definedName>
    <definedName name="DFF" localSheetId="0">#REF!</definedName>
    <definedName name="DFF">#REF!</definedName>
    <definedName name="Excel_BuiltIn__FilterDatabase" localSheetId="0">#REF!</definedName>
    <definedName name="Excel_BuiltIn__FilterDatabase">#REF!</definedName>
    <definedName name="Excel_BuiltIn_Print_Area" localSheetId="0">#REF!</definedName>
    <definedName name="Excel_BuiltIn_Print_Area">#REF!</definedName>
    <definedName name="Excel_BuiltIn_Print_Area_1" localSheetId="0">'[1]DESPESA GRUPO 463'!#REF!</definedName>
    <definedName name="Excel_BuiltIn_Print_Area_1">'[1]DESPESA GRUPO 463'!#REF!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Print_Titles" localSheetId="0">#REF!</definedName>
    <definedName name="Excel_BuiltIn_Print_Titles">#REF!</definedName>
    <definedName name="VCMH_por_operadora" localSheetId="0">#REF!</definedName>
    <definedName name="VCMH_por_operadora">#REF!</definedName>
    <definedName name="VCMH_por_trimestre" localSheetId="0">#REF!</definedName>
    <definedName name="VCMH_por_trimestre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<sst xmlns="http://schemas.openxmlformats.org/spreadsheetml/2006/main" count="48" uniqueCount="47">
  <si>
    <t>TOTAL</t>
  </si>
  <si>
    <t>Tipo de contratação: Individual ou Familiar</t>
  </si>
  <si>
    <t>Época de contratação: Posterior à Lei 9.656/98</t>
  </si>
  <si>
    <t>Faixa etária-Reajuste</t>
  </si>
  <si>
    <t>00 a 18 anos</t>
  </si>
  <si>
    <t>19 a 23 anos</t>
  </si>
  <si>
    <t>24 a 28 anos</t>
  </si>
  <si>
    <t>29 a 33 anos</t>
  </si>
  <si>
    <t>34 a 38 anos</t>
  </si>
  <si>
    <t>39 a 43 anos</t>
  </si>
  <si>
    <t>44 a 48 anos</t>
  </si>
  <si>
    <t>49 a 53 anos</t>
  </si>
  <si>
    <t>54 a 58 anos</t>
  </si>
  <si>
    <t>59 anos ou mais</t>
  </si>
  <si>
    <t>1) Beneficiários</t>
  </si>
  <si>
    <t>A- Faixas Etárias</t>
  </si>
  <si>
    <t>D - Fator de Correção Médio na mudança de faixa etária_ Painel Precificação</t>
  </si>
  <si>
    <t>E =Preços calculados na base 100</t>
  </si>
  <si>
    <t>0 a 18</t>
  </si>
  <si>
    <t>19 a 23</t>
  </si>
  <si>
    <t>24 a 28</t>
  </si>
  <si>
    <t>29 a 33</t>
  </si>
  <si>
    <t>34 a 38</t>
  </si>
  <si>
    <t>39 a 43</t>
  </si>
  <si>
    <t>44 a 48</t>
  </si>
  <si>
    <t>49 a 53</t>
  </si>
  <si>
    <t>54 a 58</t>
  </si>
  <si>
    <t xml:space="preserve">Mais de 59 </t>
  </si>
  <si>
    <t>Assistência Médica por Competência segundo Faixa etária-Reajuste</t>
  </si>
  <si>
    <t>Período: Mar/2019, Jun/2019, Set/2019, Dez/2019, Mar/2020, Jun/2020, Set/2020, Dez/2020</t>
  </si>
  <si>
    <t xml:space="preserve">Fonte: ANS TABNET </t>
  </si>
  <si>
    <t>3) Cálculo do Fator Faixa Etária - 4º Tri 2020</t>
  </si>
  <si>
    <t>B - Média de Beneficiários da Carteira entre Janeiro e Dezembro de 2019</t>
  </si>
  <si>
    <t>C -e Beneficiários da Carteira entre Janeiro e Dezembro de 2020</t>
  </si>
  <si>
    <t>2) Fator de Correção Médio na mudança de faixa etária em Planos Individuais</t>
  </si>
  <si>
    <r>
      <t xml:space="preserve">Fonte: </t>
    </r>
    <r>
      <rPr>
        <b/>
        <sz val="11"/>
        <color indexed="8"/>
        <rFont val="Calibri"/>
        <family val="2"/>
      </rPr>
      <t>Painel de Precificação de Planos de Saúde - Edição Dezembro de 2020</t>
    </r>
  </si>
  <si>
    <t>VARIAÇÃO DA RECEITA PER CAPITA</t>
  </si>
  <si>
    <t>Competência SIB:03/2021</t>
  </si>
  <si>
    <r>
      <t>Fontes: ANS TABNET (</t>
    </r>
    <r>
      <rPr>
        <b/>
        <sz val="11"/>
        <color indexed="10"/>
        <rFont val="Calibri"/>
        <family val="2"/>
      </rPr>
      <t>SIB 03/2021</t>
    </r>
    <r>
      <rPr>
        <b/>
        <sz val="11"/>
        <color indexed="8"/>
        <rFont val="Calibri"/>
        <family val="2"/>
      </rPr>
      <t>) e </t>
    </r>
    <r>
      <rPr>
        <b/>
        <sz val="11"/>
        <color indexed="8"/>
        <rFont val="Calibri"/>
        <family val="2"/>
      </rPr>
      <t xml:space="preserve"> Painel de Precificação de Planos de Saúde - </t>
    </r>
    <r>
      <rPr>
        <b/>
        <sz val="11"/>
        <color indexed="10"/>
        <rFont val="Calibri"/>
        <family val="2"/>
      </rPr>
      <t>Edição Dezembro de 2020</t>
    </r>
  </si>
  <si>
    <t>Data da consulta dados de 2019: 05/05/2021</t>
  </si>
  <si>
    <t>Data da consulta dados de 2020: 05/05/2021</t>
  </si>
  <si>
    <t>Competência SIB: 03/2021</t>
  </si>
  <si>
    <t xml:space="preserve">F = (bxe)                      Receita Total no Período 1 </t>
  </si>
  <si>
    <t>G =(c x e)                        Receita Total no Período 2</t>
  </si>
  <si>
    <t>H = (f / b)              Receita Média no Período 1</t>
  </si>
  <si>
    <t>I = (g / c)             Receita Média no Período 2</t>
  </si>
  <si>
    <r>
      <t>Base de Cálculo da Variação da Receita por Faixa Etária (</t>
    </r>
    <r>
      <rPr>
        <b/>
        <sz val="14"/>
        <color indexed="10"/>
        <rFont val="Calibri"/>
        <family val="0"/>
      </rPr>
      <t>VFE 2020-2019</t>
    </r>
    <r>
      <rPr>
        <b/>
        <sz val="14"/>
        <rFont val="Calibri"/>
        <family val="2"/>
      </rPr>
      <t>) dos planos individuais de cobertura médico-hospitalar celebrados após a vigência da Lei nº 9.656, de 1998.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</si>
</sst>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%"/>
    <numFmt numFmtId="166" formatCode="#,##0.00000"/>
    <numFmt numFmtId="167" formatCode="0.0000%"/>
    <numFmt numFmtId="168" formatCode="#,##0.000000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0.000%"/>
    <numFmt numFmtId="174" formatCode="&quot;R$&quot;\ #,##0.0"/>
    <numFmt numFmtId="175" formatCode="&quot;R$&quot;\ #,##0"/>
    <numFmt numFmtId="176" formatCode="&quot;R$&quot;\ 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0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  <font>
      <sz val="18"/>
      <color theme="1"/>
      <name val="Arial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7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3" fontId="49" fillId="34" borderId="12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43" fontId="51" fillId="0" borderId="10" xfId="42" applyFont="1" applyFill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164" fontId="51" fillId="35" borderId="10" xfId="0" applyNumberFormat="1" applyFont="1" applyFill="1" applyBorder="1" applyAlignment="1">
      <alignment horizontal="center"/>
    </xf>
    <xf numFmtId="0" fontId="51" fillId="35" borderId="11" xfId="0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 wrapText="1"/>
    </xf>
    <xf numFmtId="165" fontId="51" fillId="0" borderId="11" xfId="60" applyNumberFormat="1" applyFont="1" applyFill="1" applyBorder="1" applyAlignment="1">
      <alignment horizontal="center"/>
    </xf>
    <xf numFmtId="164" fontId="51" fillId="0" borderId="11" xfId="0" applyNumberFormat="1" applyFont="1" applyBorder="1" applyAlignment="1">
      <alignment horizontal="center"/>
    </xf>
    <xf numFmtId="164" fontId="51" fillId="35" borderId="11" xfId="0" applyNumberFormat="1" applyFont="1" applyFill="1" applyBorder="1" applyAlignment="1">
      <alignment horizontal="center"/>
    </xf>
    <xf numFmtId="0" fontId="51" fillId="35" borderId="12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 wrapText="1"/>
    </xf>
    <xf numFmtId="165" fontId="51" fillId="0" borderId="12" xfId="60" applyNumberFormat="1" applyFont="1" applyFill="1" applyBorder="1" applyAlignment="1">
      <alignment horizontal="center"/>
    </xf>
    <xf numFmtId="164" fontId="51" fillId="0" borderId="12" xfId="0" applyNumberFormat="1" applyFont="1" applyBorder="1" applyAlignment="1">
      <alignment horizontal="center"/>
    </xf>
    <xf numFmtId="164" fontId="51" fillId="35" borderId="12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5" fontId="5" fillId="0" borderId="13" xfId="0" applyNumberFormat="1" applyFont="1" applyBorder="1" applyAlignment="1">
      <alignment horizontal="center"/>
    </xf>
    <xf numFmtId="165" fontId="5" fillId="35" borderId="15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16" xfId="0" applyNumberFormat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3" fontId="0" fillId="0" borderId="0" xfId="0" applyNumberFormat="1" applyFont="1" applyAlignment="1">
      <alignment/>
    </xf>
    <xf numFmtId="164" fontId="53" fillId="35" borderId="10" xfId="0" applyNumberFormat="1" applyFont="1" applyFill="1" applyBorder="1" applyAlignment="1">
      <alignment horizontal="center" vertical="center"/>
    </xf>
    <xf numFmtId="164" fontId="53" fillId="35" borderId="11" xfId="0" applyNumberFormat="1" applyFont="1" applyFill="1" applyBorder="1" applyAlignment="1">
      <alignment horizontal="center" vertical="center"/>
    </xf>
    <xf numFmtId="164" fontId="53" fillId="35" borderId="12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10" fontId="6" fillId="34" borderId="17" xfId="60" applyNumberFormat="1" applyFont="1" applyFill="1" applyBorder="1" applyAlignment="1">
      <alignment horizontal="center" vertical="center"/>
    </xf>
    <xf numFmtId="10" fontId="6" fillId="34" borderId="14" xfId="6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orcentagem 2" xfId="61"/>
    <cellStyle name="Porcentagem 3" xfId="62"/>
    <cellStyle name="Title" xfId="63"/>
    <cellStyle name="Total" xfId="64"/>
    <cellStyle name="Vírgula 2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72</xdr:row>
      <xdr:rowOff>0</xdr:rowOff>
    </xdr:from>
    <xdr:to>
      <xdr:col>10</xdr:col>
      <xdr:colOff>114300</xdr:colOff>
      <xdr:row>99</xdr:row>
      <xdr:rowOff>9525</xdr:rowOff>
    </xdr:to>
    <xdr:sp>
      <xdr:nvSpPr>
        <xdr:cNvPr id="1" name="CaixaDeTexto 2"/>
        <xdr:cNvSpPr txBox="1">
          <a:spLocks noChangeArrowheads="1"/>
        </xdr:cNvSpPr>
      </xdr:nvSpPr>
      <xdr:spPr>
        <a:xfrm>
          <a:off x="609600" y="14944725"/>
          <a:ext cx="12296775" cy="515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EXTRAÇÃO DOS DADOS DO PAINEL DE PRECIFICAÇÃO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Painel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Precificação de Planos de Saúde - Edição de Dezembro de 2020 - Página 24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Obs.: Selecionar o filtro de tipo de contratação, opção "individual".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Disponível em: &lt;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https://app.powerbi.com/view?r=eyJrIjoiNGQzOTI1NGYtYTVjOC00Y2QwLTgwN2YtOTVmNGY4MzQzYjU3IiwidCI6IjlkYmE0ODBjLTRmYTctNDJmNC1iYmEzLTBmYjEzNzVmYmU1ZiJ9&gt;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EXTRAÇÃO DOS DADOS DOS BENEFICIÁRIOS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 Acessar o ANS Tabnet (http://www.ans.gov.br/anstabnet/)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 Selecionar: Consultas - Beneficiários -UF, Região Metropolitana e Capital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campo "linha", selecionar :" faixa etária- reajuste"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No  campo "coluna", selecionar: "competência"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 No campo "conteúdo', selecionar: "assistência médica"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6) No campo "períodos disponíveis", selecionar : Mar/2019, Jun/2019, Set/2019, Dez/2019,Mar/2020, Jun/2020, Set/2020, Dez/2020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7) No campo "tipo de contratação" selecionar "individual ou familiar";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8) No campo "época de contratação" selecionar "Posterior à Lei 9.656/98";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Obs: Não marcar demais seleções do relatório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CÁLCULO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Apura-se a média de beneficiários em t0 por faixas etárias;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Apura-se a média de beneficiários em t1 por faixas etárias;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Produtório dos beneficiários em t0  pelas variações de preço por faixas etárias presentes no último Painel de Precificação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Produtório dos beneficiários em t1  pelas variações de preço por faixas etárias presentes no último Painel de Precificação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 Realizar a divisão do produtório de t1 pelo produtório de t0.</a:t>
          </a:r>
        </a:p>
      </xdr:txBody>
    </xdr:sp>
    <xdr:clientData/>
  </xdr:twoCellAnchor>
  <xdr:twoCellAnchor editAs="oneCell">
    <xdr:from>
      <xdr:col>0</xdr:col>
      <xdr:colOff>514350</xdr:colOff>
      <xdr:row>30</xdr:row>
      <xdr:rowOff>85725</xdr:rowOff>
    </xdr:from>
    <xdr:to>
      <xdr:col>6</xdr:col>
      <xdr:colOff>828675</xdr:colOff>
      <xdr:row>48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7900"/>
          <a:ext cx="72675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F:\plano%20contas%20fenasaude-%20receita%20-%20despesa%20463%20em%20diante%20marcia%20donelli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ta-2 versão"/>
      <sheetName val="DESPESA GRUPO 4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7"/>
  <sheetViews>
    <sheetView showGridLines="0" tabSelected="1" zoomScalePageLayoutView="0" workbookViewId="0" topLeftCell="A1">
      <selection activeCell="K18" sqref="K18"/>
    </sheetView>
  </sheetViews>
  <sheetFormatPr defaultColWidth="9.140625" defaultRowHeight="15"/>
  <cols>
    <col min="1" max="1" width="9.140625" style="2" customWidth="1"/>
    <col min="2" max="2" width="26.140625" style="2" customWidth="1"/>
    <col min="3" max="4" width="18.7109375" style="2" customWidth="1"/>
    <col min="5" max="6" width="15.7109375" style="2" customWidth="1"/>
    <col min="7" max="7" width="23.7109375" style="2" customWidth="1"/>
    <col min="8" max="8" width="25.421875" style="2" customWidth="1"/>
    <col min="9" max="10" width="19.28125" style="2" customWidth="1"/>
    <col min="11" max="11" width="17.8515625" style="2" customWidth="1"/>
    <col min="12" max="16384" width="9.140625" style="2" customWidth="1"/>
  </cols>
  <sheetData>
    <row r="2" spans="2:4" ht="18.75">
      <c r="B2" s="34" t="s">
        <v>46</v>
      </c>
      <c r="C2" s="3"/>
      <c r="D2" s="3"/>
    </row>
    <row r="3" spans="2:4" ht="15">
      <c r="B3" s="43" t="s">
        <v>38</v>
      </c>
      <c r="C3" s="1"/>
      <c r="D3" s="1"/>
    </row>
    <row r="5" ht="18.75">
      <c r="B5" s="12" t="s">
        <v>14</v>
      </c>
    </row>
    <row r="6" ht="15">
      <c r="B6" s="2" t="s">
        <v>28</v>
      </c>
    </row>
    <row r="7" ht="15">
      <c r="B7" s="2" t="s">
        <v>1</v>
      </c>
    </row>
    <row r="8" ht="15">
      <c r="B8" s="2" t="s">
        <v>2</v>
      </c>
    </row>
    <row r="9" ht="15">
      <c r="B9" s="2" t="s">
        <v>29</v>
      </c>
    </row>
    <row r="10" ht="15">
      <c r="B10" s="42" t="s">
        <v>39</v>
      </c>
    </row>
    <row r="11" ht="15">
      <c r="B11" s="42" t="s">
        <v>40</v>
      </c>
    </row>
    <row r="12" spans="2:4" ht="15">
      <c r="B12" s="42" t="s">
        <v>41</v>
      </c>
      <c r="C12"/>
      <c r="D12"/>
    </row>
    <row r="13" spans="2:4" ht="15">
      <c r="B13"/>
      <c r="C13"/>
      <c r="D13"/>
    </row>
    <row r="14" spans="2:10" ht="15.75">
      <c r="B14" s="4" t="s">
        <v>3</v>
      </c>
      <c r="C14" s="5">
        <v>43525</v>
      </c>
      <c r="D14" s="5">
        <v>43617</v>
      </c>
      <c r="E14" s="5">
        <v>43709</v>
      </c>
      <c r="F14" s="5">
        <v>43800</v>
      </c>
      <c r="G14" s="5">
        <v>43891</v>
      </c>
      <c r="H14" s="5">
        <v>43983</v>
      </c>
      <c r="I14" s="5">
        <v>44075</v>
      </c>
      <c r="J14" s="5">
        <v>44166</v>
      </c>
    </row>
    <row r="15" spans="2:10" ht="15.75">
      <c r="B15" s="6" t="s">
        <v>4</v>
      </c>
      <c r="C15" s="7">
        <v>2484516</v>
      </c>
      <c r="D15" s="7">
        <v>2497966</v>
      </c>
      <c r="E15" s="7">
        <v>2491961</v>
      </c>
      <c r="F15" s="7">
        <v>2488063</v>
      </c>
      <c r="G15" s="7">
        <v>2467829</v>
      </c>
      <c r="H15" s="7">
        <v>2429620</v>
      </c>
      <c r="I15" s="7">
        <v>2448055</v>
      </c>
      <c r="J15" s="7">
        <v>2454415</v>
      </c>
    </row>
    <row r="16" spans="2:10" ht="15.75">
      <c r="B16" s="8" t="s">
        <v>5</v>
      </c>
      <c r="C16" s="9">
        <v>427569</v>
      </c>
      <c r="D16" s="9">
        <v>426949</v>
      </c>
      <c r="E16" s="9">
        <v>427232</v>
      </c>
      <c r="F16" s="9">
        <v>426915</v>
      </c>
      <c r="G16" s="9">
        <v>425933</v>
      </c>
      <c r="H16" s="9">
        <v>422558</v>
      </c>
      <c r="I16" s="9">
        <v>428211</v>
      </c>
      <c r="J16" s="9">
        <v>431621</v>
      </c>
    </row>
    <row r="17" spans="2:10" ht="15.75">
      <c r="B17" s="8" t="s">
        <v>6</v>
      </c>
      <c r="C17" s="9">
        <v>464161</v>
      </c>
      <c r="D17" s="9">
        <v>461523</v>
      </c>
      <c r="E17" s="9">
        <v>459828</v>
      </c>
      <c r="F17" s="9">
        <v>458450</v>
      </c>
      <c r="G17" s="9">
        <v>458368</v>
      </c>
      <c r="H17" s="9">
        <v>456197</v>
      </c>
      <c r="I17" s="9">
        <v>467029</v>
      </c>
      <c r="J17" s="9">
        <v>472270</v>
      </c>
    </row>
    <row r="18" spans="2:10" ht="15.75">
      <c r="B18" s="8" t="s">
        <v>7</v>
      </c>
      <c r="C18" s="9">
        <v>518811</v>
      </c>
      <c r="D18" s="9">
        <v>512829</v>
      </c>
      <c r="E18" s="9">
        <v>507341</v>
      </c>
      <c r="F18" s="9">
        <v>502741</v>
      </c>
      <c r="G18" s="9">
        <v>498290</v>
      </c>
      <c r="H18" s="9">
        <v>493638</v>
      </c>
      <c r="I18" s="9">
        <v>498517</v>
      </c>
      <c r="J18" s="9">
        <v>501088</v>
      </c>
    </row>
    <row r="19" spans="2:10" ht="15.75">
      <c r="B19" s="8" t="s">
        <v>8</v>
      </c>
      <c r="C19" s="9">
        <v>541713</v>
      </c>
      <c r="D19" s="9">
        <v>536275</v>
      </c>
      <c r="E19" s="9">
        <v>533000</v>
      </c>
      <c r="F19" s="9">
        <v>529970</v>
      </c>
      <c r="G19" s="9">
        <v>526730</v>
      </c>
      <c r="H19" s="9">
        <v>519887</v>
      </c>
      <c r="I19" s="9">
        <v>520960</v>
      </c>
      <c r="J19" s="9">
        <v>520675</v>
      </c>
    </row>
    <row r="20" spans="2:10" ht="15.75">
      <c r="B20" s="8" t="s">
        <v>9</v>
      </c>
      <c r="C20" s="9">
        <v>482437</v>
      </c>
      <c r="D20" s="9">
        <v>482774</v>
      </c>
      <c r="E20" s="9">
        <v>482989</v>
      </c>
      <c r="F20" s="9">
        <v>484677</v>
      </c>
      <c r="G20" s="9">
        <v>484601</v>
      </c>
      <c r="H20" s="9">
        <v>485798</v>
      </c>
      <c r="I20" s="9">
        <v>494297</v>
      </c>
      <c r="J20" s="9">
        <v>500004</v>
      </c>
    </row>
    <row r="21" spans="2:10" ht="15.75">
      <c r="B21" s="8" t="s">
        <v>10</v>
      </c>
      <c r="C21" s="9">
        <v>402781</v>
      </c>
      <c r="D21" s="9">
        <v>401525</v>
      </c>
      <c r="E21" s="9">
        <v>401081</v>
      </c>
      <c r="F21" s="9">
        <v>400664</v>
      </c>
      <c r="G21" s="9">
        <v>400101</v>
      </c>
      <c r="H21" s="9">
        <v>398243</v>
      </c>
      <c r="I21" s="9">
        <v>402002</v>
      </c>
      <c r="J21" s="9">
        <v>405324</v>
      </c>
    </row>
    <row r="22" spans="2:10" ht="15.75">
      <c r="B22" s="8" t="s">
        <v>11</v>
      </c>
      <c r="C22" s="9">
        <v>384795</v>
      </c>
      <c r="D22" s="9">
        <v>380176</v>
      </c>
      <c r="E22" s="9">
        <v>377479</v>
      </c>
      <c r="F22" s="9">
        <v>375758</v>
      </c>
      <c r="G22" s="9">
        <v>373018</v>
      </c>
      <c r="H22" s="9">
        <v>369653</v>
      </c>
      <c r="I22" s="9">
        <v>371002</v>
      </c>
      <c r="J22" s="9">
        <v>372787</v>
      </c>
    </row>
    <row r="23" spans="2:10" ht="15.75">
      <c r="B23" s="8" t="s">
        <v>12</v>
      </c>
      <c r="C23" s="9">
        <v>411867</v>
      </c>
      <c r="D23" s="9">
        <v>411720</v>
      </c>
      <c r="E23" s="9">
        <v>412097</v>
      </c>
      <c r="F23" s="9">
        <v>412035</v>
      </c>
      <c r="G23" s="9">
        <v>409813</v>
      </c>
      <c r="H23" s="9">
        <v>406996</v>
      </c>
      <c r="I23" s="9">
        <v>408786</v>
      </c>
      <c r="J23" s="9">
        <v>409466</v>
      </c>
    </row>
    <row r="24" spans="2:10" ht="15.75">
      <c r="B24" s="8" t="s">
        <v>13</v>
      </c>
      <c r="C24" s="33">
        <v>1867427</v>
      </c>
      <c r="D24" s="33">
        <v>1885607</v>
      </c>
      <c r="E24" s="33">
        <v>1908248</v>
      </c>
      <c r="F24" s="33">
        <v>1934701</v>
      </c>
      <c r="G24" s="33">
        <v>1954276</v>
      </c>
      <c r="H24" s="33">
        <v>1967203</v>
      </c>
      <c r="I24" s="33">
        <v>1988875</v>
      </c>
      <c r="J24" s="33">
        <v>2012192</v>
      </c>
    </row>
    <row r="25" spans="2:10" ht="15.75">
      <c r="B25" s="10" t="s">
        <v>0</v>
      </c>
      <c r="C25" s="11">
        <f aca="true" t="shared" si="0" ref="C25:J25">SUM(C15:C24)</f>
        <v>7986077</v>
      </c>
      <c r="D25" s="11">
        <f t="shared" si="0"/>
        <v>7997344</v>
      </c>
      <c r="E25" s="11">
        <f t="shared" si="0"/>
        <v>8001256</v>
      </c>
      <c r="F25" s="11">
        <f t="shared" si="0"/>
        <v>8013974</v>
      </c>
      <c r="G25" s="11">
        <f t="shared" si="0"/>
        <v>7998959</v>
      </c>
      <c r="H25" s="11">
        <f t="shared" si="0"/>
        <v>7949793</v>
      </c>
      <c r="I25" s="11">
        <f t="shared" si="0"/>
        <v>8027734</v>
      </c>
      <c r="J25" s="11">
        <f t="shared" si="0"/>
        <v>8079842</v>
      </c>
    </row>
    <row r="26" spans="2:10" ht="15">
      <c r="B26" s="2" t="s">
        <v>30</v>
      </c>
      <c r="C26" s="38"/>
      <c r="D26" s="38"/>
      <c r="E26" s="38"/>
      <c r="F26" s="38"/>
      <c r="G26" s="38"/>
      <c r="H26" s="38"/>
      <c r="I26" s="38"/>
      <c r="J26" s="38"/>
    </row>
    <row r="27" spans="2:10" ht="15">
      <c r="B27" s="41" t="s">
        <v>37</v>
      </c>
      <c r="C27" s="44"/>
      <c r="D27" s="44"/>
      <c r="E27" s="44"/>
      <c r="F27" s="44"/>
      <c r="G27" s="44"/>
      <c r="H27" s="44"/>
      <c r="I27" s="44"/>
      <c r="J27" s="44"/>
    </row>
    <row r="28" spans="2:8" ht="15">
      <c r="B28" s="40"/>
      <c r="D28" s="44"/>
      <c r="H28" s="44"/>
    </row>
    <row r="29" spans="4:8" ht="15">
      <c r="D29" s="44"/>
      <c r="H29" s="44"/>
    </row>
    <row r="30" ht="18.75">
      <c r="B30" s="12" t="s">
        <v>34</v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>
      <c r="B50" s="37" t="s">
        <v>35</v>
      </c>
    </row>
    <row r="54" ht="18.75">
      <c r="B54" s="12" t="s">
        <v>31</v>
      </c>
    </row>
    <row r="56" spans="2:10" ht="84">
      <c r="B56" s="13" t="s">
        <v>15</v>
      </c>
      <c r="C56" s="14" t="s">
        <v>32</v>
      </c>
      <c r="D56" s="14" t="s">
        <v>33</v>
      </c>
      <c r="E56" s="14" t="s">
        <v>16</v>
      </c>
      <c r="F56" s="14" t="s">
        <v>17</v>
      </c>
      <c r="G56" s="13" t="s">
        <v>42</v>
      </c>
      <c r="H56" s="13" t="s">
        <v>43</v>
      </c>
      <c r="I56" s="13" t="s">
        <v>44</v>
      </c>
      <c r="J56" s="13" t="s">
        <v>45</v>
      </c>
    </row>
    <row r="57" spans="2:10" ht="15">
      <c r="B57" s="15" t="s">
        <v>18</v>
      </c>
      <c r="C57" s="16">
        <f>AVERAGE(C15:F15)</f>
        <v>2490626.5</v>
      </c>
      <c r="D57" s="16">
        <f>AVERAGE(G15:J15)</f>
        <v>2449979.75</v>
      </c>
      <c r="E57" s="17">
        <v>0</v>
      </c>
      <c r="F57" s="18">
        <f>100</f>
        <v>100</v>
      </c>
      <c r="G57" s="19">
        <f aca="true" t="shared" si="1" ref="G57:G66">C57*F57</f>
        <v>249062650</v>
      </c>
      <c r="H57" s="19">
        <f aca="true" t="shared" si="2" ref="H57:H66">D57*F57</f>
        <v>244997975</v>
      </c>
      <c r="I57" s="45">
        <f>G67/C67</f>
        <v>263.1340353595506</v>
      </c>
      <c r="J57" s="45">
        <f>H67/D67</f>
        <v>267.2021949058103</v>
      </c>
    </row>
    <row r="58" spans="2:10" ht="15">
      <c r="B58" s="20" t="s">
        <v>19</v>
      </c>
      <c r="C58" s="21">
        <f aca="true" t="shared" si="3" ref="C58:C66">AVERAGE(C16:F16)</f>
        <v>427166.25</v>
      </c>
      <c r="D58" s="21">
        <f aca="true" t="shared" si="4" ref="D58:D66">AVERAGE(G16:J16)</f>
        <v>427080.75</v>
      </c>
      <c r="E58" s="22">
        <v>0.199</v>
      </c>
      <c r="F58" s="23">
        <f aca="true" t="shared" si="5" ref="F58:F66">F57*(1+E58)</f>
        <v>119.9</v>
      </c>
      <c r="G58" s="24">
        <f t="shared" si="1"/>
        <v>51217233.375</v>
      </c>
      <c r="H58" s="24">
        <f t="shared" si="2"/>
        <v>51206981.925000004</v>
      </c>
      <c r="I58" s="46"/>
      <c r="J58" s="46"/>
    </row>
    <row r="59" spans="2:10" ht="15">
      <c r="B59" s="20" t="s">
        <v>20</v>
      </c>
      <c r="C59" s="21">
        <f t="shared" si="3"/>
        <v>460990.5</v>
      </c>
      <c r="D59" s="21">
        <f t="shared" si="4"/>
        <v>463466</v>
      </c>
      <c r="E59" s="22">
        <v>0.152</v>
      </c>
      <c r="F59" s="23">
        <f t="shared" si="5"/>
        <v>138.1248</v>
      </c>
      <c r="G59" s="24">
        <f t="shared" si="1"/>
        <v>63674220.6144</v>
      </c>
      <c r="H59" s="24">
        <f t="shared" si="2"/>
        <v>64016148.5568</v>
      </c>
      <c r="I59" s="46"/>
      <c r="J59" s="46"/>
    </row>
    <row r="60" spans="2:10" ht="15">
      <c r="B60" s="20" t="s">
        <v>21</v>
      </c>
      <c r="C60" s="21">
        <f t="shared" si="3"/>
        <v>510430.5</v>
      </c>
      <c r="D60" s="21">
        <f t="shared" si="4"/>
        <v>497883.25</v>
      </c>
      <c r="E60" s="22">
        <v>0.126</v>
      </c>
      <c r="F60" s="23">
        <f t="shared" si="5"/>
        <v>155.52852479999999</v>
      </c>
      <c r="G60" s="24">
        <f t="shared" si="1"/>
        <v>79386502.67792639</v>
      </c>
      <c r="H60" s="24">
        <f t="shared" si="2"/>
        <v>77435047.39512959</v>
      </c>
      <c r="I60" s="46"/>
      <c r="J60" s="46"/>
    </row>
    <row r="61" spans="2:10" ht="15">
      <c r="B61" s="20" t="s">
        <v>22</v>
      </c>
      <c r="C61" s="21">
        <f t="shared" si="3"/>
        <v>535239.5</v>
      </c>
      <c r="D61" s="21">
        <f t="shared" si="4"/>
        <v>522063</v>
      </c>
      <c r="E61" s="22">
        <v>0.115</v>
      </c>
      <c r="F61" s="23">
        <f t="shared" si="5"/>
        <v>173.41430515199997</v>
      </c>
      <c r="G61" s="24">
        <f t="shared" si="1"/>
        <v>92818185.98240389</v>
      </c>
      <c r="H61" s="24">
        <f t="shared" si="2"/>
        <v>90533192.39056855</v>
      </c>
      <c r="I61" s="46"/>
      <c r="J61" s="46"/>
    </row>
    <row r="62" spans="2:10" ht="15">
      <c r="B62" s="20" t="s">
        <v>23</v>
      </c>
      <c r="C62" s="21">
        <f t="shared" si="3"/>
        <v>483219.25</v>
      </c>
      <c r="D62" s="21">
        <f t="shared" si="4"/>
        <v>491175</v>
      </c>
      <c r="E62" s="22">
        <v>0.157</v>
      </c>
      <c r="F62" s="23">
        <f t="shared" si="5"/>
        <v>200.64035106086396</v>
      </c>
      <c r="G62" s="24">
        <f t="shared" si="1"/>
        <v>96953279.9593674</v>
      </c>
      <c r="H62" s="24">
        <f t="shared" si="2"/>
        <v>98549524.43231986</v>
      </c>
      <c r="I62" s="46"/>
      <c r="J62" s="46"/>
    </row>
    <row r="63" spans="2:10" ht="15">
      <c r="B63" s="20" t="s">
        <v>24</v>
      </c>
      <c r="C63" s="21">
        <f t="shared" si="3"/>
        <v>401512.75</v>
      </c>
      <c r="D63" s="21">
        <f t="shared" si="4"/>
        <v>401417.5</v>
      </c>
      <c r="E63" s="22">
        <v>0.243</v>
      </c>
      <c r="F63" s="23">
        <f t="shared" si="5"/>
        <v>249.39595636865388</v>
      </c>
      <c r="G63" s="24">
        <f t="shared" si="1"/>
        <v>100135656.28045824</v>
      </c>
      <c r="H63" s="24">
        <f t="shared" si="2"/>
        <v>100111901.31561412</v>
      </c>
      <c r="I63" s="46"/>
      <c r="J63" s="46"/>
    </row>
    <row r="64" spans="2:10" ht="15">
      <c r="B64" s="20" t="s">
        <v>25</v>
      </c>
      <c r="C64" s="21">
        <f t="shared" si="3"/>
        <v>379552</v>
      </c>
      <c r="D64" s="21">
        <f t="shared" si="4"/>
        <v>371615</v>
      </c>
      <c r="E64" s="22">
        <v>0.267</v>
      </c>
      <c r="F64" s="23">
        <f t="shared" si="5"/>
        <v>315.98467671908446</v>
      </c>
      <c r="G64" s="24">
        <f t="shared" si="1"/>
        <v>119932616.01808195</v>
      </c>
      <c r="H64" s="24">
        <f t="shared" si="2"/>
        <v>117424645.63896257</v>
      </c>
      <c r="I64" s="46"/>
      <c r="J64" s="46"/>
    </row>
    <row r="65" spans="2:10" ht="15">
      <c r="B65" s="20" t="s">
        <v>26</v>
      </c>
      <c r="C65" s="21">
        <f t="shared" si="3"/>
        <v>411929.75</v>
      </c>
      <c r="D65" s="21">
        <f t="shared" si="4"/>
        <v>408765.25</v>
      </c>
      <c r="E65" s="22">
        <v>0.291</v>
      </c>
      <c r="F65" s="23">
        <f t="shared" si="5"/>
        <v>407.936217644338</v>
      </c>
      <c r="G65" s="24">
        <f t="shared" si="1"/>
        <v>168041064.15017775</v>
      </c>
      <c r="H65" s="24">
        <f t="shared" si="2"/>
        <v>166750149.98944223</v>
      </c>
      <c r="I65" s="46"/>
      <c r="J65" s="46"/>
    </row>
    <row r="66" spans="2:10" ht="15">
      <c r="B66" s="25" t="s">
        <v>27</v>
      </c>
      <c r="C66" s="26">
        <f t="shared" si="3"/>
        <v>1898995.75</v>
      </c>
      <c r="D66" s="26">
        <f t="shared" si="4"/>
        <v>1980636.5</v>
      </c>
      <c r="E66" s="27">
        <v>0.399</v>
      </c>
      <c r="F66" s="28">
        <f t="shared" si="5"/>
        <v>570.7027684844288</v>
      </c>
      <c r="G66" s="29">
        <f t="shared" si="1"/>
        <v>1083762131.8651643</v>
      </c>
      <c r="H66" s="29">
        <f t="shared" si="2"/>
        <v>1130354733.9113095</v>
      </c>
      <c r="I66" s="46"/>
      <c r="J66" s="46"/>
    </row>
    <row r="67" spans="2:10" ht="15">
      <c r="B67" s="30" t="s">
        <v>0</v>
      </c>
      <c r="C67" s="31">
        <f>SUM(C57:C66)</f>
        <v>7999662.75</v>
      </c>
      <c r="D67" s="31">
        <f>SUM(D57:D66)</f>
        <v>8014082</v>
      </c>
      <c r="E67" s="36">
        <f>(1+E58)*(1+E59)*(1+E60)*(1+E61)*(1+E62)*(1+E63)*(1+E64)*(1+E65)*(1+E66)-1</f>
        <v>4.70702768484429</v>
      </c>
      <c r="F67" s="32"/>
      <c r="G67" s="35">
        <f>SUM(G57:G66)</f>
        <v>2104983540.9229798</v>
      </c>
      <c r="H67" s="35">
        <f>SUM(H57:H66)</f>
        <v>2141380300.5551462</v>
      </c>
      <c r="I67" s="47"/>
      <c r="J67" s="47"/>
    </row>
    <row r="68" spans="2:10" ht="18.75">
      <c r="B68" s="48" t="s">
        <v>36</v>
      </c>
      <c r="C68" s="49"/>
      <c r="D68" s="49"/>
      <c r="E68" s="49"/>
      <c r="F68" s="49"/>
      <c r="G68" s="49"/>
      <c r="H68" s="50"/>
      <c r="I68" s="51">
        <f>J57/I57-1</f>
        <v>0.015460408003475923</v>
      </c>
      <c r="J68" s="52"/>
    </row>
    <row r="71" ht="15">
      <c r="G71" s="39"/>
    </row>
    <row r="97" spans="2:11" ht="15">
      <c r="B97"/>
      <c r="C97"/>
      <c r="D97"/>
      <c r="E97"/>
      <c r="F97"/>
      <c r="G97"/>
      <c r="H97"/>
      <c r="I97"/>
      <c r="J97"/>
      <c r="K97"/>
    </row>
    <row r="98" spans="2:11" ht="15">
      <c r="B98"/>
      <c r="C98"/>
      <c r="D98"/>
      <c r="E98"/>
      <c r="F98"/>
      <c r="G98"/>
      <c r="H98"/>
      <c r="I98"/>
      <c r="J98"/>
      <c r="K98"/>
    </row>
    <row r="99" spans="2:11" ht="15">
      <c r="B99"/>
      <c r="C99"/>
      <c r="D99"/>
      <c r="E99"/>
      <c r="F99"/>
      <c r="G99"/>
      <c r="H99"/>
      <c r="I99"/>
      <c r="J99"/>
      <c r="K99"/>
    </row>
    <row r="100" spans="2:11" ht="15">
      <c r="B100"/>
      <c r="C100"/>
      <c r="D100"/>
      <c r="E100"/>
      <c r="F100"/>
      <c r="G100"/>
      <c r="H100"/>
      <c r="I100"/>
      <c r="J100"/>
      <c r="K100"/>
    </row>
    <row r="101" spans="2:11" ht="15">
      <c r="B101"/>
      <c r="C101"/>
      <c r="D101"/>
      <c r="E101"/>
      <c r="F101"/>
      <c r="G101"/>
      <c r="H101"/>
      <c r="I101"/>
      <c r="J101"/>
      <c r="K101"/>
    </row>
    <row r="102" spans="2:11" ht="15">
      <c r="B102"/>
      <c r="C102"/>
      <c r="D102"/>
      <c r="E102"/>
      <c r="F102"/>
      <c r="G102"/>
      <c r="H102"/>
      <c r="I102"/>
      <c r="J102"/>
      <c r="K102"/>
    </row>
    <row r="103" spans="2:11" ht="15">
      <c r="B103"/>
      <c r="C103"/>
      <c r="D103"/>
      <c r="E103"/>
      <c r="F103"/>
      <c r="G103"/>
      <c r="H103"/>
      <c r="I103"/>
      <c r="J103"/>
      <c r="K103"/>
    </row>
    <row r="104" spans="2:11" ht="15">
      <c r="B104"/>
      <c r="C104"/>
      <c r="D104"/>
      <c r="E104"/>
      <c r="F104"/>
      <c r="G104"/>
      <c r="H104"/>
      <c r="I104"/>
      <c r="J104"/>
      <c r="K104"/>
    </row>
    <row r="105" spans="2:11" ht="15">
      <c r="B105"/>
      <c r="C105"/>
      <c r="D105"/>
      <c r="E105"/>
      <c r="F105"/>
      <c r="G105"/>
      <c r="H105"/>
      <c r="I105"/>
      <c r="J105"/>
      <c r="K105"/>
    </row>
    <row r="106" spans="2:11" ht="15">
      <c r="B106"/>
      <c r="C106"/>
      <c r="D106"/>
      <c r="E106"/>
      <c r="F106"/>
      <c r="G106"/>
      <c r="H106"/>
      <c r="I106"/>
      <c r="J106"/>
      <c r="K106"/>
    </row>
    <row r="107" spans="2:11" ht="15">
      <c r="B107"/>
      <c r="C107"/>
      <c r="D107"/>
      <c r="E107"/>
      <c r="F107"/>
      <c r="G107"/>
      <c r="H107"/>
      <c r="I107"/>
      <c r="J107"/>
      <c r="K107"/>
    </row>
    <row r="108" spans="3:11" ht="15">
      <c r="C108"/>
      <c r="D108"/>
      <c r="E108"/>
      <c r="F108"/>
      <c r="G108"/>
      <c r="H108"/>
      <c r="I108"/>
      <c r="J108"/>
      <c r="K108"/>
    </row>
    <row r="109" spans="3:11" ht="15">
      <c r="C109"/>
      <c r="D109"/>
      <c r="E109"/>
      <c r="F109"/>
      <c r="G109"/>
      <c r="H109"/>
      <c r="I109"/>
      <c r="J109"/>
      <c r="K109"/>
    </row>
    <row r="110" spans="3:11" ht="15">
      <c r="C110"/>
      <c r="D110"/>
      <c r="E110"/>
      <c r="F110"/>
      <c r="G110"/>
      <c r="H110"/>
      <c r="I110"/>
      <c r="J110"/>
      <c r="K110"/>
    </row>
    <row r="111" spans="3:11" ht="15">
      <c r="C111"/>
      <c r="D111"/>
      <c r="E111"/>
      <c r="F111"/>
      <c r="G111"/>
      <c r="H111"/>
      <c r="I111"/>
      <c r="J111"/>
      <c r="K111"/>
    </row>
    <row r="112" spans="3:11" ht="15">
      <c r="C112"/>
      <c r="D112"/>
      <c r="E112"/>
      <c r="F112"/>
      <c r="G112"/>
      <c r="H112"/>
      <c r="I112"/>
      <c r="J112"/>
      <c r="K112"/>
    </row>
    <row r="113" spans="3:11" ht="15">
      <c r="C113"/>
      <c r="D113"/>
      <c r="E113"/>
      <c r="F113"/>
      <c r="G113"/>
      <c r="H113"/>
      <c r="I113"/>
      <c r="J113"/>
      <c r="K113"/>
    </row>
    <row r="114" spans="3:11" ht="15">
      <c r="C114"/>
      <c r="D114"/>
      <c r="E114"/>
      <c r="F114"/>
      <c r="G114"/>
      <c r="H114"/>
      <c r="I114"/>
      <c r="J114"/>
      <c r="K114"/>
    </row>
    <row r="115" spans="3:11" ht="15">
      <c r="C115"/>
      <c r="D115"/>
      <c r="E115"/>
      <c r="F115"/>
      <c r="G115"/>
      <c r="H115"/>
      <c r="I115"/>
      <c r="J115"/>
      <c r="K115"/>
    </row>
    <row r="116" spans="3:11" ht="15">
      <c r="C116"/>
      <c r="D116"/>
      <c r="E116"/>
      <c r="F116"/>
      <c r="G116"/>
      <c r="H116"/>
      <c r="I116"/>
      <c r="J116"/>
      <c r="K116"/>
    </row>
    <row r="117" spans="3:11" ht="15">
      <c r="C117"/>
      <c r="D117"/>
      <c r="E117"/>
      <c r="F117"/>
      <c r="G117"/>
      <c r="H117"/>
      <c r="I117"/>
      <c r="J117"/>
      <c r="K117"/>
    </row>
  </sheetData>
  <sheetProtection password="C434" sheet="1" objects="1" scenarios="1"/>
  <mergeCells count="4">
    <mergeCell ref="I57:I67"/>
    <mergeCell ref="J57:J67"/>
    <mergeCell ref="B68:H68"/>
    <mergeCell ref="I68:J68"/>
  </mergeCells>
  <printOptions/>
  <pageMargins left="0.511811024" right="0.511811024" top="0.787401575" bottom="0.787401575" header="0.31496062" footer="0.3149606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Santoro Morestrello</dc:creator>
  <cp:keywords/>
  <dc:description/>
  <cp:lastModifiedBy>Microsoft Office User</cp:lastModifiedBy>
  <cp:lastPrinted>2018-10-18T20:20:44Z</cp:lastPrinted>
  <dcterms:created xsi:type="dcterms:W3CDTF">2018-08-14T02:42:39Z</dcterms:created>
  <dcterms:modified xsi:type="dcterms:W3CDTF">2021-07-07T22:10:15Z</dcterms:modified>
  <cp:category/>
  <cp:version/>
  <cp:contentType/>
  <cp:contentStatus/>
</cp:coreProperties>
</file>