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álculo VFE 2019" sheetId="1" r:id="rId1"/>
  </sheets>
  <externalReferences>
    <externalReference r:id="rId4"/>
  </externalReferences>
  <definedNames>
    <definedName name="_1Excel_BuiltIn__FilterDatabase_2" localSheetId="0">#REF!</definedName>
    <definedName name="_1Excel_BuiltIn__FilterDatabase_2">#REF!</definedName>
    <definedName name="_2Excel_BuiltIn_Print_Titles_2" localSheetId="0">#REF!</definedName>
    <definedName name="_2Excel_BuiltIn_Print_Titles_2">#REF!</definedName>
    <definedName name="caderno" localSheetId="0">#REF!</definedName>
    <definedName name="caderno">#REF!</definedName>
    <definedName name="CMH_por_operadora" localSheetId="0">#REF!</definedName>
    <definedName name="CMH_por_operadora">#REF!</definedName>
    <definedName name="CMH_por_trimestre__CO_" localSheetId="0">#REF!</definedName>
    <definedName name="CMH_por_trimestre__CO_">#REF!</definedName>
    <definedName name="CMH_por_trimestre__SO_" localSheetId="0">#REF!</definedName>
    <definedName name="CMH_por_trimestre__SO_">#REF!</definedName>
    <definedName name="Consulta_Diops_uf_TRIM" localSheetId="0">#REF!</definedName>
    <definedName name="Consulta_Diops_uf_TRIM">#REF!</definedName>
    <definedName name="DFF" localSheetId="0">#REF!</definedName>
    <definedName name="DFF">#REF!</definedName>
    <definedName name="Excel_BuiltIn__FilterDatabase" localSheetId="0">#REF!</definedName>
    <definedName name="Excel_BuiltIn__FilterDatabase">#REF!</definedName>
    <definedName name="Excel_BuiltIn_Print_Area" localSheetId="0">#REF!</definedName>
    <definedName name="Excel_BuiltIn_Print_Area">#REF!</definedName>
    <definedName name="Excel_BuiltIn_Print_Area_1" localSheetId="0">'[1]DESPESA GRUPO 463'!#REF!</definedName>
    <definedName name="Excel_BuiltIn_Print_Area_1">'[1]DESPESA GRUPO 463'!#REF!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Titles" localSheetId="0">#REF!</definedName>
    <definedName name="Excel_BuiltIn_Print_Titles">#REF!</definedName>
    <definedName name="VCMH_por_operadora" localSheetId="0">#REF!</definedName>
    <definedName name="VCMH_por_operadora">#REF!</definedName>
    <definedName name="VCMH_por_trimestre" localSheetId="0">#REF!</definedName>
    <definedName name="VCMH_por_trimestre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<sst xmlns="http://schemas.openxmlformats.org/spreadsheetml/2006/main" count="44" uniqueCount="43">
  <si>
    <t>TOTAL</t>
  </si>
  <si>
    <t>Tipo de contratação: Individual ou Familiar</t>
  </si>
  <si>
    <t>Época de contratação: Posterior à Lei 9.656/98</t>
  </si>
  <si>
    <t>Faixa etária-Reajuste</t>
  </si>
  <si>
    <t>00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</si>
  <si>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</si>
  <si>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</si>
  <si>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</si>
  <si>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</si>
  <si>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</si>
  <si>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</si>
  <si>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</si>
  <si>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</si>
  <si>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59 anos ou mais</t>
  </si>
  <si>
    <t>1) Beneficiários</t>
  </si>
  <si>
    <t>2) Fator de Correção Médio na mudança de faixa etária</t>
  </si>
  <si>
    <t>Fonte: ANS TABNET  - 15 de maio de 2019</t>
  </si>
  <si>
    <t>Base de Cálculo da Variação da Receita por Faixa Etária (VFE 2019/2018) dos planos individuais de cobertura médico-hospitalar celebrados após a vigência da Lei nº 9.656, de 1998.</t>
  </si>
  <si>
    <t>Fontes: ANS TABNET e Painel de Precificação: Plano de Saúde 2018</t>
  </si>
  <si>
    <t>A- Faixas Etárias</t>
  </si>
  <si>
    <t>D - Fator de Correção Médio na mudança de faixa etária_ Painel Precificação</t>
  </si>
  <si>
    <t>E =Preços calculados na base 100</t>
  </si>
  <si>
    <t xml:space="preserve">F = (bxe) -Receita Total no Momento 1 </t>
  </si>
  <si>
    <t xml:space="preserve">G =(c x e)-Receita Total no Momento 2 </t>
  </si>
  <si>
    <t>H = (f / b) -Receita Média no "Período 1"</t>
  </si>
  <si>
    <t>I = (g / c) Receita Média no "Período 2"</t>
  </si>
  <si>
    <t>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</si>
  <si>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</si>
  <si>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</si>
  <si>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</si>
  <si>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</si>
  <si>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</si>
  <si>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</si>
  <si>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</si>
  <si>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</si>
  <si>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 xml:space="preserve">Mais de 59 </t>
  </si>
  <si>
    <t>3) Cálculo do Fator Faixa Etária - 4º Tri 2019</t>
  </si>
  <si>
    <t>B - Média de Beneficiários da Carteira entre Janeiro e Dezembro de 2018</t>
  </si>
  <si>
    <t>C -e Beneficiários da Carteira entre Janeiro e Dezembro de 2019</t>
  </si>
  <si>
    <t>Fonte: Painel de Precificação: Plano de Saúde 2018</t>
  </si>
  <si>
    <t>Período: Mar/2018, Jun/2018, Set/2018, Dez/2018, Mar/2019, Jun/2019, Set/2019, Dez/2019</t>
  </si>
  <si>
    <t>Assistência Médica por Competência segundo Faixa etária-Reajuste</t>
  </si>
  <si>
    <t>Data da consulta: 11/06/2020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</si>
</sst>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  <numFmt numFmtId="166" formatCode="#,##0.00000"/>
    <numFmt numFmtId="167" formatCode="0.0000%"/>
    <numFmt numFmtId="168" formatCode="#,##0.00000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2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3" fontId="47" fillId="35" borderId="12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43" fontId="49" fillId="0" borderId="10" xfId="63" applyFont="1" applyFill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164" fontId="49" fillId="33" borderId="10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 wrapText="1"/>
    </xf>
    <xf numFmtId="165" fontId="49" fillId="0" borderId="11" xfId="49" applyNumberFormat="1" applyFont="1" applyFill="1" applyBorder="1" applyAlignment="1">
      <alignment horizontal="center"/>
    </xf>
    <xf numFmtId="164" fontId="49" fillId="0" borderId="11" xfId="0" applyNumberFormat="1" applyFont="1" applyBorder="1" applyAlignment="1">
      <alignment horizontal="center"/>
    </xf>
    <xf numFmtId="164" fontId="49" fillId="33" borderId="11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165" fontId="49" fillId="0" borderId="12" xfId="49" applyNumberFormat="1" applyFont="1" applyFill="1" applyBorder="1" applyAlignment="1">
      <alignment horizontal="center"/>
    </xf>
    <xf numFmtId="164" fontId="49" fillId="0" borderId="12" xfId="0" applyNumberFormat="1" applyFont="1" applyBorder="1" applyAlignment="1">
      <alignment horizontal="center"/>
    </xf>
    <xf numFmtId="164" fontId="49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6" fontId="2" fillId="33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4" fontId="49" fillId="33" borderId="0" xfId="0" applyNumberFormat="1" applyFont="1" applyFill="1" applyAlignment="1">
      <alignment horizontal="center"/>
    </xf>
    <xf numFmtId="10" fontId="49" fillId="33" borderId="0" xfId="49" applyNumberFormat="1" applyFont="1" applyFill="1" applyBorder="1" applyAlignment="1">
      <alignment horizontal="center"/>
    </xf>
    <xf numFmtId="10" fontId="49" fillId="33" borderId="0" xfId="49" applyNumberFormat="1" applyFont="1" applyFill="1" applyAlignment="1">
      <alignment horizontal="center"/>
    </xf>
    <xf numFmtId="168" fontId="7" fillId="33" borderId="0" xfId="0" applyNumberFormat="1" applyFont="1" applyFill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/>
    </xf>
    <xf numFmtId="164" fontId="50" fillId="33" borderId="11" xfId="0" applyNumberFormat="1" applyFont="1" applyFill="1" applyBorder="1" applyAlignment="1">
      <alignment horizontal="center" vertical="center"/>
    </xf>
    <xf numFmtId="164" fontId="50" fillId="33" borderId="12" xfId="0" applyNumberFormat="1" applyFont="1" applyFill="1" applyBorder="1" applyAlignment="1">
      <alignment horizontal="center" vertical="center"/>
    </xf>
    <xf numFmtId="167" fontId="6" fillId="35" borderId="16" xfId="49" applyNumberFormat="1" applyFont="1" applyFill="1" applyBorder="1" applyAlignment="1">
      <alignment horizontal="center" vertical="center"/>
    </xf>
    <xf numFmtId="167" fontId="6" fillId="35" borderId="17" xfId="49" applyNumberFormat="1" applyFont="1" applyFill="1" applyBorder="1" applyAlignment="1">
      <alignment horizontal="center" vertical="center"/>
    </xf>
    <xf numFmtId="167" fontId="6" fillId="35" borderId="18" xfId="49" applyNumberFormat="1" applyFont="1" applyFill="1" applyBorder="1" applyAlignment="1">
      <alignment horizontal="center" vertical="center"/>
    </xf>
    <xf numFmtId="167" fontId="6" fillId="35" borderId="19" xfId="49" applyNumberFormat="1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Porcentagem 3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33</xdr:row>
      <xdr:rowOff>161925</xdr:rowOff>
    </xdr:from>
    <xdr:to>
      <xdr:col>7</xdr:col>
      <xdr:colOff>895350</xdr:colOff>
      <xdr:row>52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591300"/>
          <a:ext cx="86963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10</xdr:col>
      <xdr:colOff>114300</xdr:colOff>
      <xdr:row>98</xdr:row>
      <xdr:rowOff>76200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609600" y="15449550"/>
          <a:ext cx="11677650" cy="426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Notas: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EXTRAÇÃO DOS DADOS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 Acessar o ANS Tabnet (http://www.ans.gov.br/anstabnet/)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 Selecionar: Consultas - Beneficiários -UF, Região Metropolitana e Capital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campo "linha", selecionar :" faixa etária- reajuste"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No  campo "coluna", selecionar: "competência"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No campo "conteúdo', selecionar: "assistência médica"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 No campo "períodos disponíveis", selecionar : Mar/2018, Jun/2018, Set/2018, Dez/2018,Mar/2019, Jun/2019, Set/2019, Dez/2019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7) No campo "tipo de contratação" selecionar "individual ou familiar";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8) No campo "época de contratação" selecionar "Posterior à Lei 9.656/98";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CÁLCULO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Apura-se a média de beneficiários em t0 por faixas etárias;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Apura-se a média de beneficiários em t1 por faixas etárias;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Produtório dos beneficiários em t0  pelas variações de preço por faixas etárias presentes no último Painel de Precificação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Produtório dos beneficiários em t1  pelas variações de preço por faixas etárias presentes no último Painel de Precificação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Realizar a divisão do produtório de t1 pelo produtório de t0.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o%20contas%20fenasaude-%20receita%20-%20despesa%20463%20em%20diante%20marcia%20donelli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-2 versão"/>
      <sheetName val="DESPESA GRUPO 4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21"/>
  <sheetViews>
    <sheetView showGridLines="0" tabSelected="1" zoomScalePageLayoutView="0" workbookViewId="0" topLeftCell="A1">
      <selection activeCell="C24" sqref="C24"/>
    </sheetView>
  </sheetViews>
  <sheetFormatPr defaultColWidth="9.140625" defaultRowHeight="15"/>
  <cols>
    <col min="1" max="1" width="9.140625" style="3" customWidth="1"/>
    <col min="2" max="2" width="26.140625" style="3" customWidth="1"/>
    <col min="3" max="3" width="19.57421875" style="3" customWidth="1"/>
    <col min="4" max="4" width="18.7109375" style="3" customWidth="1"/>
    <col min="5" max="6" width="15.7109375" style="3" customWidth="1"/>
    <col min="7" max="7" width="20.28125" style="3" customWidth="1"/>
    <col min="8" max="8" width="20.8515625" style="3" bestFit="1" customWidth="1"/>
    <col min="9" max="9" width="17.140625" style="3" customWidth="1"/>
    <col min="10" max="10" width="19.28125" style="3" customWidth="1"/>
    <col min="11" max="11" width="17.8515625" style="3" customWidth="1"/>
    <col min="12" max="12" width="20.140625" style="3" customWidth="1"/>
    <col min="13" max="13" width="20.57421875" style="3" customWidth="1"/>
    <col min="14" max="14" width="16.8515625" style="3" customWidth="1"/>
    <col min="15" max="15" width="10.7109375" style="3" bestFit="1" customWidth="1"/>
    <col min="16" max="16" width="9.28125" style="3" bestFit="1" customWidth="1"/>
    <col min="17" max="17" width="11.140625" style="3" bestFit="1" customWidth="1"/>
    <col min="18" max="18" width="22.140625" style="3" bestFit="1" customWidth="1"/>
    <col min="19" max="19" width="23.00390625" style="3" bestFit="1" customWidth="1"/>
    <col min="20" max="21" width="17.28125" style="3" bestFit="1" customWidth="1"/>
    <col min="22" max="16384" width="9.140625" style="3" customWidth="1"/>
  </cols>
  <sheetData>
    <row r="3" spans="2:8" ht="15">
      <c r="B3" s="4"/>
      <c r="C3" s="4"/>
      <c r="D3" s="4"/>
      <c r="E3" s="4"/>
      <c r="F3" s="4"/>
      <c r="G3" s="4"/>
      <c r="H3" s="4"/>
    </row>
    <row r="5" spans="2:4" ht="18.75">
      <c r="B5" s="1" t="s">
        <v>17</v>
      </c>
      <c r="C5" s="5"/>
      <c r="D5" s="5"/>
    </row>
    <row r="6" spans="2:4" ht="15">
      <c r="B6" s="3" t="s">
        <v>18</v>
      </c>
      <c r="C6" s="2"/>
      <c r="D6" s="2"/>
    </row>
    <row r="10" ht="18.75">
      <c r="B10" s="14" t="s">
        <v>14</v>
      </c>
    </row>
    <row r="11" ht="15">
      <c r="B11" s="3" t="s">
        <v>41</v>
      </c>
    </row>
    <row r="12" ht="15">
      <c r="B12" s="3" t="s">
        <v>1</v>
      </c>
    </row>
    <row r="13" ht="15">
      <c r="B13" s="3" t="s">
        <v>2</v>
      </c>
    </row>
    <row r="14" ht="15">
      <c r="B14" s="3" t="s">
        <v>40</v>
      </c>
    </row>
    <row r="15" ht="15">
      <c r="B15" s="3" t="s">
        <v>42</v>
      </c>
    </row>
    <row r="16" spans="2:4" ht="15">
      <c r="B16"/>
      <c r="C16"/>
      <c r="D16"/>
    </row>
    <row r="17" spans="2:10" ht="15">
      <c r="B17" s="6" t="s">
        <v>3</v>
      </c>
      <c r="C17" s="7">
        <v>43160</v>
      </c>
      <c r="D17" s="7">
        <v>43252</v>
      </c>
      <c r="E17" s="7">
        <v>43344</v>
      </c>
      <c r="F17" s="7">
        <v>43435</v>
      </c>
      <c r="G17" s="7">
        <v>43525</v>
      </c>
      <c r="H17" s="7">
        <v>43617</v>
      </c>
      <c r="I17" s="7">
        <v>43709</v>
      </c>
      <c r="J17" s="7">
        <v>43800</v>
      </c>
    </row>
    <row r="18" spans="2:10" ht="15">
      <c r="B18" s="8" t="s">
        <v>4</v>
      </c>
      <c r="C18" s="9">
        <v>2521939</v>
      </c>
      <c r="D18" s="9">
        <v>2529705</v>
      </c>
      <c r="E18" s="9">
        <v>2516247</v>
      </c>
      <c r="F18" s="9">
        <v>2524258</v>
      </c>
      <c r="G18" s="9">
        <v>2488778</v>
      </c>
      <c r="H18" s="9">
        <v>2503429</v>
      </c>
      <c r="I18" s="9">
        <v>2499628</v>
      </c>
      <c r="J18" s="9">
        <v>2496823</v>
      </c>
    </row>
    <row r="19" spans="2:10" ht="15">
      <c r="B19" s="10" t="s">
        <v>5</v>
      </c>
      <c r="C19" s="11">
        <v>431064</v>
      </c>
      <c r="D19" s="11">
        <v>429912</v>
      </c>
      <c r="E19" s="11">
        <v>428929</v>
      </c>
      <c r="F19" s="11">
        <v>430360</v>
      </c>
      <c r="G19" s="11">
        <v>428012</v>
      </c>
      <c r="H19" s="11">
        <v>427749</v>
      </c>
      <c r="I19" s="11">
        <v>428506</v>
      </c>
      <c r="J19" s="11">
        <v>428530</v>
      </c>
    </row>
    <row r="20" spans="2:10" ht="15">
      <c r="B20" s="10" t="s">
        <v>6</v>
      </c>
      <c r="C20" s="11">
        <v>483926</v>
      </c>
      <c r="D20" s="11">
        <v>477725</v>
      </c>
      <c r="E20" s="11">
        <v>472029</v>
      </c>
      <c r="F20" s="11">
        <v>470787</v>
      </c>
      <c r="G20" s="11">
        <v>465037</v>
      </c>
      <c r="H20" s="11">
        <v>462702</v>
      </c>
      <c r="I20" s="11">
        <v>461434</v>
      </c>
      <c r="J20" s="11">
        <v>460375</v>
      </c>
    </row>
    <row r="21" spans="2:10" ht="15">
      <c r="B21" s="10" t="s">
        <v>7</v>
      </c>
      <c r="C21" s="11">
        <v>541963</v>
      </c>
      <c r="D21" s="11">
        <v>536659</v>
      </c>
      <c r="E21" s="11">
        <v>530848</v>
      </c>
      <c r="F21" s="11">
        <v>528074</v>
      </c>
      <c r="G21" s="11">
        <v>519723</v>
      </c>
      <c r="H21" s="11">
        <v>514065</v>
      </c>
      <c r="I21" s="11">
        <v>509094</v>
      </c>
      <c r="J21" s="11">
        <v>504804</v>
      </c>
    </row>
    <row r="22" spans="2:10" ht="15">
      <c r="B22" s="10" t="s">
        <v>8</v>
      </c>
      <c r="C22" s="11">
        <v>565139</v>
      </c>
      <c r="D22" s="11">
        <v>559442</v>
      </c>
      <c r="E22" s="11">
        <v>554130</v>
      </c>
      <c r="F22" s="11">
        <v>550520</v>
      </c>
      <c r="G22" s="11">
        <v>542329</v>
      </c>
      <c r="H22" s="11">
        <v>537166</v>
      </c>
      <c r="I22" s="11">
        <v>534340</v>
      </c>
      <c r="J22" s="11">
        <v>531797</v>
      </c>
    </row>
    <row r="23" spans="2:10" ht="15">
      <c r="B23" s="10" t="s">
        <v>9</v>
      </c>
      <c r="C23" s="11">
        <v>482392</v>
      </c>
      <c r="D23" s="11">
        <v>482350</v>
      </c>
      <c r="E23" s="11">
        <v>482219</v>
      </c>
      <c r="F23" s="11">
        <v>484445</v>
      </c>
      <c r="G23" s="11">
        <v>482860</v>
      </c>
      <c r="H23" s="11">
        <v>483442</v>
      </c>
      <c r="I23" s="11">
        <v>484084</v>
      </c>
      <c r="J23" s="11">
        <v>486060</v>
      </c>
    </row>
    <row r="24" spans="2:10" ht="15">
      <c r="B24" s="10" t="s">
        <v>10</v>
      </c>
      <c r="C24" s="11">
        <v>407596</v>
      </c>
      <c r="D24" s="11">
        <v>406548</v>
      </c>
      <c r="E24" s="11">
        <v>405491</v>
      </c>
      <c r="F24" s="11">
        <v>406340</v>
      </c>
      <c r="G24" s="11">
        <v>402977</v>
      </c>
      <c r="H24" s="11">
        <v>401874</v>
      </c>
      <c r="I24" s="11">
        <v>401741</v>
      </c>
      <c r="J24" s="11">
        <v>401524</v>
      </c>
    </row>
    <row r="25" spans="2:10" ht="15">
      <c r="B25" s="10" t="s">
        <v>11</v>
      </c>
      <c r="C25" s="11">
        <v>400869</v>
      </c>
      <c r="D25" s="11">
        <v>396415</v>
      </c>
      <c r="E25" s="11">
        <v>392648</v>
      </c>
      <c r="F25" s="11">
        <v>390317</v>
      </c>
      <c r="G25" s="11">
        <v>385006</v>
      </c>
      <c r="H25" s="11">
        <v>380529</v>
      </c>
      <c r="I25" s="11">
        <v>378052</v>
      </c>
      <c r="J25" s="11">
        <v>376503</v>
      </c>
    </row>
    <row r="26" spans="2:10" ht="15">
      <c r="B26" s="10" t="s">
        <v>12</v>
      </c>
      <c r="C26" s="11">
        <v>413771</v>
      </c>
      <c r="D26" s="11">
        <v>413156</v>
      </c>
      <c r="E26" s="11">
        <v>412554</v>
      </c>
      <c r="F26" s="11">
        <v>413877</v>
      </c>
      <c r="G26" s="11">
        <v>411767</v>
      </c>
      <c r="H26" s="11">
        <v>411761</v>
      </c>
      <c r="I26" s="11">
        <v>412322</v>
      </c>
      <c r="J26" s="11">
        <v>412442</v>
      </c>
    </row>
    <row r="27" spans="2:10" ht="15">
      <c r="B27" s="10" t="s">
        <v>13</v>
      </c>
      <c r="C27" s="11">
        <v>1795912</v>
      </c>
      <c r="D27" s="11">
        <v>1812303</v>
      </c>
      <c r="E27" s="11">
        <v>1829908</v>
      </c>
      <c r="F27" s="11">
        <v>1850595</v>
      </c>
      <c r="G27" s="44">
        <v>1865319</v>
      </c>
      <c r="H27" s="44">
        <v>1883452</v>
      </c>
      <c r="I27" s="44">
        <v>1906625</v>
      </c>
      <c r="J27" s="44">
        <v>1933158</v>
      </c>
    </row>
    <row r="28" spans="2:10" ht="15">
      <c r="B28" s="12" t="s">
        <v>0</v>
      </c>
      <c r="C28" s="13">
        <f aca="true" t="shared" si="0" ref="C28:J28">SUM(C18:C27)</f>
        <v>8044571</v>
      </c>
      <c r="D28" s="13">
        <f t="shared" si="0"/>
        <v>8044215</v>
      </c>
      <c r="E28" s="13">
        <f t="shared" si="0"/>
        <v>8025003</v>
      </c>
      <c r="F28" s="13">
        <f t="shared" si="0"/>
        <v>8049573</v>
      </c>
      <c r="G28" s="13">
        <f t="shared" si="0"/>
        <v>7991808</v>
      </c>
      <c r="H28" s="13">
        <f t="shared" si="0"/>
        <v>8006169</v>
      </c>
      <c r="I28" s="13">
        <f t="shared" si="0"/>
        <v>8015826</v>
      </c>
      <c r="J28" s="13">
        <f t="shared" si="0"/>
        <v>8032016</v>
      </c>
    </row>
    <row r="29" ht="15">
      <c r="B29" s="3" t="s">
        <v>16</v>
      </c>
    </row>
    <row r="33" ht="18.75">
      <c r="B33" s="14" t="s">
        <v>15</v>
      </c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>
      <c r="B53" s="3" t="s">
        <v>39</v>
      </c>
    </row>
    <row r="57" ht="18.75">
      <c r="B57" s="14" t="s">
        <v>36</v>
      </c>
    </row>
    <row r="59" spans="2:10" ht="76.5">
      <c r="B59" s="16" t="s">
        <v>19</v>
      </c>
      <c r="C59" s="17" t="s">
        <v>37</v>
      </c>
      <c r="D59" s="17" t="s">
        <v>38</v>
      </c>
      <c r="E59" s="17" t="s">
        <v>20</v>
      </c>
      <c r="F59" s="17" t="s">
        <v>21</v>
      </c>
      <c r="G59" s="16" t="s">
        <v>22</v>
      </c>
      <c r="H59" s="16" t="s">
        <v>23</v>
      </c>
      <c r="I59" s="16" t="s">
        <v>24</v>
      </c>
      <c r="J59" s="16" t="s">
        <v>25</v>
      </c>
    </row>
    <row r="60" spans="2:10" ht="15">
      <c r="B60" s="18" t="s">
        <v>26</v>
      </c>
      <c r="C60" s="19">
        <f>AVERAGE(C18:F18)</f>
        <v>2523037.25</v>
      </c>
      <c r="D60" s="19">
        <f>AVERAGE(G18:J18)</f>
        <v>2497164.5</v>
      </c>
      <c r="E60" s="20">
        <v>0</v>
      </c>
      <c r="F60" s="21">
        <f>100</f>
        <v>100</v>
      </c>
      <c r="G60" s="22">
        <f aca="true" t="shared" si="1" ref="G60:G69">C60*F60</f>
        <v>252303725</v>
      </c>
      <c r="H60" s="22">
        <f aca="true" t="shared" si="2" ref="H60:H69">D60*F60</f>
        <v>249716450</v>
      </c>
      <c r="I60" s="45">
        <f>G70/C70</f>
        <v>259.8406148099632</v>
      </c>
      <c r="J60" s="45">
        <f>H70/D70</f>
        <v>263.9117458056207</v>
      </c>
    </row>
    <row r="61" spans="2:10" ht="15">
      <c r="B61" s="23" t="s">
        <v>27</v>
      </c>
      <c r="C61" s="24">
        <f aca="true" t="shared" si="3" ref="C61:C69">AVERAGE(C19:F19)</f>
        <v>430066.25</v>
      </c>
      <c r="D61" s="24">
        <f aca="true" t="shared" si="4" ref="D61:D69">AVERAGE(G19:J19)</f>
        <v>428199.25</v>
      </c>
      <c r="E61" s="25">
        <v>0.201</v>
      </c>
      <c r="F61" s="26">
        <f aca="true" t="shared" si="5" ref="F61:F69">F60*(1+E61)</f>
        <v>120.10000000000001</v>
      </c>
      <c r="G61" s="27">
        <f t="shared" si="1"/>
        <v>51650956.625</v>
      </c>
      <c r="H61" s="27">
        <f t="shared" si="2"/>
        <v>51426729.925000004</v>
      </c>
      <c r="I61" s="46"/>
      <c r="J61" s="46"/>
    </row>
    <row r="62" spans="2:10" ht="15">
      <c r="B62" s="23" t="s">
        <v>28</v>
      </c>
      <c r="C62" s="24">
        <f t="shared" si="3"/>
        <v>476116.75</v>
      </c>
      <c r="D62" s="24">
        <f t="shared" si="4"/>
        <v>462387</v>
      </c>
      <c r="E62" s="25">
        <v>0.153</v>
      </c>
      <c r="F62" s="26">
        <f t="shared" si="5"/>
        <v>138.4753</v>
      </c>
      <c r="G62" s="27">
        <f t="shared" si="1"/>
        <v>65930409.791275</v>
      </c>
      <c r="H62" s="27">
        <f t="shared" si="2"/>
        <v>64029178.5411</v>
      </c>
      <c r="I62" s="46"/>
      <c r="J62" s="46"/>
    </row>
    <row r="63" spans="2:10" ht="15">
      <c r="B63" s="23" t="s">
        <v>29</v>
      </c>
      <c r="C63" s="24">
        <f t="shared" si="3"/>
        <v>534386</v>
      </c>
      <c r="D63" s="24">
        <f t="shared" si="4"/>
        <v>511921.5</v>
      </c>
      <c r="E63" s="25">
        <v>0.129</v>
      </c>
      <c r="F63" s="26">
        <f t="shared" si="5"/>
        <v>156.3386137</v>
      </c>
      <c r="G63" s="27">
        <f t="shared" si="1"/>
        <v>83545166.4206882</v>
      </c>
      <c r="H63" s="27">
        <f t="shared" si="2"/>
        <v>80033097.63322455</v>
      </c>
      <c r="I63" s="46"/>
      <c r="J63" s="46"/>
    </row>
    <row r="64" spans="2:10" ht="15">
      <c r="B64" s="23" t="s">
        <v>30</v>
      </c>
      <c r="C64" s="24">
        <f t="shared" si="3"/>
        <v>557307.75</v>
      </c>
      <c r="D64" s="24">
        <f t="shared" si="4"/>
        <v>536408</v>
      </c>
      <c r="E64" s="25">
        <v>0.115</v>
      </c>
      <c r="F64" s="26">
        <f t="shared" si="5"/>
        <v>174.3175542755</v>
      </c>
      <c r="G64" s="27">
        <f t="shared" si="1"/>
        <v>97148523.95878178</v>
      </c>
      <c r="H64" s="27">
        <f t="shared" si="2"/>
        <v>93505330.6538124</v>
      </c>
      <c r="I64" s="46"/>
      <c r="J64" s="46"/>
    </row>
    <row r="65" spans="2:10" ht="15">
      <c r="B65" s="23" t="s">
        <v>31</v>
      </c>
      <c r="C65" s="24">
        <f t="shared" si="3"/>
        <v>482851.5</v>
      </c>
      <c r="D65" s="24">
        <f t="shared" si="4"/>
        <v>484111.5</v>
      </c>
      <c r="E65" s="25">
        <v>0.156</v>
      </c>
      <c r="F65" s="26">
        <f t="shared" si="5"/>
        <v>201.51109274247796</v>
      </c>
      <c r="G65" s="27">
        <f t="shared" si="1"/>
        <v>97299933.39734459</v>
      </c>
      <c r="H65" s="27">
        <f t="shared" si="2"/>
        <v>97553837.37420012</v>
      </c>
      <c r="I65" s="46"/>
      <c r="J65" s="46"/>
    </row>
    <row r="66" spans="2:10" ht="15">
      <c r="B66" s="23" t="s">
        <v>32</v>
      </c>
      <c r="C66" s="24">
        <f t="shared" si="3"/>
        <v>406493.75</v>
      </c>
      <c r="D66" s="24">
        <f t="shared" si="4"/>
        <v>402029</v>
      </c>
      <c r="E66" s="25">
        <v>0.249</v>
      </c>
      <c r="F66" s="26">
        <f t="shared" si="5"/>
        <v>251.687354835355</v>
      </c>
      <c r="G66" s="27">
        <f t="shared" si="1"/>
        <v>102309336.69460408</v>
      </c>
      <c r="H66" s="27">
        <f t="shared" si="2"/>
        <v>101185615.57710293</v>
      </c>
      <c r="I66" s="46"/>
      <c r="J66" s="46"/>
    </row>
    <row r="67" spans="2:10" ht="15">
      <c r="B67" s="23" t="s">
        <v>33</v>
      </c>
      <c r="C67" s="24">
        <f t="shared" si="3"/>
        <v>395062.25</v>
      </c>
      <c r="D67" s="24">
        <f t="shared" si="4"/>
        <v>380022.5</v>
      </c>
      <c r="E67" s="25">
        <v>0.261</v>
      </c>
      <c r="F67" s="26">
        <f t="shared" si="5"/>
        <v>317.3777544473827</v>
      </c>
      <c r="G67" s="27">
        <f t="shared" si="1"/>
        <v>125383969.77193052</v>
      </c>
      <c r="H67" s="27">
        <f t="shared" si="2"/>
        <v>120610687.6894805</v>
      </c>
      <c r="I67" s="46"/>
      <c r="J67" s="46"/>
    </row>
    <row r="68" spans="2:10" ht="15">
      <c r="B68" s="23" t="s">
        <v>34</v>
      </c>
      <c r="C68" s="24">
        <f t="shared" si="3"/>
        <v>413339.5</v>
      </c>
      <c r="D68" s="24">
        <f t="shared" si="4"/>
        <v>412073</v>
      </c>
      <c r="E68" s="25">
        <v>0.283</v>
      </c>
      <c r="F68" s="26">
        <f t="shared" si="5"/>
        <v>407.195658955992</v>
      </c>
      <c r="G68" s="27">
        <f t="shared" si="1"/>
        <v>168310050.07504025</v>
      </c>
      <c r="H68" s="27">
        <f t="shared" si="2"/>
        <v>167794336.7729725</v>
      </c>
      <c r="I68" s="46"/>
      <c r="J68" s="46"/>
    </row>
    <row r="69" spans="2:10" ht="15">
      <c r="B69" s="28" t="s">
        <v>35</v>
      </c>
      <c r="C69" s="29">
        <f t="shared" si="3"/>
        <v>1822179.5</v>
      </c>
      <c r="D69" s="29">
        <f t="shared" si="4"/>
        <v>1897138.5</v>
      </c>
      <c r="E69" s="30">
        <v>0.409</v>
      </c>
      <c r="F69" s="31">
        <f t="shared" si="5"/>
        <v>573.7386834689927</v>
      </c>
      <c r="G69" s="32">
        <f t="shared" si="1"/>
        <v>1045454867.3741874</v>
      </c>
      <c r="H69" s="32">
        <f t="shared" si="2"/>
        <v>1088461745.3483396</v>
      </c>
      <c r="I69" s="46"/>
      <c r="J69" s="46"/>
    </row>
    <row r="70" spans="2:10" ht="15">
      <c r="B70" s="33" t="s">
        <v>0</v>
      </c>
      <c r="C70" s="34">
        <f>SUM(C60:C69)</f>
        <v>8040840.5</v>
      </c>
      <c r="D70" s="34">
        <f>SUM(D60:D69)</f>
        <v>8011454.75</v>
      </c>
      <c r="E70" s="35"/>
      <c r="F70" s="36"/>
      <c r="G70" s="37">
        <f>SUM(G60:G69)</f>
        <v>2089336939.1088517</v>
      </c>
      <c r="H70" s="37">
        <f>SUM(H60:H69)</f>
        <v>2114317009.5152326</v>
      </c>
      <c r="I70" s="47"/>
      <c r="J70" s="47"/>
    </row>
    <row r="71" spans="2:10" ht="15">
      <c r="B71"/>
      <c r="C71"/>
      <c r="D71"/>
      <c r="E71" s="15"/>
      <c r="F71" s="15"/>
      <c r="G71" s="15"/>
      <c r="H71" s="38"/>
      <c r="I71" s="48">
        <f>J60/I60-1</f>
        <v>0.015667800811797417</v>
      </c>
      <c r="J71" s="49"/>
    </row>
    <row r="72" spans="2:10" ht="15">
      <c r="B72" s="39"/>
      <c r="C72" s="39"/>
      <c r="D72" s="39"/>
      <c r="E72" s="40"/>
      <c r="F72" s="41"/>
      <c r="G72" s="42"/>
      <c r="H72" s="43"/>
      <c r="I72" s="50"/>
      <c r="J72" s="51"/>
    </row>
    <row r="101" spans="2:19" ht="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ht="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2:19" ht="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2:19" ht="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2:19" ht="1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2:19" ht="1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2:19" ht="1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3:12" ht="15">
      <c r="C112"/>
      <c r="D112"/>
      <c r="E112"/>
      <c r="F112"/>
      <c r="G112"/>
      <c r="H112"/>
      <c r="I112"/>
      <c r="J112"/>
      <c r="K112"/>
      <c r="L112"/>
    </row>
    <row r="113" spans="3:12" ht="15">
      <c r="C113"/>
      <c r="D113"/>
      <c r="E113"/>
      <c r="F113"/>
      <c r="G113"/>
      <c r="H113"/>
      <c r="I113"/>
      <c r="J113"/>
      <c r="K113"/>
      <c r="L113"/>
    </row>
    <row r="114" spans="3:12" ht="15">
      <c r="C114"/>
      <c r="D114"/>
      <c r="E114"/>
      <c r="F114"/>
      <c r="G114"/>
      <c r="H114"/>
      <c r="I114"/>
      <c r="J114"/>
      <c r="K114"/>
      <c r="L114"/>
    </row>
    <row r="115" spans="3:12" ht="15">
      <c r="C115"/>
      <c r="D115"/>
      <c r="E115"/>
      <c r="F115"/>
      <c r="G115"/>
      <c r="H115"/>
      <c r="I115"/>
      <c r="J115"/>
      <c r="K115"/>
      <c r="L115"/>
    </row>
    <row r="116" spans="3:12" ht="15">
      <c r="C116"/>
      <c r="D116"/>
      <c r="E116"/>
      <c r="F116"/>
      <c r="G116"/>
      <c r="H116"/>
      <c r="I116"/>
      <c r="J116"/>
      <c r="K116"/>
      <c r="L116"/>
    </row>
    <row r="117" spans="3:12" ht="15">
      <c r="C117"/>
      <c r="D117"/>
      <c r="E117"/>
      <c r="F117"/>
      <c r="G117"/>
      <c r="H117"/>
      <c r="I117"/>
      <c r="J117"/>
      <c r="K117"/>
      <c r="L117"/>
    </row>
    <row r="118" spans="3:12" ht="15">
      <c r="C118"/>
      <c r="D118"/>
      <c r="E118"/>
      <c r="F118"/>
      <c r="G118"/>
      <c r="H118"/>
      <c r="I118"/>
      <c r="J118"/>
      <c r="K118"/>
      <c r="L118"/>
    </row>
    <row r="119" spans="3:12" ht="15">
      <c r="C119"/>
      <c r="D119"/>
      <c r="E119"/>
      <c r="F119"/>
      <c r="G119"/>
      <c r="H119"/>
      <c r="I119"/>
      <c r="J119"/>
      <c r="K119"/>
      <c r="L119"/>
    </row>
    <row r="120" spans="3:12" ht="15">
      <c r="C120"/>
      <c r="D120"/>
      <c r="E120"/>
      <c r="F120"/>
      <c r="G120"/>
      <c r="H120"/>
      <c r="I120"/>
      <c r="J120"/>
      <c r="K120"/>
      <c r="L120"/>
    </row>
    <row r="121" spans="3:12" ht="15">
      <c r="C121"/>
      <c r="D121"/>
      <c r="E121"/>
      <c r="F121"/>
      <c r="G121"/>
      <c r="H121"/>
      <c r="I121"/>
      <c r="J121"/>
      <c r="K121"/>
      <c r="L121"/>
    </row>
  </sheetData>
  <sheetProtection password="C3F4" sheet="1"/>
  <mergeCells count="3">
    <mergeCell ref="I60:I70"/>
    <mergeCell ref="J60:J70"/>
    <mergeCell ref="I71:J72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Santoro Morestrello</dc:creator>
  <cp:keywords/>
  <dc:description/>
  <cp:lastModifiedBy>Bruno Santoro Morestrello</cp:lastModifiedBy>
  <cp:lastPrinted>2018-10-18T20:20:44Z</cp:lastPrinted>
  <dcterms:created xsi:type="dcterms:W3CDTF">2018-08-14T02:42:39Z</dcterms:created>
  <dcterms:modified xsi:type="dcterms:W3CDTF">2020-11-16T16:23:59Z</dcterms:modified>
  <cp:category/>
  <cp:version/>
  <cp:contentType/>
  <cp:contentStatus/>
</cp:coreProperties>
</file>