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Banco_de_Dados\Royalty\6-Internet\Cálculo dos Royalties novo\2021\04_Abril_2021\"/>
    </mc:Choice>
  </mc:AlternateContent>
  <xr:revisionPtr revIDLastSave="0" documentId="8_{361B6609-D9F9-42E2-9A66-DA5299B4010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2020" sheetId="10" r:id="rId1"/>
  </sheets>
  <externalReferences>
    <externalReference r:id="rId2"/>
  </externalReferences>
  <definedNames>
    <definedName name="_xlnm.Print_Area" localSheetId="0">'2020'!$A$1:$O$113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3" i="10" l="1"/>
  <c r="O32" i="10"/>
  <c r="O31" i="10"/>
  <c r="O30" i="10"/>
  <c r="O29" i="10"/>
  <c r="O28" i="10"/>
  <c r="O27" i="10"/>
  <c r="O26" i="10"/>
  <c r="O25" i="10"/>
  <c r="O24" i="10" l="1"/>
  <c r="O23" i="10"/>
  <c r="L41" i="10" l="1"/>
  <c r="C57" i="10" l="1"/>
  <c r="E57" i="10"/>
  <c r="E59" i="10" s="1"/>
  <c r="E94" i="10" s="1"/>
  <c r="D59" i="10"/>
  <c r="F59" i="10"/>
  <c r="G59" i="10"/>
  <c r="H59" i="10"/>
  <c r="I59" i="10"/>
  <c r="J59" i="10"/>
  <c r="K59" i="10"/>
  <c r="M59" i="10"/>
  <c r="N59" i="10"/>
  <c r="C59" i="10"/>
  <c r="D57" i="10"/>
  <c r="O57" i="10"/>
  <c r="O56" i="10"/>
  <c r="O55" i="10"/>
  <c r="O54" i="10"/>
  <c r="O53" i="10"/>
  <c r="M57" i="10"/>
  <c r="N57" i="10"/>
  <c r="D89" i="10" l="1"/>
  <c r="C63" i="10" l="1"/>
  <c r="C64" i="10"/>
  <c r="C66" i="10"/>
  <c r="C67" i="10"/>
  <c r="C68" i="10"/>
  <c r="C69" i="10"/>
  <c r="C70" i="10"/>
  <c r="J105" i="10" l="1"/>
  <c r="I105" i="10"/>
  <c r="H105" i="10"/>
  <c r="G105" i="10"/>
  <c r="F105" i="10"/>
  <c r="E105" i="10"/>
  <c r="D105" i="10"/>
  <c r="C105" i="10"/>
  <c r="J71" i="10" l="1"/>
  <c r="O65" i="10"/>
  <c r="O64" i="10"/>
  <c r="O82" i="10"/>
  <c r="K81" i="10"/>
  <c r="H81" i="10"/>
  <c r="F81" i="10"/>
  <c r="E81" i="10"/>
  <c r="D81" i="10"/>
  <c r="L71" i="10"/>
  <c r="I71" i="10"/>
  <c r="H71" i="10"/>
  <c r="O66" i="10"/>
  <c r="F71" i="10"/>
  <c r="D71" i="10"/>
  <c r="O69" i="10"/>
  <c r="L81" i="10"/>
  <c r="O68" i="10"/>
  <c r="O63" i="10" l="1"/>
  <c r="J81" i="10"/>
  <c r="H83" i="10"/>
  <c r="G81" i="10"/>
  <c r="C81" i="10"/>
  <c r="H89" i="10"/>
  <c r="F89" i="10"/>
  <c r="K71" i="10"/>
  <c r="G71" i="10"/>
  <c r="E71" i="10"/>
  <c r="O67" i="10"/>
  <c r="C71" i="10"/>
  <c r="O62" i="10"/>
  <c r="I81" i="10"/>
  <c r="H90" i="10" l="1"/>
  <c r="C83" i="10"/>
  <c r="O113" i="10"/>
  <c r="O112" i="10"/>
  <c r="O111" i="10"/>
  <c r="O110" i="10"/>
  <c r="O109" i="10"/>
  <c r="O108" i="10"/>
  <c r="O107" i="10"/>
  <c r="N105" i="10"/>
  <c r="M105" i="10"/>
  <c r="L105" i="10"/>
  <c r="K105" i="10"/>
  <c r="O104" i="10"/>
  <c r="O103" i="10"/>
  <c r="O102" i="10"/>
  <c r="O101" i="10"/>
  <c r="O100" i="10"/>
  <c r="O99" i="10"/>
  <c r="O98" i="10"/>
  <c r="O97" i="10"/>
  <c r="O93" i="10"/>
  <c r="O92" i="10"/>
  <c r="N89" i="10"/>
  <c r="M89" i="10"/>
  <c r="L89" i="10"/>
  <c r="J89" i="10"/>
  <c r="O88" i="10"/>
  <c r="O87" i="10"/>
  <c r="O86" i="10"/>
  <c r="O85" i="10"/>
  <c r="N81" i="10"/>
  <c r="M81" i="10"/>
  <c r="O80" i="10"/>
  <c r="O79" i="10"/>
  <c r="O78" i="10"/>
  <c r="O77" i="10"/>
  <c r="O76" i="10"/>
  <c r="O75" i="10"/>
  <c r="O73" i="10"/>
  <c r="O72" i="10"/>
  <c r="N71" i="10"/>
  <c r="M71" i="10"/>
  <c r="O58" i="10"/>
  <c r="L57" i="10"/>
  <c r="K57" i="10"/>
  <c r="J57" i="10"/>
  <c r="I57" i="10"/>
  <c r="H57" i="10"/>
  <c r="G57" i="10"/>
  <c r="F57" i="10"/>
  <c r="L51" i="10"/>
  <c r="K51" i="10"/>
  <c r="J51" i="10"/>
  <c r="I51" i="10"/>
  <c r="H51" i="10"/>
  <c r="G51" i="10"/>
  <c r="F51" i="10"/>
  <c r="E51" i="10"/>
  <c r="D51" i="10"/>
  <c r="C51" i="10"/>
  <c r="O50" i="10"/>
  <c r="O49" i="10"/>
  <c r="O48" i="10"/>
  <c r="O47" i="10"/>
  <c r="O46" i="10"/>
  <c r="O45" i="10"/>
  <c r="O44" i="10"/>
  <c r="N51" i="10"/>
  <c r="O43" i="10"/>
  <c r="M51" i="10"/>
  <c r="K41" i="10"/>
  <c r="J41" i="10"/>
  <c r="I41" i="10"/>
  <c r="H41" i="10"/>
  <c r="G41" i="10"/>
  <c r="F41" i="10"/>
  <c r="E41" i="10"/>
  <c r="D41" i="10"/>
  <c r="C41" i="10"/>
  <c r="O40" i="10"/>
  <c r="O39" i="10"/>
  <c r="O38" i="10"/>
  <c r="O37" i="10"/>
  <c r="O36" i="10"/>
  <c r="O35" i="10"/>
  <c r="O34" i="10"/>
  <c r="N41" i="10"/>
  <c r="M41" i="10"/>
  <c r="L22" i="10"/>
  <c r="K22" i="10"/>
  <c r="J22" i="10"/>
  <c r="I22" i="10"/>
  <c r="H22" i="10"/>
  <c r="G22" i="10"/>
  <c r="F22" i="10"/>
  <c r="E22" i="10"/>
  <c r="D22" i="10"/>
  <c r="C22" i="10"/>
  <c r="O21" i="10"/>
  <c r="O20" i="10"/>
  <c r="O19" i="10"/>
  <c r="O18" i="10"/>
  <c r="O17" i="10"/>
  <c r="O16" i="10"/>
  <c r="O15" i="10"/>
  <c r="O14" i="10"/>
  <c r="O13" i="10"/>
  <c r="O12" i="10"/>
  <c r="N22" i="10"/>
  <c r="M22" i="10"/>
  <c r="O81" i="10" l="1"/>
  <c r="M83" i="10"/>
  <c r="M90" i="10" s="1"/>
  <c r="D52" i="10"/>
  <c r="G83" i="10"/>
  <c r="L83" i="10"/>
  <c r="L90" i="10" s="1"/>
  <c r="C52" i="10"/>
  <c r="K83" i="10"/>
  <c r="I83" i="10"/>
  <c r="E83" i="10"/>
  <c r="J83" i="10"/>
  <c r="J90" i="10" s="1"/>
  <c r="E52" i="10"/>
  <c r="F52" i="10"/>
  <c r="L52" i="10"/>
  <c r="K52" i="10"/>
  <c r="F83" i="10"/>
  <c r="F90" i="10" s="1"/>
  <c r="N83" i="10"/>
  <c r="N90" i="10" s="1"/>
  <c r="J52" i="10"/>
  <c r="H52" i="10"/>
  <c r="I52" i="10"/>
  <c r="O51" i="10"/>
  <c r="O105" i="10"/>
  <c r="N52" i="10"/>
  <c r="O22" i="10"/>
  <c r="M52" i="10"/>
  <c r="O41" i="10"/>
  <c r="G52" i="10"/>
  <c r="O11" i="10"/>
  <c r="O42" i="10"/>
  <c r="O52" i="10" l="1"/>
  <c r="L59" i="10"/>
  <c r="O59" i="10" s="1"/>
  <c r="M94" i="10"/>
  <c r="J94" i="10"/>
  <c r="N94" i="10"/>
  <c r="H94" i="10"/>
  <c r="F94" i="10"/>
  <c r="L94" i="10" l="1"/>
  <c r="O74" i="10"/>
  <c r="O70" i="10"/>
  <c r="D83" i="10" l="1"/>
  <c r="D90" i="10" l="1"/>
  <c r="O83" i="10"/>
  <c r="D94" i="10" l="1"/>
  <c r="O71" i="10"/>
  <c r="O84" i="10" l="1"/>
  <c r="C89" i="10"/>
  <c r="C90" i="10" s="1"/>
  <c r="C94" i="10" s="1"/>
  <c r="E89" i="10" l="1"/>
  <c r="E90" i="10" s="1"/>
  <c r="G89" i="10" l="1"/>
  <c r="G90" i="10" s="1"/>
  <c r="G94" i="10" l="1"/>
  <c r="I89" i="10"/>
  <c r="I90" i="10" s="1"/>
  <c r="I94" i="10" s="1"/>
  <c r="K89" i="10" l="1"/>
  <c r="K90" i="10" s="1"/>
  <c r="K94" i="10" s="1"/>
  <c r="O94" i="10" s="1"/>
  <c r="O89" i="10" l="1"/>
  <c r="O90" i="10" s="1"/>
</calcChain>
</file>

<file path=xl/sharedStrings.xml><?xml version="1.0" encoding="utf-8"?>
<sst xmlns="http://schemas.openxmlformats.org/spreadsheetml/2006/main" count="120" uniqueCount="65">
  <si>
    <t>ROYALTIES</t>
  </si>
  <si>
    <t>Estados</t>
  </si>
  <si>
    <t>AL</t>
  </si>
  <si>
    <t>AM</t>
  </si>
  <si>
    <t>BA</t>
  </si>
  <si>
    <t>CE</t>
  </si>
  <si>
    <t>ES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</si>
  <si>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</si>
  <si>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</si>
  <si>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</si>
  <si>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</si>
  <si>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</si>
  <si>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</si>
  <si>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</si>
  <si>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</si>
  <si>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MG</t>
  </si>
  <si>
    <t>PA</t>
  </si>
  <si>
    <t>PB</t>
  </si>
  <si>
    <t>PE</t>
  </si>
  <si>
    <t>RS</t>
  </si>
  <si>
    <t>SC</t>
  </si>
  <si>
    <t>Total Municípios</t>
  </si>
  <si>
    <t>Total de Depósitos</t>
  </si>
  <si>
    <t>Total Estados + Municípios+ Depósitos</t>
  </si>
  <si>
    <t>Comando da Marinha</t>
  </si>
  <si>
    <t>Ministério da Ciência e Tecnologia</t>
  </si>
  <si>
    <t>Total União</t>
  </si>
  <si>
    <t>Fundo Especial</t>
  </si>
  <si>
    <t>Ministério de Minas e Energia</t>
  </si>
  <si>
    <t>Ministério do Meio Ambiente</t>
  </si>
  <si>
    <t>Total do Pagamento aos Proprietários de Terra</t>
  </si>
  <si>
    <t>Média</t>
  </si>
  <si>
    <t>Preço Petróleo</t>
  </si>
  <si>
    <t>R$/m3</t>
  </si>
  <si>
    <t>US$/bbl</t>
  </si>
  <si>
    <t>Brent Dated</t>
  </si>
  <si>
    <t>Preço Gás Natural</t>
  </si>
  <si>
    <t>Taxa Câmbio</t>
  </si>
  <si>
    <t>R$/US$</t>
  </si>
  <si>
    <t>Produção Petróleo</t>
  </si>
  <si>
    <t>bbl/dia</t>
  </si>
  <si>
    <t>Produção Gás Natural</t>
  </si>
  <si>
    <t>Milhões m3/dia</t>
  </si>
  <si>
    <t>Depósitos Judiciais</t>
  </si>
  <si>
    <t>R$/1.000m3</t>
  </si>
  <si>
    <t>Fundo Social</t>
  </si>
  <si>
    <t>MA</t>
  </si>
  <si>
    <t>Educação e Saúde</t>
  </si>
  <si>
    <t>Variáveis Mensais (mês de caixa)</t>
  </si>
  <si>
    <t>SUPERINTENDÊNCIA DE PARTICIPAÇÕES GOVERNAMENTAIS</t>
  </si>
  <si>
    <t>PARTICIPAÇÃO ESPECIAL</t>
  </si>
  <si>
    <t xml:space="preserve">Total União </t>
  </si>
  <si>
    <t>Total Brasil - Participações Especiais</t>
  </si>
  <si>
    <t>Total Estados + Municípios</t>
  </si>
  <si>
    <t>TOTAL DAS PARTICIPAÇÕES GOVERNAMENTAIS</t>
  </si>
  <si>
    <t>TAXA DE OCUPAÇÃO OU RETENÇÃO DE ÁREA</t>
  </si>
  <si>
    <t>PAGAMENTO AOS PROPRIETÁRIOS DE TERRA</t>
  </si>
  <si>
    <t>BÔNUS DE ASSINATURA</t>
  </si>
  <si>
    <t xml:space="preserve">  Mês de Crédito</t>
  </si>
  <si>
    <t>Royalties Total</t>
  </si>
  <si>
    <t>Educação</t>
  </si>
  <si>
    <t>Saúde</t>
  </si>
  <si>
    <t>Total - 2020</t>
  </si>
  <si>
    <t xml:space="preserve">      Consolidação das Participações Governamentais e de Terceiros - 2020</t>
  </si>
  <si>
    <t>Nota: As informações relacionadas a 'PAGAMENTO AOS PROPRIETÁRIOS DE TERRA' terão defasagem de dois meses nesta Tabela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</si>
</sst>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6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168" fontId="4" fillId="3" borderId="10" xfId="1" applyNumberFormat="1" applyFont="1" applyFill="1" applyBorder="1" applyAlignment="1">
      <alignment horizontal="right" vertical="center"/>
    </xf>
    <xf numFmtId="168" fontId="4" fillId="3" borderId="11" xfId="1" applyNumberFormat="1" applyFont="1" applyFill="1" applyBorder="1" applyAlignment="1">
      <alignment horizontal="right" vertical="center"/>
    </xf>
    <xf numFmtId="164" fontId="4" fillId="3" borderId="11" xfId="1" applyFont="1" applyFill="1" applyBorder="1" applyAlignment="1">
      <alignment horizontal="right" vertical="center"/>
    </xf>
    <xf numFmtId="168" fontId="4" fillId="3" borderId="12" xfId="1" applyNumberFormat="1" applyFont="1" applyFill="1" applyBorder="1" applyAlignment="1">
      <alignment horizontal="right" vertical="center"/>
    </xf>
    <xf numFmtId="164" fontId="4" fillId="3" borderId="0" xfId="0" applyNumberFormat="1" applyFont="1" applyFill="1"/>
    <xf numFmtId="164" fontId="0" fillId="3" borderId="0" xfId="0" applyNumberFormat="1" applyFill="1"/>
    <xf numFmtId="43" fontId="4" fillId="3" borderId="0" xfId="0" applyNumberFormat="1" applyFont="1" applyFill="1"/>
    <xf numFmtId="169" fontId="4" fillId="3" borderId="0" xfId="0" applyNumberFormat="1" applyFont="1" applyFill="1"/>
    <xf numFmtId="165" fontId="5" fillId="2" borderId="19" xfId="0" applyNumberFormat="1" applyFont="1" applyFill="1" applyBorder="1" applyAlignment="1">
      <alignment horizontal="center" vertical="center"/>
    </xf>
    <xf numFmtId="0" fontId="9" fillId="3" borderId="0" xfId="5" applyFont="1" applyFill="1" applyBorder="1" applyAlignment="1">
      <alignment horizontal="left" indent="1"/>
    </xf>
    <xf numFmtId="4" fontId="3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4" borderId="0" xfId="0" applyFill="1"/>
    <xf numFmtId="168" fontId="4" fillId="3" borderId="22" xfId="1" applyNumberFormat="1" applyFont="1" applyFill="1" applyBorder="1" applyAlignment="1">
      <alignment horizontal="right" vertical="center"/>
    </xf>
    <xf numFmtId="164" fontId="4" fillId="0" borderId="0" xfId="0" applyNumberFormat="1" applyFont="1" applyBorder="1"/>
    <xf numFmtId="164" fontId="4" fillId="3" borderId="0" xfId="0" applyNumberFormat="1" applyFont="1" applyFill="1" applyBorder="1"/>
    <xf numFmtId="165" fontId="5" fillId="2" borderId="18" xfId="0" applyNumberFormat="1" applyFont="1" applyFill="1" applyBorder="1" applyAlignment="1">
      <alignment horizontal="center" vertical="center"/>
    </xf>
    <xf numFmtId="168" fontId="4" fillId="3" borderId="8" xfId="1" applyNumberFormat="1" applyFont="1" applyFill="1" applyBorder="1" applyAlignment="1">
      <alignment horizontal="right" vertical="center"/>
    </xf>
    <xf numFmtId="164" fontId="4" fillId="3" borderId="8" xfId="1" applyFont="1" applyFill="1" applyBorder="1" applyAlignment="1">
      <alignment horizontal="right" vertical="center"/>
    </xf>
    <xf numFmtId="165" fontId="5" fillId="2" borderId="25" xfId="0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/>
    </xf>
    <xf numFmtId="164" fontId="4" fillId="4" borderId="11" xfId="0" applyNumberFormat="1" applyFont="1" applyFill="1" applyBorder="1"/>
    <xf numFmtId="164" fontId="4" fillId="4" borderId="4" xfId="0" applyNumberFormat="1" applyFont="1" applyFill="1" applyBorder="1"/>
    <xf numFmtId="164" fontId="4" fillId="4" borderId="11" xfId="0" applyNumberFormat="1" applyFont="1" applyFill="1" applyBorder="1" applyAlignment="1">
      <alignment horizontal="right" vertical="center"/>
    </xf>
    <xf numFmtId="164" fontId="4" fillId="4" borderId="11" xfId="1" applyNumberFormat="1" applyFont="1" applyFill="1" applyBorder="1"/>
    <xf numFmtId="164" fontId="4" fillId="4" borderId="10" xfId="0" applyNumberFormat="1" applyFont="1" applyFill="1" applyBorder="1"/>
    <xf numFmtId="164" fontId="4" fillId="4" borderId="20" xfId="0" applyNumberFormat="1" applyFont="1" applyFill="1" applyBorder="1"/>
    <xf numFmtId="164" fontId="4" fillId="4" borderId="8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168" fontId="4" fillId="4" borderId="4" xfId="1" applyNumberFormat="1" applyFont="1" applyFill="1" applyBorder="1" applyAlignment="1">
      <alignment horizontal="right" vertical="center"/>
    </xf>
    <xf numFmtId="164" fontId="4" fillId="4" borderId="4" xfId="1" applyFont="1" applyFill="1" applyBorder="1" applyAlignment="1">
      <alignment horizontal="right" vertical="center"/>
    </xf>
    <xf numFmtId="168" fontId="4" fillId="4" borderId="9" xfId="1" applyNumberFormat="1" applyFont="1" applyFill="1" applyBorder="1" applyAlignment="1">
      <alignment horizontal="right" vertical="center"/>
    </xf>
    <xf numFmtId="168" fontId="4" fillId="4" borderId="4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/>
    <xf numFmtId="165" fontId="5" fillId="2" borderId="29" xfId="0" applyNumberFormat="1" applyFont="1" applyFill="1" applyBorder="1" applyAlignment="1">
      <alignment horizontal="center" vertical="center"/>
    </xf>
    <xf numFmtId="164" fontId="5" fillId="5" borderId="26" xfId="1" applyNumberFormat="1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center" vertical="center"/>
    </xf>
    <xf numFmtId="164" fontId="5" fillId="5" borderId="30" xfId="1" applyNumberFormat="1" applyFont="1" applyFill="1" applyBorder="1" applyAlignment="1">
      <alignment horizontal="center" vertical="center"/>
    </xf>
    <xf numFmtId="164" fontId="5" fillId="5" borderId="12" xfId="1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4" fillId="5" borderId="30" xfId="1" applyNumberFormat="1" applyFont="1" applyFill="1" applyBorder="1" applyAlignment="1">
      <alignment horizontal="center" vertical="center"/>
    </xf>
    <xf numFmtId="164" fontId="5" fillId="6" borderId="30" xfId="1" applyNumberFormat="1" applyFont="1" applyFill="1" applyBorder="1" applyAlignment="1">
      <alignment horizontal="center" vertical="center"/>
    </xf>
    <xf numFmtId="164" fontId="5" fillId="6" borderId="27" xfId="0" applyNumberFormat="1" applyFont="1" applyFill="1" applyBorder="1" applyAlignment="1">
      <alignment horizontal="center" vertical="center"/>
    </xf>
    <xf numFmtId="165" fontId="5" fillId="7" borderId="21" xfId="0" applyNumberFormat="1" applyFont="1" applyFill="1" applyBorder="1" applyAlignment="1">
      <alignment horizontal="center" vertical="center"/>
    </xf>
    <xf numFmtId="165" fontId="5" fillId="7" borderId="23" xfId="0" applyNumberFormat="1" applyFont="1" applyFill="1" applyBorder="1" applyAlignment="1">
      <alignment horizontal="center" vertical="center"/>
    </xf>
    <xf numFmtId="164" fontId="5" fillId="6" borderId="27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168" fontId="5" fillId="6" borderId="26" xfId="0" applyNumberFormat="1" applyFont="1" applyFill="1" applyBorder="1" applyAlignment="1">
      <alignment horizontal="center" vertical="center"/>
    </xf>
    <xf numFmtId="168" fontId="5" fillId="6" borderId="27" xfId="0" applyNumberFormat="1" applyFont="1" applyFill="1" applyBorder="1" applyAlignment="1">
      <alignment horizontal="center" vertical="center"/>
    </xf>
    <xf numFmtId="164" fontId="5" fillId="5" borderId="30" xfId="1" applyFont="1" applyFill="1" applyBorder="1" applyAlignment="1">
      <alignment horizontal="right" vertical="center"/>
    </xf>
    <xf numFmtId="164" fontId="5" fillId="5" borderId="27" xfId="1" applyFont="1" applyFill="1" applyBorder="1" applyAlignment="1">
      <alignment horizontal="right" vertical="center"/>
    </xf>
    <xf numFmtId="164" fontId="5" fillId="6" borderId="30" xfId="1" applyFont="1" applyFill="1" applyBorder="1" applyAlignment="1">
      <alignment horizontal="right" vertical="center"/>
    </xf>
    <xf numFmtId="164" fontId="5" fillId="6" borderId="27" xfId="1" applyFont="1" applyFill="1" applyBorder="1" applyAlignment="1">
      <alignment horizontal="right" vertical="center"/>
    </xf>
    <xf numFmtId="0" fontId="2" fillId="3" borderId="0" xfId="0" applyFont="1" applyFill="1"/>
    <xf numFmtId="0" fontId="5" fillId="4" borderId="13" xfId="0" applyFont="1" applyFill="1" applyBorder="1" applyAlignment="1">
      <alignment horizontal="center" vertical="center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13" xfId="0" applyNumberFormat="1" applyFont="1" applyFill="1" applyBorder="1" applyAlignment="1">
      <alignment horizontal="center" vertical="center"/>
    </xf>
    <xf numFmtId="43" fontId="4" fillId="4" borderId="0" xfId="0" applyNumberFormat="1" applyFont="1" applyFill="1" applyBorder="1"/>
    <xf numFmtId="0" fontId="5" fillId="4" borderId="0" xfId="0" applyFont="1" applyFill="1" applyBorder="1" applyAlignment="1">
      <alignment horizontal="center" vertical="center"/>
    </xf>
    <xf numFmtId="167" fontId="5" fillId="4" borderId="0" xfId="1" applyNumberFormat="1" applyFont="1" applyFill="1" applyBorder="1" applyAlignment="1">
      <alignment horizontal="right" vertical="center"/>
    </xf>
    <xf numFmtId="0" fontId="4" fillId="4" borderId="0" xfId="0" applyFont="1" applyFill="1" applyBorder="1"/>
    <xf numFmtId="167" fontId="5" fillId="7" borderId="37" xfId="1" applyNumberFormat="1" applyFont="1" applyFill="1" applyBorder="1" applyAlignment="1">
      <alignment horizontal="right" vertical="center"/>
    </xf>
    <xf numFmtId="167" fontId="5" fillId="7" borderId="38" xfId="1" applyNumberFormat="1" applyFont="1" applyFill="1" applyBorder="1" applyAlignment="1">
      <alignment horizontal="right" vertical="center"/>
    </xf>
    <xf numFmtId="166" fontId="5" fillId="3" borderId="40" xfId="1" applyNumberFormat="1" applyFont="1" applyFill="1" applyBorder="1" applyAlignment="1">
      <alignment horizontal="center" vertical="center"/>
    </xf>
    <xf numFmtId="166" fontId="5" fillId="0" borderId="39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10" fillId="4" borderId="0" xfId="0" applyFont="1" applyFill="1"/>
    <xf numFmtId="164" fontId="5" fillId="8" borderId="26" xfId="1" applyNumberFormat="1" applyFont="1" applyFill="1" applyBorder="1" applyAlignment="1">
      <alignment horizontal="center" vertical="center"/>
    </xf>
    <xf numFmtId="164" fontId="5" fillId="8" borderId="30" xfId="1" applyNumberFormat="1" applyFont="1" applyFill="1" applyBorder="1" applyAlignment="1">
      <alignment horizontal="center" vertical="center"/>
    </xf>
    <xf numFmtId="167" fontId="5" fillId="8" borderId="37" xfId="1" applyNumberFormat="1" applyFont="1" applyFill="1" applyBorder="1" applyAlignment="1">
      <alignment horizontal="right" vertical="center"/>
    </xf>
    <xf numFmtId="168" fontId="5" fillId="8" borderId="26" xfId="0" applyNumberFormat="1" applyFont="1" applyFill="1" applyBorder="1" applyAlignment="1">
      <alignment horizontal="center" vertical="center"/>
    </xf>
    <xf numFmtId="164" fontId="5" fillId="6" borderId="30" xfId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5" fillId="0" borderId="0" xfId="0" applyFont="1" applyFill="1" applyBorder="1" applyAlignment="1">
      <alignment horizontal="left" vertical="center"/>
    </xf>
    <xf numFmtId="164" fontId="5" fillId="0" borderId="0" xfId="1" applyFont="1" applyFill="1" applyBorder="1" applyAlignment="1">
      <alignment horizontal="right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43" fontId="5" fillId="3" borderId="0" xfId="0" applyNumberFormat="1" applyFont="1" applyFill="1"/>
    <xf numFmtId="0" fontId="4" fillId="3" borderId="3" xfId="0" applyFont="1" applyFill="1" applyBorder="1" applyAlignment="1">
      <alignment horizontal="left" vertical="center"/>
    </xf>
    <xf numFmtId="0" fontId="3" fillId="3" borderId="0" xfId="0" applyFont="1" applyFill="1" applyAlignment="1"/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/>
    </xf>
    <xf numFmtId="164" fontId="4" fillId="4" borderId="11" xfId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164" fontId="4" fillId="9" borderId="21" xfId="0" applyNumberFormat="1" applyFont="1" applyFill="1" applyBorder="1" applyAlignment="1">
      <alignment horizontal="right" vertical="center"/>
    </xf>
    <xf numFmtId="164" fontId="4" fillId="9" borderId="23" xfId="0" applyNumberFormat="1" applyFont="1" applyFill="1" applyBorder="1" applyAlignment="1">
      <alignment horizontal="right" vertical="center"/>
    </xf>
    <xf numFmtId="166" fontId="4" fillId="9" borderId="10" xfId="0" applyNumberFormat="1" applyFont="1" applyFill="1" applyBorder="1" applyAlignment="1">
      <alignment horizontal="left" vertical="center"/>
    </xf>
    <xf numFmtId="166" fontId="4" fillId="9" borderId="28" xfId="0" applyNumberFormat="1" applyFont="1" applyFill="1" applyBorder="1" applyAlignment="1">
      <alignment horizontal="left" vertical="center"/>
    </xf>
    <xf numFmtId="166" fontId="4" fillId="9" borderId="24" xfId="0" applyNumberFormat="1" applyFont="1" applyFill="1" applyBorder="1" applyAlignment="1">
      <alignment horizontal="left" vertical="center"/>
    </xf>
    <xf numFmtId="166" fontId="5" fillId="9" borderId="21" xfId="0" applyNumberFormat="1" applyFont="1" applyFill="1" applyBorder="1" applyAlignment="1">
      <alignment horizontal="left" vertical="center"/>
    </xf>
    <xf numFmtId="166" fontId="5" fillId="9" borderId="23" xfId="0" applyNumberFormat="1" applyFont="1" applyFill="1" applyBorder="1" applyAlignment="1">
      <alignment horizontal="left" vertical="center"/>
    </xf>
    <xf numFmtId="164" fontId="4" fillId="4" borderId="0" xfId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/>
    <xf numFmtId="164" fontId="4" fillId="4" borderId="22" xfId="0" applyNumberFormat="1" applyFont="1" applyFill="1" applyBorder="1"/>
    <xf numFmtId="164" fontId="4" fillId="4" borderId="9" xfId="0" applyNumberFormat="1" applyFont="1" applyFill="1" applyBorder="1"/>
    <xf numFmtId="0" fontId="4" fillId="3" borderId="3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top"/>
    </xf>
    <xf numFmtId="0" fontId="5" fillId="7" borderId="14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horizontal="left" vertical="center"/>
    </xf>
  </cellXfs>
  <cellStyles count="11">
    <cellStyle name="Normal" xfId="0" builtinId="0"/>
    <cellStyle name="Normal 2" xfId="3" xr:uid="{00000000-0005-0000-0000-000001000000}"/>
    <cellStyle name="Normal 2 2" xfId="4" xr:uid="{00000000-0005-0000-0000-000002000000}"/>
    <cellStyle name="Normal 3" xfId="6" xr:uid="{00000000-0005-0000-0000-000033000000}"/>
    <cellStyle name="Normal 4" xfId="7" xr:uid="{00000000-0005-0000-0000-000034000000}"/>
    <cellStyle name="Normal_Plan3" xfId="5" xr:uid="{00000000-0005-0000-0000-000003000000}"/>
    <cellStyle name="Separador de milhares 2" xfId="2" xr:uid="{00000000-0005-0000-0000-000004000000}"/>
    <cellStyle name="Separador de milhares 2 2" xfId="8" xr:uid="{00000000-0005-0000-0000-000036000000}"/>
    <cellStyle name="Separador de milhares 3" xfId="9" xr:uid="{00000000-0005-0000-0000-000037000000}"/>
    <cellStyle name="Vírgula" xfId="1" builtinId="3"/>
    <cellStyle name="Vírgula 2" xfId="10" xr:uid="{00000000-0005-0000-0000-00003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0</xdr:col>
      <xdr:colOff>1523999</xdr:colOff>
      <xdr:row>3</xdr:row>
      <xdr:rowOff>153028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F0E340-CDD1-427D-A9C6-F043B148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0"/>
          <a:ext cx="13239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co_de_Dados/Participa&#231;&#227;o%20Especial/PE%20por%20campo%20e%20trimestre_at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xa 2000"/>
      <sheetName val="Caixa 2001"/>
      <sheetName val="Caixa 2002"/>
      <sheetName val="Caixa 2003"/>
      <sheetName val="Caixa 2004"/>
      <sheetName val="Caixa 2005"/>
      <sheetName val="Caixa 2006"/>
      <sheetName val="Caixa 2007"/>
      <sheetName val="Caixa 2008"/>
      <sheetName val="Caixa 2009"/>
      <sheetName val="Caixa 2010"/>
      <sheetName val="Caixa 2011"/>
      <sheetName val="Caixa 2012"/>
      <sheetName val="Caixa 2013"/>
      <sheetName val="Caixa 2014"/>
      <sheetName val="Caixa 2015"/>
      <sheetName val="Caixa 2016"/>
      <sheetName val="Caixa 2017"/>
      <sheetName val="Caixa 2018"/>
      <sheetName val="Caixa 2019"/>
      <sheetName val="Caixa 2020"/>
      <sheetName val="Caixa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5">
          <cell r="A15" t="str">
            <v>AM</v>
          </cell>
          <cell r="B15">
            <v>0</v>
          </cell>
          <cell r="C15">
            <v>10994771.98</v>
          </cell>
        </row>
        <row r="16">
          <cell r="A16" t="str">
            <v>BA</v>
          </cell>
          <cell r="B16">
            <v>0</v>
          </cell>
          <cell r="C16">
            <v>1245598.6200000001</v>
          </cell>
        </row>
        <row r="17">
          <cell r="A17" t="str">
            <v>ES</v>
          </cell>
          <cell r="B17">
            <v>20331616.810000002</v>
          </cell>
          <cell r="C17">
            <v>260622611.38999999</v>
          </cell>
        </row>
        <row r="18">
          <cell r="A18" t="str">
            <v>MA</v>
          </cell>
          <cell r="B18">
            <v>0</v>
          </cell>
          <cell r="C18">
            <v>0</v>
          </cell>
        </row>
        <row r="19">
          <cell r="A19" t="str">
            <v>RJ</v>
          </cell>
          <cell r="B19">
            <v>0</v>
          </cell>
          <cell r="C19">
            <v>2476701079.6900001</v>
          </cell>
        </row>
        <row r="20">
          <cell r="A20" t="str">
            <v>RN</v>
          </cell>
          <cell r="B20">
            <v>0</v>
          </cell>
          <cell r="C20">
            <v>0</v>
          </cell>
        </row>
        <row r="21">
          <cell r="A21" t="str">
            <v>SE</v>
          </cell>
          <cell r="B21">
            <v>0</v>
          </cell>
          <cell r="C21">
            <v>0</v>
          </cell>
        </row>
        <row r="22">
          <cell r="A22" t="str">
            <v>SP</v>
          </cell>
          <cell r="B22">
            <v>0</v>
          </cell>
          <cell r="C22">
            <v>303436653.68000001</v>
          </cell>
        </row>
      </sheetData>
      <sheetData sheetId="2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z Eduardo Paim Varella" id="{41D0CD77-AE81-4CB3-B1FC-FC96134DC7F7}" userId="S::lvarella@anp.gov.br::15bf145e-f3fc-4fcf-befc-50187866ebcb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3CF69-A2A6-4006-9FA4-D6D89E83E2BB}">
  <sheetPr>
    <pageSetUpPr fitToPage="1"/>
  </sheetPr>
  <dimension ref="A2:P143"/>
  <sheetViews>
    <sheetView tabSelected="1" zoomScale="110" zoomScaleNormal="110" workbookViewId="0">
      <pane xSplit="2" ySplit="9" topLeftCell="J10" activePane="bottomRight" state="frozen"/>
      <selection pane="topRight" activeCell="C1" sqref="C1"/>
      <selection pane="bottomLeft" activeCell="A8" sqref="A8"/>
      <selection pane="bottomRight" activeCell="A5" sqref="A5:C5"/>
    </sheetView>
  </sheetViews>
  <sheetFormatPr defaultColWidth="9.140625" defaultRowHeight="12.75" x14ac:dyDescent="0.2"/>
  <cols>
    <col min="1" max="1" width="40.42578125" style="1" customWidth="1"/>
    <col min="2" max="2" width="11.28515625" style="1" bestFit="1" customWidth="1"/>
    <col min="3" max="3" width="15.85546875" style="1" bestFit="1" customWidth="1"/>
    <col min="4" max="4" width="16.42578125" style="1" bestFit="1" customWidth="1"/>
    <col min="5" max="5" width="15.85546875" style="1" bestFit="1" customWidth="1"/>
    <col min="6" max="6" width="15.42578125" style="1" bestFit="1" customWidth="1"/>
    <col min="7" max="7" width="15.85546875" style="1" bestFit="1" customWidth="1"/>
    <col min="8" max="8" width="14.85546875" style="1" bestFit="1" customWidth="1"/>
    <col min="9" max="9" width="15.85546875" style="1" bestFit="1" customWidth="1"/>
    <col min="10" max="10" width="16.42578125" style="1" bestFit="1" customWidth="1"/>
    <col min="11" max="11" width="15.85546875" style="1" bestFit="1" customWidth="1"/>
    <col min="12" max="13" width="16.42578125" style="1" bestFit="1" customWidth="1"/>
    <col min="14" max="14" width="16.85546875" style="1" bestFit="1" customWidth="1"/>
    <col min="15" max="15" width="18.42578125" style="1" bestFit="1" customWidth="1"/>
    <col min="16" max="16" width="28.7109375" style="1" bestFit="1" customWidth="1"/>
    <col min="17" max="16384" width="9.140625" style="1"/>
  </cols>
  <sheetData>
    <row r="2" spans="1:16" ht="18.75" x14ac:dyDescent="0.3">
      <c r="A2" s="132" t="s">
        <v>49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6" x14ac:dyDescent="0.2">
      <c r="C3" s="4"/>
      <c r="D3" s="4"/>
      <c r="E3" s="4"/>
      <c r="F3" s="4"/>
      <c r="G3" s="4"/>
      <c r="H3" s="4"/>
      <c r="I3" s="4"/>
      <c r="J3" s="90"/>
      <c r="K3" s="4"/>
      <c r="L3" s="4"/>
      <c r="M3" s="4"/>
      <c r="N3" s="4"/>
    </row>
    <row r="4" spans="1:16" ht="23.1" customHeight="1" x14ac:dyDescent="0.2"/>
    <row r="5" spans="1:16" ht="15" x14ac:dyDescent="0.2">
      <c r="A5" s="133" t="s">
        <v>63</v>
      </c>
      <c r="B5" s="133"/>
      <c r="C5" s="133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6" x14ac:dyDescent="0.2">
      <c r="A6" s="77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x14ac:dyDescent="0.2">
      <c r="A7" s="96" t="s">
        <v>64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3.5" thickBot="1" x14ac:dyDescent="0.25">
      <c r="A8" s="77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6" s="3" customFormat="1" ht="11.25" x14ac:dyDescent="0.2">
      <c r="A9" s="134" t="s">
        <v>58</v>
      </c>
      <c r="B9" s="135"/>
      <c r="C9" s="54">
        <v>43831</v>
      </c>
      <c r="D9" s="54">
        <v>43862</v>
      </c>
      <c r="E9" s="54">
        <v>43891</v>
      </c>
      <c r="F9" s="54">
        <v>43922</v>
      </c>
      <c r="G9" s="54">
        <v>43952</v>
      </c>
      <c r="H9" s="54">
        <v>43983</v>
      </c>
      <c r="I9" s="54">
        <v>44013</v>
      </c>
      <c r="J9" s="54">
        <v>44044</v>
      </c>
      <c r="K9" s="54">
        <v>44075</v>
      </c>
      <c r="L9" s="54">
        <v>44105</v>
      </c>
      <c r="M9" s="54">
        <v>44136</v>
      </c>
      <c r="N9" s="54">
        <v>44166</v>
      </c>
      <c r="O9" s="55" t="s">
        <v>62</v>
      </c>
    </row>
    <row r="10" spans="1:16" s="3" customFormat="1" ht="11.25" x14ac:dyDescent="0.2">
      <c r="A10" s="95" t="s">
        <v>0</v>
      </c>
      <c r="B10" s="98"/>
      <c r="C10" s="103"/>
      <c r="D10" s="103"/>
      <c r="E10" s="103"/>
      <c r="F10" s="103"/>
      <c r="G10" s="103"/>
      <c r="H10" s="104"/>
      <c r="I10" s="104"/>
      <c r="J10" s="104"/>
      <c r="K10" s="104"/>
      <c r="L10" s="104"/>
      <c r="M10" s="104"/>
      <c r="N10" s="104"/>
      <c r="O10" s="105"/>
    </row>
    <row r="11" spans="1:16" s="3" customFormat="1" ht="11.25" x14ac:dyDescent="0.2">
      <c r="A11" s="113" t="s">
        <v>1</v>
      </c>
      <c r="B11" s="5" t="s">
        <v>2</v>
      </c>
      <c r="C11" s="29">
        <v>2113393.2000000002</v>
      </c>
      <c r="D11" s="29">
        <v>2033447.07</v>
      </c>
      <c r="E11" s="30">
        <v>1812317.3399999999</v>
      </c>
      <c r="F11" s="30">
        <v>1677233.57</v>
      </c>
      <c r="G11" s="30">
        <v>1310741.92</v>
      </c>
      <c r="H11" s="44">
        <v>1014720.29</v>
      </c>
      <c r="I11" s="44">
        <v>1412409.67</v>
      </c>
      <c r="J11" s="44">
        <v>1470629.08</v>
      </c>
      <c r="K11" s="44">
        <v>1606942.98</v>
      </c>
      <c r="L11" s="44">
        <v>1835811.9899999998</v>
      </c>
      <c r="M11" s="44">
        <v>1512572.08</v>
      </c>
      <c r="N11" s="44">
        <v>1722743.21</v>
      </c>
      <c r="O11" s="31">
        <f>SUM(C11:N11)</f>
        <v>19522962.400000002</v>
      </c>
      <c r="P11" s="13"/>
    </row>
    <row r="12" spans="1:16" s="3" customFormat="1" ht="11.25" x14ac:dyDescent="0.2">
      <c r="A12" s="113"/>
      <c r="B12" s="5" t="s">
        <v>3</v>
      </c>
      <c r="C12" s="29">
        <v>17563822.109999999</v>
      </c>
      <c r="D12" s="29">
        <v>17171450.289999999</v>
      </c>
      <c r="E12" s="30">
        <v>16465753.879999999</v>
      </c>
      <c r="F12" s="30">
        <v>13526738.27</v>
      </c>
      <c r="G12" s="30">
        <v>10157729.949999999</v>
      </c>
      <c r="H12" s="44">
        <v>8989906.879999999</v>
      </c>
      <c r="I12" s="44">
        <v>11989996.91</v>
      </c>
      <c r="J12" s="44">
        <v>12535615.67</v>
      </c>
      <c r="K12" s="44">
        <v>13941424.970000001</v>
      </c>
      <c r="L12" s="44">
        <v>16514226.289999999</v>
      </c>
      <c r="M12" s="44">
        <v>14083884.41</v>
      </c>
      <c r="N12" s="44">
        <v>17222035.850000001</v>
      </c>
      <c r="O12" s="31">
        <f t="shared" ref="O12:O21" si="0">SUM(C12:N12)</f>
        <v>170162585.47999999</v>
      </c>
      <c r="P12" s="13"/>
    </row>
    <row r="13" spans="1:16" s="3" customFormat="1" ht="11.25" x14ac:dyDescent="0.2">
      <c r="A13" s="113"/>
      <c r="B13" s="5" t="s">
        <v>4</v>
      </c>
      <c r="C13" s="29">
        <v>14952057.51</v>
      </c>
      <c r="D13" s="29">
        <v>15988316.719999999</v>
      </c>
      <c r="E13" s="30">
        <v>14651847.07</v>
      </c>
      <c r="F13" s="30">
        <v>12234368.220000001</v>
      </c>
      <c r="G13" s="30">
        <v>8042273.4500000002</v>
      </c>
      <c r="H13" s="44">
        <v>5215816.8599999994</v>
      </c>
      <c r="I13" s="44">
        <v>8599473.8800000008</v>
      </c>
      <c r="J13" s="44">
        <v>10824078.32</v>
      </c>
      <c r="K13" s="44">
        <v>12333800.41</v>
      </c>
      <c r="L13" s="44">
        <v>13147253.27</v>
      </c>
      <c r="M13" s="44">
        <v>11955113.440000001</v>
      </c>
      <c r="N13" s="44">
        <v>12738457.99</v>
      </c>
      <c r="O13" s="31">
        <f t="shared" si="0"/>
        <v>140682857.13999999</v>
      </c>
      <c r="P13" s="13"/>
    </row>
    <row r="14" spans="1:16" s="3" customFormat="1" ht="11.25" x14ac:dyDescent="0.2">
      <c r="A14" s="113"/>
      <c r="B14" s="5" t="s">
        <v>5</v>
      </c>
      <c r="C14" s="29">
        <v>922291.33</v>
      </c>
      <c r="D14" s="29">
        <v>1001718.9600000001</v>
      </c>
      <c r="E14" s="30">
        <v>699150.76</v>
      </c>
      <c r="F14" s="30">
        <v>943375.82000000007</v>
      </c>
      <c r="G14" s="30">
        <v>550945.13</v>
      </c>
      <c r="H14" s="44">
        <v>77540.59</v>
      </c>
      <c r="I14" s="44">
        <v>155464.41</v>
      </c>
      <c r="J14" s="44">
        <v>203180.27000000002</v>
      </c>
      <c r="K14" s="44">
        <v>219986.02</v>
      </c>
      <c r="L14" s="44">
        <v>227894.51</v>
      </c>
      <c r="M14" s="44">
        <v>208890.42</v>
      </c>
      <c r="N14" s="44">
        <v>222724.59000000003</v>
      </c>
      <c r="O14" s="31">
        <f t="shared" si="0"/>
        <v>5433162.8099999987</v>
      </c>
      <c r="P14" s="13"/>
    </row>
    <row r="15" spans="1:16" s="3" customFormat="1" ht="11.25" x14ac:dyDescent="0.2">
      <c r="A15" s="113"/>
      <c r="B15" s="5" t="s">
        <v>6</v>
      </c>
      <c r="C15" s="29">
        <v>53782555.740000002</v>
      </c>
      <c r="D15" s="29">
        <v>51782731.890000001</v>
      </c>
      <c r="E15" s="30">
        <v>58021251.069999993</v>
      </c>
      <c r="F15" s="30">
        <v>49630825.239999995</v>
      </c>
      <c r="G15" s="30">
        <v>33000161.600000001</v>
      </c>
      <c r="H15" s="44">
        <v>16383044.859999999</v>
      </c>
      <c r="I15" s="44">
        <v>31946621.75</v>
      </c>
      <c r="J15" s="44">
        <v>41049353.769999996</v>
      </c>
      <c r="K15" s="44">
        <v>43063579.149999999</v>
      </c>
      <c r="L15" s="44">
        <v>50309321.240000002</v>
      </c>
      <c r="M15" s="44">
        <v>43395605.689999998</v>
      </c>
      <c r="N15" s="44">
        <v>50630923.329999998</v>
      </c>
      <c r="O15" s="31">
        <f t="shared" si="0"/>
        <v>522995975.32999992</v>
      </c>
      <c r="P15" s="13"/>
    </row>
    <row r="16" spans="1:16" s="3" customFormat="1" ht="11.25" x14ac:dyDescent="0.2">
      <c r="A16" s="113"/>
      <c r="B16" s="5" t="s">
        <v>46</v>
      </c>
      <c r="C16" s="29">
        <v>6383453.8300000001</v>
      </c>
      <c r="D16" s="29">
        <v>5110223.8800000008</v>
      </c>
      <c r="E16" s="30">
        <v>5147305.6399999997</v>
      </c>
      <c r="F16" s="30">
        <v>3000646.69</v>
      </c>
      <c r="G16" s="30">
        <v>403197.33999999997</v>
      </c>
      <c r="H16" s="44">
        <v>37911.4</v>
      </c>
      <c r="I16" s="44">
        <v>90855.06</v>
      </c>
      <c r="J16" s="44">
        <v>1315794.08</v>
      </c>
      <c r="K16" s="44">
        <v>1528971.52</v>
      </c>
      <c r="L16" s="44">
        <v>1990484.79</v>
      </c>
      <c r="M16" s="44">
        <v>1662382.45</v>
      </c>
      <c r="N16" s="44">
        <v>6799980.6099999994</v>
      </c>
      <c r="O16" s="31">
        <f t="shared" si="0"/>
        <v>33471207.289999999</v>
      </c>
      <c r="P16" s="13"/>
    </row>
    <row r="17" spans="1:16" s="3" customFormat="1" ht="11.25" x14ac:dyDescent="0.2">
      <c r="A17" s="113"/>
      <c r="B17" s="5" t="s">
        <v>7</v>
      </c>
      <c r="C17" s="29">
        <v>455875.86</v>
      </c>
      <c r="D17" s="29">
        <v>458568</v>
      </c>
      <c r="E17" s="30">
        <v>447073.21</v>
      </c>
      <c r="F17" s="30">
        <v>511048.33</v>
      </c>
      <c r="G17" s="30">
        <v>353644.65</v>
      </c>
      <c r="H17" s="44">
        <v>224935.02</v>
      </c>
      <c r="I17" s="44">
        <v>224221.07</v>
      </c>
      <c r="J17" s="44">
        <v>544864.73</v>
      </c>
      <c r="K17" s="44">
        <v>590409.6</v>
      </c>
      <c r="L17" s="44">
        <v>659625.75</v>
      </c>
      <c r="M17" s="44">
        <v>617719.68000000005</v>
      </c>
      <c r="N17" s="44">
        <v>639346.80000000005</v>
      </c>
      <c r="O17" s="31">
        <f t="shared" si="0"/>
        <v>5727332.7000000002</v>
      </c>
      <c r="P17" s="13"/>
    </row>
    <row r="18" spans="1:16" s="3" customFormat="1" ht="11.25" x14ac:dyDescent="0.2">
      <c r="A18" s="113"/>
      <c r="B18" s="5" t="s">
        <v>8</v>
      </c>
      <c r="C18" s="29">
        <v>438498122.03000003</v>
      </c>
      <c r="D18" s="29">
        <v>494511971.63525009</v>
      </c>
      <c r="E18" s="30">
        <v>490783276.14999998</v>
      </c>
      <c r="F18" s="30">
        <v>393737119.14700001</v>
      </c>
      <c r="G18" s="30">
        <v>267890378.05274999</v>
      </c>
      <c r="H18" s="44">
        <v>179011846.29750001</v>
      </c>
      <c r="I18" s="44">
        <v>276992697.47224998</v>
      </c>
      <c r="J18" s="44">
        <v>464510773.46999997</v>
      </c>
      <c r="K18" s="44">
        <v>448262486.09000003</v>
      </c>
      <c r="L18" s="44">
        <v>485485459.46999997</v>
      </c>
      <c r="M18" s="44">
        <v>411847690.24999994</v>
      </c>
      <c r="N18" s="44">
        <v>423786223.74999994</v>
      </c>
      <c r="O18" s="31">
        <f t="shared" si="0"/>
        <v>4775318043.8147497</v>
      </c>
      <c r="P18" s="13"/>
    </row>
    <row r="19" spans="1:16" s="3" customFormat="1" ht="11.25" x14ac:dyDescent="0.2">
      <c r="A19" s="113"/>
      <c r="B19" s="5" t="s">
        <v>9</v>
      </c>
      <c r="C19" s="29">
        <v>11449025.739999998</v>
      </c>
      <c r="D19" s="29">
        <v>12160253.300000001</v>
      </c>
      <c r="E19" s="30">
        <v>12944874.850000001</v>
      </c>
      <c r="F19" s="30">
        <v>11385359.98</v>
      </c>
      <c r="G19" s="30">
        <v>7753675.9800000004</v>
      </c>
      <c r="H19" s="44">
        <v>4725958.09</v>
      </c>
      <c r="I19" s="44">
        <v>8662383.6900000013</v>
      </c>
      <c r="J19" s="44">
        <v>11017324.829999998</v>
      </c>
      <c r="K19" s="44">
        <v>12302366.449999999</v>
      </c>
      <c r="L19" s="44">
        <v>13688514.91</v>
      </c>
      <c r="M19" s="44">
        <v>11835733.48</v>
      </c>
      <c r="N19" s="44">
        <v>12516757.67</v>
      </c>
      <c r="O19" s="31">
        <f t="shared" si="0"/>
        <v>130442228.97000001</v>
      </c>
      <c r="P19" s="24"/>
    </row>
    <row r="20" spans="1:16" s="3" customFormat="1" ht="11.25" x14ac:dyDescent="0.2">
      <c r="A20" s="113"/>
      <c r="B20" s="5" t="s">
        <v>10</v>
      </c>
      <c r="C20" s="32">
        <v>44851175.890000001</v>
      </c>
      <c r="D20" s="32">
        <v>54561382.159999996</v>
      </c>
      <c r="E20" s="30">
        <v>58843666.030000001</v>
      </c>
      <c r="F20" s="30">
        <v>51093221.420000002</v>
      </c>
      <c r="G20" s="30">
        <v>34122125.950000003</v>
      </c>
      <c r="H20" s="44">
        <v>19871206.809999999</v>
      </c>
      <c r="I20" s="44">
        <v>36033415.93</v>
      </c>
      <c r="J20" s="44">
        <v>89077085.25</v>
      </c>
      <c r="K20" s="44">
        <v>54092713.580000006</v>
      </c>
      <c r="L20" s="44">
        <v>59886556.020000003</v>
      </c>
      <c r="M20" s="44">
        <v>34554556.839999996</v>
      </c>
      <c r="N20" s="44">
        <v>42312392.460000001</v>
      </c>
      <c r="O20" s="31">
        <f t="shared" si="0"/>
        <v>579299498.34000003</v>
      </c>
      <c r="P20" s="13"/>
    </row>
    <row r="21" spans="1:16" s="3" customFormat="1" ht="12" thickBot="1" x14ac:dyDescent="0.25">
      <c r="A21" s="113"/>
      <c r="B21" s="5" t="s">
        <v>11</v>
      </c>
      <c r="C21" s="33">
        <v>4757272.93</v>
      </c>
      <c r="D21" s="33">
        <v>5392572.6099999994</v>
      </c>
      <c r="E21" s="30">
        <v>5547169.5899999999</v>
      </c>
      <c r="F21" s="30">
        <v>4840446.58</v>
      </c>
      <c r="G21" s="30">
        <v>3321302.5300000003</v>
      </c>
      <c r="H21" s="44">
        <v>1785494.4100000001</v>
      </c>
      <c r="I21" s="44">
        <v>3050480.87</v>
      </c>
      <c r="J21" s="44">
        <v>3765751.83</v>
      </c>
      <c r="K21" s="44">
        <v>3933464.3899999997</v>
      </c>
      <c r="L21" s="44">
        <v>4424286.5600000005</v>
      </c>
      <c r="M21" s="44">
        <v>3778922.8</v>
      </c>
      <c r="N21" s="44">
        <v>3894675.4299999997</v>
      </c>
      <c r="O21" s="31">
        <f t="shared" si="0"/>
        <v>48491840.530000001</v>
      </c>
      <c r="P21" s="13"/>
    </row>
    <row r="22" spans="1:16" s="3" customFormat="1" ht="13.5" customHeight="1" thickBot="1" x14ac:dyDescent="0.25">
      <c r="A22" s="116" t="s">
        <v>12</v>
      </c>
      <c r="B22" s="129"/>
      <c r="C22" s="61">
        <f t="shared" ref="C22:N22" si="1">SUM(C11:C21)</f>
        <v>595729046.16999996</v>
      </c>
      <c r="D22" s="61">
        <f t="shared" si="1"/>
        <v>660172636.51524997</v>
      </c>
      <c r="E22" s="61">
        <f t="shared" si="1"/>
        <v>665363685.59000003</v>
      </c>
      <c r="F22" s="61">
        <f t="shared" si="1"/>
        <v>542580383.26700008</v>
      </c>
      <c r="G22" s="61">
        <f t="shared" si="1"/>
        <v>366906176.55274999</v>
      </c>
      <c r="H22" s="61">
        <f t="shared" si="1"/>
        <v>237338381.50750002</v>
      </c>
      <c r="I22" s="61">
        <f t="shared" si="1"/>
        <v>379158020.71224999</v>
      </c>
      <c r="J22" s="61">
        <f t="shared" si="1"/>
        <v>636314451.30000007</v>
      </c>
      <c r="K22" s="61">
        <f t="shared" si="1"/>
        <v>591876145.15999997</v>
      </c>
      <c r="L22" s="61">
        <f t="shared" si="1"/>
        <v>648169434.79999983</v>
      </c>
      <c r="M22" s="61">
        <f t="shared" si="1"/>
        <v>535453071.53999996</v>
      </c>
      <c r="N22" s="61">
        <f t="shared" si="1"/>
        <v>572486261.68999994</v>
      </c>
      <c r="O22" s="62">
        <f t="shared" ref="O22:O34" si="2">SUM(C22:N22)</f>
        <v>6431547694.8047504</v>
      </c>
    </row>
    <row r="23" spans="1:16" s="3" customFormat="1" ht="11.25" x14ac:dyDescent="0.2">
      <c r="A23" s="113" t="s">
        <v>13</v>
      </c>
      <c r="B23" s="5" t="s">
        <v>2</v>
      </c>
      <c r="C23" s="34">
        <v>10464347.689999998</v>
      </c>
      <c r="D23" s="34">
        <v>11337244.810000002</v>
      </c>
      <c r="E23" s="34">
        <v>11935038.470000001</v>
      </c>
      <c r="F23" s="30">
        <v>9370936.1200000029</v>
      </c>
      <c r="G23" s="30">
        <v>6203213.2399999993</v>
      </c>
      <c r="H23" s="44">
        <v>3918839.7199999997</v>
      </c>
      <c r="I23" s="44">
        <v>6494018.740000003</v>
      </c>
      <c r="J23" s="44">
        <v>14085216.420000002</v>
      </c>
      <c r="K23" s="44">
        <v>14043780.350000001</v>
      </c>
      <c r="L23" s="44">
        <v>15499314.58</v>
      </c>
      <c r="M23" s="44">
        <v>13271404.200000001</v>
      </c>
      <c r="N23" s="44">
        <v>14039173.790000001</v>
      </c>
      <c r="O23" s="31">
        <f t="shared" si="2"/>
        <v>130662528.13000001</v>
      </c>
      <c r="P23" s="85"/>
    </row>
    <row r="24" spans="1:16" s="3" customFormat="1" ht="11.25" x14ac:dyDescent="0.2">
      <c r="A24" s="113"/>
      <c r="B24" s="5" t="s">
        <v>3</v>
      </c>
      <c r="C24" s="30">
        <v>10974492.91</v>
      </c>
      <c r="D24" s="30">
        <v>9692823.2100000009</v>
      </c>
      <c r="E24" s="30">
        <v>9390163.6299999971</v>
      </c>
      <c r="F24" s="30">
        <v>7987019.8899999987</v>
      </c>
      <c r="G24" s="30">
        <v>5673045.2000000002</v>
      </c>
      <c r="H24" s="44">
        <v>4456633.3500000006</v>
      </c>
      <c r="I24" s="44">
        <v>6442433.8700000001</v>
      </c>
      <c r="J24" s="44">
        <v>8079556.9400000023</v>
      </c>
      <c r="K24" s="44">
        <v>8563283.9900000021</v>
      </c>
      <c r="L24" s="44">
        <v>9843161.5599999987</v>
      </c>
      <c r="M24" s="44">
        <v>8165391.6400000025</v>
      </c>
      <c r="N24" s="44">
        <v>8876052.4700000007</v>
      </c>
      <c r="O24" s="31">
        <f t="shared" si="2"/>
        <v>98144058.660000011</v>
      </c>
    </row>
    <row r="25" spans="1:16" s="3" customFormat="1" ht="11.25" x14ac:dyDescent="0.2">
      <c r="A25" s="113"/>
      <c r="B25" s="5" t="s">
        <v>14</v>
      </c>
      <c r="C25" s="30">
        <v>13286.1</v>
      </c>
      <c r="D25" s="30">
        <v>12115.38</v>
      </c>
      <c r="E25" s="30">
        <v>10312.650000000001</v>
      </c>
      <c r="F25" s="30">
        <v>5863.29</v>
      </c>
      <c r="G25" s="30">
        <v>7905.12</v>
      </c>
      <c r="H25" s="44">
        <v>6071.2800000000007</v>
      </c>
      <c r="I25" s="44">
        <v>6056.46</v>
      </c>
      <c r="J25" s="44">
        <v>6044.07</v>
      </c>
      <c r="K25" s="44">
        <v>4558.74</v>
      </c>
      <c r="L25" s="44">
        <v>9299.7799999999988</v>
      </c>
      <c r="M25" s="44">
        <v>6638.28</v>
      </c>
      <c r="N25" s="44">
        <v>7619.73</v>
      </c>
      <c r="O25" s="31">
        <f t="shared" si="2"/>
        <v>95770.880000000005</v>
      </c>
    </row>
    <row r="26" spans="1:16" s="3" customFormat="1" ht="11.25" x14ac:dyDescent="0.2">
      <c r="A26" s="113"/>
      <c r="B26" s="5" t="s">
        <v>4</v>
      </c>
      <c r="C26" s="30">
        <v>36801239.579999983</v>
      </c>
      <c r="D26" s="30">
        <v>40559288.739999987</v>
      </c>
      <c r="E26" s="30">
        <v>37040178.149999976</v>
      </c>
      <c r="F26" s="30">
        <v>30801782.719999995</v>
      </c>
      <c r="G26" s="30">
        <v>21218685.949999999</v>
      </c>
      <c r="H26" s="44">
        <v>12467171.990000011</v>
      </c>
      <c r="I26" s="44">
        <v>20952745.190000031</v>
      </c>
      <c r="J26" s="44">
        <v>31310137.169999987</v>
      </c>
      <c r="K26" s="44">
        <v>30865533.440000013</v>
      </c>
      <c r="L26" s="44">
        <v>34977578.989999957</v>
      </c>
      <c r="M26" s="44">
        <v>28987178.739999998</v>
      </c>
      <c r="N26" s="44">
        <v>30285509.930000037</v>
      </c>
      <c r="O26" s="31">
        <f t="shared" si="2"/>
        <v>356267030.58999991</v>
      </c>
    </row>
    <row r="27" spans="1:16" s="3" customFormat="1" ht="11.25" x14ac:dyDescent="0.2">
      <c r="A27" s="113"/>
      <c r="B27" s="5" t="s">
        <v>5</v>
      </c>
      <c r="C27" s="30">
        <v>7891525.839999998</v>
      </c>
      <c r="D27" s="30">
        <v>8420364.2600000016</v>
      </c>
      <c r="E27" s="30">
        <v>8101692.6399999997</v>
      </c>
      <c r="F27" s="30">
        <v>5973596.1599999992</v>
      </c>
      <c r="G27" s="30">
        <v>3571429.6</v>
      </c>
      <c r="H27" s="44">
        <v>2206533.6000000006</v>
      </c>
      <c r="I27" s="44">
        <v>3718216.0600000005</v>
      </c>
      <c r="J27" s="44">
        <v>5660710.0500000007</v>
      </c>
      <c r="K27" s="44">
        <v>5107956.04</v>
      </c>
      <c r="L27" s="44">
        <v>5068150.7300000004</v>
      </c>
      <c r="M27" s="44">
        <v>4037501.84</v>
      </c>
      <c r="N27" s="44">
        <v>4357626.3899999997</v>
      </c>
      <c r="O27" s="31">
        <f t="shared" si="2"/>
        <v>64115303.210000008</v>
      </c>
    </row>
    <row r="28" spans="1:16" s="3" customFormat="1" ht="11.25" x14ac:dyDescent="0.2">
      <c r="A28" s="113"/>
      <c r="B28" s="5" t="s">
        <v>6</v>
      </c>
      <c r="C28" s="30">
        <v>56742043.380000003</v>
      </c>
      <c r="D28" s="30">
        <v>55193955.599999994</v>
      </c>
      <c r="E28" s="30">
        <v>61442869.479999997</v>
      </c>
      <c r="F28" s="30">
        <v>51613273.380000003</v>
      </c>
      <c r="G28" s="30">
        <v>33812932.07</v>
      </c>
      <c r="H28" s="44">
        <v>16628890.680000005</v>
      </c>
      <c r="I28" s="44">
        <v>32669422.609999996</v>
      </c>
      <c r="J28" s="44">
        <v>42884786.160000011</v>
      </c>
      <c r="K28" s="44">
        <v>46123033.600000001</v>
      </c>
      <c r="L28" s="44">
        <v>51719834.960000001</v>
      </c>
      <c r="M28" s="44">
        <v>45460465.649999991</v>
      </c>
      <c r="N28" s="44">
        <v>52687488.490000002</v>
      </c>
      <c r="O28" s="31">
        <f t="shared" si="2"/>
        <v>546978996.05999994</v>
      </c>
    </row>
    <row r="29" spans="1:16" s="3" customFormat="1" ht="11.25" x14ac:dyDescent="0.2">
      <c r="A29" s="113"/>
      <c r="B29" s="5" t="s">
        <v>46</v>
      </c>
      <c r="C29" s="30">
        <v>5828870.6399999997</v>
      </c>
      <c r="D29" s="30">
        <v>5623792.1400000006</v>
      </c>
      <c r="E29" s="30">
        <v>5612464.1700000009</v>
      </c>
      <c r="F29" s="30">
        <v>4004544.96</v>
      </c>
      <c r="G29" s="30">
        <v>2015951.1899999997</v>
      </c>
      <c r="H29" s="44">
        <v>1227934.5900000001</v>
      </c>
      <c r="I29" s="44">
        <v>1996412.4</v>
      </c>
      <c r="J29" s="44">
        <v>3639965.23</v>
      </c>
      <c r="K29" s="44">
        <v>3621391.7399999998</v>
      </c>
      <c r="L29" s="44">
        <v>4048056.84</v>
      </c>
      <c r="M29" s="44">
        <v>3264551.81</v>
      </c>
      <c r="N29" s="44">
        <v>5325550.1900000004</v>
      </c>
      <c r="O29" s="31">
        <f t="shared" si="2"/>
        <v>46209485.900000006</v>
      </c>
    </row>
    <row r="30" spans="1:16" s="3" customFormat="1" ht="11.25" x14ac:dyDescent="0.2">
      <c r="A30" s="113"/>
      <c r="B30" s="5" t="s">
        <v>15</v>
      </c>
      <c r="C30" s="30">
        <v>2932558.57</v>
      </c>
      <c r="D30" s="30">
        <v>3330885.8399999994</v>
      </c>
      <c r="E30" s="30">
        <v>3625040.4000000004</v>
      </c>
      <c r="F30" s="30">
        <v>2758424.3800000008</v>
      </c>
      <c r="G30" s="30">
        <v>1855006.8099999998</v>
      </c>
      <c r="H30" s="44">
        <v>1203402.78</v>
      </c>
      <c r="I30" s="44">
        <v>1969525.6200000003</v>
      </c>
      <c r="J30" s="44">
        <v>3056075.44</v>
      </c>
      <c r="K30" s="44">
        <v>3041340.3200000003</v>
      </c>
      <c r="L30" s="44">
        <v>3990306.45</v>
      </c>
      <c r="M30" s="44">
        <v>3170076.6500000004</v>
      </c>
      <c r="N30" s="44">
        <v>3016148.5</v>
      </c>
      <c r="O30" s="31">
        <f t="shared" si="2"/>
        <v>33948791.759999998</v>
      </c>
    </row>
    <row r="31" spans="1:16" s="3" customFormat="1" ht="11.25" x14ac:dyDescent="0.2">
      <c r="A31" s="113"/>
      <c r="B31" s="5" t="s">
        <v>16</v>
      </c>
      <c r="C31" s="30">
        <v>75287.899999999965</v>
      </c>
      <c r="D31" s="30">
        <v>68653.819999999992</v>
      </c>
      <c r="E31" s="30">
        <v>58438.35000000002</v>
      </c>
      <c r="F31" s="30">
        <v>33225.30999999999</v>
      </c>
      <c r="G31" s="30">
        <v>44849.46</v>
      </c>
      <c r="H31" s="44">
        <v>34457.700000000004</v>
      </c>
      <c r="I31" s="44">
        <v>34373.72</v>
      </c>
      <c r="J31" s="44">
        <v>34303.509999999995</v>
      </c>
      <c r="K31" s="44">
        <v>25886.640000000003</v>
      </c>
      <c r="L31" s="44">
        <v>53460.420000000006</v>
      </c>
      <c r="M31" s="44">
        <v>37616.92</v>
      </c>
      <c r="N31" s="44">
        <v>43178.470000000008</v>
      </c>
      <c r="O31" s="31">
        <f t="shared" si="2"/>
        <v>543732.22</v>
      </c>
    </row>
    <row r="32" spans="1:16" s="3" customFormat="1" ht="11.25" x14ac:dyDescent="0.2">
      <c r="A32" s="113"/>
      <c r="B32" s="5" t="s">
        <v>17</v>
      </c>
      <c r="C32" s="30">
        <v>5381176.79</v>
      </c>
      <c r="D32" s="30">
        <v>5894610.7100000009</v>
      </c>
      <c r="E32" s="30">
        <v>7202700.3899999997</v>
      </c>
      <c r="F32" s="30">
        <v>5122961.0199999986</v>
      </c>
      <c r="G32" s="30">
        <v>3441349.66</v>
      </c>
      <c r="H32" s="44">
        <v>2204262.9900000002</v>
      </c>
      <c r="I32" s="44">
        <v>3554038.59</v>
      </c>
      <c r="J32" s="44">
        <v>5595334.5600000005</v>
      </c>
      <c r="K32" s="44">
        <v>5494649.9399999985</v>
      </c>
      <c r="L32" s="44">
        <v>6018219.2399999993</v>
      </c>
      <c r="M32" s="44">
        <v>4798430.17</v>
      </c>
      <c r="N32" s="44">
        <v>5253579.8600000003</v>
      </c>
      <c r="O32" s="31">
        <f t="shared" si="2"/>
        <v>59961313.920000002</v>
      </c>
    </row>
    <row r="33" spans="1:16" s="3" customFormat="1" ht="11.25" x14ac:dyDescent="0.2">
      <c r="A33" s="113"/>
      <c r="B33" s="5" t="s">
        <v>18</v>
      </c>
      <c r="C33" s="30">
        <v>6094139.2400000002</v>
      </c>
      <c r="D33" s="30">
        <v>5502359.5699999994</v>
      </c>
      <c r="E33" s="30">
        <v>5586403.6799999997</v>
      </c>
      <c r="F33" s="30">
        <v>5051076.6500000004</v>
      </c>
      <c r="G33" s="30">
        <v>2271390.0699999998</v>
      </c>
      <c r="H33" s="44">
        <v>1407487.8499999999</v>
      </c>
      <c r="I33" s="44">
        <v>2435312.23</v>
      </c>
      <c r="J33" s="44">
        <v>3943397.2800000003</v>
      </c>
      <c r="K33" s="44">
        <v>3356551.86</v>
      </c>
      <c r="L33" s="44">
        <v>3492778.83</v>
      </c>
      <c r="M33" s="44">
        <v>2790592.29</v>
      </c>
      <c r="N33" s="44">
        <v>2592761.4500000002</v>
      </c>
      <c r="O33" s="31">
        <f t="shared" si="2"/>
        <v>44524251.000000007</v>
      </c>
    </row>
    <row r="34" spans="1:16" s="3" customFormat="1" ht="11.25" x14ac:dyDescent="0.2">
      <c r="A34" s="113"/>
      <c r="B34" s="5" t="s">
        <v>7</v>
      </c>
      <c r="C34" s="30">
        <v>224838.68000000002</v>
      </c>
      <c r="D34" s="30">
        <v>299288.48</v>
      </c>
      <c r="E34" s="30">
        <v>206577.97999999998</v>
      </c>
      <c r="F34" s="30">
        <v>272695.53000000003</v>
      </c>
      <c r="G34" s="30">
        <v>241720.59</v>
      </c>
      <c r="H34" s="44">
        <v>136019.78</v>
      </c>
      <c r="I34" s="44">
        <v>172603.42</v>
      </c>
      <c r="J34" s="44">
        <v>338505.13</v>
      </c>
      <c r="K34" s="44">
        <v>168688.45</v>
      </c>
      <c r="L34" s="44">
        <v>188464.5</v>
      </c>
      <c r="M34" s="44">
        <v>178536.81</v>
      </c>
      <c r="N34" s="44">
        <v>242226.01</v>
      </c>
      <c r="O34" s="31">
        <f t="shared" si="2"/>
        <v>2670165.3600000003</v>
      </c>
    </row>
    <row r="35" spans="1:16" s="3" customFormat="1" ht="11.25" x14ac:dyDescent="0.2">
      <c r="A35" s="113"/>
      <c r="B35" s="5" t="s">
        <v>8</v>
      </c>
      <c r="C35" s="30">
        <v>462447577.40999991</v>
      </c>
      <c r="D35" s="30">
        <v>519731928.56999987</v>
      </c>
      <c r="E35" s="30">
        <v>520013718.45999998</v>
      </c>
      <c r="F35" s="30">
        <v>417663904.04999989</v>
      </c>
      <c r="G35" s="30">
        <v>292665563.42999995</v>
      </c>
      <c r="H35" s="44">
        <v>196177019.34000006</v>
      </c>
      <c r="I35" s="44">
        <v>303990282.16000003</v>
      </c>
      <c r="J35" s="44">
        <v>496813392.0999999</v>
      </c>
      <c r="K35" s="44">
        <v>504303721.97999996</v>
      </c>
      <c r="L35" s="44">
        <v>541423481.34000003</v>
      </c>
      <c r="M35" s="44">
        <v>455726284.08999985</v>
      </c>
      <c r="N35" s="44">
        <v>469616001.51999992</v>
      </c>
      <c r="O35" s="31">
        <f t="shared" ref="O35:O51" si="3">SUM(C35:N35)</f>
        <v>5180572874.4499989</v>
      </c>
    </row>
    <row r="36" spans="1:16" s="3" customFormat="1" ht="11.25" x14ac:dyDescent="0.2">
      <c r="A36" s="113"/>
      <c r="B36" s="5" t="s">
        <v>9</v>
      </c>
      <c r="C36" s="30">
        <v>18589317.199999999</v>
      </c>
      <c r="D36" s="30">
        <v>18060217.389999963</v>
      </c>
      <c r="E36" s="30">
        <v>19080706.120000005</v>
      </c>
      <c r="F36" s="30">
        <v>18619104.700000007</v>
      </c>
      <c r="G36" s="30">
        <v>12744811.549999973</v>
      </c>
      <c r="H36" s="44">
        <v>9598620.2727855071</v>
      </c>
      <c r="I36" s="44">
        <v>13786315.852785502</v>
      </c>
      <c r="J36" s="44">
        <v>19287736.730000034</v>
      </c>
      <c r="K36" s="44">
        <v>18773402.934000019</v>
      </c>
      <c r="L36" s="44">
        <v>21328684.509999976</v>
      </c>
      <c r="M36" s="44">
        <v>17624333.479999986</v>
      </c>
      <c r="N36" s="44">
        <v>18471230.090000015</v>
      </c>
      <c r="O36" s="31">
        <f t="shared" si="3"/>
        <v>205964480.82957095</v>
      </c>
    </row>
    <row r="37" spans="1:16" s="3" customFormat="1" ht="11.25" x14ac:dyDescent="0.2">
      <c r="A37" s="113"/>
      <c r="B37" s="5" t="s">
        <v>19</v>
      </c>
      <c r="C37" s="30">
        <v>5495020.8500000006</v>
      </c>
      <c r="D37" s="30">
        <v>8009032.9899999993</v>
      </c>
      <c r="E37" s="30">
        <v>8883307.25</v>
      </c>
      <c r="F37" s="30">
        <v>9461609.9100000001</v>
      </c>
      <c r="G37" s="30">
        <v>5656405.8899999978</v>
      </c>
      <c r="H37" s="44">
        <v>2426011.3699999996</v>
      </c>
      <c r="I37" s="44">
        <v>5099265.7300000014</v>
      </c>
      <c r="J37" s="44">
        <v>8797199.1500000004</v>
      </c>
      <c r="K37" s="44">
        <v>6309710.3200000003</v>
      </c>
      <c r="L37" s="44">
        <v>5623238.0700000003</v>
      </c>
      <c r="M37" s="44">
        <v>6436160.6699999999</v>
      </c>
      <c r="N37" s="44">
        <v>6210321.75</v>
      </c>
      <c r="O37" s="31">
        <f t="shared" si="3"/>
        <v>78407283.950000003</v>
      </c>
    </row>
    <row r="38" spans="1:16" s="3" customFormat="1" ht="11.25" x14ac:dyDescent="0.2">
      <c r="A38" s="113"/>
      <c r="B38" s="5" t="s">
        <v>20</v>
      </c>
      <c r="C38" s="30">
        <v>4455292.84</v>
      </c>
      <c r="D38" s="30">
        <v>6898621.1799999997</v>
      </c>
      <c r="E38" s="30">
        <v>5311983.09</v>
      </c>
      <c r="F38" s="30">
        <v>5033756.67</v>
      </c>
      <c r="G38" s="30">
        <v>2326102.7899999996</v>
      </c>
      <c r="H38" s="44">
        <v>858750.26</v>
      </c>
      <c r="I38" s="44">
        <v>2169529.3800000004</v>
      </c>
      <c r="J38" s="44">
        <v>4665422.2</v>
      </c>
      <c r="K38" s="44">
        <v>2701221.79</v>
      </c>
      <c r="L38" s="44">
        <v>2929752.5</v>
      </c>
      <c r="M38" s="44">
        <v>3517077.7399999998</v>
      </c>
      <c r="N38" s="44">
        <v>2364013.4699999997</v>
      </c>
      <c r="O38" s="31">
        <f t="shared" si="3"/>
        <v>43231523.910000004</v>
      </c>
    </row>
    <row r="39" spans="1:16" s="3" customFormat="1" ht="11.25" x14ac:dyDescent="0.2">
      <c r="A39" s="113"/>
      <c r="B39" s="5" t="s">
        <v>11</v>
      </c>
      <c r="C39" s="30">
        <v>20570083.179999992</v>
      </c>
      <c r="D39" s="30">
        <v>21538988.480000008</v>
      </c>
      <c r="E39" s="30">
        <v>20524643.249999996</v>
      </c>
      <c r="F39" s="30">
        <v>17439053.059999995</v>
      </c>
      <c r="G39" s="30">
        <v>11830639.229999999</v>
      </c>
      <c r="H39" s="44">
        <v>7745077.5800000001</v>
      </c>
      <c r="I39" s="44">
        <v>11388345.979999997</v>
      </c>
      <c r="J39" s="44">
        <v>16107346.279999994</v>
      </c>
      <c r="K39" s="44">
        <v>15747672.989999998</v>
      </c>
      <c r="L39" s="44">
        <v>17246811.139999989</v>
      </c>
      <c r="M39" s="44">
        <v>14072594.500000002</v>
      </c>
      <c r="N39" s="44">
        <v>15021160.710000006</v>
      </c>
      <c r="O39" s="31">
        <f t="shared" si="3"/>
        <v>189232416.38</v>
      </c>
    </row>
    <row r="40" spans="1:16" s="3" customFormat="1" ht="12" thickBot="1" x14ac:dyDescent="0.25">
      <c r="A40" s="130"/>
      <c r="B40" s="109" t="s">
        <v>10</v>
      </c>
      <c r="C40" s="110">
        <v>85628327.889999971</v>
      </c>
      <c r="D40" s="110">
        <v>98542805.289999977</v>
      </c>
      <c r="E40" s="110">
        <v>102498494.97</v>
      </c>
      <c r="F40" s="110">
        <v>82188449.839999974</v>
      </c>
      <c r="G40" s="110">
        <v>50211522.730000012</v>
      </c>
      <c r="H40" s="111">
        <v>29525100.560000002</v>
      </c>
      <c r="I40" s="111">
        <v>50650348.070000015</v>
      </c>
      <c r="J40" s="111">
        <v>121491009.18999994</v>
      </c>
      <c r="K40" s="111">
        <v>73336014.260000005</v>
      </c>
      <c r="L40" s="111">
        <v>88016855.939999998</v>
      </c>
      <c r="M40" s="111">
        <v>54129948.019999959</v>
      </c>
      <c r="N40" s="111">
        <v>64111435.269999988</v>
      </c>
      <c r="O40" s="112">
        <f t="shared" si="3"/>
        <v>900330312.02999997</v>
      </c>
    </row>
    <row r="41" spans="1:16" s="3" customFormat="1" ht="12" thickBot="1" x14ac:dyDescent="0.25">
      <c r="A41" s="116" t="s">
        <v>21</v>
      </c>
      <c r="B41" s="129"/>
      <c r="C41" s="61">
        <f>SUM(C23:C40)</f>
        <v>740609426.68999994</v>
      </c>
      <c r="D41" s="61">
        <f t="shared" ref="D41:N41" si="4">SUM(D23:D40)</f>
        <v>818716976.4599998</v>
      </c>
      <c r="E41" s="61">
        <f t="shared" si="4"/>
        <v>826524733.13</v>
      </c>
      <c r="F41" s="61">
        <f t="shared" si="4"/>
        <v>673401277.63999987</v>
      </c>
      <c r="G41" s="61">
        <f t="shared" si="4"/>
        <v>455792524.57999992</v>
      </c>
      <c r="H41" s="61">
        <f t="shared" si="4"/>
        <v>292228285.69278562</v>
      </c>
      <c r="I41" s="61">
        <f t="shared" si="4"/>
        <v>467529246.08278561</v>
      </c>
      <c r="J41" s="61">
        <f t="shared" si="4"/>
        <v>785796137.6099999</v>
      </c>
      <c r="K41" s="61">
        <f t="shared" si="4"/>
        <v>741588399.38399994</v>
      </c>
      <c r="L41" s="61">
        <f t="shared" si="4"/>
        <v>811477450.38000011</v>
      </c>
      <c r="M41" s="61">
        <f t="shared" si="4"/>
        <v>665674783.49999988</v>
      </c>
      <c r="N41" s="61">
        <f t="shared" si="4"/>
        <v>702521078.09000003</v>
      </c>
      <c r="O41" s="62">
        <f t="shared" si="3"/>
        <v>7981860319.2395706</v>
      </c>
    </row>
    <row r="42" spans="1:16" s="3" customFormat="1" ht="11.25" x14ac:dyDescent="0.2">
      <c r="A42" s="113" t="s">
        <v>43</v>
      </c>
      <c r="B42" s="6" t="s">
        <v>2</v>
      </c>
      <c r="C42" s="35">
        <v>0</v>
      </c>
      <c r="D42" s="35">
        <v>0</v>
      </c>
      <c r="E42" s="35">
        <v>0</v>
      </c>
      <c r="F42" s="35">
        <v>0</v>
      </c>
      <c r="G42" s="30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31">
        <f t="shared" si="3"/>
        <v>0</v>
      </c>
    </row>
    <row r="43" spans="1:16" s="3" customFormat="1" ht="11.25" x14ac:dyDescent="0.2">
      <c r="A43" s="113"/>
      <c r="B43" s="6" t="s">
        <v>3</v>
      </c>
      <c r="C43" s="30">
        <v>120653.39</v>
      </c>
      <c r="D43" s="30">
        <v>85375.189999999988</v>
      </c>
      <c r="E43" s="30">
        <v>105119.77</v>
      </c>
      <c r="F43" s="30">
        <v>0</v>
      </c>
      <c r="G43" s="30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31">
        <f t="shared" si="3"/>
        <v>311148.34999999998</v>
      </c>
    </row>
    <row r="44" spans="1:16" s="3" customFormat="1" ht="11.25" x14ac:dyDescent="0.2">
      <c r="A44" s="113"/>
      <c r="B44" s="6" t="s">
        <v>4</v>
      </c>
      <c r="C44" s="30">
        <v>97620.05</v>
      </c>
      <c r="D44" s="30">
        <v>67646.23</v>
      </c>
      <c r="E44" s="30">
        <v>82226.44</v>
      </c>
      <c r="F44" s="30">
        <v>36084.130000000005</v>
      </c>
      <c r="G44" s="30">
        <v>18440.150000000001</v>
      </c>
      <c r="H44" s="44">
        <v>16766.650000000001</v>
      </c>
      <c r="I44" s="44">
        <v>28596.57</v>
      </c>
      <c r="J44" s="44">
        <v>40011.129999999997</v>
      </c>
      <c r="K44" s="44">
        <v>51962.25</v>
      </c>
      <c r="L44" s="44">
        <v>60269.409999999996</v>
      </c>
      <c r="M44" s="44">
        <v>403223.02</v>
      </c>
      <c r="N44" s="44">
        <v>60937.680000000008</v>
      </c>
      <c r="O44" s="31">
        <f t="shared" si="3"/>
        <v>963783.71000000008</v>
      </c>
    </row>
    <row r="45" spans="1:16" s="3" customFormat="1" ht="11.25" x14ac:dyDescent="0.2">
      <c r="A45" s="113"/>
      <c r="B45" s="6" t="s">
        <v>5</v>
      </c>
      <c r="C45" s="30">
        <v>0</v>
      </c>
      <c r="D45" s="30">
        <v>0</v>
      </c>
      <c r="E45" s="30">
        <v>0</v>
      </c>
      <c r="F45" s="30">
        <v>713127.59</v>
      </c>
      <c r="G45" s="30">
        <v>715845.13</v>
      </c>
      <c r="H45" s="44">
        <v>675823.64721450803</v>
      </c>
      <c r="I45" s="44">
        <v>675823.64721450803</v>
      </c>
      <c r="J45" s="44">
        <v>675823.65</v>
      </c>
      <c r="K45" s="44">
        <v>0</v>
      </c>
      <c r="L45" s="44">
        <v>0</v>
      </c>
      <c r="M45" s="44">
        <v>0</v>
      </c>
      <c r="N45" s="44">
        <v>0</v>
      </c>
      <c r="O45" s="31">
        <f t="shared" si="3"/>
        <v>3456443.6644290159</v>
      </c>
      <c r="P45" s="23"/>
    </row>
    <row r="46" spans="1:16" s="3" customFormat="1" ht="11.25" x14ac:dyDescent="0.2">
      <c r="A46" s="113"/>
      <c r="B46" s="6" t="s">
        <v>15</v>
      </c>
      <c r="C46" s="30">
        <v>545339.21000000008</v>
      </c>
      <c r="D46" s="30">
        <v>635031.95000000007</v>
      </c>
      <c r="E46" s="30">
        <v>616873.46</v>
      </c>
      <c r="F46" s="30">
        <v>494023.75</v>
      </c>
      <c r="G46" s="30">
        <v>342013.3</v>
      </c>
      <c r="H46" s="44">
        <v>214290.05</v>
      </c>
      <c r="I46" s="44">
        <v>350288.27</v>
      </c>
      <c r="J46" s="44">
        <v>475923.92</v>
      </c>
      <c r="K46" s="44">
        <v>539582.6</v>
      </c>
      <c r="L46" s="44">
        <v>577850.49</v>
      </c>
      <c r="M46" s="44">
        <v>470320.06</v>
      </c>
      <c r="N46" s="44">
        <v>426773.44</v>
      </c>
      <c r="O46" s="31">
        <f t="shared" si="3"/>
        <v>5688310.5</v>
      </c>
      <c r="P46" s="23"/>
    </row>
    <row r="47" spans="1:16" s="3" customFormat="1" ht="11.25" x14ac:dyDescent="0.2">
      <c r="A47" s="113"/>
      <c r="B47" s="6" t="s">
        <v>17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44">
        <v>0</v>
      </c>
      <c r="I47" s="44">
        <v>0</v>
      </c>
      <c r="J47" s="44">
        <v>317197.64</v>
      </c>
      <c r="K47" s="44">
        <v>0</v>
      </c>
      <c r="L47" s="44">
        <v>0</v>
      </c>
      <c r="M47" s="44">
        <v>0</v>
      </c>
      <c r="N47" s="44">
        <v>0</v>
      </c>
      <c r="O47" s="31">
        <f t="shared" si="3"/>
        <v>317197.64</v>
      </c>
    </row>
    <row r="48" spans="1:16" s="3" customFormat="1" ht="11.25" x14ac:dyDescent="0.2">
      <c r="A48" s="113"/>
      <c r="B48" s="6" t="s">
        <v>8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31">
        <f t="shared" si="3"/>
        <v>0</v>
      </c>
    </row>
    <row r="49" spans="1:16" s="3" customFormat="1" ht="11.25" x14ac:dyDescent="0.2">
      <c r="A49" s="113"/>
      <c r="B49" s="6" t="s">
        <v>9</v>
      </c>
      <c r="C49" s="30">
        <v>1325981.3500000001</v>
      </c>
      <c r="D49" s="30">
        <v>1437790.46</v>
      </c>
      <c r="E49" s="30">
        <v>1437135.2000000002</v>
      </c>
      <c r="F49" s="30">
        <v>1088938.3700000001</v>
      </c>
      <c r="G49" s="30">
        <v>743576.12000000011</v>
      </c>
      <c r="H49" s="44">
        <v>483397.92</v>
      </c>
      <c r="I49" s="44">
        <v>1100116.8999999999</v>
      </c>
      <c r="J49" s="44">
        <v>1054644.75</v>
      </c>
      <c r="K49" s="44">
        <v>2359804.3600000003</v>
      </c>
      <c r="L49" s="44">
        <v>1847434.99</v>
      </c>
      <c r="M49" s="44">
        <v>2101521.11</v>
      </c>
      <c r="N49" s="44">
        <v>2389863.9066978241</v>
      </c>
      <c r="O49" s="31">
        <f t="shared" si="3"/>
        <v>17370205.436697822</v>
      </c>
    </row>
    <row r="50" spans="1:16" s="3" customFormat="1" ht="12" thickBot="1" x14ac:dyDescent="0.25">
      <c r="A50" s="113"/>
      <c r="B50" s="6" t="s">
        <v>11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31">
        <f t="shared" si="3"/>
        <v>0</v>
      </c>
    </row>
    <row r="51" spans="1:16" s="3" customFormat="1" ht="12" thickBot="1" x14ac:dyDescent="0.25">
      <c r="A51" s="116" t="s">
        <v>22</v>
      </c>
      <c r="B51" s="129"/>
      <c r="C51" s="61">
        <f>SUM(C42:C50)</f>
        <v>2089594.0000000002</v>
      </c>
      <c r="D51" s="61">
        <f t="shared" ref="D51:N51" si="5">SUM(D42:D50)</f>
        <v>2225843.83</v>
      </c>
      <c r="E51" s="61">
        <f t="shared" si="5"/>
        <v>2241354.87</v>
      </c>
      <c r="F51" s="61">
        <f t="shared" si="5"/>
        <v>2332173.84</v>
      </c>
      <c r="G51" s="61">
        <f t="shared" si="5"/>
        <v>1819874.7000000002</v>
      </c>
      <c r="H51" s="61">
        <f t="shared" si="5"/>
        <v>1390278.267214508</v>
      </c>
      <c r="I51" s="61">
        <f t="shared" si="5"/>
        <v>2154825.3872145079</v>
      </c>
      <c r="J51" s="61">
        <f t="shared" si="5"/>
        <v>2563601.09</v>
      </c>
      <c r="K51" s="61">
        <f t="shared" si="5"/>
        <v>2951349.2100000004</v>
      </c>
      <c r="L51" s="61">
        <f t="shared" si="5"/>
        <v>2485554.89</v>
      </c>
      <c r="M51" s="61">
        <f t="shared" si="5"/>
        <v>2975064.19</v>
      </c>
      <c r="N51" s="61">
        <f t="shared" si="5"/>
        <v>2877575.0266978242</v>
      </c>
      <c r="O51" s="62">
        <f t="shared" si="3"/>
        <v>28107089.301126845</v>
      </c>
      <c r="P51" s="13"/>
    </row>
    <row r="52" spans="1:16" s="3" customFormat="1" ht="12" thickBot="1" x14ac:dyDescent="0.25">
      <c r="A52" s="116" t="s">
        <v>23</v>
      </c>
      <c r="B52" s="129"/>
      <c r="C52" s="61">
        <f>SUM(C22+C41+C51)</f>
        <v>1338428066.8599999</v>
      </c>
      <c r="D52" s="61">
        <f>SUM(D22+D41+D51)</f>
        <v>1481115456.8052497</v>
      </c>
      <c r="E52" s="61">
        <f>E51+E41+E22</f>
        <v>1494129773.5900002</v>
      </c>
      <c r="F52" s="61">
        <f t="shared" ref="F52:N52" si="6">F51+F41+F22</f>
        <v>1218313834.747</v>
      </c>
      <c r="G52" s="61">
        <f t="shared" si="6"/>
        <v>824518575.83274984</v>
      </c>
      <c r="H52" s="61">
        <f>H51+H41+H22</f>
        <v>530956945.46750021</v>
      </c>
      <c r="I52" s="61">
        <f>I51+I41+I22</f>
        <v>848842092.18225002</v>
      </c>
      <c r="J52" s="61">
        <f t="shared" si="6"/>
        <v>1424674190</v>
      </c>
      <c r="K52" s="61">
        <f t="shared" si="6"/>
        <v>1336415893.7539999</v>
      </c>
      <c r="L52" s="61">
        <f t="shared" si="6"/>
        <v>1462132440.0699999</v>
      </c>
      <c r="M52" s="61">
        <f t="shared" si="6"/>
        <v>1204102919.23</v>
      </c>
      <c r="N52" s="61">
        <f t="shared" si="6"/>
        <v>1277884914.8066978</v>
      </c>
      <c r="O52" s="62">
        <f t="shared" ref="O52:O59" si="7">SUM(C52:N52)</f>
        <v>14441515103.345446</v>
      </c>
    </row>
    <row r="53" spans="1:16" s="3" customFormat="1" x14ac:dyDescent="0.2">
      <c r="A53" s="91" t="s">
        <v>24</v>
      </c>
      <c r="B53" s="6"/>
      <c r="C53" s="35">
        <v>85511821.25</v>
      </c>
      <c r="D53" s="35">
        <v>90607171.180000007</v>
      </c>
      <c r="E53" s="35">
        <v>98156872.019999996</v>
      </c>
      <c r="F53" s="30">
        <v>82672404.449999988</v>
      </c>
      <c r="G53" s="30">
        <v>56355852.859999999</v>
      </c>
      <c r="H53" s="44">
        <v>32354073.710000001</v>
      </c>
      <c r="I53" s="44">
        <v>56768278.200000003</v>
      </c>
      <c r="J53" s="44">
        <v>72616624.060000002</v>
      </c>
      <c r="K53" s="44">
        <v>82759754.519999996</v>
      </c>
      <c r="L53" s="44">
        <v>89632981.140000001</v>
      </c>
      <c r="M53" s="44">
        <v>74690369.550000012</v>
      </c>
      <c r="N53" s="44">
        <v>81783763.920000002</v>
      </c>
      <c r="O53" s="31">
        <f t="shared" si="7"/>
        <v>903909966.86000001</v>
      </c>
      <c r="P53" s="21"/>
    </row>
    <row r="54" spans="1:16" s="3" customFormat="1" x14ac:dyDescent="0.2">
      <c r="A54" s="91" t="s">
        <v>25</v>
      </c>
      <c r="B54" s="6"/>
      <c r="C54" s="30">
        <v>72437380.489999995</v>
      </c>
      <c r="D54" s="30">
        <v>74371218.719999999</v>
      </c>
      <c r="E54" s="30">
        <v>79600024.700000003</v>
      </c>
      <c r="F54" s="30">
        <v>66884764.950000003</v>
      </c>
      <c r="G54" s="30">
        <v>45848327.049999997</v>
      </c>
      <c r="H54" s="44">
        <v>26923924.609999999</v>
      </c>
      <c r="I54" s="44">
        <v>46429166.359999999</v>
      </c>
      <c r="J54" s="44">
        <v>59050089.240000002</v>
      </c>
      <c r="K54" s="44">
        <v>67119758.879999995</v>
      </c>
      <c r="L54" s="44">
        <v>62979750.82</v>
      </c>
      <c r="M54" s="44">
        <v>52418942.780000001</v>
      </c>
      <c r="N54" s="44">
        <v>57438282.009999998</v>
      </c>
      <c r="O54" s="31">
        <f t="shared" si="7"/>
        <v>711501630.61000001</v>
      </c>
      <c r="P54" s="21"/>
    </row>
    <row r="55" spans="1:16" s="3" customFormat="1" x14ac:dyDescent="0.2">
      <c r="A55" s="91" t="s">
        <v>45</v>
      </c>
      <c r="B55" s="6"/>
      <c r="C55" s="30">
        <v>322826830.70999998</v>
      </c>
      <c r="D55" s="30">
        <v>358611918.80000001</v>
      </c>
      <c r="E55" s="30">
        <v>351187165.70999998</v>
      </c>
      <c r="F55" s="30">
        <v>283266113.44</v>
      </c>
      <c r="G55" s="30">
        <v>176307099.97</v>
      </c>
      <c r="H55" s="44">
        <v>121721604.97</v>
      </c>
      <c r="I55" s="44">
        <v>189761663.09999999</v>
      </c>
      <c r="J55" s="44">
        <v>262105132</v>
      </c>
      <c r="K55" s="44">
        <v>286875212.14999998</v>
      </c>
      <c r="L55" s="44">
        <v>326732862.98000002</v>
      </c>
      <c r="M55" s="44">
        <v>127522737.49000001</v>
      </c>
      <c r="N55" s="44">
        <v>128306993.47</v>
      </c>
      <c r="O55" s="31">
        <f t="shared" si="7"/>
        <v>2935225334.7899995</v>
      </c>
      <c r="P55" s="21"/>
    </row>
    <row r="56" spans="1:16" s="3" customFormat="1" ht="13.5" thickBot="1" x14ac:dyDescent="0.25">
      <c r="A56" s="91" t="s">
        <v>47</v>
      </c>
      <c r="B56" s="6"/>
      <c r="C56" s="30">
        <v>149804762.74333331</v>
      </c>
      <c r="D56" s="30">
        <v>176023069.31600001</v>
      </c>
      <c r="E56" s="30">
        <v>175986836.09999999</v>
      </c>
      <c r="F56" s="30">
        <v>143177540.08950001</v>
      </c>
      <c r="G56" s="30">
        <v>110939924.266</v>
      </c>
      <c r="H56" s="44">
        <v>68646993.25999999</v>
      </c>
      <c r="I56" s="44">
        <v>106197957.464</v>
      </c>
      <c r="J56" s="44">
        <v>316547138.70999998</v>
      </c>
      <c r="K56" s="44">
        <v>194492630.77000001</v>
      </c>
      <c r="L56" s="44">
        <v>210045293.98999998</v>
      </c>
      <c r="M56" s="44">
        <v>137656888.94</v>
      </c>
      <c r="N56" s="44">
        <v>150922758.07999998</v>
      </c>
      <c r="O56" s="31">
        <f t="shared" si="7"/>
        <v>1940441793.7288334</v>
      </c>
      <c r="P56" s="21"/>
    </row>
    <row r="57" spans="1:16" s="3" customFormat="1" ht="13.5" thickBot="1" x14ac:dyDescent="0.25">
      <c r="A57" s="116" t="s">
        <v>51</v>
      </c>
      <c r="B57" s="129"/>
      <c r="C57" s="61">
        <f>SUM(C53:C56)</f>
        <v>630580795.19333327</v>
      </c>
      <c r="D57" s="61">
        <f t="shared" ref="D57" si="8">SUM(D53:D56)</f>
        <v>699613378.01600003</v>
      </c>
      <c r="E57" s="61">
        <f>SUM(E53:E56)</f>
        <v>704930898.52999997</v>
      </c>
      <c r="F57" s="61">
        <f t="shared" ref="F57:L57" si="9">SUM(F53:F56)</f>
        <v>576000822.92949998</v>
      </c>
      <c r="G57" s="61">
        <f t="shared" si="9"/>
        <v>389451204.14600003</v>
      </c>
      <c r="H57" s="61">
        <f t="shared" si="9"/>
        <v>249646596.54999998</v>
      </c>
      <c r="I57" s="61">
        <f>SUM(I53:I56)</f>
        <v>399157065.12399995</v>
      </c>
      <c r="J57" s="61">
        <f>SUM(J53:J56)</f>
        <v>710318984.00999999</v>
      </c>
      <c r="K57" s="61">
        <f t="shared" si="9"/>
        <v>631247356.31999993</v>
      </c>
      <c r="L57" s="61">
        <f t="shared" si="9"/>
        <v>689390888.93000007</v>
      </c>
      <c r="M57" s="61">
        <f>SUM(M53:M56)</f>
        <v>392288938.75999999</v>
      </c>
      <c r="N57" s="61">
        <f>SUM(N53:N56)</f>
        <v>418451797.48000002</v>
      </c>
      <c r="O57" s="61">
        <f t="shared" si="7"/>
        <v>6491078725.9888344</v>
      </c>
      <c r="P57" s="21"/>
    </row>
    <row r="58" spans="1:16" s="3" customFormat="1" ht="13.5" thickBot="1" x14ac:dyDescent="0.25">
      <c r="A58" s="91" t="s">
        <v>27</v>
      </c>
      <c r="B58" s="6"/>
      <c r="C58" s="30">
        <v>179996639.40833333</v>
      </c>
      <c r="D58" s="30">
        <v>200538233.35174999</v>
      </c>
      <c r="E58" s="30">
        <v>202604025.19749999</v>
      </c>
      <c r="F58" s="30">
        <v>164941317.42899999</v>
      </c>
      <c r="G58" s="30">
        <v>111569877.81425001</v>
      </c>
      <c r="H58" s="44">
        <v>71492724.142499998</v>
      </c>
      <c r="I58" s="44">
        <v>114487768.34074999</v>
      </c>
      <c r="J58" s="44">
        <v>197801287.70999998</v>
      </c>
      <c r="K58" s="44">
        <v>181321185.16999999</v>
      </c>
      <c r="L58" s="44">
        <v>172086488.67999998</v>
      </c>
      <c r="M58" s="44">
        <v>141394855.47</v>
      </c>
      <c r="N58" s="44">
        <v>148475379.84</v>
      </c>
      <c r="O58" s="31">
        <f t="shared" si="7"/>
        <v>1886709782.5540833</v>
      </c>
      <c r="P58" s="78"/>
    </row>
    <row r="59" spans="1:16" s="3" customFormat="1" ht="13.5" thickBot="1" x14ac:dyDescent="0.25">
      <c r="A59" s="114" t="s">
        <v>59</v>
      </c>
      <c r="B59" s="115"/>
      <c r="C59" s="63">
        <f>SUM(C52+C57+C58)</f>
        <v>2149005501.4616666</v>
      </c>
      <c r="D59" s="63">
        <f t="shared" ref="D59:N59" si="10">SUM(D52+D57+D58)</f>
        <v>2381267068.1729999</v>
      </c>
      <c r="E59" s="63">
        <f t="shared" si="10"/>
        <v>2401664697.3175001</v>
      </c>
      <c r="F59" s="63">
        <f t="shared" si="10"/>
        <v>1959255975.1054997</v>
      </c>
      <c r="G59" s="63">
        <f t="shared" si="10"/>
        <v>1325539657.7929997</v>
      </c>
      <c r="H59" s="63">
        <f t="shared" si="10"/>
        <v>852096266.16000021</v>
      </c>
      <c r="I59" s="63">
        <f t="shared" si="10"/>
        <v>1362486925.6470001</v>
      </c>
      <c r="J59" s="63">
        <f t="shared" si="10"/>
        <v>2332794461.7199998</v>
      </c>
      <c r="K59" s="63">
        <f t="shared" si="10"/>
        <v>2148984435.244</v>
      </c>
      <c r="L59" s="63">
        <f t="shared" si="10"/>
        <v>2323609817.6799998</v>
      </c>
      <c r="M59" s="63">
        <f t="shared" si="10"/>
        <v>1737786713.46</v>
      </c>
      <c r="N59" s="63">
        <f t="shared" si="10"/>
        <v>1844812092.1266978</v>
      </c>
      <c r="O59" s="64">
        <f t="shared" si="7"/>
        <v>22819303611.888359</v>
      </c>
      <c r="P59" s="21"/>
    </row>
    <row r="60" spans="1:16" s="85" customFormat="1" ht="13.5" thickBot="1" x14ac:dyDescent="0.25">
      <c r="A60" s="86"/>
      <c r="B60" s="86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4"/>
    </row>
    <row r="61" spans="1:16" s="3" customFormat="1" x14ac:dyDescent="0.2">
      <c r="A61" s="100" t="s">
        <v>50</v>
      </c>
      <c r="B61" s="99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2"/>
      <c r="P61" s="21"/>
    </row>
    <row r="62" spans="1:16" s="3" customFormat="1" x14ac:dyDescent="0.2">
      <c r="A62" s="113" t="s">
        <v>1</v>
      </c>
      <c r="B62" s="6" t="s">
        <v>2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7">
        <f>SUM(C62:N62)</f>
        <v>0</v>
      </c>
      <c r="P62" s="21"/>
    </row>
    <row r="63" spans="1:16" s="3" customFormat="1" x14ac:dyDescent="0.2">
      <c r="A63" s="113"/>
      <c r="B63" s="6" t="s">
        <v>3</v>
      </c>
      <c r="C63" s="36">
        <f>VLOOKUP(B63,'[1]Caixa 2020'!$A$15:$C$22,2,0)</f>
        <v>0</v>
      </c>
      <c r="D63" s="36">
        <v>10994771.98</v>
      </c>
      <c r="E63" s="36">
        <v>0</v>
      </c>
      <c r="F63" s="36">
        <v>0</v>
      </c>
      <c r="G63" s="36">
        <v>7236942.0800000001</v>
      </c>
      <c r="H63" s="36">
        <v>0</v>
      </c>
      <c r="I63" s="36">
        <v>0</v>
      </c>
      <c r="J63" s="36">
        <v>5306802.83</v>
      </c>
      <c r="K63" s="36">
        <v>0</v>
      </c>
      <c r="L63" s="36">
        <v>0</v>
      </c>
      <c r="M63" s="36">
        <v>9260273.6199999992</v>
      </c>
      <c r="N63" s="36">
        <v>0</v>
      </c>
      <c r="O63" s="37">
        <f>SUM(C63:N63)</f>
        <v>32798790.509999998</v>
      </c>
      <c r="P63" s="21"/>
    </row>
    <row r="64" spans="1:16" s="3" customFormat="1" x14ac:dyDescent="0.2">
      <c r="A64" s="113"/>
      <c r="B64" s="6" t="s">
        <v>4</v>
      </c>
      <c r="C64" s="36">
        <f>VLOOKUP(B64,'[1]Caixa 2020'!$A$15:$C$22,2,0)</f>
        <v>0</v>
      </c>
      <c r="D64" s="36">
        <v>1245598.6200000001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7">
        <f>SUM(C64:N64)</f>
        <v>1245598.6200000001</v>
      </c>
      <c r="P64" s="21"/>
    </row>
    <row r="65" spans="1:16" s="3" customFormat="1" x14ac:dyDescent="0.2">
      <c r="A65" s="113"/>
      <c r="B65" s="6" t="s">
        <v>6</v>
      </c>
      <c r="C65" s="36">
        <v>20331616.809999999</v>
      </c>
      <c r="D65" s="36">
        <v>281026284.69999999</v>
      </c>
      <c r="E65" s="36">
        <v>20477677.280000001</v>
      </c>
      <c r="F65" s="36">
        <v>20534154</v>
      </c>
      <c r="G65" s="36">
        <v>270714999.95999998</v>
      </c>
      <c r="H65" s="36">
        <v>20654897.32</v>
      </c>
      <c r="I65" s="36">
        <v>20701636.66</v>
      </c>
      <c r="J65" s="36">
        <v>82105830.879999995</v>
      </c>
      <c r="K65" s="36">
        <v>20779535.559999999</v>
      </c>
      <c r="L65" s="36">
        <v>20810695.140000001</v>
      </c>
      <c r="M65" s="36">
        <v>198062329.10000002</v>
      </c>
      <c r="N65" s="36">
        <v>20873014.280000001</v>
      </c>
      <c r="O65" s="37">
        <f t="shared" ref="O65:O70" si="11">SUM(C65:N65)</f>
        <v>997072671.68999994</v>
      </c>
      <c r="P65" s="21"/>
    </row>
    <row r="66" spans="1:16" s="3" customFormat="1" x14ac:dyDescent="0.2">
      <c r="A66" s="113"/>
      <c r="B66" s="6" t="s">
        <v>46</v>
      </c>
      <c r="C66" s="36">
        <f>VLOOKUP(B66,'[1]Caixa 2020'!$A$15:$C$22,2,0)</f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7">
        <f t="shared" si="11"/>
        <v>0</v>
      </c>
      <c r="P66" s="21"/>
    </row>
    <row r="67" spans="1:16" s="3" customFormat="1" ht="11.25" x14ac:dyDescent="0.2">
      <c r="A67" s="113"/>
      <c r="B67" s="6" t="s">
        <v>8</v>
      </c>
      <c r="C67" s="36">
        <f>VLOOKUP(B67,'[1]Caixa 2020'!$A$15:$C$22,2,0)</f>
        <v>0</v>
      </c>
      <c r="D67" s="36">
        <v>2476701079.6900001</v>
      </c>
      <c r="E67" s="36">
        <v>0</v>
      </c>
      <c r="F67" s="36">
        <v>0</v>
      </c>
      <c r="G67" s="36">
        <v>1738928148.75</v>
      </c>
      <c r="H67" s="36">
        <v>0</v>
      </c>
      <c r="I67" s="36">
        <v>0</v>
      </c>
      <c r="J67" s="36">
        <v>985945787.34000003</v>
      </c>
      <c r="K67" s="36">
        <v>0</v>
      </c>
      <c r="L67" s="36">
        <v>0</v>
      </c>
      <c r="M67" s="36">
        <v>1794921169.6700001</v>
      </c>
      <c r="N67" s="36">
        <v>0</v>
      </c>
      <c r="O67" s="37">
        <f t="shared" si="11"/>
        <v>6996496185.4499998</v>
      </c>
    </row>
    <row r="68" spans="1:16" s="3" customFormat="1" ht="11.25" x14ac:dyDescent="0.2">
      <c r="A68" s="113"/>
      <c r="B68" s="6" t="s">
        <v>9</v>
      </c>
      <c r="C68" s="36">
        <f>VLOOKUP(B68,'[1]Caixa 2020'!$A$15:$C$22,2,0)</f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7">
        <f t="shared" si="11"/>
        <v>0</v>
      </c>
    </row>
    <row r="69" spans="1:16" s="3" customFormat="1" ht="11.25" x14ac:dyDescent="0.2">
      <c r="A69" s="113"/>
      <c r="B69" s="6" t="s">
        <v>11</v>
      </c>
      <c r="C69" s="36">
        <f>VLOOKUP(B69,'[1]Caixa 2020'!$A$15:$C$22,2,0)</f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7">
        <f t="shared" si="11"/>
        <v>0</v>
      </c>
    </row>
    <row r="70" spans="1:16" s="3" customFormat="1" ht="12" thickBot="1" x14ac:dyDescent="0.25">
      <c r="A70" s="130"/>
      <c r="B70" s="7" t="s">
        <v>10</v>
      </c>
      <c r="C70" s="36">
        <f>VLOOKUP(B70,'[1]Caixa 2020'!$A$15:$C$22,2,0)</f>
        <v>0</v>
      </c>
      <c r="D70" s="36">
        <v>303436653.68000001</v>
      </c>
      <c r="E70" s="36">
        <v>0</v>
      </c>
      <c r="F70" s="36">
        <v>0</v>
      </c>
      <c r="G70" s="36">
        <v>282061039.30000001</v>
      </c>
      <c r="H70" s="36">
        <v>0</v>
      </c>
      <c r="I70" s="36">
        <v>0</v>
      </c>
      <c r="J70" s="36">
        <v>124905548.65000001</v>
      </c>
      <c r="K70" s="36">
        <v>0</v>
      </c>
      <c r="L70" s="36">
        <v>0</v>
      </c>
      <c r="M70" s="36">
        <v>171177484.56</v>
      </c>
      <c r="N70" s="36">
        <v>0</v>
      </c>
      <c r="O70" s="88">
        <f t="shared" si="11"/>
        <v>881580726.19000006</v>
      </c>
    </row>
    <row r="71" spans="1:16" s="3" customFormat="1" ht="13.5" customHeight="1" thickBot="1" x14ac:dyDescent="0.25">
      <c r="A71" s="116" t="s">
        <v>12</v>
      </c>
      <c r="B71" s="117"/>
      <c r="C71" s="46">
        <f t="shared" ref="C71:L71" si="12">SUM(C62:C70)</f>
        <v>20331616.809999999</v>
      </c>
      <c r="D71" s="46">
        <f t="shared" si="12"/>
        <v>3073404388.6700001</v>
      </c>
      <c r="E71" s="46">
        <f t="shared" si="12"/>
        <v>20477677.280000001</v>
      </c>
      <c r="F71" s="46">
        <f t="shared" si="12"/>
        <v>20534154</v>
      </c>
      <c r="G71" s="46">
        <f t="shared" si="12"/>
        <v>2298941130.0900002</v>
      </c>
      <c r="H71" s="46">
        <f t="shared" si="12"/>
        <v>20654897.32</v>
      </c>
      <c r="I71" s="46">
        <f t="shared" si="12"/>
        <v>20701636.66</v>
      </c>
      <c r="J71" s="46">
        <f t="shared" si="12"/>
        <v>1198263969.7</v>
      </c>
      <c r="K71" s="46">
        <f t="shared" si="12"/>
        <v>20779535.559999999</v>
      </c>
      <c r="L71" s="46">
        <f t="shared" si="12"/>
        <v>20810695.140000001</v>
      </c>
      <c r="M71" s="46">
        <f t="shared" ref="M71:N71" si="13">SUM(M62:M70)</f>
        <v>2173421256.9500003</v>
      </c>
      <c r="N71" s="46">
        <f t="shared" si="13"/>
        <v>20873014.280000001</v>
      </c>
      <c r="O71" s="47">
        <f>SUM(C71:N71)</f>
        <v>8909193972.460001</v>
      </c>
    </row>
    <row r="72" spans="1:16" s="3" customFormat="1" ht="11.25" x14ac:dyDescent="0.2">
      <c r="A72" s="131" t="s">
        <v>13</v>
      </c>
      <c r="B72" s="6" t="s">
        <v>2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7">
        <f>SUM(C72:N72)</f>
        <v>0</v>
      </c>
    </row>
    <row r="73" spans="1:16" s="3" customFormat="1" ht="11.25" x14ac:dyDescent="0.2">
      <c r="A73" s="113"/>
      <c r="B73" s="6" t="s">
        <v>3</v>
      </c>
      <c r="C73" s="38">
        <v>0</v>
      </c>
      <c r="D73" s="38">
        <v>2748693</v>
      </c>
      <c r="E73" s="38">
        <v>0</v>
      </c>
      <c r="F73" s="38">
        <v>0</v>
      </c>
      <c r="G73" s="38">
        <v>1809235.52</v>
      </c>
      <c r="H73" s="38">
        <v>0</v>
      </c>
      <c r="I73" s="38">
        <v>0</v>
      </c>
      <c r="J73" s="38">
        <v>1326700.7</v>
      </c>
      <c r="K73" s="38">
        <v>0</v>
      </c>
      <c r="L73" s="38">
        <v>0</v>
      </c>
      <c r="M73" s="38">
        <v>2315068.4</v>
      </c>
      <c r="N73" s="38">
        <v>0</v>
      </c>
      <c r="O73" s="37">
        <f t="shared" ref="O73:O88" si="14">SUM(C73:N73)</f>
        <v>8199697.6199999992</v>
      </c>
    </row>
    <row r="74" spans="1:16" s="3" customFormat="1" ht="11.25" x14ac:dyDescent="0.2">
      <c r="A74" s="113"/>
      <c r="B74" s="6" t="s">
        <v>4</v>
      </c>
      <c r="C74" s="38">
        <v>0</v>
      </c>
      <c r="D74" s="38">
        <v>311399.65000000002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7">
        <f t="shared" si="14"/>
        <v>311399.65000000002</v>
      </c>
    </row>
    <row r="75" spans="1:16" s="3" customFormat="1" ht="11.25" x14ac:dyDescent="0.2">
      <c r="A75" s="113"/>
      <c r="B75" s="93" t="s">
        <v>6</v>
      </c>
      <c r="C75" s="38">
        <v>5082904.22</v>
      </c>
      <c r="D75" s="38">
        <v>70256571.189999998</v>
      </c>
      <c r="E75" s="38">
        <v>5119419.32</v>
      </c>
      <c r="F75" s="38">
        <v>5133538.5</v>
      </c>
      <c r="G75" s="38">
        <v>67678749.989999995</v>
      </c>
      <c r="H75" s="38">
        <v>5163724.34</v>
      </c>
      <c r="I75" s="38">
        <v>5175409.17</v>
      </c>
      <c r="J75" s="38">
        <v>20526457.719999999</v>
      </c>
      <c r="K75" s="38">
        <v>5194883.9400000004</v>
      </c>
      <c r="L75" s="38">
        <v>5202673.8099999996</v>
      </c>
      <c r="M75" s="38">
        <v>49515582.289999999</v>
      </c>
      <c r="N75" s="38">
        <v>5218253.57</v>
      </c>
      <c r="O75" s="37">
        <f t="shared" si="14"/>
        <v>249268168.05999994</v>
      </c>
    </row>
    <row r="76" spans="1:16" s="3" customFormat="1" ht="11.25" x14ac:dyDescent="0.2">
      <c r="A76" s="113"/>
      <c r="B76" s="93" t="s">
        <v>46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7">
        <f t="shared" si="14"/>
        <v>0</v>
      </c>
    </row>
    <row r="77" spans="1:16" s="3" customFormat="1" ht="11.25" x14ac:dyDescent="0.2">
      <c r="A77" s="113"/>
      <c r="B77" s="93" t="s">
        <v>8</v>
      </c>
      <c r="C77" s="38">
        <v>0</v>
      </c>
      <c r="D77" s="38">
        <v>619175269.88</v>
      </c>
      <c r="E77" s="38">
        <v>0</v>
      </c>
      <c r="F77" s="38">
        <v>0</v>
      </c>
      <c r="G77" s="38">
        <v>434732037.16000003</v>
      </c>
      <c r="H77" s="38">
        <v>0</v>
      </c>
      <c r="I77" s="38">
        <v>0</v>
      </c>
      <c r="J77" s="38">
        <v>246486446.83000001</v>
      </c>
      <c r="K77" s="38">
        <v>0</v>
      </c>
      <c r="L77" s="38">
        <v>0</v>
      </c>
      <c r="M77" s="38">
        <v>448730292.41000003</v>
      </c>
      <c r="N77" s="38">
        <v>0</v>
      </c>
      <c r="O77" s="37">
        <f t="shared" si="14"/>
        <v>1749124046.28</v>
      </c>
    </row>
    <row r="78" spans="1:16" s="3" customFormat="1" ht="11.25" x14ac:dyDescent="0.2">
      <c r="A78" s="113"/>
      <c r="B78" s="93" t="s">
        <v>9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7">
        <f t="shared" si="14"/>
        <v>0</v>
      </c>
    </row>
    <row r="79" spans="1:16" s="3" customFormat="1" ht="11.25" x14ac:dyDescent="0.2">
      <c r="A79" s="113"/>
      <c r="B79" s="93" t="s">
        <v>11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7">
        <f t="shared" si="14"/>
        <v>0</v>
      </c>
    </row>
    <row r="80" spans="1:16" s="3" customFormat="1" ht="12" thickBot="1" x14ac:dyDescent="0.25">
      <c r="A80" s="130"/>
      <c r="B80" s="93" t="s">
        <v>10</v>
      </c>
      <c r="C80" s="38">
        <v>0</v>
      </c>
      <c r="D80" s="38">
        <v>75859163.450000003</v>
      </c>
      <c r="E80" s="38">
        <v>0</v>
      </c>
      <c r="F80" s="38">
        <v>0</v>
      </c>
      <c r="G80" s="38">
        <v>70515259.840000004</v>
      </c>
      <c r="H80" s="38">
        <v>0</v>
      </c>
      <c r="I80" s="38">
        <v>0</v>
      </c>
      <c r="J80" s="38">
        <v>31226387.18</v>
      </c>
      <c r="K80" s="38">
        <v>0</v>
      </c>
      <c r="L80" s="38">
        <v>0</v>
      </c>
      <c r="M80" s="38">
        <v>42794371.149999999</v>
      </c>
      <c r="N80" s="38">
        <v>0</v>
      </c>
      <c r="O80" s="37">
        <f t="shared" si="14"/>
        <v>220395181.62000003</v>
      </c>
    </row>
    <row r="81" spans="1:16" s="3" customFormat="1" ht="13.5" customHeight="1" thickBot="1" x14ac:dyDescent="0.25">
      <c r="A81" s="116" t="s">
        <v>21</v>
      </c>
      <c r="B81" s="117"/>
      <c r="C81" s="48">
        <f>SUM(C72:C80)</f>
        <v>5082904.22</v>
      </c>
      <c r="D81" s="48">
        <f t="shared" ref="D81:N81" si="15">SUM(D72:D80)</f>
        <v>768351097.17000008</v>
      </c>
      <c r="E81" s="48">
        <f t="shared" si="15"/>
        <v>5119419.32</v>
      </c>
      <c r="F81" s="48">
        <f t="shared" si="15"/>
        <v>5133538.5</v>
      </c>
      <c r="G81" s="48">
        <f t="shared" si="15"/>
        <v>574735282.50999999</v>
      </c>
      <c r="H81" s="48">
        <f t="shared" si="15"/>
        <v>5163724.34</v>
      </c>
      <c r="I81" s="48">
        <f t="shared" si="15"/>
        <v>5175409.17</v>
      </c>
      <c r="J81" s="48">
        <f t="shared" si="15"/>
        <v>299565992.43000001</v>
      </c>
      <c r="K81" s="48">
        <f t="shared" si="15"/>
        <v>5194883.9400000004</v>
      </c>
      <c r="L81" s="48">
        <f t="shared" si="15"/>
        <v>5202673.8099999996</v>
      </c>
      <c r="M81" s="48">
        <f t="shared" si="15"/>
        <v>543355314.25</v>
      </c>
      <c r="N81" s="48">
        <f t="shared" si="15"/>
        <v>5218253.57</v>
      </c>
      <c r="O81" s="47">
        <f>SUM(C81:N81)</f>
        <v>2227298493.2300005</v>
      </c>
      <c r="P81" s="16"/>
    </row>
    <row r="82" spans="1:16" s="3" customFormat="1" ht="12.75" customHeight="1" thickBot="1" x14ac:dyDescent="0.25">
      <c r="A82" s="116" t="s">
        <v>43</v>
      </c>
      <c r="B82" s="117"/>
      <c r="C82" s="51"/>
      <c r="D82" s="51">
        <v>530996436.92000002</v>
      </c>
      <c r="E82" s="51">
        <v>0</v>
      </c>
      <c r="F82" s="51">
        <v>0</v>
      </c>
      <c r="G82" s="51">
        <v>431736935.74000001</v>
      </c>
      <c r="H82" s="51">
        <v>0</v>
      </c>
      <c r="I82" s="51">
        <v>0</v>
      </c>
      <c r="J82" s="51">
        <v>245027696.36087099</v>
      </c>
      <c r="K82" s="51">
        <v>0</v>
      </c>
      <c r="L82" s="51">
        <v>0</v>
      </c>
      <c r="M82" s="51">
        <v>407132258.40000004</v>
      </c>
      <c r="N82" s="51">
        <v>0</v>
      </c>
      <c r="O82" s="51">
        <f>SUM(C82:N82)</f>
        <v>1614893327.4208713</v>
      </c>
    </row>
    <row r="83" spans="1:16" s="3" customFormat="1" ht="13.5" customHeight="1" thickBot="1" x14ac:dyDescent="0.25">
      <c r="A83" s="127" t="s">
        <v>53</v>
      </c>
      <c r="B83" s="128"/>
      <c r="C83" s="49">
        <f>C71+C81+C82</f>
        <v>25414521.029999997</v>
      </c>
      <c r="D83" s="49">
        <f>D71+D81+D82</f>
        <v>4372751922.7600002</v>
      </c>
      <c r="E83" s="49">
        <f t="shared" ref="E83:I83" si="16">E71+E81+E82</f>
        <v>25597096.600000001</v>
      </c>
      <c r="F83" s="49">
        <f t="shared" si="16"/>
        <v>25667692.5</v>
      </c>
      <c r="G83" s="49">
        <f>G71+G81+G82</f>
        <v>3305413348.3400002</v>
      </c>
      <c r="H83" s="49">
        <f>H71+H81+H82</f>
        <v>25818621.66</v>
      </c>
      <c r="I83" s="49">
        <f t="shared" si="16"/>
        <v>25877045.829999998</v>
      </c>
      <c r="J83" s="49">
        <f>J71+J81+J82</f>
        <v>1742857658.4908712</v>
      </c>
      <c r="K83" s="49">
        <f t="shared" ref="K83:M83" si="17">K71+K81+K82</f>
        <v>25974419.5</v>
      </c>
      <c r="L83" s="49">
        <f t="shared" si="17"/>
        <v>26013368.949999999</v>
      </c>
      <c r="M83" s="49">
        <f t="shared" si="17"/>
        <v>3123908829.6000004</v>
      </c>
      <c r="N83" s="49">
        <f>N71+N81+N82</f>
        <v>26091267.850000001</v>
      </c>
      <c r="O83" s="50">
        <f>SUM(C83:N83)</f>
        <v>12751385793.110872</v>
      </c>
    </row>
    <row r="84" spans="1:16" s="3" customFormat="1" ht="11.25" x14ac:dyDescent="0.2">
      <c r="A84" s="91" t="s">
        <v>29</v>
      </c>
      <c r="B84" s="93"/>
      <c r="C84" s="39">
        <v>1342903.29</v>
      </c>
      <c r="D84" s="39">
        <v>34842724.969999999</v>
      </c>
      <c r="E84" s="39">
        <v>1352550.59</v>
      </c>
      <c r="F84" s="39">
        <v>1356280.88</v>
      </c>
      <c r="G84" s="39">
        <v>24986833.260000002</v>
      </c>
      <c r="H84" s="39">
        <v>1364255.97</v>
      </c>
      <c r="I84" s="39">
        <v>1367343.11</v>
      </c>
      <c r="J84" s="39">
        <v>7174525.8499999996</v>
      </c>
      <c r="K84" s="39">
        <v>1372488.32</v>
      </c>
      <c r="L84" s="39">
        <v>1374546.41</v>
      </c>
      <c r="M84" s="39">
        <v>16053469.189999999</v>
      </c>
      <c r="N84" s="39">
        <v>1378662.59</v>
      </c>
      <c r="O84" s="37">
        <f t="shared" si="14"/>
        <v>93966584.429999992</v>
      </c>
    </row>
    <row r="85" spans="1:16" s="3" customFormat="1" ht="11.25" x14ac:dyDescent="0.2">
      <c r="A85" s="91" t="s">
        <v>28</v>
      </c>
      <c r="B85" s="93"/>
      <c r="C85" s="39">
        <v>5371613.1600000001</v>
      </c>
      <c r="D85" s="39">
        <v>139370899.83000001</v>
      </c>
      <c r="E85" s="39">
        <v>5410202.3399999999</v>
      </c>
      <c r="F85" s="39">
        <v>5425123.4900000002</v>
      </c>
      <c r="G85" s="39">
        <v>99947333.040000007</v>
      </c>
      <c r="H85" s="39">
        <v>5457023.8700000001</v>
      </c>
      <c r="I85" s="39">
        <v>5469372.4100000001</v>
      </c>
      <c r="J85" s="39">
        <v>28698103.379999999</v>
      </c>
      <c r="K85" s="39">
        <v>5489953.29</v>
      </c>
      <c r="L85" s="39">
        <v>5498185.6600000001</v>
      </c>
      <c r="M85" s="39">
        <v>64213876.689999998</v>
      </c>
      <c r="N85" s="39">
        <v>5514650.3700000001</v>
      </c>
      <c r="O85" s="37">
        <f t="shared" si="14"/>
        <v>375866337.53000009</v>
      </c>
    </row>
    <row r="86" spans="1:16" s="3" customFormat="1" ht="11.25" x14ac:dyDescent="0.2">
      <c r="A86" s="91" t="s">
        <v>45</v>
      </c>
      <c r="B86" s="93"/>
      <c r="C86" s="39">
        <v>18700004.57</v>
      </c>
      <c r="D86" s="39">
        <v>3626573364.2400002</v>
      </c>
      <c r="E86" s="39">
        <v>18834343.68</v>
      </c>
      <c r="F86" s="39">
        <v>18886288.140000001</v>
      </c>
      <c r="G86" s="39">
        <v>2719743544.8899999</v>
      </c>
      <c r="H86" s="39">
        <v>18997341.800000001</v>
      </c>
      <c r="I86" s="39">
        <v>19040330.32</v>
      </c>
      <c r="J86" s="39">
        <v>1448188209.1800001</v>
      </c>
      <c r="K86" s="39">
        <v>19111977.84</v>
      </c>
      <c r="L86" s="39">
        <v>19140636.850000001</v>
      </c>
      <c r="M86" s="39">
        <v>2616953918.7599998</v>
      </c>
      <c r="N86" s="39">
        <v>19197954.879999999</v>
      </c>
      <c r="O86" s="37">
        <f t="shared" si="14"/>
        <v>10563367915.15</v>
      </c>
    </row>
    <row r="87" spans="1:16" s="3" customFormat="1" ht="11.25" x14ac:dyDescent="0.2">
      <c r="A87" s="91" t="s">
        <v>60</v>
      </c>
      <c r="B87" s="93"/>
      <c r="C87" s="39">
        <v>0</v>
      </c>
      <c r="D87" s="39">
        <v>30726372.620000001</v>
      </c>
      <c r="E87" s="39">
        <v>0</v>
      </c>
      <c r="F87" s="39">
        <v>0</v>
      </c>
      <c r="G87" s="39">
        <v>21749026.07</v>
      </c>
      <c r="H87" s="39">
        <v>0</v>
      </c>
      <c r="I87" s="39">
        <v>0</v>
      </c>
      <c r="J87" s="39">
        <v>10326842.789999999</v>
      </c>
      <c r="K87" s="39">
        <v>0</v>
      </c>
      <c r="L87" s="39">
        <v>0</v>
      </c>
      <c r="M87" s="39">
        <v>14666479.9</v>
      </c>
      <c r="N87" s="39">
        <v>0</v>
      </c>
      <c r="O87" s="37">
        <f t="shared" si="14"/>
        <v>77468721.379999995</v>
      </c>
    </row>
    <row r="88" spans="1:16" s="3" customFormat="1" ht="12" thickBot="1" x14ac:dyDescent="0.25">
      <c r="A88" s="91" t="s">
        <v>61</v>
      </c>
      <c r="B88" s="93"/>
      <c r="C88" s="39">
        <v>0</v>
      </c>
      <c r="D88" s="39">
        <v>10242124.199999999</v>
      </c>
      <c r="E88" s="39">
        <v>0</v>
      </c>
      <c r="F88" s="39">
        <v>0</v>
      </c>
      <c r="G88" s="39">
        <v>7249675.3499999996</v>
      </c>
      <c r="H88" s="39">
        <v>0</v>
      </c>
      <c r="I88" s="39">
        <v>0</v>
      </c>
      <c r="J88" s="39">
        <v>3442280.93</v>
      </c>
      <c r="K88" s="39">
        <v>0</v>
      </c>
      <c r="L88" s="39">
        <v>0</v>
      </c>
      <c r="M88" s="39">
        <v>4888826.63</v>
      </c>
      <c r="N88" s="39">
        <v>0</v>
      </c>
      <c r="O88" s="37">
        <f t="shared" si="14"/>
        <v>25822907.109999996</v>
      </c>
    </row>
    <row r="89" spans="1:16" s="3" customFormat="1" ht="13.5" customHeight="1" thickBot="1" x14ac:dyDescent="0.25">
      <c r="A89" s="116" t="s">
        <v>26</v>
      </c>
      <c r="B89" s="117"/>
      <c r="C89" s="48">
        <f>SUM(C84:C88)</f>
        <v>25414521.02</v>
      </c>
      <c r="D89" s="48">
        <f>SUM(D84:D88)</f>
        <v>3841755485.8600001</v>
      </c>
      <c r="E89" s="48">
        <f>SUM(E84:E88)</f>
        <v>25597096.609999999</v>
      </c>
      <c r="F89" s="48">
        <f>SUM(F84:F88)</f>
        <v>25667692.510000002</v>
      </c>
      <c r="G89" s="48">
        <f>SUM(G84:G88)</f>
        <v>2873676412.6100001</v>
      </c>
      <c r="H89" s="48">
        <f t="shared" ref="H89:I89" si="18">SUM(H84:H88)</f>
        <v>25818621.640000001</v>
      </c>
      <c r="I89" s="48">
        <f t="shared" si="18"/>
        <v>25877045.84</v>
      </c>
      <c r="J89" s="48">
        <f>SUM(J84:J88)</f>
        <v>1497829962.1300001</v>
      </c>
      <c r="K89" s="48">
        <f>SUM(K84:K88)</f>
        <v>25974419.449999999</v>
      </c>
      <c r="L89" s="48">
        <f>SUM(L84:L88)</f>
        <v>26013368.920000002</v>
      </c>
      <c r="M89" s="48">
        <f>SUM(M84:M88)</f>
        <v>2716776571.1700001</v>
      </c>
      <c r="N89" s="48">
        <f>SUM(N84:N88)</f>
        <v>26091267.84</v>
      </c>
      <c r="O89" s="47">
        <f>SUM(C89:N89)</f>
        <v>11136492465.600002</v>
      </c>
    </row>
    <row r="90" spans="1:16" s="3" customFormat="1" ht="13.5" customHeight="1" thickBot="1" x14ac:dyDescent="0.25">
      <c r="A90" s="114" t="s">
        <v>52</v>
      </c>
      <c r="B90" s="118"/>
      <c r="C90" s="52">
        <f>C83+C89</f>
        <v>50829042.049999997</v>
      </c>
      <c r="D90" s="52">
        <f>D83+D89</f>
        <v>8214507408.6200008</v>
      </c>
      <c r="E90" s="52">
        <f>E83+E89</f>
        <v>51194193.210000001</v>
      </c>
      <c r="F90" s="52">
        <f t="shared" ref="F90:I90" si="19">F83+F89</f>
        <v>51335385.010000005</v>
      </c>
      <c r="G90" s="52">
        <f t="shared" si="19"/>
        <v>6179089760.9500008</v>
      </c>
      <c r="H90" s="52">
        <f t="shared" si="19"/>
        <v>51637243.299999997</v>
      </c>
      <c r="I90" s="52">
        <f t="shared" si="19"/>
        <v>51754091.670000002</v>
      </c>
      <c r="J90" s="52">
        <f>J83+J89</f>
        <v>3240687620.6208715</v>
      </c>
      <c r="K90" s="52">
        <f t="shared" ref="K90:L90" si="20">K83+K89</f>
        <v>51948838.950000003</v>
      </c>
      <c r="L90" s="52">
        <f t="shared" si="20"/>
        <v>52026737.870000005</v>
      </c>
      <c r="M90" s="80">
        <f>M83+M89</f>
        <v>5840685400.7700005</v>
      </c>
      <c r="N90" s="80">
        <f>N83+N89</f>
        <v>52182535.689999998</v>
      </c>
      <c r="O90" s="53">
        <f>O83+O89</f>
        <v>23887878258.710876</v>
      </c>
      <c r="P90" s="15"/>
    </row>
    <row r="91" spans="1:16" s="3" customFormat="1" ht="13.5" customHeight="1" thickBot="1" x14ac:dyDescent="0.25">
      <c r="A91" s="66"/>
      <c r="B91" s="66"/>
      <c r="C91" s="67"/>
      <c r="D91" s="67"/>
      <c r="E91" s="67"/>
      <c r="F91" s="67"/>
      <c r="G91" s="67"/>
      <c r="H91" s="67"/>
      <c r="I91" s="67"/>
      <c r="J91" s="67"/>
      <c r="K91" s="67"/>
      <c r="L91" s="89"/>
      <c r="M91" s="89"/>
      <c r="N91" s="89"/>
      <c r="O91" s="68"/>
      <c r="P91" s="69"/>
    </row>
    <row r="92" spans="1:16" s="3" customFormat="1" ht="12" thickBot="1" x14ac:dyDescent="0.25">
      <c r="A92" s="119" t="s">
        <v>55</v>
      </c>
      <c r="B92" s="120"/>
      <c r="C92" s="83">
        <v>284566216.64100003</v>
      </c>
      <c r="D92" s="83">
        <v>221402.97</v>
      </c>
      <c r="E92" s="83">
        <v>0</v>
      </c>
      <c r="F92" s="83">
        <v>149488.22</v>
      </c>
      <c r="G92" s="52">
        <v>17655.080000000002</v>
      </c>
      <c r="H92" s="52">
        <v>363462.22000000003</v>
      </c>
      <c r="I92" s="52">
        <v>941045.69000000018</v>
      </c>
      <c r="J92" s="52">
        <v>8291812.4000000004</v>
      </c>
      <c r="K92" s="52">
        <v>820077.46000000008</v>
      </c>
      <c r="L92" s="79">
        <v>160507.68600000002</v>
      </c>
      <c r="M92" s="79">
        <v>118536.48000000001</v>
      </c>
      <c r="N92" s="79">
        <v>13105.240000000002</v>
      </c>
      <c r="O92" s="56">
        <f>SUM(C92:N92)</f>
        <v>295663310.08700007</v>
      </c>
    </row>
    <row r="93" spans="1:16" s="3" customFormat="1" ht="12" thickBot="1" x14ac:dyDescent="0.25">
      <c r="A93" s="121" t="s">
        <v>57</v>
      </c>
      <c r="B93" s="122"/>
      <c r="C93" s="75">
        <v>12509067.6</v>
      </c>
      <c r="D93" s="75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48">
        <v>0</v>
      </c>
      <c r="N93" s="48">
        <v>509460.82000000007</v>
      </c>
      <c r="O93" s="76">
        <f>SUM(C93:N93)</f>
        <v>13018528.42</v>
      </c>
    </row>
    <row r="94" spans="1:16" s="3" customFormat="1" ht="14.25" customHeight="1" thickTop="1" thickBot="1" x14ac:dyDescent="0.25">
      <c r="A94" s="123" t="s">
        <v>54</v>
      </c>
      <c r="B94" s="124"/>
      <c r="C94" s="73">
        <f t="shared" ref="C94:N94" si="21">SUM(C59+C92+C93)+C90</f>
        <v>2496909827.752667</v>
      </c>
      <c r="D94" s="73">
        <f t="shared" si="21"/>
        <v>10595995879.763</v>
      </c>
      <c r="E94" s="73">
        <f>SUM(E59+E92+E93)+E90</f>
        <v>2452858890.5275002</v>
      </c>
      <c r="F94" s="73">
        <f t="shared" si="21"/>
        <v>2010740848.3354998</v>
      </c>
      <c r="G94" s="73">
        <f t="shared" si="21"/>
        <v>7504647073.823</v>
      </c>
      <c r="H94" s="73">
        <f t="shared" si="21"/>
        <v>904096971.68000019</v>
      </c>
      <c r="I94" s="73">
        <f t="shared" si="21"/>
        <v>1415182063.0070002</v>
      </c>
      <c r="J94" s="73">
        <f t="shared" si="21"/>
        <v>5581773894.7408714</v>
      </c>
      <c r="K94" s="73">
        <f t="shared" si="21"/>
        <v>2201753351.6539998</v>
      </c>
      <c r="L94" s="81">
        <f t="shared" si="21"/>
        <v>2375797063.2359996</v>
      </c>
      <c r="M94" s="81">
        <f>SUM(M59+M92+M93)+M90</f>
        <v>7578590650.710001</v>
      </c>
      <c r="N94" s="81">
        <f t="shared" si="21"/>
        <v>1897517193.8766978</v>
      </c>
      <c r="O94" s="74">
        <f>SUM(C94:N94)</f>
        <v>47015863709.106239</v>
      </c>
    </row>
    <row r="95" spans="1:16" s="3" customFormat="1" ht="14.25" customHeight="1" thickTop="1" thickBot="1" x14ac:dyDescent="0.25">
      <c r="A95" s="70"/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2"/>
    </row>
    <row r="96" spans="1:16" s="3" customFormat="1" ht="13.5" customHeight="1" x14ac:dyDescent="0.2">
      <c r="A96" s="125" t="s">
        <v>56</v>
      </c>
      <c r="B96" s="12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7"/>
    </row>
    <row r="97" spans="1:16" s="3" customFormat="1" ht="11.25" x14ac:dyDescent="0.2">
      <c r="A97" s="113" t="s">
        <v>1</v>
      </c>
      <c r="B97" s="93" t="s">
        <v>2</v>
      </c>
      <c r="C97" s="97">
        <v>339460.95</v>
      </c>
      <c r="D97" s="97">
        <v>338330.38</v>
      </c>
      <c r="E97" s="97">
        <v>302762.14</v>
      </c>
      <c r="F97" s="97">
        <v>300313.96000000002</v>
      </c>
      <c r="G97" s="97">
        <v>227414</v>
      </c>
      <c r="H97" s="97">
        <v>177398.34</v>
      </c>
      <c r="I97" s="97">
        <v>243394.4</v>
      </c>
      <c r="J97" s="97">
        <v>236794.44</v>
      </c>
      <c r="K97" s="97">
        <v>236794.44000000003</v>
      </c>
      <c r="L97" s="97">
        <v>270239.06</v>
      </c>
      <c r="M97" s="97">
        <v>303186.77</v>
      </c>
      <c r="N97" s="97">
        <v>245736</v>
      </c>
      <c r="O97" s="43">
        <f>SUM(C97:N97)</f>
        <v>3221824.8800000004</v>
      </c>
    </row>
    <row r="98" spans="1:16" s="3" customFormat="1" ht="11.25" x14ac:dyDescent="0.2">
      <c r="A98" s="113"/>
      <c r="B98" s="93" t="s">
        <v>3</v>
      </c>
      <c r="C98" s="97">
        <v>2915655.77</v>
      </c>
      <c r="D98" s="97">
        <v>2852944.04</v>
      </c>
      <c r="E98" s="97">
        <v>2735367.79</v>
      </c>
      <c r="F98" s="97">
        <v>2248732.09</v>
      </c>
      <c r="G98" s="97">
        <v>1687256.26</v>
      </c>
      <c r="H98" s="97">
        <v>1494936.05</v>
      </c>
      <c r="I98" s="97">
        <v>1991538.82</v>
      </c>
      <c r="J98" s="97">
        <v>2064378.78</v>
      </c>
      <c r="K98" s="97">
        <v>2064378.78</v>
      </c>
      <c r="L98" s="97">
        <v>2297845.7599999998</v>
      </c>
      <c r="M98" s="97">
        <v>2720654.49</v>
      </c>
      <c r="N98" s="97">
        <v>2320290.33</v>
      </c>
      <c r="O98" s="43">
        <f t="shared" ref="O98:O104" si="22">SUM(C98:N98)</f>
        <v>27393978.960000001</v>
      </c>
    </row>
    <row r="99" spans="1:16" s="3" customFormat="1" ht="11.25" x14ac:dyDescent="0.2">
      <c r="A99" s="113"/>
      <c r="B99" s="93" t="s">
        <v>4</v>
      </c>
      <c r="C99" s="97">
        <v>2070991.85</v>
      </c>
      <c r="D99" s="97">
        <v>2311698.7399999998</v>
      </c>
      <c r="E99" s="97">
        <v>2025364.83</v>
      </c>
      <c r="F99" s="97">
        <v>1995388.4</v>
      </c>
      <c r="G99" s="97">
        <v>1258431.01</v>
      </c>
      <c r="H99" s="97">
        <v>836383.34</v>
      </c>
      <c r="I99" s="97">
        <v>1402843.6</v>
      </c>
      <c r="J99" s="97">
        <v>1703703.58</v>
      </c>
      <c r="K99" s="97">
        <v>1703703.58</v>
      </c>
      <c r="L99" s="97">
        <v>1947662.08</v>
      </c>
      <c r="M99" s="97">
        <v>2066991.33</v>
      </c>
      <c r="N99" s="97">
        <v>1753679.23</v>
      </c>
      <c r="O99" s="43">
        <f t="shared" si="22"/>
        <v>21076841.569999997</v>
      </c>
    </row>
    <row r="100" spans="1:16" s="3" customFormat="1" ht="11.25" x14ac:dyDescent="0.2">
      <c r="A100" s="113"/>
      <c r="B100" s="93" t="s">
        <v>5</v>
      </c>
      <c r="C100" s="97">
        <v>35530.67</v>
      </c>
      <c r="D100" s="97">
        <v>42125.39</v>
      </c>
      <c r="E100" s="97">
        <v>45380.91</v>
      </c>
      <c r="F100" s="97">
        <v>44697.05</v>
      </c>
      <c r="G100" s="97">
        <v>28680.18</v>
      </c>
      <c r="H100" s="97">
        <v>15597.61</v>
      </c>
      <c r="I100" s="97">
        <v>31271.08</v>
      </c>
      <c r="J100" s="97">
        <v>40869.129999999997</v>
      </c>
      <c r="K100" s="97">
        <v>40869.130000000005</v>
      </c>
      <c r="L100" s="97">
        <v>44220.200000000004</v>
      </c>
      <c r="M100" s="97">
        <v>45837.920000000006</v>
      </c>
      <c r="N100" s="97">
        <v>42011.92</v>
      </c>
      <c r="O100" s="43">
        <f t="shared" si="22"/>
        <v>457091.19</v>
      </c>
    </row>
    <row r="101" spans="1:16" s="3" customFormat="1" ht="11.25" x14ac:dyDescent="0.2">
      <c r="A101" s="113"/>
      <c r="B101" s="93" t="s">
        <v>6</v>
      </c>
      <c r="C101" s="97">
        <v>83335.59</v>
      </c>
      <c r="D101" s="97">
        <v>49764.38</v>
      </c>
      <c r="E101" s="97">
        <v>55895.8</v>
      </c>
      <c r="F101" s="97">
        <v>42293.77</v>
      </c>
      <c r="G101" s="97">
        <v>24945.19</v>
      </c>
      <c r="H101" s="97">
        <v>11725.42</v>
      </c>
      <c r="I101" s="97">
        <v>23707.22</v>
      </c>
      <c r="J101" s="97">
        <v>36066.629999999997</v>
      </c>
      <c r="K101" s="97">
        <v>36066.630000000005</v>
      </c>
      <c r="L101" s="97">
        <v>39655.369999999995</v>
      </c>
      <c r="M101" s="97">
        <v>49179.420000000006</v>
      </c>
      <c r="N101" s="97">
        <v>38925.440000000002</v>
      </c>
      <c r="O101" s="43">
        <f t="shared" si="22"/>
        <v>491560.86</v>
      </c>
    </row>
    <row r="102" spans="1:16" s="3" customFormat="1" ht="11.25" x14ac:dyDescent="0.2">
      <c r="A102" s="113"/>
      <c r="B102" s="93" t="s">
        <v>9</v>
      </c>
      <c r="C102" s="97">
        <v>1966540.05</v>
      </c>
      <c r="D102" s="97">
        <v>1948243.42</v>
      </c>
      <c r="E102" s="97">
        <v>1971305.82</v>
      </c>
      <c r="F102" s="97">
        <v>1873718.99</v>
      </c>
      <c r="G102" s="97">
        <v>1324807.3899999999</v>
      </c>
      <c r="H102" s="97">
        <v>836632.01000000106</v>
      </c>
      <c r="I102" s="97">
        <v>1716357.16</v>
      </c>
      <c r="J102" s="97">
        <v>1849293.27</v>
      </c>
      <c r="K102" s="97">
        <v>1849293.27</v>
      </c>
      <c r="L102" s="97">
        <v>2130122.92</v>
      </c>
      <c r="M102" s="97">
        <v>2440894.63</v>
      </c>
      <c r="N102" s="97">
        <v>2106912.2799999998</v>
      </c>
      <c r="O102" s="43">
        <f t="shared" si="22"/>
        <v>22014121.210000001</v>
      </c>
    </row>
    <row r="103" spans="1:16" s="3" customFormat="1" ht="11.25" x14ac:dyDescent="0.2">
      <c r="A103" s="113"/>
      <c r="B103" s="93" t="s">
        <v>11</v>
      </c>
      <c r="C103" s="97">
        <v>485517.5</v>
      </c>
      <c r="D103" s="97">
        <v>546246.15</v>
      </c>
      <c r="E103" s="97">
        <v>550465.09</v>
      </c>
      <c r="F103" s="97">
        <v>539826.26</v>
      </c>
      <c r="G103" s="97">
        <v>341123.83</v>
      </c>
      <c r="H103" s="97">
        <v>214317.6</v>
      </c>
      <c r="I103" s="97">
        <v>378898.56</v>
      </c>
      <c r="J103" s="97">
        <v>474762.67</v>
      </c>
      <c r="K103" s="97">
        <v>474762.67000000004</v>
      </c>
      <c r="L103" s="97">
        <v>497285.00999999995</v>
      </c>
      <c r="M103" s="97">
        <v>545657.29</v>
      </c>
      <c r="N103" s="97">
        <v>462483.67</v>
      </c>
      <c r="O103" s="43">
        <f t="shared" si="22"/>
        <v>5511346.2999999998</v>
      </c>
    </row>
    <row r="104" spans="1:16" s="3" customFormat="1" ht="12" thickBot="1" x14ac:dyDescent="0.25">
      <c r="A104" s="113"/>
      <c r="B104" s="93" t="s">
        <v>46</v>
      </c>
      <c r="C104" s="97">
        <v>1045879.33</v>
      </c>
      <c r="D104" s="97">
        <v>851803.01</v>
      </c>
      <c r="E104" s="97">
        <v>862019.97</v>
      </c>
      <c r="F104" s="97">
        <v>975657.5</v>
      </c>
      <c r="G104" s="97">
        <v>53392.73</v>
      </c>
      <c r="H104" s="97">
        <v>4810.59</v>
      </c>
      <c r="I104" s="97">
        <v>9519.17</v>
      </c>
      <c r="J104" s="97">
        <v>426175.84</v>
      </c>
      <c r="K104" s="97">
        <v>213087.91999999995</v>
      </c>
      <c r="L104" s="97">
        <v>246990.41999999995</v>
      </c>
      <c r="M104" s="97">
        <v>323044.33999999997</v>
      </c>
      <c r="N104" s="97">
        <v>254898.17</v>
      </c>
      <c r="O104" s="43">
        <f t="shared" si="22"/>
        <v>5267278.9899999993</v>
      </c>
    </row>
    <row r="105" spans="1:16" s="3" customFormat="1" ht="12" thickBot="1" x14ac:dyDescent="0.25">
      <c r="A105" s="114" t="s">
        <v>30</v>
      </c>
      <c r="B105" s="115"/>
      <c r="C105" s="59">
        <f>SUM(C97:C104)</f>
        <v>8942911.709999999</v>
      </c>
      <c r="D105" s="59">
        <f t="shared" ref="D105" si="23">SUM(D97:D104)</f>
        <v>8941155.5099999998</v>
      </c>
      <c r="E105" s="59">
        <f>SUM(E97:E104)</f>
        <v>8548562.3499999996</v>
      </c>
      <c r="F105" s="59">
        <f t="shared" ref="F105:J105" si="24">SUM(F97:F104)</f>
        <v>8020628.0199999986</v>
      </c>
      <c r="G105" s="59">
        <f t="shared" si="24"/>
        <v>4946050.5900000008</v>
      </c>
      <c r="H105" s="59">
        <f t="shared" si="24"/>
        <v>3591800.9600000009</v>
      </c>
      <c r="I105" s="59">
        <f t="shared" si="24"/>
        <v>5797530.0099999998</v>
      </c>
      <c r="J105" s="59">
        <f t="shared" si="24"/>
        <v>6832044.3399999999</v>
      </c>
      <c r="K105" s="59">
        <f t="shared" ref="K105:N105" si="25">SUM(K97:K104)</f>
        <v>6618956.4199999999</v>
      </c>
      <c r="L105" s="59">
        <f t="shared" si="25"/>
        <v>7474020.8200000003</v>
      </c>
      <c r="M105" s="82">
        <f t="shared" si="25"/>
        <v>8495446.1899999995</v>
      </c>
      <c r="N105" s="82">
        <f t="shared" si="25"/>
        <v>7224937.040000001</v>
      </c>
      <c r="O105" s="60">
        <f>SUM(C105:N105)</f>
        <v>85434043.959999993</v>
      </c>
      <c r="P105" s="13"/>
    </row>
    <row r="106" spans="1:16" s="3" customFormat="1" ht="11.25" hidden="1" x14ac:dyDescent="0.2">
      <c r="A106" s="57" t="s">
        <v>48</v>
      </c>
      <c r="B106" s="58"/>
      <c r="C106" s="17">
        <v>42736</v>
      </c>
      <c r="D106" s="17"/>
      <c r="E106" s="17"/>
      <c r="F106" s="25"/>
      <c r="G106" s="25"/>
      <c r="H106" s="45"/>
      <c r="I106" s="45"/>
      <c r="J106" s="45"/>
      <c r="K106" s="45"/>
      <c r="L106" s="45"/>
      <c r="M106" s="45"/>
      <c r="N106" s="45"/>
      <c r="O106" s="28" t="s">
        <v>31</v>
      </c>
    </row>
    <row r="107" spans="1:16" s="3" customFormat="1" ht="11.25" hidden="1" x14ac:dyDescent="0.2">
      <c r="A107" s="91" t="s">
        <v>32</v>
      </c>
      <c r="B107" s="6" t="s">
        <v>33</v>
      </c>
      <c r="C107" s="9">
        <v>1139.526209674952</v>
      </c>
      <c r="D107" s="9">
        <v>1177.3148462538404</v>
      </c>
      <c r="E107" s="9">
        <v>1245.5712972633553</v>
      </c>
      <c r="F107" s="26">
        <v>1186.1568152910552</v>
      </c>
      <c r="G107" s="26">
        <v>1207.6934319493769</v>
      </c>
      <c r="H107" s="26"/>
      <c r="I107" s="26"/>
      <c r="J107" s="26"/>
      <c r="K107" s="26"/>
      <c r="L107" s="26"/>
      <c r="M107" s="26"/>
      <c r="N107" s="26"/>
      <c r="O107" s="40">
        <f>AVERAGE(C107:F107)</f>
        <v>1187.1422921208007</v>
      </c>
    </row>
    <row r="108" spans="1:16" s="3" customFormat="1" ht="11.25" hidden="1" x14ac:dyDescent="0.2">
      <c r="A108" s="91" t="s">
        <v>32</v>
      </c>
      <c r="B108" s="6" t="s">
        <v>34</v>
      </c>
      <c r="C108" s="10">
        <v>55.595744774784912</v>
      </c>
      <c r="D108" s="10">
        <v>56.870463179096191</v>
      </c>
      <c r="E108" s="10">
        <v>61.693399743920075</v>
      </c>
      <c r="F108" s="26">
        <v>58.188624639044392</v>
      </c>
      <c r="G108" s="26">
        <v>58.563885702841326</v>
      </c>
      <c r="H108" s="26"/>
      <c r="I108" s="26"/>
      <c r="J108" s="26"/>
      <c r="K108" s="26"/>
      <c r="L108" s="26"/>
      <c r="M108" s="26"/>
      <c r="N108" s="26"/>
      <c r="O108" s="40">
        <f t="shared" ref="O108:O113" si="26">AVERAGE(C108:F108)</f>
        <v>58.087058084211392</v>
      </c>
    </row>
    <row r="109" spans="1:16" s="3" customFormat="1" ht="11.25" hidden="1" x14ac:dyDescent="0.2">
      <c r="A109" s="91" t="s">
        <v>35</v>
      </c>
      <c r="B109" s="6" t="s">
        <v>34</v>
      </c>
      <c r="C109" s="10">
        <v>62.615400000000001</v>
      </c>
      <c r="D109" s="10">
        <v>64.191500000000005</v>
      </c>
      <c r="E109" s="10">
        <v>69.176299999999998</v>
      </c>
      <c r="F109" s="26">
        <v>65.190700000000007</v>
      </c>
      <c r="G109" s="26">
        <v>65.902600000000007</v>
      </c>
      <c r="H109" s="26"/>
      <c r="I109" s="26"/>
      <c r="J109" s="26"/>
      <c r="K109" s="26"/>
      <c r="L109" s="26"/>
      <c r="M109" s="26"/>
      <c r="N109" s="26"/>
      <c r="O109" s="40">
        <f t="shared" si="26"/>
        <v>65.293475000000001</v>
      </c>
    </row>
    <row r="110" spans="1:16" s="3" customFormat="1" ht="11.25" hidden="1" x14ac:dyDescent="0.2">
      <c r="A110" s="8" t="s">
        <v>36</v>
      </c>
      <c r="B110" s="6" t="s">
        <v>44</v>
      </c>
      <c r="C110" s="10">
        <v>600.48001792905245</v>
      </c>
      <c r="D110" s="10">
        <v>581.31198449992019</v>
      </c>
      <c r="E110" s="10">
        <v>653.16683149000562</v>
      </c>
      <c r="F110" s="26">
        <v>542.72873342247908</v>
      </c>
      <c r="G110" s="26">
        <v>560.39332363428741</v>
      </c>
      <c r="H110" s="26"/>
      <c r="I110" s="26"/>
      <c r="J110" s="26"/>
      <c r="K110" s="26"/>
      <c r="L110" s="26"/>
      <c r="M110" s="26"/>
      <c r="N110" s="26"/>
      <c r="O110" s="40">
        <f t="shared" si="26"/>
        <v>594.42189183536425</v>
      </c>
    </row>
    <row r="111" spans="1:16" s="3" customFormat="1" ht="11.25" hidden="1" x14ac:dyDescent="0.2">
      <c r="A111" s="91" t="s">
        <v>37</v>
      </c>
      <c r="B111" s="6" t="s">
        <v>38</v>
      </c>
      <c r="C111" s="11">
        <v>3.2587000000000002</v>
      </c>
      <c r="D111" s="11">
        <v>3.2913000000000001</v>
      </c>
      <c r="E111" s="11">
        <v>3.2099000000000002</v>
      </c>
      <c r="F111" s="27">
        <v>3.2408999999999999</v>
      </c>
      <c r="G111" s="27">
        <v>3.2786</v>
      </c>
      <c r="H111" s="27"/>
      <c r="I111" s="27"/>
      <c r="J111" s="27"/>
      <c r="K111" s="27"/>
      <c r="L111" s="27"/>
      <c r="M111" s="27"/>
      <c r="N111" s="27"/>
      <c r="O111" s="41">
        <f t="shared" si="26"/>
        <v>3.2502000000000004</v>
      </c>
    </row>
    <row r="112" spans="1:16" s="3" customFormat="1" ht="11.25" hidden="1" x14ac:dyDescent="0.2">
      <c r="A112" s="91" t="s">
        <v>39</v>
      </c>
      <c r="B112" s="6" t="s">
        <v>40</v>
      </c>
      <c r="C112" s="10">
        <v>2596067.0703852074</v>
      </c>
      <c r="D112" s="10">
        <v>2604768.7693718914</v>
      </c>
      <c r="E112" s="10">
        <v>2604768.7693718914</v>
      </c>
      <c r="F112" s="26">
        <v>2603981.2805314716</v>
      </c>
      <c r="G112" s="26">
        <v>2534377.1423551175</v>
      </c>
      <c r="H112" s="26"/>
      <c r="I112" s="26"/>
      <c r="J112" s="26"/>
      <c r="K112" s="26"/>
      <c r="L112" s="26"/>
      <c r="M112" s="26"/>
      <c r="N112" s="26"/>
      <c r="O112" s="40">
        <f>AVERAGE(C112:F112)</f>
        <v>2602396.4724151157</v>
      </c>
    </row>
    <row r="113" spans="1:16" s="3" customFormat="1" ht="12" hidden="1" thickBot="1" x14ac:dyDescent="0.25">
      <c r="A113" s="94" t="s">
        <v>41</v>
      </c>
      <c r="B113" s="7" t="s">
        <v>42</v>
      </c>
      <c r="C113" s="12">
        <v>86.4213114876666</v>
      </c>
      <c r="D113" s="22">
        <v>85.921273577741985</v>
      </c>
      <c r="E113" s="22">
        <v>85.921273577741985</v>
      </c>
      <c r="F113" s="22">
        <v>76.221613953928582</v>
      </c>
      <c r="G113" s="22">
        <v>73.220117750645088</v>
      </c>
      <c r="H113" s="22"/>
      <c r="I113" s="22"/>
      <c r="J113" s="22"/>
      <c r="K113" s="22"/>
      <c r="L113" s="22"/>
      <c r="M113" s="22"/>
      <c r="N113" s="22"/>
      <c r="O113" s="42">
        <f t="shared" si="26"/>
        <v>83.621368149269784</v>
      </c>
    </row>
    <row r="114" spans="1:16" x14ac:dyDescent="0.2">
      <c r="A114" s="65"/>
    </row>
    <row r="116" spans="1:16" x14ac:dyDescent="0.2">
      <c r="O116" s="14"/>
    </row>
    <row r="117" spans="1:16" x14ac:dyDescent="0.2">
      <c r="D117" s="108"/>
      <c r="E117" s="108"/>
      <c r="F117" s="108"/>
      <c r="G117" s="108"/>
      <c r="H117" s="108"/>
      <c r="I117" s="108"/>
      <c r="J117" s="108"/>
    </row>
    <row r="118" spans="1:16" x14ac:dyDescent="0.2">
      <c r="A118" s="18"/>
      <c r="B118" s="19"/>
      <c r="C118" s="19"/>
      <c r="D118" s="108"/>
      <c r="E118" s="108"/>
      <c r="F118" s="108"/>
      <c r="G118" s="108"/>
      <c r="H118" s="108"/>
      <c r="I118" s="108"/>
      <c r="J118" s="108"/>
      <c r="K118" s="19"/>
      <c r="L118" s="19"/>
      <c r="M118" s="19"/>
      <c r="N118" s="19"/>
    </row>
    <row r="119" spans="1:16" x14ac:dyDescent="0.2">
      <c r="A119" s="18"/>
      <c r="B119" s="19"/>
      <c r="C119" s="19"/>
      <c r="D119" s="108"/>
      <c r="E119" s="108"/>
      <c r="F119" s="108"/>
      <c r="G119" s="108"/>
      <c r="H119" s="108"/>
      <c r="I119" s="108"/>
      <c r="J119" s="108"/>
      <c r="K119" s="19"/>
      <c r="L119" s="19"/>
      <c r="M119" s="19"/>
      <c r="N119" s="19"/>
    </row>
    <row r="120" spans="1:16" x14ac:dyDescent="0.2">
      <c r="A120" s="18"/>
      <c r="B120" s="19"/>
      <c r="C120" s="19"/>
      <c r="D120" s="108"/>
      <c r="E120" s="108"/>
      <c r="F120" s="108"/>
      <c r="G120" s="108"/>
      <c r="H120" s="108"/>
      <c r="I120" s="108"/>
      <c r="J120" s="108"/>
      <c r="K120" s="19"/>
      <c r="L120" s="19"/>
      <c r="M120" s="19"/>
      <c r="N120" s="19"/>
      <c r="O120" s="20"/>
      <c r="P120" s="20"/>
    </row>
    <row r="121" spans="1:16" x14ac:dyDescent="0.2">
      <c r="A121" s="20"/>
      <c r="B121" s="20"/>
      <c r="C121" s="20"/>
      <c r="D121" s="108"/>
      <c r="E121" s="108"/>
      <c r="F121" s="108"/>
      <c r="G121" s="108"/>
      <c r="H121" s="108"/>
      <c r="I121" s="108"/>
      <c r="J121" s="108"/>
      <c r="K121" s="20"/>
      <c r="L121" s="20"/>
      <c r="M121" s="20"/>
      <c r="N121" s="20"/>
      <c r="O121" s="20"/>
      <c r="P121" s="20"/>
    </row>
    <row r="122" spans="1:16" x14ac:dyDescent="0.2">
      <c r="A122" s="20"/>
      <c r="B122" s="20"/>
      <c r="C122" s="20"/>
      <c r="D122" s="108"/>
      <c r="E122" s="108"/>
      <c r="F122" s="108"/>
      <c r="G122" s="108"/>
      <c r="H122" s="108"/>
      <c r="I122" s="108"/>
      <c r="J122" s="108"/>
      <c r="K122" s="20"/>
      <c r="L122" s="20"/>
      <c r="M122" s="20"/>
      <c r="N122" s="20"/>
      <c r="O122" s="20"/>
      <c r="P122" s="20"/>
    </row>
    <row r="123" spans="1:16" x14ac:dyDescent="0.2">
      <c r="A123" s="20"/>
      <c r="B123" s="20"/>
      <c r="C123" s="20"/>
      <c r="D123" s="108"/>
      <c r="E123" s="108"/>
      <c r="F123" s="108"/>
      <c r="G123" s="108"/>
      <c r="H123" s="108"/>
      <c r="I123" s="108"/>
      <c r="J123" s="108"/>
      <c r="K123" s="20"/>
      <c r="L123" s="20"/>
      <c r="M123" s="20"/>
      <c r="N123" s="20"/>
      <c r="O123" s="20"/>
      <c r="P123" s="20"/>
    </row>
    <row r="124" spans="1:16" x14ac:dyDescent="0.2">
      <c r="A124" s="20"/>
      <c r="B124" s="20"/>
      <c r="C124" s="20"/>
      <c r="D124" s="108"/>
      <c r="E124" s="108"/>
      <c r="F124" s="108"/>
      <c r="G124" s="108"/>
      <c r="H124" s="108"/>
      <c r="I124" s="108"/>
      <c r="J124" s="108"/>
      <c r="K124" s="20"/>
      <c r="L124" s="20"/>
      <c r="M124" s="20"/>
      <c r="N124" s="20"/>
      <c r="O124" s="20"/>
      <c r="P124" s="20"/>
    </row>
    <row r="125" spans="1:16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6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1:16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6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1:16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1:16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6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6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1:16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6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1:16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1:16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1:16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1:16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1:16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1:16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1:16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1:16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</sheetData>
  <mergeCells count="26">
    <mergeCell ref="A23:A40"/>
    <mergeCell ref="A2:O2"/>
    <mergeCell ref="A5:C5"/>
    <mergeCell ref="A9:B9"/>
    <mergeCell ref="A11:A21"/>
    <mergeCell ref="A22:B22"/>
    <mergeCell ref="A83:B83"/>
    <mergeCell ref="A41:B41"/>
    <mergeCell ref="A42:A50"/>
    <mergeCell ref="A51:B51"/>
    <mergeCell ref="A52:B52"/>
    <mergeCell ref="A57:B57"/>
    <mergeCell ref="A59:B59"/>
    <mergeCell ref="A62:A70"/>
    <mergeCell ref="A71:B71"/>
    <mergeCell ref="A72:A80"/>
    <mergeCell ref="A81:B81"/>
    <mergeCell ref="A82:B82"/>
    <mergeCell ref="A97:A104"/>
    <mergeCell ref="A105:B105"/>
    <mergeCell ref="A89:B89"/>
    <mergeCell ref="A90:B90"/>
    <mergeCell ref="A92:B92"/>
    <mergeCell ref="A93:B93"/>
    <mergeCell ref="A94:B94"/>
    <mergeCell ref="A96:B96"/>
  </mergeCells>
  <printOptions horizontalCentered="1" verticalCentered="1"/>
  <pageMargins left="0.19685039370078741" right="0.19685039370078741" top="7.874015748031496E-2" bottom="7.874015748031496E-2" header="0.31496062992125984" footer="0.31496062992125984"/>
  <pageSetup paperSize="9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3" ma:contentTypeDescription="Create a new document." ma:contentTypeScope="" ma:versionID="4492f33707ce0cedee2d6840b2703cb0">
  <xsd:schema xmlns:xsd="http://www.w3.org/2001/XMLSchema" xmlns:xs="http://www.w3.org/2001/XMLSchema" xmlns:p="http://schemas.microsoft.com/office/2006/metadata/properties" xmlns:ns3="378e0bf1-9532-4ad4-9e1c-92799be2c99a" xmlns:ns4="9882d271-b0ac-47ff-8d50-e09595b38f57" targetNamespace="http://schemas.microsoft.com/office/2006/metadata/properties" ma:root="true" ma:fieldsID="994c0e8d23db069987262d7a05be92ba" ns3:_="" ns4:_=""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F58DCA-40FD-48BE-B59D-14C44EAD98A2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882d271-b0ac-47ff-8d50-e09595b38f57"/>
    <ds:schemaRef ds:uri="http://purl.org/dc/elements/1.1/"/>
    <ds:schemaRef ds:uri="378e0bf1-9532-4ad4-9e1c-92799be2c99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BB58A8-CF07-4A5F-A633-F2485A046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062A78-10E0-4BA7-B06A-CE8606F0CA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Luiz Eduardo Paim Varella</cp:lastModifiedBy>
  <cp:lastPrinted>2017-01-13T20:42:57Z</cp:lastPrinted>
  <dcterms:created xsi:type="dcterms:W3CDTF">2008-01-15T17:31:37Z</dcterms:created>
  <dcterms:modified xsi:type="dcterms:W3CDTF">2021-04-22T20:54:39Z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