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govanp-my.sharepoint.com/personal/lvarella_anp_gov_br/Documents/Área de Trabalho/PG CONSOLIDADAS/"/>
    </mc:Choice>
  </mc:AlternateContent>
  <xr:revisionPtr revIDLastSave="0" documentId="8_{65221835-A394-426D-BFC3-153D5BEB2E1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OB-201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'OB-2013'!$A$5:$O$102</definedName>
    <definedName name="_xlnm.Print_Area" localSheetId="0">'OB-2013'!$A$1:$O$102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14" i="1"/>
  <c r="K39" i="1"/>
  <c r="N92" i="1"/>
  <c r="N91" i="1"/>
  <c r="N90" i="1"/>
  <c r="N89" i="1"/>
  <c r="N88" i="1"/>
  <c r="N87" i="1"/>
  <c r="N86" i="1"/>
  <c r="N85" i="1"/>
  <c r="D79" i="1" l="1"/>
  <c r="D64" i="1"/>
  <c r="M64" i="1"/>
  <c r="M73" i="1"/>
  <c r="J56" i="1"/>
  <c r="J64" i="1" s="1"/>
  <c r="J79" i="1" l="1"/>
  <c r="M81" i="1" l="1"/>
  <c r="N73" i="1"/>
  <c r="N64" i="1"/>
  <c r="O53" i="1"/>
  <c r="N39" i="1"/>
  <c r="N11" i="1" l="1"/>
  <c r="N52" i="1"/>
  <c r="N50" i="1"/>
  <c r="N49" i="1"/>
  <c r="N48" i="1"/>
  <c r="N45" i="1" l="1"/>
  <c r="N44" i="1"/>
  <c r="N40" i="1"/>
  <c r="O40" i="1" s="1"/>
  <c r="N46" i="1" l="1"/>
  <c r="N16" i="1"/>
  <c r="N20" i="1" l="1"/>
  <c r="K86" i="1" l="1"/>
  <c r="K87" i="1"/>
  <c r="K88" i="1"/>
  <c r="K89" i="1"/>
  <c r="K90" i="1"/>
  <c r="K91" i="1"/>
  <c r="K92" i="1"/>
  <c r="K85" i="1"/>
  <c r="J86" i="1"/>
  <c r="J87" i="1"/>
  <c r="J88" i="1"/>
  <c r="J89" i="1"/>
  <c r="J90" i="1"/>
  <c r="J91" i="1"/>
  <c r="J92" i="1"/>
  <c r="J85" i="1"/>
  <c r="I86" i="1"/>
  <c r="I87" i="1"/>
  <c r="I88" i="1"/>
  <c r="I89" i="1"/>
  <c r="I90" i="1"/>
  <c r="I91" i="1"/>
  <c r="I92" i="1"/>
  <c r="I85" i="1"/>
  <c r="H86" i="1"/>
  <c r="H87" i="1"/>
  <c r="H88" i="1"/>
  <c r="H89" i="1"/>
  <c r="H90" i="1"/>
  <c r="H91" i="1"/>
  <c r="H92" i="1"/>
  <c r="H85" i="1"/>
  <c r="G86" i="1"/>
  <c r="G87" i="1"/>
  <c r="G88" i="1"/>
  <c r="G89" i="1"/>
  <c r="G90" i="1"/>
  <c r="G91" i="1"/>
  <c r="G92" i="1"/>
  <c r="G85" i="1"/>
  <c r="E86" i="1"/>
  <c r="E87" i="1"/>
  <c r="E88" i="1"/>
  <c r="E89" i="1"/>
  <c r="E90" i="1"/>
  <c r="E91" i="1"/>
  <c r="E92" i="1"/>
  <c r="E85" i="1"/>
  <c r="F86" i="1"/>
  <c r="F87" i="1"/>
  <c r="F88" i="1"/>
  <c r="F89" i="1"/>
  <c r="F90" i="1"/>
  <c r="F91" i="1"/>
  <c r="F92" i="1"/>
  <c r="F85" i="1"/>
  <c r="K73" i="1"/>
  <c r="O72" i="1"/>
  <c r="K64" i="1"/>
  <c r="O91" i="1" l="1"/>
  <c r="J73" i="1"/>
  <c r="I73" i="1"/>
  <c r="H73" i="1"/>
  <c r="G73" i="1"/>
  <c r="F73" i="1"/>
  <c r="E73" i="1"/>
  <c r="D73" i="1"/>
  <c r="C73" i="1"/>
  <c r="O63" i="1"/>
  <c r="I64" i="1"/>
  <c r="H64" i="1"/>
  <c r="G64" i="1"/>
  <c r="F64" i="1"/>
  <c r="E64" i="1"/>
  <c r="C64" i="1"/>
  <c r="F20" i="1" l="1"/>
  <c r="N79" i="1" l="1"/>
  <c r="L93" i="1" l="1"/>
  <c r="O50" i="1" l="1"/>
  <c r="N51" i="1"/>
  <c r="M51" i="1"/>
  <c r="L51" i="1"/>
  <c r="K51" i="1"/>
  <c r="J51" i="1"/>
  <c r="I51" i="1"/>
  <c r="H51" i="1"/>
  <c r="G51" i="1"/>
  <c r="F51" i="1"/>
  <c r="D51" i="1"/>
  <c r="C51" i="1"/>
  <c r="E51" i="1"/>
  <c r="M79" i="1"/>
  <c r="L79" i="1"/>
  <c r="K79" i="1"/>
  <c r="I79" i="1"/>
  <c r="H79" i="1"/>
  <c r="G79" i="1"/>
  <c r="O78" i="1"/>
  <c r="C79" i="1"/>
  <c r="O45" i="1"/>
  <c r="O49" i="1"/>
  <c r="O44" i="1"/>
  <c r="O70" i="1"/>
  <c r="H46" i="1"/>
  <c r="O74" i="1"/>
  <c r="L64" i="1"/>
  <c r="O32" i="1"/>
  <c r="O28" i="1"/>
  <c r="O38" i="1"/>
  <c r="O30" i="1"/>
  <c r="O25" i="1"/>
  <c r="O24" i="1"/>
  <c r="O23" i="1"/>
  <c r="O22" i="1"/>
  <c r="O31" i="1"/>
  <c r="O26" i="1"/>
  <c r="O12" i="1"/>
  <c r="O17" i="1"/>
  <c r="F79" i="1"/>
  <c r="O76" i="1"/>
  <c r="J93" i="1"/>
  <c r="K46" i="1"/>
  <c r="O13" i="1"/>
  <c r="O11" i="1"/>
  <c r="O96" i="1"/>
  <c r="O97" i="1"/>
  <c r="O98" i="1"/>
  <c r="O99" i="1"/>
  <c r="O100" i="1"/>
  <c r="O101" i="1"/>
  <c r="O95" i="1"/>
  <c r="O10" i="1"/>
  <c r="O15" i="1"/>
  <c r="C20" i="1"/>
  <c r="D20" i="1"/>
  <c r="E20" i="1"/>
  <c r="G20" i="1"/>
  <c r="H20" i="1"/>
  <c r="K20" i="1"/>
  <c r="L20" i="1"/>
  <c r="M20" i="1"/>
  <c r="C39" i="1"/>
  <c r="D39" i="1"/>
  <c r="M39" i="1"/>
  <c r="D46" i="1"/>
  <c r="L73" i="1"/>
  <c r="O82" i="1"/>
  <c r="K93" i="1"/>
  <c r="M93" i="1"/>
  <c r="N93" i="1"/>
  <c r="O52" i="1"/>
  <c r="I20" i="1"/>
  <c r="J20" i="1"/>
  <c r="O59" i="1"/>
  <c r="O58" i="1"/>
  <c r="O62" i="1"/>
  <c r="O61" i="1"/>
  <c r="O68" i="1"/>
  <c r="O71" i="1"/>
  <c r="O67" i="1"/>
  <c r="O48" i="1"/>
  <c r="O9" i="1"/>
  <c r="O65" i="1"/>
  <c r="O56" i="1"/>
  <c r="G39" i="1"/>
  <c r="F46" i="1"/>
  <c r="O43" i="1"/>
  <c r="O21" i="1"/>
  <c r="O35" i="1"/>
  <c r="O81" i="1"/>
  <c r="O18" i="1"/>
  <c r="O16" i="1"/>
  <c r="O66" i="1"/>
  <c r="O60" i="1"/>
  <c r="O69" i="1"/>
  <c r="I39" i="1"/>
  <c r="O57" i="1"/>
  <c r="I46" i="1"/>
  <c r="O41" i="1"/>
  <c r="J46" i="1"/>
  <c r="O34" i="1"/>
  <c r="J39" i="1"/>
  <c r="L39" i="1"/>
  <c r="O19" i="1"/>
  <c r="L46" i="1"/>
  <c r="M46" i="1"/>
  <c r="E46" i="1"/>
  <c r="O42" i="1"/>
  <c r="E39" i="1"/>
  <c r="E79" i="1"/>
  <c r="O77" i="1"/>
  <c r="C46" i="1"/>
  <c r="O29" i="1"/>
  <c r="F39" i="1"/>
  <c r="H39" i="1"/>
  <c r="O37" i="1"/>
  <c r="O64" i="1" l="1"/>
  <c r="N47" i="1"/>
  <c r="N54" i="1" s="1"/>
  <c r="O46" i="1"/>
  <c r="O36" i="1"/>
  <c r="O33" i="1"/>
  <c r="C75" i="1"/>
  <c r="C80" i="1" s="1"/>
  <c r="M75" i="1"/>
  <c r="N75" i="1"/>
  <c r="H75" i="1"/>
  <c r="H80" i="1" s="1"/>
  <c r="E75" i="1"/>
  <c r="E80" i="1" s="1"/>
  <c r="K75" i="1"/>
  <c r="K80" i="1" s="1"/>
  <c r="J75" i="1"/>
  <c r="J80" i="1" s="1"/>
  <c r="G47" i="1"/>
  <c r="G54" i="1" s="1"/>
  <c r="O20" i="1"/>
  <c r="F75" i="1"/>
  <c r="F80" i="1" s="1"/>
  <c r="G75" i="1"/>
  <c r="G80" i="1" s="1"/>
  <c r="O85" i="1"/>
  <c r="E93" i="1"/>
  <c r="K47" i="1"/>
  <c r="K54" i="1" s="1"/>
  <c r="H93" i="1"/>
  <c r="D75" i="1"/>
  <c r="F47" i="1"/>
  <c r="F54" i="1" s="1"/>
  <c r="I47" i="1"/>
  <c r="I54" i="1" s="1"/>
  <c r="I75" i="1"/>
  <c r="I80" i="1" s="1"/>
  <c r="L47" i="1"/>
  <c r="L54" i="1" s="1"/>
  <c r="L75" i="1"/>
  <c r="L80" i="1" s="1"/>
  <c r="O89" i="1"/>
  <c r="C93" i="1"/>
  <c r="M47" i="1"/>
  <c r="M54" i="1" s="1"/>
  <c r="D47" i="1"/>
  <c r="D54" i="1" s="1"/>
  <c r="F93" i="1"/>
  <c r="O51" i="1"/>
  <c r="J47" i="1"/>
  <c r="J54" i="1" s="1"/>
  <c r="C47" i="1"/>
  <c r="C54" i="1" s="1"/>
  <c r="E47" i="1"/>
  <c r="E54" i="1" s="1"/>
  <c r="O87" i="1"/>
  <c r="O92" i="1"/>
  <c r="O86" i="1"/>
  <c r="O88" i="1"/>
  <c r="G93" i="1"/>
  <c r="I93" i="1"/>
  <c r="H47" i="1"/>
  <c r="H54" i="1" s="1"/>
  <c r="O39" i="1"/>
  <c r="O79" i="1"/>
  <c r="O90" i="1"/>
  <c r="D93" i="1"/>
  <c r="O73" i="1"/>
  <c r="D80" i="1" l="1"/>
  <c r="M80" i="1"/>
  <c r="O54" i="1"/>
  <c r="N80" i="1"/>
  <c r="K83" i="1"/>
  <c r="G83" i="1"/>
  <c r="J83" i="1"/>
  <c r="D83" i="1"/>
  <c r="F83" i="1"/>
  <c r="I83" i="1"/>
  <c r="C83" i="1"/>
  <c r="E83" i="1"/>
  <c r="L83" i="1"/>
  <c r="O75" i="1"/>
  <c r="H83" i="1"/>
  <c r="O47" i="1"/>
  <c r="O93" i="1"/>
  <c r="O80" i="1" l="1"/>
  <c r="M83" i="1"/>
  <c r="N83" i="1"/>
  <c r="O83" i="1" l="1"/>
</calcChain>
</file>

<file path=xl/sharedStrings.xml><?xml version="1.0" encoding="utf-8"?>
<sst xmlns="http://schemas.openxmlformats.org/spreadsheetml/2006/main" count="115" uniqueCount="62">
  <si>
    <t>Item de Receita</t>
  </si>
  <si>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</si>
  <si>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</si>
  <si>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</si>
  <si>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</si>
  <si>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</si>
  <si>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</si>
  <si>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</si>
  <si>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</si>
  <si>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</si>
  <si>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</si>
  <si>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</si>
  <si>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</si>
  <si>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</si>
  <si>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</si>
  <si>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</si>
  <si>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</si>
  <si>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</si>
  <si>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</si>
  <si>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</si>
  <si>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</si>
  <si>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</si>
  <si>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</si>
  <si>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de Depósitos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</si>
  <si>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</si>
  <si>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</si>
  <si>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</si>
  <si>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</si>
  <si>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</si>
  <si>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Total Brasil</t>
  </si>
  <si>
    <t>Total Estados e Municípios</t>
  </si>
  <si>
    <t>Ministério de Minas e Energia</t>
  </si>
  <si>
    <t>Ministério do Meio Ambiente</t>
  </si>
  <si>
    <t>TOTAL DAS PARTICIPAÇÕES</t>
  </si>
  <si>
    <t>Total do Pagamento aos Proprietários de Terra</t>
  </si>
  <si>
    <t>Variáveis Mensais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</si>
  <si>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</si>
  <si>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</si>
  <si>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</si>
  <si>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</si>
  <si>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</si>
  <si>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</si>
  <si>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</si>
  <si>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</si>
  <si>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</si>
  <si>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</si>
  <si>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</si>
  <si>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</si>
  <si>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SUPERINTENDÊNCIA DE CONTROLE DAS PARTICIPAÇÕES GOVERNAMENTAIS</t>
  </si>
  <si>
    <t xml:space="preserve">      Mês de Crédito (R$ 1000).</t>
  </si>
  <si>
    <t>Depósitos Judiciais</t>
  </si>
  <si>
    <t>TAXA DE OCUPAÇÃO OU RETENÇÃO DE ÁREA (*)</t>
  </si>
  <si>
    <t>PAGAMENTO AOS PROPRIETÁRIOS DE TERRA (*)</t>
  </si>
  <si>
    <t>BÔNUS DE ASSINATURA (*)</t>
  </si>
  <si>
    <t>R$/1.000m3</t>
  </si>
  <si>
    <t>Fundo Social</t>
  </si>
  <si>
    <t>PARTICIPAÇÃO ESPECIAL (*)</t>
  </si>
  <si>
    <t>Total - 2013</t>
  </si>
  <si>
    <t>MA</t>
  </si>
  <si>
    <t>* Os dados serão atualizados quando encerrar o mês de novembro de 2013.</t>
  </si>
  <si>
    <t>Educação e Saúde</t>
  </si>
  <si>
    <t xml:space="preserve">      Consolidação das Participações Governamentais e de Terceiros no ano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</si>
</sst>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30">
    <xf numFmtId="0" fontId="0" fillId="0" borderId="0" xfId="0"/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left" vertical="center"/>
    </xf>
    <xf numFmtId="166" fontId="3" fillId="3" borderId="6" xfId="0" applyNumberFormat="1" applyFont="1" applyFill="1" applyBorder="1" applyAlignment="1">
      <alignment horizontal="left" vertical="center"/>
    </xf>
    <xf numFmtId="166" fontId="3" fillId="3" borderId="8" xfId="0" applyNumberFormat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center" vertical="center"/>
    </xf>
    <xf numFmtId="167" fontId="3" fillId="3" borderId="0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right" vertical="center"/>
    </xf>
    <xf numFmtId="166" fontId="3" fillId="3" borderId="13" xfId="1" applyNumberFormat="1" applyFont="1" applyFill="1" applyBorder="1" applyAlignment="1">
      <alignment horizontal="right" vertical="center"/>
    </xf>
    <xf numFmtId="166" fontId="3" fillId="3" borderId="10" xfId="1" applyNumberFormat="1" applyFont="1" applyFill="1" applyBorder="1" applyAlignment="1">
      <alignment horizontal="center" vertical="center"/>
    </xf>
    <xf numFmtId="166" fontId="4" fillId="3" borderId="0" xfId="1" applyNumberFormat="1" applyFont="1" applyFill="1" applyBorder="1" applyAlignment="1">
      <alignment horizontal="center" vertical="center"/>
    </xf>
    <xf numFmtId="166" fontId="4" fillId="3" borderId="10" xfId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6" fontId="4" fillId="3" borderId="15" xfId="1" applyNumberFormat="1" applyFont="1" applyFill="1" applyBorder="1" applyAlignment="1">
      <alignment horizontal="center" vertical="center"/>
    </xf>
    <xf numFmtId="166" fontId="4" fillId="3" borderId="16" xfId="1" applyNumberFormat="1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left" vertical="center"/>
    </xf>
    <xf numFmtId="166" fontId="4" fillId="3" borderId="10" xfId="0" applyNumberFormat="1" applyFont="1" applyFill="1" applyBorder="1" applyAlignment="1">
      <alignment horizontal="left" vertical="center"/>
    </xf>
    <xf numFmtId="164" fontId="4" fillId="3" borderId="10" xfId="1" applyNumberFormat="1" applyFont="1" applyFill="1" applyBorder="1" applyAlignment="1">
      <alignment horizontal="right" vertical="center"/>
    </xf>
    <xf numFmtId="164" fontId="3" fillId="3" borderId="0" xfId="1" applyFont="1" applyFill="1" applyAlignment="1">
      <alignment horizontal="center"/>
    </xf>
    <xf numFmtId="0" fontId="5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164" fontId="4" fillId="3" borderId="19" xfId="1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67" fontId="4" fillId="2" borderId="22" xfId="1" applyNumberFormat="1" applyFont="1" applyFill="1" applyBorder="1" applyAlignment="1">
      <alignment horizontal="right" vertical="center"/>
    </xf>
    <xf numFmtId="166" fontId="4" fillId="2" borderId="21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right" vertical="center"/>
    </xf>
    <xf numFmtId="168" fontId="3" fillId="3" borderId="0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/>
    <xf numFmtId="164" fontId="3" fillId="3" borderId="0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/>
    <xf numFmtId="164" fontId="4" fillId="3" borderId="0" xfId="0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/>
    </xf>
    <xf numFmtId="164" fontId="4" fillId="3" borderId="18" xfId="1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right" vertical="center"/>
    </xf>
    <xf numFmtId="164" fontId="4" fillId="3" borderId="24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right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4" fillId="3" borderId="12" xfId="1" applyFont="1" applyFill="1" applyBorder="1" applyAlignment="1">
      <alignment horizontal="center" vertical="center"/>
    </xf>
    <xf numFmtId="164" fontId="4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right" vertical="center"/>
    </xf>
    <xf numFmtId="164" fontId="4" fillId="3" borderId="19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left" vertical="center"/>
    </xf>
    <xf numFmtId="0" fontId="6" fillId="3" borderId="0" xfId="0" applyFont="1" applyFill="1"/>
    <xf numFmtId="164" fontId="3" fillId="3" borderId="14" xfId="0" applyNumberFormat="1" applyFont="1" applyFill="1" applyBorder="1" applyAlignment="1">
      <alignment horizontal="center" vertical="center"/>
    </xf>
    <xf numFmtId="166" fontId="3" fillId="3" borderId="25" xfId="0" applyNumberFormat="1" applyFont="1" applyFill="1" applyBorder="1" applyAlignment="1">
      <alignment horizontal="left" vertical="center"/>
    </xf>
    <xf numFmtId="164" fontId="3" fillId="3" borderId="26" xfId="1" applyNumberFormat="1" applyFont="1" applyFill="1" applyBorder="1" applyAlignment="1">
      <alignment horizontal="center" vertical="center"/>
    </xf>
    <xf numFmtId="164" fontId="3" fillId="4" borderId="26" xfId="1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3" fillId="3" borderId="26" xfId="1" applyNumberFormat="1" applyFont="1" applyFill="1" applyBorder="1" applyAlignment="1">
      <alignment horizontal="right" vertical="center"/>
    </xf>
    <xf numFmtId="164" fontId="3" fillId="3" borderId="26" xfId="0" applyNumberFormat="1" applyFont="1" applyFill="1" applyBorder="1" applyAlignment="1">
      <alignment horizontal="center" vertical="center"/>
    </xf>
    <xf numFmtId="166" fontId="4" fillId="3" borderId="28" xfId="1" applyNumberFormat="1" applyFont="1" applyFill="1" applyBorder="1" applyAlignment="1">
      <alignment horizontal="center" vertical="center"/>
    </xf>
    <xf numFmtId="169" fontId="4" fillId="2" borderId="29" xfId="0" applyNumberFormat="1" applyFont="1" applyFill="1" applyBorder="1" applyAlignment="1">
      <alignment horizontal="center" vertical="center"/>
    </xf>
    <xf numFmtId="166" fontId="4" fillId="3" borderId="26" xfId="0" applyNumberFormat="1" applyFont="1" applyFill="1" applyBorder="1" applyAlignment="1">
      <alignment horizontal="left" vertical="center"/>
    </xf>
    <xf numFmtId="168" fontId="3" fillId="3" borderId="26" xfId="0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center" vertical="center"/>
    </xf>
    <xf numFmtId="164" fontId="3" fillId="3" borderId="26" xfId="1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168" fontId="3" fillId="3" borderId="25" xfId="1" applyNumberFormat="1" applyFont="1" applyFill="1" applyBorder="1" applyAlignment="1">
      <alignment horizontal="right" vertical="center"/>
    </xf>
    <xf numFmtId="168" fontId="3" fillId="3" borderId="25" xfId="1" applyNumberFormat="1" applyFont="1" applyFill="1" applyBorder="1" applyAlignment="1">
      <alignment horizontal="center" vertical="center"/>
    </xf>
    <xf numFmtId="168" fontId="3" fillId="3" borderId="26" xfId="1" applyNumberFormat="1" applyFont="1" applyFill="1" applyBorder="1" applyAlignment="1">
      <alignment horizontal="right" vertical="center"/>
    </xf>
    <xf numFmtId="164" fontId="3" fillId="3" borderId="26" xfId="1" applyFont="1" applyFill="1" applyBorder="1" applyAlignment="1">
      <alignment horizontal="right" vertical="center"/>
    </xf>
    <xf numFmtId="168" fontId="3" fillId="3" borderId="27" xfId="1" applyNumberFormat="1" applyFont="1" applyFill="1" applyBorder="1" applyAlignment="1">
      <alignment horizontal="right" vertical="center"/>
    </xf>
    <xf numFmtId="168" fontId="4" fillId="3" borderId="0" xfId="0" applyNumberFormat="1" applyFont="1" applyFill="1" applyBorder="1" applyAlignment="1">
      <alignment horizontal="center" vertical="center"/>
    </xf>
    <xf numFmtId="168" fontId="4" fillId="3" borderId="26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 vertical="center"/>
    </xf>
    <xf numFmtId="164" fontId="4" fillId="3" borderId="31" xfId="1" applyFont="1" applyFill="1" applyBorder="1" applyAlignment="1">
      <alignment horizontal="center" vertical="center"/>
    </xf>
    <xf numFmtId="164" fontId="4" fillId="3" borderId="32" xfId="1" applyFont="1" applyFill="1" applyBorder="1" applyAlignment="1">
      <alignment horizontal="center" vertical="center"/>
    </xf>
    <xf numFmtId="164" fontId="4" fillId="3" borderId="31" xfId="1" applyFont="1" applyFill="1" applyBorder="1" applyAlignment="1">
      <alignment horizontal="right" vertical="center"/>
    </xf>
    <xf numFmtId="164" fontId="4" fillId="3" borderId="33" xfId="1" applyFont="1" applyFill="1" applyBorder="1" applyAlignment="1">
      <alignment horizontal="center" vertical="center"/>
    </xf>
    <xf numFmtId="164" fontId="4" fillId="3" borderId="32" xfId="1" applyNumberFormat="1" applyFont="1" applyFill="1" applyBorder="1" applyAlignment="1">
      <alignment horizontal="center" vertical="center"/>
    </xf>
    <xf numFmtId="164" fontId="3" fillId="3" borderId="0" xfId="0" applyNumberFormat="1" applyFont="1" applyFill="1"/>
    <xf numFmtId="164" fontId="0" fillId="3" borderId="0" xfId="0" applyNumberFormat="1" applyFill="1"/>
    <xf numFmtId="0" fontId="4" fillId="3" borderId="9" xfId="0" applyFont="1" applyFill="1" applyBorder="1" applyAlignment="1">
      <alignment vertical="center"/>
    </xf>
    <xf numFmtId="43" fontId="3" fillId="3" borderId="0" xfId="0" applyNumberFormat="1" applyFont="1" applyFill="1"/>
    <xf numFmtId="169" fontId="3" fillId="3" borderId="0" xfId="0" applyNumberFormat="1" applyFont="1" applyFill="1"/>
    <xf numFmtId="168" fontId="0" fillId="3" borderId="0" xfId="0" applyNumberFormat="1" applyFill="1"/>
    <xf numFmtId="164" fontId="4" fillId="3" borderId="0" xfId="1" applyNumberFormat="1" applyFont="1" applyFill="1" applyBorder="1" applyAlignment="1">
      <alignment horizontal="center"/>
    </xf>
    <xf numFmtId="4" fontId="0" fillId="3" borderId="0" xfId="0" applyNumberFormat="1" applyFill="1"/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4" fillId="3" borderId="15" xfId="1" applyFont="1" applyFill="1" applyBorder="1" applyAlignment="1">
      <alignment horizontal="center" vertical="center"/>
    </xf>
    <xf numFmtId="168" fontId="4" fillId="3" borderId="17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4" fillId="0" borderId="26" xfId="1" applyNumberFormat="1" applyFont="1" applyFill="1" applyBorder="1" applyAlignment="1">
      <alignment horizontal="center" vertical="center"/>
    </xf>
    <xf numFmtId="166" fontId="4" fillId="2" borderId="30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2" fillId="0" borderId="0" xfId="0" applyFont="1"/>
    <xf numFmtId="0" fontId="4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vertical="center"/>
    </xf>
    <xf numFmtId="0" fontId="4" fillId="3" borderId="38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8" fillId="3" borderId="0" xfId="0" applyFont="1" applyFill="1" applyAlignment="1"/>
  </cellXfs>
  <cellStyles count="3">
    <cellStyle name="Normal" xfId="0" builtinId="0"/>
    <cellStyle name="Separador de milhares 2" xfId="2" xr:uid="{00000000-0005-0000-0000-000001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323850</xdr:colOff>
      <xdr:row>4</xdr:row>
      <xdr:rowOff>85725</xdr:rowOff>
    </xdr:to>
    <xdr:pic>
      <xdr:nvPicPr>
        <xdr:cNvPr id="1480" name="Picture 1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8100"/>
          <a:ext cx="1219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co_de_Dados\Participa&#231;&#227;o%20Especial\PE%20por%20campo%20e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priet&#225;rio_de_Terras\PROPRIET&#193;RIOS%20DE%20TERRA\Proprietarios%20de%20Terra%202005%20a%202012%20ATU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priet&#225;rio_de_Terras\PROPRIET&#193;RIOS%20DE%20TERRA\Proprietarios%20de%20Terra%202005%20a%202013%20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2000"/>
      <sheetName val="Caixa 2001"/>
      <sheetName val="Caixa 2002"/>
      <sheetName val="Caixa 2003"/>
      <sheetName val="Caixa 2004"/>
      <sheetName val="Caixa 2005"/>
      <sheetName val="Caixa 2006"/>
      <sheetName val="Caixa 2007"/>
      <sheetName val="Caixa 2008"/>
      <sheetName val="Caixa 2009"/>
      <sheetName val="Caixa 2010"/>
      <sheetName val="Caixa 2011"/>
      <sheetName val="Caixa 2012"/>
      <sheetName val="Caixa 2013"/>
      <sheetName val="Caixa 2014"/>
      <sheetName val="Caixa 2015"/>
      <sheetName val="Caixa 2016"/>
      <sheetName val="Caixa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D13">
            <v>17353812.32</v>
          </cell>
          <cell r="J13">
            <v>16845646.719999999</v>
          </cell>
          <cell r="K13">
            <v>15316028.58</v>
          </cell>
          <cell r="L13">
            <v>0</v>
          </cell>
          <cell r="M13">
            <v>589.55999999999995</v>
          </cell>
          <cell r="R13">
            <v>17645993.290000003</v>
          </cell>
        </row>
        <row r="14">
          <cell r="D14">
            <v>2293962.5999999996</v>
          </cell>
          <cell r="J14">
            <v>2888373.4099999997</v>
          </cell>
          <cell r="K14">
            <v>1002009.87</v>
          </cell>
          <cell r="L14">
            <v>0</v>
          </cell>
          <cell r="P14">
            <v>5769.87</v>
          </cell>
          <cell r="R14">
            <v>2784007.3899999997</v>
          </cell>
        </row>
        <row r="15">
          <cell r="D15">
            <v>202051506.44</v>
          </cell>
          <cell r="E15">
            <v>15072.22</v>
          </cell>
          <cell r="I15">
            <v>573.99</v>
          </cell>
          <cell r="J15">
            <v>206439778.17999998</v>
          </cell>
          <cell r="K15">
            <v>196250829.59999999</v>
          </cell>
          <cell r="L15">
            <v>0</v>
          </cell>
          <cell r="N15">
            <v>1781.62</v>
          </cell>
          <cell r="R15">
            <v>220861985.16999999</v>
          </cell>
          <cell r="T15">
            <v>46122.85</v>
          </cell>
        </row>
        <row r="16">
          <cell r="D16">
            <v>1414250451.3099999</v>
          </cell>
          <cell r="F16">
            <v>1325052.68</v>
          </cell>
          <cell r="G16">
            <v>1331572</v>
          </cell>
          <cell r="H16">
            <v>1336896.1100000001</v>
          </cell>
          <cell r="I16">
            <v>3718.29</v>
          </cell>
          <cell r="J16">
            <v>1236101857.27</v>
          </cell>
          <cell r="K16">
            <v>1140437147.9300001</v>
          </cell>
          <cell r="L16">
            <v>138106.68</v>
          </cell>
          <cell r="O16">
            <v>9139.02</v>
          </cell>
          <cell r="Q16">
            <v>4778.9400000000005</v>
          </cell>
          <cell r="R16">
            <v>1417490096.5699999</v>
          </cell>
          <cell r="S16">
            <v>4075.25</v>
          </cell>
          <cell r="T16">
            <v>298782.83</v>
          </cell>
        </row>
        <row r="17">
          <cell r="D17">
            <v>5028629.2799999993</v>
          </cell>
          <cell r="J17">
            <v>4990449.3599999994</v>
          </cell>
          <cell r="K17">
            <v>4830840.42</v>
          </cell>
          <cell r="L17">
            <v>0</v>
          </cell>
          <cell r="R17">
            <v>6391583.2400000002</v>
          </cell>
        </row>
        <row r="18">
          <cell r="D18">
            <v>3163499</v>
          </cell>
          <cell r="J18">
            <v>2739786.5</v>
          </cell>
          <cell r="K18">
            <v>2518314.23</v>
          </cell>
          <cell r="L18">
            <v>0</v>
          </cell>
          <cell r="R18">
            <v>2947585.14</v>
          </cell>
        </row>
        <row r="19">
          <cell r="L19">
            <v>5949310.9699999997</v>
          </cell>
          <cell r="R19">
            <v>18348632.510000002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NOV"/>
      <sheetName val="FEV_DEZ"/>
      <sheetName val="MAR_JAN"/>
      <sheetName val="ABR_FEV"/>
      <sheetName val="MAI_MAR"/>
      <sheetName val="JUN_ABR"/>
      <sheetName val="JUL_MAI"/>
      <sheetName val="AGO_JUN"/>
      <sheetName val="SET_JUL"/>
      <sheetName val="OUT_AGO"/>
      <sheetName val="NOV_SET"/>
      <sheetName val="DEZ_OUT"/>
      <sheetName val="JAN06_NOV"/>
      <sheetName val="FEV06_DEZ"/>
      <sheetName val="MAR06_JAN"/>
      <sheetName val="ABR06_FEV"/>
      <sheetName val="MAI06_MAR"/>
      <sheetName val="JUN06_ABR"/>
      <sheetName val="JUL06_MAI"/>
      <sheetName val="AGO06_JUN "/>
      <sheetName val="SET06_JUL"/>
      <sheetName val="OUT06_AGO"/>
      <sheetName val="NOV06_SET"/>
      <sheetName val="DEZ06_OUT"/>
      <sheetName val="JAN07_NOV"/>
      <sheetName val="FEV07_DEZ "/>
      <sheetName val="MAR07_JAN"/>
      <sheetName val="ABR07_FEV"/>
      <sheetName val="MAI07_MAR"/>
      <sheetName val="JUN07_ABR"/>
      <sheetName val="JUL07_MAI"/>
      <sheetName val="AGO07_JUN"/>
      <sheetName val="SET07_JUL"/>
      <sheetName val="OUT07_AGO"/>
      <sheetName val="NOV07_SET"/>
      <sheetName val="DEZ07_OUT"/>
      <sheetName val="JAN08_NOV"/>
      <sheetName val="FEV08_DEZ"/>
      <sheetName val="MAR08_JAN"/>
      <sheetName val="ABR08_FEV"/>
      <sheetName val="MAI08_MAR"/>
      <sheetName val="JUN08_ABR"/>
      <sheetName val="JUL08_MAI"/>
      <sheetName val="AGO08_JUN "/>
      <sheetName val="SET08-JUL"/>
      <sheetName val="OUT08-AGO"/>
      <sheetName val="NOV08-SET"/>
      <sheetName val="DEZ08-OUT"/>
      <sheetName val="JAN09-NOV"/>
      <sheetName val="FEV09-DEZ"/>
      <sheetName val="MAR09-JAN"/>
      <sheetName val="ABR09-FEV"/>
      <sheetName val="MAI09-MAR"/>
      <sheetName val="JUN09-ABR"/>
      <sheetName val="JUL09-MAI"/>
      <sheetName val="AGO09-JUN"/>
      <sheetName val="SET09-JUL"/>
      <sheetName val="OUT09-AGO"/>
      <sheetName val="NOV09-SET"/>
      <sheetName val="DEZ09-OUT"/>
      <sheetName val="JAN10-NOV"/>
      <sheetName val="FEV10-DEZ"/>
      <sheetName val="MAR10-JAN"/>
      <sheetName val="ABR10-FEV"/>
      <sheetName val="MAI10-MAR"/>
      <sheetName val="JUN10-ABR"/>
      <sheetName val="JUL10-MAI"/>
      <sheetName val="AGO10-JUN"/>
      <sheetName val="SET10-JUL"/>
      <sheetName val="OUT10-AGO"/>
      <sheetName val="NOV10-SET"/>
      <sheetName val="DEZ10-OUT"/>
      <sheetName val="JAN11-NOV"/>
      <sheetName val="FEV11-DEZ"/>
      <sheetName val="MAR11-JAN"/>
      <sheetName val="ABR11-FEV"/>
      <sheetName val="MAI11-MAR"/>
      <sheetName val="JUN11-ABR"/>
      <sheetName val="JUL11-MAI"/>
      <sheetName val="AGO11-JUN"/>
      <sheetName val="SET11-JUL"/>
      <sheetName val="OUT11-AGO"/>
      <sheetName val="NOV11-SET"/>
      <sheetName val="DEZ-11-OUT"/>
      <sheetName val="JAN-12-NOV"/>
      <sheetName val="FEV-12-DEZ"/>
      <sheetName val="MAR-12-JAN"/>
      <sheetName val="ABR-12-FEV"/>
      <sheetName val="MAI-12-MAR"/>
      <sheetName val="JUN-12-ABR"/>
      <sheetName val="JUL-12-MAI"/>
      <sheetName val="AGO-12-JUN"/>
      <sheetName val="SET-12-JUL"/>
      <sheetName val="OUT-12-AGO"/>
      <sheetName val="NOV-12-SET"/>
      <sheetName val="DEZ-12-OUT"/>
      <sheetName val="JAN-13-NOV"/>
      <sheetName val="FEV-13-DEZ"/>
      <sheetName val="MAR-13-JAN"/>
      <sheetName val="ABR-13-FEV"/>
      <sheetName val="MAI-13-MAR"/>
      <sheetName val="JUN-13-ABR"/>
      <sheetName val="JUL-13-MAI"/>
      <sheetName val="AGO-13-JUN"/>
      <sheetName val="SET-13-JUL"/>
      <sheetName val="OUT-13-AGO"/>
      <sheetName val="NOV-13-SET"/>
      <sheetName val="DEZ-13-OUT"/>
      <sheetName val="JAN-14-N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22">
          <cell r="A22" t="str">
            <v>AL</v>
          </cell>
          <cell r="B22">
            <v>50</v>
          </cell>
          <cell r="C22">
            <v>380304.05</v>
          </cell>
          <cell r="D22">
            <v>37746.22</v>
          </cell>
          <cell r="E22">
            <v>20272.370000000003</v>
          </cell>
          <cell r="F22">
            <v>438322.64</v>
          </cell>
        </row>
        <row r="23">
          <cell r="A23" t="str">
            <v>AM</v>
          </cell>
          <cell r="B23">
            <v>1</v>
          </cell>
          <cell r="C23">
            <v>3103029.62</v>
          </cell>
          <cell r="D23">
            <v>0</v>
          </cell>
          <cell r="E23">
            <v>0</v>
          </cell>
          <cell r="F23">
            <v>3103029.62</v>
          </cell>
        </row>
        <row r="24">
          <cell r="A24" t="str">
            <v>BA</v>
          </cell>
          <cell r="B24">
            <v>454</v>
          </cell>
          <cell r="C24">
            <v>1639074.55</v>
          </cell>
          <cell r="D24">
            <v>234322.51000000004</v>
          </cell>
          <cell r="E24">
            <v>323772.03999999998</v>
          </cell>
          <cell r="F24">
            <v>2197169.1</v>
          </cell>
        </row>
        <row r="25">
          <cell r="A25" t="str">
            <v>CE</v>
          </cell>
          <cell r="B25">
            <v>5</v>
          </cell>
          <cell r="C25">
            <v>63630.6</v>
          </cell>
          <cell r="D25">
            <v>0</v>
          </cell>
          <cell r="E25">
            <v>39.39</v>
          </cell>
          <cell r="F25">
            <v>63669.99</v>
          </cell>
        </row>
        <row r="26">
          <cell r="A26" t="str">
            <v>ES</v>
          </cell>
          <cell r="B26">
            <v>105</v>
          </cell>
          <cell r="C26">
            <v>795515.7</v>
          </cell>
          <cell r="D26">
            <v>47377.89</v>
          </cell>
          <cell r="E26">
            <v>23205.59</v>
          </cell>
          <cell r="F26">
            <v>866099.17999999993</v>
          </cell>
        </row>
        <row r="27">
          <cell r="A27" t="str">
            <v>RN</v>
          </cell>
          <cell r="B27">
            <v>1104</v>
          </cell>
          <cell r="C27">
            <v>2955021.06</v>
          </cell>
          <cell r="D27">
            <v>332658.87</v>
          </cell>
          <cell r="E27">
            <v>595642.99</v>
          </cell>
          <cell r="F27">
            <v>3883322.92</v>
          </cell>
        </row>
        <row r="28">
          <cell r="A28" t="str">
            <v>SE</v>
          </cell>
          <cell r="B28">
            <v>242</v>
          </cell>
          <cell r="C28">
            <v>1062428.4000000001</v>
          </cell>
          <cell r="D28">
            <v>114124.81</v>
          </cell>
          <cell r="E28">
            <v>70151.06</v>
          </cell>
          <cell r="F28">
            <v>1246704.2700000003</v>
          </cell>
        </row>
        <row r="29">
          <cell r="A29" t="str">
            <v>MA</v>
          </cell>
          <cell r="B29">
            <v>0</v>
          </cell>
          <cell r="C29">
            <v>26168.07</v>
          </cell>
          <cell r="D29">
            <v>8835.36</v>
          </cell>
          <cell r="E29">
            <v>0</v>
          </cell>
          <cell r="F29">
            <v>35003.43</v>
          </cell>
        </row>
      </sheetData>
      <sheetData sheetId="99">
        <row r="22">
          <cell r="A22" t="str">
            <v>AL</v>
          </cell>
          <cell r="B22">
            <v>50</v>
          </cell>
          <cell r="C22">
            <v>341200.69</v>
          </cell>
          <cell r="D22">
            <v>30784.5</v>
          </cell>
          <cell r="E22">
            <v>18824.189999999999</v>
          </cell>
          <cell r="F22">
            <v>390809.38</v>
          </cell>
        </row>
        <row r="23">
          <cell r="A23" t="str">
            <v>AM</v>
          </cell>
          <cell r="B23">
            <v>1</v>
          </cell>
          <cell r="C23">
            <v>2739480.15</v>
          </cell>
          <cell r="D23">
            <v>0</v>
          </cell>
          <cell r="E23">
            <v>0</v>
          </cell>
          <cell r="F23">
            <v>2739480.15</v>
          </cell>
        </row>
        <row r="24">
          <cell r="A24" t="str">
            <v>BA</v>
          </cell>
          <cell r="B24">
            <v>454</v>
          </cell>
          <cell r="C24">
            <v>1540045.01</v>
          </cell>
          <cell r="D24">
            <v>211211.70999999996</v>
          </cell>
          <cell r="E24">
            <v>320377.2</v>
          </cell>
          <cell r="F24">
            <v>2071633.9199999999</v>
          </cell>
        </row>
        <row r="25">
          <cell r="A25" t="str">
            <v>CE</v>
          </cell>
          <cell r="B25">
            <v>4</v>
          </cell>
          <cell r="C25">
            <v>57250.89</v>
          </cell>
          <cell r="D25">
            <v>0</v>
          </cell>
          <cell r="E25">
            <v>65.099999999999994</v>
          </cell>
          <cell r="F25">
            <v>57315.99</v>
          </cell>
        </row>
        <row r="26">
          <cell r="A26" t="str">
            <v>ES</v>
          </cell>
          <cell r="B26">
            <v>115</v>
          </cell>
          <cell r="C26">
            <v>956787.87000000011</v>
          </cell>
          <cell r="D26">
            <v>71441</v>
          </cell>
          <cell r="E26">
            <v>16433.02</v>
          </cell>
          <cell r="F26">
            <v>1044661.8900000001</v>
          </cell>
        </row>
        <row r="27">
          <cell r="A27" t="str">
            <v>RN</v>
          </cell>
          <cell r="B27">
            <v>1103</v>
          </cell>
          <cell r="C27">
            <v>2785538.4699999997</v>
          </cell>
          <cell r="D27">
            <v>292546.58</v>
          </cell>
          <cell r="E27">
            <v>510847.15</v>
          </cell>
          <cell r="F27">
            <v>3588932.1999999997</v>
          </cell>
        </row>
        <row r="28">
          <cell r="A28" t="str">
            <v>SE</v>
          </cell>
          <cell r="B28">
            <v>246</v>
          </cell>
          <cell r="C28">
            <v>1049168.99</v>
          </cell>
          <cell r="D28">
            <v>101497.98000000001</v>
          </cell>
          <cell r="E28">
            <v>57075.5</v>
          </cell>
          <cell r="F28">
            <v>1207742.47</v>
          </cell>
        </row>
        <row r="29">
          <cell r="A29" t="str">
            <v>MA</v>
          </cell>
          <cell r="B29">
            <v>0</v>
          </cell>
          <cell r="C29">
            <v>98464.040000000008</v>
          </cell>
          <cell r="D29">
            <v>36257.97</v>
          </cell>
          <cell r="E29">
            <v>0</v>
          </cell>
          <cell r="F29">
            <v>134722.01</v>
          </cell>
        </row>
      </sheetData>
      <sheetData sheetId="100">
        <row r="22">
          <cell r="A22" t="str">
            <v>AL</v>
          </cell>
          <cell r="B22">
            <v>50</v>
          </cell>
          <cell r="C22">
            <v>350017.02999999997</v>
          </cell>
          <cell r="D22">
            <v>30858.02</v>
          </cell>
          <cell r="E22">
            <v>20378.310000000001</v>
          </cell>
          <cell r="F22">
            <v>401253.36</v>
          </cell>
        </row>
        <row r="23">
          <cell r="A23" t="str">
            <v>AM</v>
          </cell>
          <cell r="B23">
            <v>1</v>
          </cell>
          <cell r="C23">
            <v>2912105.16</v>
          </cell>
          <cell r="D23">
            <v>0</v>
          </cell>
          <cell r="E23">
            <v>0</v>
          </cell>
          <cell r="F23">
            <v>2912105.16</v>
          </cell>
        </row>
        <row r="24">
          <cell r="A24" t="str">
            <v>BA</v>
          </cell>
          <cell r="B24">
            <v>458</v>
          </cell>
          <cell r="C24">
            <v>1576332.4329999997</v>
          </cell>
          <cell r="D24">
            <v>214684.04</v>
          </cell>
          <cell r="E24">
            <v>338159.19</v>
          </cell>
          <cell r="F24">
            <v>2129175.6629999997</v>
          </cell>
        </row>
        <row r="25">
          <cell r="A25" t="str">
            <v>CE</v>
          </cell>
          <cell r="B25">
            <v>5</v>
          </cell>
          <cell r="C25">
            <v>60705.27</v>
          </cell>
          <cell r="D25">
            <v>0</v>
          </cell>
          <cell r="E25">
            <v>78.069999999999993</v>
          </cell>
          <cell r="F25">
            <v>60783.34</v>
          </cell>
        </row>
        <row r="26">
          <cell r="A26" t="str">
            <v>ES</v>
          </cell>
          <cell r="B26">
            <v>128</v>
          </cell>
          <cell r="C26">
            <v>807963.66</v>
          </cell>
          <cell r="D26">
            <v>47482.92</v>
          </cell>
          <cell r="E26">
            <v>20416.259999999998</v>
          </cell>
          <cell r="F26">
            <v>875862.84000000008</v>
          </cell>
        </row>
        <row r="27">
          <cell r="A27" t="str">
            <v>RN</v>
          </cell>
          <cell r="B27">
            <v>1130</v>
          </cell>
          <cell r="C27">
            <v>2821891.3499999996</v>
          </cell>
          <cell r="D27">
            <v>338662.25</v>
          </cell>
          <cell r="E27">
            <v>542790.91</v>
          </cell>
          <cell r="F27">
            <v>3703344.51</v>
          </cell>
        </row>
        <row r="28">
          <cell r="A28" t="str">
            <v>SE</v>
          </cell>
          <cell r="B28">
            <v>246</v>
          </cell>
          <cell r="C28">
            <v>1070630.7100000002</v>
          </cell>
          <cell r="D28">
            <v>103684.88</v>
          </cell>
          <cell r="E28">
            <v>59294.39</v>
          </cell>
          <cell r="F28">
            <v>1233609.9800000002</v>
          </cell>
        </row>
        <row r="29">
          <cell r="A29" t="str">
            <v>MA</v>
          </cell>
          <cell r="B29">
            <v>0</v>
          </cell>
          <cell r="C29">
            <v>152460.64000000001</v>
          </cell>
          <cell r="D29">
            <v>56739.439999999995</v>
          </cell>
          <cell r="E29">
            <v>0</v>
          </cell>
          <cell r="F29">
            <v>209200.08000000002</v>
          </cell>
        </row>
      </sheetData>
      <sheetData sheetId="101">
        <row r="22">
          <cell r="A22" t="str">
            <v>AL</v>
          </cell>
          <cell r="B22">
            <v>50</v>
          </cell>
          <cell r="C22">
            <v>332401.88</v>
          </cell>
          <cell r="D22">
            <v>26659.600000000002</v>
          </cell>
          <cell r="E22">
            <v>17918.82</v>
          </cell>
          <cell r="F22">
            <v>376980.3</v>
          </cell>
        </row>
        <row r="23">
          <cell r="A23" t="str">
            <v>AM</v>
          </cell>
          <cell r="B23">
            <v>1</v>
          </cell>
          <cell r="C23">
            <v>2832601.16</v>
          </cell>
          <cell r="D23">
            <v>0</v>
          </cell>
          <cell r="E23">
            <v>0</v>
          </cell>
          <cell r="F23">
            <v>2832601.16</v>
          </cell>
        </row>
        <row r="24">
          <cell r="A24" t="str">
            <v>BA</v>
          </cell>
          <cell r="B24">
            <v>460</v>
          </cell>
          <cell r="C24">
            <v>1490376.1099999999</v>
          </cell>
          <cell r="D24">
            <v>20330.469999999998</v>
          </cell>
          <cell r="E24">
            <v>329079.67</v>
          </cell>
          <cell r="F24">
            <v>1839786.2499999998</v>
          </cell>
        </row>
        <row r="25">
          <cell r="A25" t="str">
            <v>CE</v>
          </cell>
          <cell r="B25">
            <v>4</v>
          </cell>
          <cell r="C25">
            <v>57079.92</v>
          </cell>
          <cell r="D25">
            <v>0</v>
          </cell>
          <cell r="E25">
            <v>31.99</v>
          </cell>
          <cell r="F25">
            <v>57111.909999999996</v>
          </cell>
        </row>
        <row r="26">
          <cell r="A26" t="str">
            <v>ES</v>
          </cell>
          <cell r="B26">
            <v>127</v>
          </cell>
          <cell r="C26">
            <v>828365.5</v>
          </cell>
          <cell r="D26">
            <v>0</v>
          </cell>
          <cell r="E26">
            <v>21473.38</v>
          </cell>
          <cell r="F26">
            <v>849838.88</v>
          </cell>
        </row>
        <row r="27">
          <cell r="A27" t="str">
            <v>RN</v>
          </cell>
          <cell r="B27">
            <v>1135</v>
          </cell>
          <cell r="C27">
            <v>2456932.1500000004</v>
          </cell>
          <cell r="D27">
            <v>2403909.19</v>
          </cell>
          <cell r="E27">
            <v>528506.4</v>
          </cell>
          <cell r="F27">
            <v>5389347.7400000002</v>
          </cell>
        </row>
        <row r="28">
          <cell r="A28" t="str">
            <v>SE</v>
          </cell>
          <cell r="B28">
            <v>246</v>
          </cell>
          <cell r="C28">
            <v>964700.37000000011</v>
          </cell>
          <cell r="D28">
            <v>954877.1100000001</v>
          </cell>
          <cell r="E28">
            <v>55524.23</v>
          </cell>
          <cell r="F28">
            <v>1975101.7100000002</v>
          </cell>
        </row>
        <row r="29">
          <cell r="A29" t="str">
            <v>MA</v>
          </cell>
          <cell r="B29">
            <v>0</v>
          </cell>
          <cell r="C29">
            <v>284589.86</v>
          </cell>
          <cell r="D29">
            <v>106627.38999999998</v>
          </cell>
          <cell r="E29">
            <v>0</v>
          </cell>
          <cell r="F29">
            <v>391217.25</v>
          </cell>
        </row>
      </sheetData>
      <sheetData sheetId="102">
        <row r="22">
          <cell r="A22" t="str">
            <v>AL</v>
          </cell>
          <cell r="B22">
            <v>49</v>
          </cell>
          <cell r="C22">
            <v>352080.13999999996</v>
          </cell>
          <cell r="D22">
            <v>34701.229999999996</v>
          </cell>
          <cell r="E22">
            <v>15920.14</v>
          </cell>
          <cell r="F22">
            <v>402701.50999999995</v>
          </cell>
        </row>
        <row r="23">
          <cell r="A23" t="str">
            <v>AM</v>
          </cell>
          <cell r="B23">
            <v>1</v>
          </cell>
          <cell r="C23">
            <v>2920071.94</v>
          </cell>
          <cell r="D23">
            <v>0</v>
          </cell>
          <cell r="E23">
            <v>0</v>
          </cell>
          <cell r="F23">
            <v>2920071.94</v>
          </cell>
        </row>
        <row r="24">
          <cell r="A24" t="str">
            <v>BA</v>
          </cell>
          <cell r="B24">
            <v>464</v>
          </cell>
          <cell r="C24">
            <v>1826232.5</v>
          </cell>
          <cell r="D24">
            <v>211015.42</v>
          </cell>
          <cell r="E24">
            <v>283623.57</v>
          </cell>
          <cell r="F24">
            <v>2320871.4899999998</v>
          </cell>
        </row>
        <row r="25">
          <cell r="A25" t="str">
            <v>CE</v>
          </cell>
          <cell r="B25">
            <v>4</v>
          </cell>
          <cell r="C25">
            <v>60805.58</v>
          </cell>
          <cell r="D25">
            <v>0</v>
          </cell>
          <cell r="E25">
            <v>54.33</v>
          </cell>
          <cell r="F25">
            <v>60859.91</v>
          </cell>
        </row>
        <row r="26">
          <cell r="A26" t="str">
            <v>ES</v>
          </cell>
          <cell r="B26">
            <v>126</v>
          </cell>
          <cell r="C26">
            <v>854564.49000000011</v>
          </cell>
          <cell r="D26">
            <v>49769.31</v>
          </cell>
          <cell r="E26">
            <v>28326.04</v>
          </cell>
          <cell r="F26">
            <v>932659.84000000008</v>
          </cell>
        </row>
        <row r="27">
          <cell r="A27" t="str">
            <v>RN</v>
          </cell>
          <cell r="B27">
            <v>1138</v>
          </cell>
          <cell r="C27">
            <v>2637866.15</v>
          </cell>
          <cell r="D27">
            <v>276506.33</v>
          </cell>
          <cell r="E27">
            <v>522619.82999999996</v>
          </cell>
          <cell r="F27">
            <v>3436992.31</v>
          </cell>
        </row>
        <row r="28">
          <cell r="A28" t="str">
            <v>SE</v>
          </cell>
          <cell r="B28">
            <v>244</v>
          </cell>
          <cell r="C28">
            <v>984254.6</v>
          </cell>
          <cell r="D28">
            <v>97098.400000000009</v>
          </cell>
          <cell r="E28">
            <v>59913.51</v>
          </cell>
          <cell r="F28">
            <v>1141266.51</v>
          </cell>
        </row>
        <row r="29">
          <cell r="A29" t="str">
            <v>MA</v>
          </cell>
          <cell r="B29">
            <v>0</v>
          </cell>
          <cell r="C29">
            <v>275896.96999999997</v>
          </cell>
          <cell r="D29">
            <v>103104.85</v>
          </cell>
          <cell r="E29">
            <v>0</v>
          </cell>
          <cell r="F29">
            <v>379001.81999999995</v>
          </cell>
        </row>
      </sheetData>
      <sheetData sheetId="103">
        <row r="22">
          <cell r="A22" t="str">
            <v>AL</v>
          </cell>
          <cell r="B22">
            <v>49</v>
          </cell>
          <cell r="C22">
            <v>366297.75999999995</v>
          </cell>
          <cell r="D22">
            <v>42416.04</v>
          </cell>
          <cell r="E22">
            <v>19978.29</v>
          </cell>
          <cell r="F22">
            <v>428692.08999999991</v>
          </cell>
        </row>
        <row r="23">
          <cell r="A23" t="str">
            <v>AM</v>
          </cell>
          <cell r="B23">
            <v>1</v>
          </cell>
          <cell r="C23">
            <v>2827031.12</v>
          </cell>
          <cell r="D23">
            <v>0</v>
          </cell>
          <cell r="E23">
            <v>0</v>
          </cell>
          <cell r="F23">
            <v>2827031.12</v>
          </cell>
        </row>
        <row r="24">
          <cell r="A24" t="str">
            <v>BA</v>
          </cell>
          <cell r="B24">
            <v>448</v>
          </cell>
          <cell r="C24">
            <v>1585954.88</v>
          </cell>
          <cell r="D24">
            <v>198732.97</v>
          </cell>
          <cell r="E24">
            <v>288061.88</v>
          </cell>
          <cell r="F24">
            <v>2072749.73</v>
          </cell>
        </row>
        <row r="25">
          <cell r="A25" t="str">
            <v>CE</v>
          </cell>
          <cell r="B25">
            <v>4</v>
          </cell>
          <cell r="C25">
            <v>63346.22</v>
          </cell>
          <cell r="D25">
            <v>0</v>
          </cell>
          <cell r="E25">
            <v>31.28</v>
          </cell>
          <cell r="F25">
            <v>63377.5</v>
          </cell>
        </row>
        <row r="26">
          <cell r="A26" t="str">
            <v>ES</v>
          </cell>
          <cell r="B26">
            <v>109</v>
          </cell>
          <cell r="C26">
            <v>842315.5</v>
          </cell>
          <cell r="D26">
            <v>44506.41</v>
          </cell>
          <cell r="E26">
            <v>30833.919999999998</v>
          </cell>
          <cell r="F26">
            <v>917655.83000000007</v>
          </cell>
        </row>
        <row r="27">
          <cell r="A27" t="str">
            <v>RN</v>
          </cell>
          <cell r="B27">
            <v>1131</v>
          </cell>
          <cell r="C27">
            <v>2784582.7800000007</v>
          </cell>
          <cell r="D27">
            <v>298197.93</v>
          </cell>
          <cell r="E27">
            <v>560112.32999999996</v>
          </cell>
          <cell r="F27">
            <v>3642893.040000001</v>
          </cell>
        </row>
        <row r="28">
          <cell r="A28" t="str">
            <v>SE</v>
          </cell>
          <cell r="B28">
            <v>243</v>
          </cell>
          <cell r="C28">
            <v>1015255</v>
          </cell>
          <cell r="D28">
            <v>101706.65</v>
          </cell>
          <cell r="E28">
            <v>65627.02</v>
          </cell>
          <cell r="F28">
            <v>1182588.67</v>
          </cell>
        </row>
        <row r="29">
          <cell r="A29" t="str">
            <v>MA</v>
          </cell>
          <cell r="B29">
            <v>0</v>
          </cell>
          <cell r="C29">
            <v>319279.27</v>
          </cell>
          <cell r="D29">
            <v>119785.45000000001</v>
          </cell>
          <cell r="E29">
            <v>0</v>
          </cell>
          <cell r="F29">
            <v>439064.72000000003</v>
          </cell>
        </row>
      </sheetData>
      <sheetData sheetId="104">
        <row r="22">
          <cell r="A22" t="str">
            <v>AL</v>
          </cell>
          <cell r="B22">
            <v>47</v>
          </cell>
          <cell r="C22">
            <v>356625.68</v>
          </cell>
          <cell r="D22">
            <v>39609.72</v>
          </cell>
          <cell r="E22">
            <v>19899.63</v>
          </cell>
          <cell r="F22">
            <v>416135.03</v>
          </cell>
        </row>
        <row r="23">
          <cell r="A23" t="str">
            <v>AM</v>
          </cell>
          <cell r="B23">
            <v>1</v>
          </cell>
          <cell r="C23">
            <v>3063485.22</v>
          </cell>
          <cell r="D23">
            <v>0</v>
          </cell>
          <cell r="E23">
            <v>0</v>
          </cell>
          <cell r="F23">
            <v>3063485.22</v>
          </cell>
        </row>
        <row r="24">
          <cell r="A24" t="str">
            <v>BA</v>
          </cell>
          <cell r="B24">
            <v>444</v>
          </cell>
          <cell r="C24">
            <v>1738208.35</v>
          </cell>
          <cell r="D24">
            <v>218043.59999999998</v>
          </cell>
          <cell r="E24">
            <v>316598.65000000002</v>
          </cell>
          <cell r="F24">
            <v>2272850.6</v>
          </cell>
        </row>
        <row r="25">
          <cell r="A25" t="str">
            <v>CE</v>
          </cell>
          <cell r="B25">
            <v>4</v>
          </cell>
          <cell r="C25">
            <v>71152.800000000003</v>
          </cell>
          <cell r="D25">
            <v>0</v>
          </cell>
          <cell r="E25">
            <v>60.1</v>
          </cell>
          <cell r="F25">
            <v>71212.900000000009</v>
          </cell>
        </row>
        <row r="26">
          <cell r="A26" t="str">
            <v>ES</v>
          </cell>
          <cell r="B26">
            <v>122</v>
          </cell>
          <cell r="C26">
            <v>828929.54</v>
          </cell>
          <cell r="D26">
            <v>47184.86</v>
          </cell>
          <cell r="E26">
            <v>21095.39</v>
          </cell>
          <cell r="F26">
            <v>897209.79</v>
          </cell>
        </row>
        <row r="27">
          <cell r="A27" t="str">
            <v>RN</v>
          </cell>
          <cell r="B27">
            <v>1141</v>
          </cell>
          <cell r="C27">
            <v>2956704.7499999995</v>
          </cell>
          <cell r="D27">
            <v>334494.41000000003</v>
          </cell>
          <cell r="E27">
            <v>625642.56999999995</v>
          </cell>
          <cell r="F27">
            <v>3916841.7299999995</v>
          </cell>
        </row>
        <row r="28">
          <cell r="A28" t="str">
            <v>SE</v>
          </cell>
          <cell r="B28">
            <v>245</v>
          </cell>
          <cell r="C28">
            <v>1123857.8799999999</v>
          </cell>
          <cell r="D28">
            <v>116136.61</v>
          </cell>
          <cell r="E28">
            <v>80082.7</v>
          </cell>
          <cell r="F28">
            <v>1320077.19</v>
          </cell>
        </row>
        <row r="29">
          <cell r="A29" t="str">
            <v>MA</v>
          </cell>
          <cell r="B29">
            <v>0</v>
          </cell>
          <cell r="C29">
            <v>316131.7</v>
          </cell>
          <cell r="D29">
            <v>118821.56</v>
          </cell>
          <cell r="E29">
            <v>0</v>
          </cell>
          <cell r="F29">
            <v>434953.26</v>
          </cell>
        </row>
      </sheetData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_NOV"/>
      <sheetName val="FEV_DEZ"/>
      <sheetName val="MAR_JAN"/>
      <sheetName val="ABR_FEV"/>
      <sheetName val="MAI_MAR"/>
      <sheetName val="JUN_ABR"/>
      <sheetName val="JUL_MAI"/>
      <sheetName val="AGO_JUN"/>
      <sheetName val="SET_JUL"/>
      <sheetName val="OUT_AGO"/>
      <sheetName val="NOV_SET"/>
      <sheetName val="DEZ_OUT"/>
      <sheetName val="JAN06_NOV"/>
      <sheetName val="FEV06_DEZ"/>
      <sheetName val="MAR06_JAN"/>
      <sheetName val="ABR06_FEV"/>
      <sheetName val="MAI06_MAR"/>
      <sheetName val="JUN06_ABR"/>
      <sheetName val="JUL06_MAI"/>
      <sheetName val="AGO06_JUN "/>
      <sheetName val="SET06_JUL"/>
      <sheetName val="OUT06_AGO"/>
      <sheetName val="NOV06_SET"/>
      <sheetName val="DEZ06_OUT"/>
      <sheetName val="JAN07_NOV"/>
      <sheetName val="FEV07_DEZ "/>
      <sheetName val="MAR07_JAN"/>
      <sheetName val="ABR07_FEV"/>
      <sheetName val="MAI07_MAR"/>
      <sheetName val="JUN07_ABR"/>
      <sheetName val="JUL07_MAI"/>
      <sheetName val="AGO07_JUN"/>
      <sheetName val="SET07_JUL"/>
      <sheetName val="OUT07_AGO"/>
      <sheetName val="NOV07_SET"/>
      <sheetName val="DEZ07_OUT"/>
      <sheetName val="JAN08_NOV"/>
      <sheetName val="FEV08_DEZ"/>
      <sheetName val="MAR08_JAN"/>
      <sheetName val="ABR08_FEV"/>
      <sheetName val="MAI08_MAR"/>
      <sheetName val="JUN08_ABR"/>
      <sheetName val="JUL08_MAI"/>
      <sheetName val="AGO08_JUN "/>
      <sheetName val="SET08-JUL"/>
      <sheetName val="OUT08-AGO"/>
      <sheetName val="NOV08-SET"/>
      <sheetName val="DEZ08-OUT"/>
      <sheetName val="JAN09-NOV"/>
      <sheetName val="FEV09-DEZ"/>
      <sheetName val="MAR09-JAN"/>
      <sheetName val="ABR09-FEV"/>
      <sheetName val="MAI09-MAR"/>
      <sheetName val="JUN09-ABR"/>
      <sheetName val="JUL09-MAI"/>
      <sheetName val="AGO09-JUN"/>
      <sheetName val="SET09-JUL"/>
      <sheetName val="OUT09-AGO"/>
      <sheetName val="NOV09-SET"/>
      <sheetName val="DEZ09-OUT"/>
      <sheetName val="JAN10-NOV"/>
      <sheetName val="FEV10-DEZ"/>
      <sheetName val="MAR10-JAN"/>
      <sheetName val="ABR10-FEV"/>
      <sheetName val="MAI10-MAR"/>
      <sheetName val="JUN10-ABR"/>
      <sheetName val="JUL10-MAI"/>
      <sheetName val="AGO10-JUN"/>
      <sheetName val="SET10-JUL"/>
      <sheetName val="OUT10-AGO"/>
      <sheetName val="NOV10-SET"/>
      <sheetName val="DEZ10-OUT"/>
      <sheetName val="JAN11-NOV"/>
      <sheetName val="FEV11-DEZ"/>
      <sheetName val="MAR11-JAN"/>
      <sheetName val="ABR11-FEV"/>
      <sheetName val="MAI11-MAR"/>
      <sheetName val="JUN11-ABR"/>
      <sheetName val="JUL11-MAI"/>
      <sheetName val="AGO11-JUN"/>
      <sheetName val="SET11-JUL"/>
      <sheetName val="OUT11-AGO"/>
      <sheetName val="NOV11-SET"/>
      <sheetName val="DEZ-11-OUT"/>
      <sheetName val="JAN-12-NOV"/>
      <sheetName val="FEV-12-DEZ"/>
      <sheetName val="MAR-12-JAN"/>
      <sheetName val="ABR-12-FEV"/>
      <sheetName val="MAI-12-MAR"/>
      <sheetName val="JUN-12-ABR"/>
      <sheetName val="JUL-12-MAI"/>
      <sheetName val="AGO-12-JUN"/>
      <sheetName val="SET-12-JUL"/>
      <sheetName val="OUT-12-AGO"/>
      <sheetName val="NOV-12-SET"/>
      <sheetName val="DEZ-12-OUT"/>
      <sheetName val="JAN-13-NOV"/>
      <sheetName val="FEV-13-DEZ"/>
      <sheetName val="MAR-13-JAN"/>
      <sheetName val="ABR-13-FEV"/>
      <sheetName val="MAI-13-MAR"/>
      <sheetName val="JUN-13-ABR"/>
      <sheetName val="JUL-13-MAI"/>
      <sheetName val="AGO-13-JUN"/>
      <sheetName val="SET-13-JUL"/>
      <sheetName val="OUT-13-AGO"/>
      <sheetName val="NOV-13-SET"/>
      <sheetName val="DEZ-13-OUT"/>
      <sheetName val="JAN-14-NOV"/>
      <sheetName val="FEV-14-DEZ"/>
      <sheetName val="MAR-14-JAN"/>
      <sheetName val="ABR-14-FEV"/>
      <sheetName val="MAI-14-MAR"/>
      <sheetName val="JUN-14-A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2">
          <cell r="A22" t="str">
            <v>AL</v>
          </cell>
          <cell r="B22">
            <v>51</v>
          </cell>
          <cell r="C22">
            <v>379214.3</v>
          </cell>
          <cell r="D22">
            <v>37441.79</v>
          </cell>
          <cell r="E22">
            <v>18727.29</v>
          </cell>
          <cell r="F22">
            <v>435383.37999999995</v>
          </cell>
        </row>
        <row r="23">
          <cell r="A23" t="str">
            <v>AM</v>
          </cell>
          <cell r="B23">
            <v>1</v>
          </cell>
          <cell r="C23">
            <v>3092222.08</v>
          </cell>
          <cell r="D23">
            <v>0</v>
          </cell>
          <cell r="E23">
            <v>0</v>
          </cell>
          <cell r="F23">
            <v>3092222.08</v>
          </cell>
        </row>
        <row r="24">
          <cell r="A24" t="str">
            <v>BA</v>
          </cell>
          <cell r="B24">
            <v>453</v>
          </cell>
          <cell r="C24">
            <v>1597826.21</v>
          </cell>
          <cell r="D24">
            <v>220964.30000000002</v>
          </cell>
          <cell r="E24">
            <v>302917.02</v>
          </cell>
          <cell r="F24">
            <v>2121707.5300000003</v>
          </cell>
        </row>
        <row r="25">
          <cell r="A25" t="str">
            <v>CE</v>
          </cell>
          <cell r="B25">
            <v>5</v>
          </cell>
          <cell r="C25">
            <v>70010.16</v>
          </cell>
          <cell r="D25">
            <v>0</v>
          </cell>
          <cell r="E25">
            <v>0</v>
          </cell>
          <cell r="F25">
            <v>70010.16</v>
          </cell>
        </row>
        <row r="26">
          <cell r="A26" t="str">
            <v>ES</v>
          </cell>
          <cell r="B26">
            <v>126</v>
          </cell>
          <cell r="C26">
            <v>872953.65</v>
          </cell>
          <cell r="D26">
            <v>43790.11</v>
          </cell>
          <cell r="E26">
            <v>30913.67</v>
          </cell>
          <cell r="F26">
            <v>947657.43</v>
          </cell>
        </row>
        <row r="27">
          <cell r="A27" t="str">
            <v>RN</v>
          </cell>
          <cell r="B27">
            <v>1149</v>
          </cell>
          <cell r="C27">
            <v>2885417.0000000005</v>
          </cell>
          <cell r="D27">
            <v>300710.06</v>
          </cell>
          <cell r="E27">
            <v>591548.41</v>
          </cell>
          <cell r="F27">
            <v>3777675.4700000007</v>
          </cell>
        </row>
        <row r="28">
          <cell r="A28" t="str">
            <v>SE</v>
          </cell>
          <cell r="B28">
            <v>241</v>
          </cell>
          <cell r="C28">
            <v>1129789</v>
          </cell>
          <cell r="D28">
            <v>110064.88</v>
          </cell>
          <cell r="E28">
            <v>65724.850000000006</v>
          </cell>
          <cell r="F28">
            <v>1305578.73</v>
          </cell>
        </row>
        <row r="29">
          <cell r="A29" t="str">
            <v>MA</v>
          </cell>
          <cell r="B29">
            <v>1</v>
          </cell>
          <cell r="C29">
            <v>346347.82999999996</v>
          </cell>
          <cell r="D29">
            <v>130282.85</v>
          </cell>
          <cell r="E29">
            <v>0</v>
          </cell>
          <cell r="F29">
            <v>476630.67999999993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8"/>
  <sheetViews>
    <sheetView tabSelected="1" view="pageBreakPreview" zoomScaleSheetLayoutView="100" workbookViewId="0">
      <selection activeCell="A5" sqref="A5:E5"/>
    </sheetView>
  </sheetViews>
  <sheetFormatPr defaultColWidth="9.1796875" defaultRowHeight="12.5" x14ac:dyDescent="0.25"/>
  <cols>
    <col min="1" max="1" width="16.26953125" style="5" customWidth="1"/>
    <col min="2" max="2" width="21.7265625" style="5" customWidth="1"/>
    <col min="3" max="3" width="14" style="5" bestFit="1" customWidth="1"/>
    <col min="4" max="4" width="14.26953125" style="5" bestFit="1" customWidth="1"/>
    <col min="5" max="6" width="14.54296875" style="5" bestFit="1" customWidth="1"/>
    <col min="7" max="7" width="13.54296875" style="5" bestFit="1" customWidth="1"/>
    <col min="8" max="10" width="14.26953125" style="5" bestFit="1" customWidth="1"/>
    <col min="11" max="11" width="13.54296875" style="5" bestFit="1" customWidth="1"/>
    <col min="12" max="12" width="15.54296875" style="5" bestFit="1" customWidth="1"/>
    <col min="13" max="13" width="14.26953125" style="5" bestFit="1" customWidth="1"/>
    <col min="14" max="14" width="12" style="5" customWidth="1"/>
    <col min="15" max="15" width="13.26953125" style="5" bestFit="1" customWidth="1"/>
    <col min="16" max="16" width="9.1796875" style="5"/>
    <col min="17" max="17" width="22" style="5" customWidth="1"/>
    <col min="18" max="18" width="11.1796875" style="5" bestFit="1" customWidth="1"/>
    <col min="19" max="20" width="9.1796875" style="5"/>
    <col min="21" max="21" width="8.453125" style="5" customWidth="1"/>
    <col min="22" max="16384" width="9.1796875" style="5"/>
  </cols>
  <sheetData>
    <row r="1" spans="1:18" ht="11.15" customHeight="1" x14ac:dyDescent="0.25"/>
    <row r="2" spans="1:18" ht="11.15" customHeight="1" x14ac:dyDescent="0.25">
      <c r="C2" s="118" t="s">
        <v>48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8" ht="11.15" customHeight="1" x14ac:dyDescent="0.25">
      <c r="C3" s="8"/>
      <c r="D3" s="8"/>
      <c r="E3" s="8"/>
      <c r="F3" s="8"/>
      <c r="G3" s="8"/>
      <c r="H3" s="8"/>
      <c r="I3" s="8"/>
      <c r="K3" s="100"/>
    </row>
    <row r="4" spans="1:18" ht="11.15" customHeight="1" x14ac:dyDescent="0.25">
      <c r="G4" s="106"/>
      <c r="I4" s="105"/>
      <c r="L4" s="100"/>
      <c r="M4" s="100"/>
    </row>
    <row r="5" spans="1:18" ht="18" customHeight="1" x14ac:dyDescent="0.25">
      <c r="A5" s="129" t="s">
        <v>61</v>
      </c>
      <c r="B5" s="129"/>
      <c r="C5" s="129"/>
      <c r="D5" s="129"/>
      <c r="E5" s="129"/>
      <c r="J5" s="100"/>
      <c r="L5" s="100"/>
      <c r="M5" s="100"/>
    </row>
    <row r="6" spans="1:18" ht="16.5" customHeight="1" thickBot="1" x14ac:dyDescent="0.3">
      <c r="A6" s="7" t="s">
        <v>49</v>
      </c>
      <c r="B6" s="7"/>
      <c r="C6" s="6"/>
      <c r="D6" s="6"/>
      <c r="E6" s="6"/>
    </row>
    <row r="7" spans="1:18" s="7" customFormat="1" ht="10" customHeight="1" x14ac:dyDescent="0.2">
      <c r="A7" s="120" t="s">
        <v>0</v>
      </c>
      <c r="B7" s="121"/>
      <c r="C7" s="1">
        <v>41275</v>
      </c>
      <c r="D7" s="1">
        <v>41307</v>
      </c>
      <c r="E7" s="1">
        <v>41338</v>
      </c>
      <c r="F7" s="1">
        <v>41370</v>
      </c>
      <c r="G7" s="1">
        <v>41402</v>
      </c>
      <c r="H7" s="1">
        <v>41434</v>
      </c>
      <c r="I7" s="1">
        <v>41466</v>
      </c>
      <c r="J7" s="1">
        <v>41498</v>
      </c>
      <c r="K7" s="1">
        <v>41530</v>
      </c>
      <c r="L7" s="1">
        <v>41562</v>
      </c>
      <c r="M7" s="1">
        <v>41594</v>
      </c>
      <c r="N7" s="1">
        <v>41626</v>
      </c>
      <c r="O7" s="2" t="s">
        <v>57</v>
      </c>
    </row>
    <row r="8" spans="1:18" s="7" customFormat="1" ht="10" customHeight="1" x14ac:dyDescent="0.2">
      <c r="A8" s="9" t="s">
        <v>1</v>
      </c>
      <c r="B8" s="10"/>
      <c r="C8" s="11"/>
      <c r="D8" s="70"/>
      <c r="E8" s="70"/>
      <c r="F8" s="70"/>
      <c r="G8" s="70"/>
      <c r="H8" s="70"/>
      <c r="I8" s="12"/>
      <c r="J8" s="70"/>
      <c r="K8" s="70"/>
      <c r="L8" s="70"/>
      <c r="M8" s="70"/>
      <c r="N8" s="12"/>
      <c r="O8" s="13"/>
    </row>
    <row r="9" spans="1:18" s="7" customFormat="1" ht="10" customHeight="1" x14ac:dyDescent="0.2">
      <c r="A9" s="122" t="s">
        <v>2</v>
      </c>
      <c r="B9" s="15" t="s">
        <v>3</v>
      </c>
      <c r="C9" s="47">
        <v>2940.6438499999999</v>
      </c>
      <c r="D9" s="71">
        <v>3088.7614100000001</v>
      </c>
      <c r="E9" s="71">
        <v>2672.0096600000002</v>
      </c>
      <c r="F9" s="71">
        <v>2369.2351699999999</v>
      </c>
      <c r="G9" s="71">
        <v>2445.8567699999999</v>
      </c>
      <c r="H9" s="71">
        <v>2288.33538</v>
      </c>
      <c r="I9" s="63">
        <v>2428.7135200000002</v>
      </c>
      <c r="J9" s="71">
        <v>2587.6611500000004</v>
      </c>
      <c r="K9" s="71">
        <v>2529.0122099999999</v>
      </c>
      <c r="L9" s="71">
        <v>2795.3527300000001</v>
      </c>
      <c r="M9" s="71">
        <v>2781.6743899999997</v>
      </c>
      <c r="N9" s="63">
        <v>2647.5114600000002</v>
      </c>
      <c r="O9" s="64">
        <f>SUM(C9:N9)</f>
        <v>31574.7677</v>
      </c>
      <c r="P9" s="99"/>
      <c r="Q9" s="99"/>
      <c r="R9" s="99"/>
    </row>
    <row r="10" spans="1:18" s="7" customFormat="1" ht="10" customHeight="1" x14ac:dyDescent="0.2">
      <c r="A10" s="122"/>
      <c r="B10" s="15" t="s">
        <v>4</v>
      </c>
      <c r="C10" s="47">
        <v>18736.361420000001</v>
      </c>
      <c r="D10" s="71">
        <v>19980.696980000001</v>
      </c>
      <c r="E10" s="71">
        <v>18857.932679999998</v>
      </c>
      <c r="F10" s="71">
        <v>16702.482339999999</v>
      </c>
      <c r="G10" s="71">
        <v>17742.958649999997</v>
      </c>
      <c r="H10" s="71">
        <v>17052.952000000001</v>
      </c>
      <c r="I10" s="63">
        <v>17555.772679999998</v>
      </c>
      <c r="J10" s="71">
        <v>17108.65237</v>
      </c>
      <c r="K10" s="71">
        <v>18613.871210000001</v>
      </c>
      <c r="L10" s="71">
        <v>19928.249530000001</v>
      </c>
      <c r="M10" s="71">
        <v>18104.734280000001</v>
      </c>
      <c r="N10" s="63">
        <v>18800.541980000002</v>
      </c>
      <c r="O10" s="64">
        <f t="shared" ref="O10:O19" si="0">SUM(C10:N10)</f>
        <v>219185.20612000002</v>
      </c>
      <c r="P10" s="99"/>
      <c r="Q10" s="99"/>
      <c r="R10" s="99"/>
    </row>
    <row r="11" spans="1:18" s="7" customFormat="1" ht="10" customHeight="1" x14ac:dyDescent="0.2">
      <c r="A11" s="122"/>
      <c r="B11" s="15" t="s">
        <v>5</v>
      </c>
      <c r="C11" s="47">
        <v>20668.441770000001</v>
      </c>
      <c r="D11" s="71">
        <v>21619.570319999999</v>
      </c>
      <c r="E11" s="71">
        <v>20393.925510000001</v>
      </c>
      <c r="F11" s="71">
        <v>19110.893230000001</v>
      </c>
      <c r="G11" s="71">
        <v>20259.634580000002</v>
      </c>
      <c r="H11" s="71">
        <v>17648.69454</v>
      </c>
      <c r="I11" s="63">
        <v>19640.638460000002</v>
      </c>
      <c r="J11" s="71">
        <v>20034.843639999999</v>
      </c>
      <c r="K11" s="71">
        <v>21937.77506</v>
      </c>
      <c r="L11" s="71">
        <v>23255.101990000003</v>
      </c>
      <c r="M11" s="71">
        <v>22789.667120000002</v>
      </c>
      <c r="N11" s="63">
        <f>20911550.46/1000</f>
        <v>20911.550460000002</v>
      </c>
      <c r="O11" s="64">
        <f t="shared" si="0"/>
        <v>248270.73667999997</v>
      </c>
      <c r="P11" s="99"/>
      <c r="Q11" s="99"/>
      <c r="R11" s="99"/>
    </row>
    <row r="12" spans="1:18" s="7" customFormat="1" ht="10" customHeight="1" x14ac:dyDescent="0.2">
      <c r="A12" s="122"/>
      <c r="B12" s="15" t="s">
        <v>6</v>
      </c>
      <c r="C12" s="47">
        <v>1255.1754599999999</v>
      </c>
      <c r="D12" s="71">
        <v>1607.0947900000001</v>
      </c>
      <c r="E12" s="71">
        <v>1730.9887699999999</v>
      </c>
      <c r="F12" s="71">
        <v>1538.4531100000002</v>
      </c>
      <c r="G12" s="71">
        <v>1620.1786299999999</v>
      </c>
      <c r="H12" s="71">
        <v>1553.8593600000002</v>
      </c>
      <c r="I12" s="63">
        <v>1639.8485000000001</v>
      </c>
      <c r="J12" s="71">
        <v>1586.93119</v>
      </c>
      <c r="K12" s="71">
        <v>1658.9983900000002</v>
      </c>
      <c r="L12" s="71">
        <v>1793.6435100000001</v>
      </c>
      <c r="M12" s="71">
        <v>1628.87769</v>
      </c>
      <c r="N12" s="63">
        <v>1534.1453899999999</v>
      </c>
      <c r="O12" s="64">
        <f t="shared" si="0"/>
        <v>19148.194790000001</v>
      </c>
      <c r="P12" s="99"/>
      <c r="Q12" s="99"/>
      <c r="R12" s="99"/>
    </row>
    <row r="13" spans="1:18" s="7" customFormat="1" ht="10" customHeight="1" x14ac:dyDescent="0.2">
      <c r="A13" s="122"/>
      <c r="B13" s="15" t="s">
        <v>7</v>
      </c>
      <c r="C13" s="47">
        <v>60292.195869999996</v>
      </c>
      <c r="D13" s="71">
        <v>63089.04335</v>
      </c>
      <c r="E13" s="71">
        <v>64538.130340000003</v>
      </c>
      <c r="F13" s="71">
        <v>59162.001480000006</v>
      </c>
      <c r="G13" s="71">
        <v>57319.787509999995</v>
      </c>
      <c r="H13" s="71">
        <v>51967.715670000005</v>
      </c>
      <c r="I13" s="63">
        <v>58813.533909999998</v>
      </c>
      <c r="J13" s="71">
        <v>60097.394339999999</v>
      </c>
      <c r="K13" s="71">
        <v>61911.775929999996</v>
      </c>
      <c r="L13" s="71">
        <v>65165.943300000006</v>
      </c>
      <c r="M13" s="71">
        <v>65973.727619999991</v>
      </c>
      <c r="N13" s="63">
        <v>64136.050299999995</v>
      </c>
      <c r="O13" s="64">
        <f t="shared" si="0"/>
        <v>732467.29962000006</v>
      </c>
      <c r="P13" s="99"/>
      <c r="Q13" s="99"/>
      <c r="R13" s="99"/>
    </row>
    <row r="14" spans="1:18" s="7" customFormat="1" ht="10" customHeight="1" x14ac:dyDescent="0.2">
      <c r="A14" s="122"/>
      <c r="B14" s="15" t="s">
        <v>58</v>
      </c>
      <c r="C14" s="47">
        <v>5.1465200000000006</v>
      </c>
      <c r="D14" s="71">
        <v>1.0763</v>
      </c>
      <c r="E14" s="71">
        <v>214.39603</v>
      </c>
      <c r="F14" s="71">
        <v>825.17230000000006</v>
      </c>
      <c r="G14" s="71">
        <v>1281.35049</v>
      </c>
      <c r="H14" s="71">
        <v>2396.2056500000003</v>
      </c>
      <c r="I14" s="63">
        <v>2321.3861299999999</v>
      </c>
      <c r="J14" s="71">
        <v>2689.2714100000003</v>
      </c>
      <c r="K14" s="71">
        <v>2685.4684099999999</v>
      </c>
      <c r="L14" s="71">
        <v>2759.4596100000003</v>
      </c>
      <c r="M14" s="71">
        <v>2705.4035199999998</v>
      </c>
      <c r="N14" s="63">
        <v>2919.3628799999997</v>
      </c>
      <c r="O14" s="64">
        <f t="shared" si="0"/>
        <v>20803.699249999998</v>
      </c>
      <c r="P14" s="99"/>
      <c r="Q14" s="99"/>
      <c r="R14" s="99"/>
    </row>
    <row r="15" spans="1:18" s="7" customFormat="1" ht="10" customHeight="1" x14ac:dyDescent="0.2">
      <c r="A15" s="122"/>
      <c r="B15" s="15" t="s">
        <v>8</v>
      </c>
      <c r="C15" s="47">
        <v>0</v>
      </c>
      <c r="D15" s="71">
        <v>762.94812000000002</v>
      </c>
      <c r="E15" s="71">
        <v>560.50867000000005</v>
      </c>
      <c r="F15" s="71">
        <v>523.49270999999999</v>
      </c>
      <c r="G15" s="71">
        <v>675.09357</v>
      </c>
      <c r="H15" s="71">
        <v>620.35802999999999</v>
      </c>
      <c r="I15" s="63">
        <v>63.115940000000002</v>
      </c>
      <c r="J15" s="71">
        <v>360.54978000000006</v>
      </c>
      <c r="K15" s="71">
        <v>801.92236000000003</v>
      </c>
      <c r="L15" s="71">
        <v>792.37156000000004</v>
      </c>
      <c r="M15" s="71">
        <v>773.53284999999994</v>
      </c>
      <c r="N15" s="63">
        <v>726.26439000000005</v>
      </c>
      <c r="O15" s="64">
        <f t="shared" si="0"/>
        <v>6660.15798</v>
      </c>
      <c r="P15" s="99"/>
      <c r="Q15" s="99"/>
      <c r="R15" s="99"/>
    </row>
    <row r="16" spans="1:18" s="7" customFormat="1" ht="10" customHeight="1" x14ac:dyDescent="0.2">
      <c r="A16" s="122"/>
      <c r="B16" s="15" t="s">
        <v>9</v>
      </c>
      <c r="C16" s="47">
        <v>251266.06426999997</v>
      </c>
      <c r="D16" s="71">
        <v>266438.92139999999</v>
      </c>
      <c r="E16" s="71">
        <v>264065.67937999999</v>
      </c>
      <c r="F16" s="71">
        <v>227773.22673000002</v>
      </c>
      <c r="G16" s="71">
        <v>224697.72592</v>
      </c>
      <c r="H16" s="71">
        <v>205949.16612000001</v>
      </c>
      <c r="I16" s="63">
        <v>223818.90221999999</v>
      </c>
      <c r="J16" s="71">
        <v>242773.95164999997</v>
      </c>
      <c r="K16" s="71">
        <v>257977.76360000001</v>
      </c>
      <c r="L16" s="71">
        <v>279038.70175999997</v>
      </c>
      <c r="M16" s="71">
        <v>272810.96872</v>
      </c>
      <c r="N16" s="63">
        <f>265313.50488+100.29123</f>
        <v>265413.79611</v>
      </c>
      <c r="O16" s="64">
        <f t="shared" si="0"/>
        <v>2982024.8678800003</v>
      </c>
      <c r="P16" s="99"/>
      <c r="Q16" s="99"/>
      <c r="R16" s="99"/>
    </row>
    <row r="17" spans="1:18" s="7" customFormat="1" ht="10" customHeight="1" x14ac:dyDescent="0.2">
      <c r="A17" s="122"/>
      <c r="B17" s="15" t="s">
        <v>10</v>
      </c>
      <c r="C17" s="47">
        <v>21470.12988</v>
      </c>
      <c r="D17" s="71">
        <v>22639.252179999999</v>
      </c>
      <c r="E17" s="71">
        <v>23326.198069999999</v>
      </c>
      <c r="F17" s="71">
        <v>20972.689259999999</v>
      </c>
      <c r="G17" s="71">
        <v>21635.32027</v>
      </c>
      <c r="H17" s="71">
        <v>19870.587729999996</v>
      </c>
      <c r="I17" s="63">
        <v>20583.639660000001</v>
      </c>
      <c r="J17" s="71">
        <v>21678.603510000001</v>
      </c>
      <c r="K17" s="71">
        <v>23753.559639999999</v>
      </c>
      <c r="L17" s="71">
        <v>25691.28642</v>
      </c>
      <c r="M17" s="71">
        <v>24352.242259999999</v>
      </c>
      <c r="N17" s="63">
        <v>23513.258870000001</v>
      </c>
      <c r="O17" s="64">
        <f t="shared" si="0"/>
        <v>269486.76775</v>
      </c>
      <c r="P17" s="99"/>
      <c r="Q17" s="99"/>
      <c r="R17" s="99"/>
    </row>
    <row r="18" spans="1:18" s="7" customFormat="1" ht="12.75" customHeight="1" x14ac:dyDescent="0.2">
      <c r="A18" s="122"/>
      <c r="B18" s="15" t="s">
        <v>12</v>
      </c>
      <c r="C18" s="47">
        <v>12220.96631</v>
      </c>
      <c r="D18" s="71">
        <v>13637.85032</v>
      </c>
      <c r="E18" s="71">
        <v>13131.095039999998</v>
      </c>
      <c r="F18" s="71">
        <v>12055.757870000001</v>
      </c>
      <c r="G18" s="71">
        <v>12461.335929999999</v>
      </c>
      <c r="H18" s="71">
        <v>11461.4941</v>
      </c>
      <c r="I18" s="63">
        <v>11752.155060000001</v>
      </c>
      <c r="J18" s="71">
        <v>12191.047929999999</v>
      </c>
      <c r="K18" s="71">
        <v>13097.464620000001</v>
      </c>
      <c r="L18" s="71">
        <v>14964.076489999998</v>
      </c>
      <c r="M18" s="71">
        <v>14656.782359999999</v>
      </c>
      <c r="N18" s="63">
        <v>14118.741410000001</v>
      </c>
      <c r="O18" s="64">
        <f t="shared" si="0"/>
        <v>155748.76744</v>
      </c>
      <c r="P18" s="99"/>
      <c r="Q18" s="99"/>
      <c r="R18" s="99"/>
    </row>
    <row r="19" spans="1:18" s="7" customFormat="1" ht="11.25" customHeight="1" x14ac:dyDescent="0.2">
      <c r="A19" s="122"/>
      <c r="B19" s="15" t="s">
        <v>11</v>
      </c>
      <c r="C19" s="47">
        <v>6912.0290199999999</v>
      </c>
      <c r="D19" s="71">
        <v>7499.1291300000012</v>
      </c>
      <c r="E19" s="71">
        <v>5122.3735800000004</v>
      </c>
      <c r="F19" s="71">
        <v>6860.3670199999997</v>
      </c>
      <c r="G19" s="71">
        <v>8306.67778</v>
      </c>
      <c r="H19" s="71">
        <v>12724.630879999999</v>
      </c>
      <c r="I19" s="63">
        <v>13189.83698</v>
      </c>
      <c r="J19" s="71">
        <v>17354.578579999998</v>
      </c>
      <c r="K19" s="71">
        <v>17572.076420000001</v>
      </c>
      <c r="L19" s="71">
        <v>17523.216680000001</v>
      </c>
      <c r="M19" s="71">
        <v>19762.299130000003</v>
      </c>
      <c r="N19" s="63">
        <v>14944.01923</v>
      </c>
      <c r="O19" s="64">
        <f t="shared" si="0"/>
        <v>147771.23443000001</v>
      </c>
      <c r="P19" s="99"/>
      <c r="Q19" s="99"/>
      <c r="R19" s="99"/>
    </row>
    <row r="20" spans="1:18" s="7" customFormat="1" ht="10" customHeight="1" x14ac:dyDescent="0.25">
      <c r="A20" s="17" t="s">
        <v>13</v>
      </c>
      <c r="B20" s="18"/>
      <c r="C20" s="49">
        <f t="shared" ref="C20:M20" si="1">SUM(C9:C19)</f>
        <v>395767.15437</v>
      </c>
      <c r="D20" s="73">
        <f t="shared" si="1"/>
        <v>420364.34430000006</v>
      </c>
      <c r="E20" s="73">
        <f t="shared" si="1"/>
        <v>414613.23772999994</v>
      </c>
      <c r="F20" s="73">
        <f t="shared" si="1"/>
        <v>367893.77122000011</v>
      </c>
      <c r="G20" s="73">
        <f t="shared" si="1"/>
        <v>368445.92010000005</v>
      </c>
      <c r="H20" s="73">
        <f t="shared" si="1"/>
        <v>343533.99946000002</v>
      </c>
      <c r="I20" s="62">
        <f t="shared" si="1"/>
        <v>371807.54306</v>
      </c>
      <c r="J20" s="73">
        <f t="shared" si="1"/>
        <v>398463.48554999992</v>
      </c>
      <c r="K20" s="73">
        <f t="shared" si="1"/>
        <v>422539.68784999999</v>
      </c>
      <c r="L20" s="73">
        <f t="shared" si="1"/>
        <v>453707.40358000004</v>
      </c>
      <c r="M20" s="73">
        <f t="shared" si="1"/>
        <v>446339.90994000004</v>
      </c>
      <c r="N20" s="62">
        <f>SUM(N9:N19)</f>
        <v>429665.24248000002</v>
      </c>
      <c r="O20" s="65">
        <f t="shared" ref="O20:O50" si="2">SUM(C20:N20)</f>
        <v>4833141.6996400002</v>
      </c>
      <c r="Q20" s="99"/>
      <c r="R20" s="99"/>
    </row>
    <row r="21" spans="1:18" s="7" customFormat="1" ht="10" customHeight="1" x14ac:dyDescent="0.2">
      <c r="A21" s="122" t="s">
        <v>14</v>
      </c>
      <c r="B21" s="15" t="s">
        <v>3</v>
      </c>
      <c r="C21" s="47">
        <v>5147.4305499999991</v>
      </c>
      <c r="D21" s="72">
        <v>5479.7926100000004</v>
      </c>
      <c r="E21" s="72">
        <v>5304.9657599999991</v>
      </c>
      <c r="F21" s="72">
        <v>4798.5429200000017</v>
      </c>
      <c r="G21" s="72">
        <v>4711.9350699999986</v>
      </c>
      <c r="H21" s="72">
        <v>3487.5384499999996</v>
      </c>
      <c r="I21" s="37">
        <v>3607.4715699999997</v>
      </c>
      <c r="J21" s="72">
        <v>4678.2331699999995</v>
      </c>
      <c r="K21" s="72">
        <v>6168.8138900000004</v>
      </c>
      <c r="L21" s="72">
        <v>6439.3949400000001</v>
      </c>
      <c r="M21" s="72">
        <v>6246.3609999999971</v>
      </c>
      <c r="N21" s="37">
        <v>6159.2636199999988</v>
      </c>
      <c r="O21" s="64">
        <f t="shared" si="2"/>
        <v>62229.743549999992</v>
      </c>
      <c r="Q21" s="99"/>
      <c r="R21" s="99"/>
    </row>
    <row r="22" spans="1:18" s="7" customFormat="1" ht="10" customHeight="1" x14ac:dyDescent="0.2">
      <c r="A22" s="122"/>
      <c r="B22" s="15" t="s">
        <v>4</v>
      </c>
      <c r="C22" s="47">
        <v>8492.7220199999974</v>
      </c>
      <c r="D22" s="72">
        <v>9021.2615099999985</v>
      </c>
      <c r="E22" s="72">
        <v>8499.886040000003</v>
      </c>
      <c r="F22" s="72">
        <v>7508.0498699999998</v>
      </c>
      <c r="G22" s="72">
        <v>7837.5550600000024</v>
      </c>
      <c r="H22" s="72">
        <v>6471.7796699999999</v>
      </c>
      <c r="I22" s="37">
        <v>6580.6847599999983</v>
      </c>
      <c r="J22" s="72">
        <v>6493.2634099999987</v>
      </c>
      <c r="K22" s="72">
        <v>6988.5433600000042</v>
      </c>
      <c r="L22" s="72">
        <v>7302.7024700000011</v>
      </c>
      <c r="M22" s="72">
        <v>6668.0761099999991</v>
      </c>
      <c r="N22" s="37">
        <v>7036.2272000000003</v>
      </c>
      <c r="O22" s="64">
        <f t="shared" si="2"/>
        <v>88900.751480000006</v>
      </c>
      <c r="Q22" s="99"/>
    </row>
    <row r="23" spans="1:18" s="7" customFormat="1" ht="10" customHeight="1" x14ac:dyDescent="0.2">
      <c r="A23" s="122"/>
      <c r="B23" s="15" t="s">
        <v>15</v>
      </c>
      <c r="C23" s="47">
        <v>31.343850000000003</v>
      </c>
      <c r="D23" s="72">
        <v>34.723260000000003</v>
      </c>
      <c r="E23" s="72">
        <v>31.247159999999997</v>
      </c>
      <c r="F23" s="72">
        <v>23.872889999999998</v>
      </c>
      <c r="G23" s="72">
        <v>28.890689999999999</v>
      </c>
      <c r="H23" s="72">
        <v>22.066020000000002</v>
      </c>
      <c r="I23" s="37">
        <v>20.378640000000001</v>
      </c>
      <c r="J23" s="72">
        <v>20.887650000000001</v>
      </c>
      <c r="K23" s="72">
        <v>26.531189999999999</v>
      </c>
      <c r="L23" s="72">
        <v>24.183510000000002</v>
      </c>
      <c r="M23" s="72">
        <v>28.093139999999998</v>
      </c>
      <c r="N23" s="37">
        <v>27.531389999999998</v>
      </c>
      <c r="O23" s="64">
        <f t="shared" si="2"/>
        <v>319.74939000000001</v>
      </c>
    </row>
    <row r="24" spans="1:18" s="7" customFormat="1" ht="10" customHeight="1" x14ac:dyDescent="0.2">
      <c r="A24" s="122"/>
      <c r="B24" s="15" t="s">
        <v>5</v>
      </c>
      <c r="C24" s="47">
        <v>16692.305289999997</v>
      </c>
      <c r="D24" s="72">
        <v>17973.197770000021</v>
      </c>
      <c r="E24" s="72">
        <v>17805.881520000003</v>
      </c>
      <c r="F24" s="72">
        <v>16971.183389999984</v>
      </c>
      <c r="G24" s="72">
        <v>16627.343810000002</v>
      </c>
      <c r="H24" s="72">
        <v>16229.664189999998</v>
      </c>
      <c r="I24" s="37">
        <v>20161.076230000017</v>
      </c>
      <c r="J24" s="72">
        <v>20333.228099999982</v>
      </c>
      <c r="K24" s="72">
        <v>21971.639349999987</v>
      </c>
      <c r="L24" s="72">
        <v>21985.87889</v>
      </c>
      <c r="M24" s="72">
        <v>21491.558119999951</v>
      </c>
      <c r="N24" s="37">
        <v>20183.023730000004</v>
      </c>
      <c r="O24" s="64">
        <f t="shared" si="2"/>
        <v>228425.98038999995</v>
      </c>
    </row>
    <row r="25" spans="1:18" s="7" customFormat="1" ht="10" customHeight="1" x14ac:dyDescent="0.2">
      <c r="A25" s="122"/>
      <c r="B25" s="15" t="s">
        <v>6</v>
      </c>
      <c r="C25" s="47">
        <v>3223.0585300000021</v>
      </c>
      <c r="D25" s="72">
        <v>3685.3983600000033</v>
      </c>
      <c r="E25" s="72">
        <v>3678.8821200000002</v>
      </c>
      <c r="F25" s="72">
        <v>3384.2179299999998</v>
      </c>
      <c r="G25" s="72">
        <v>3322.907740000001</v>
      </c>
      <c r="H25" s="72">
        <v>3349.4682599999987</v>
      </c>
      <c r="I25" s="37">
        <v>2164.8019599999998</v>
      </c>
      <c r="J25" s="72">
        <v>4561.6583099999998</v>
      </c>
      <c r="K25" s="72">
        <v>3028.9411100000011</v>
      </c>
      <c r="L25" s="72">
        <v>4191.2585900000013</v>
      </c>
      <c r="M25" s="72">
        <v>3682.0422700000017</v>
      </c>
      <c r="N25" s="37">
        <v>3210.9036899999996</v>
      </c>
      <c r="O25" s="64">
        <f t="shared" si="2"/>
        <v>41483.538870000011</v>
      </c>
    </row>
    <row r="26" spans="1:18" s="7" customFormat="1" ht="10" customHeight="1" x14ac:dyDescent="0.2">
      <c r="A26" s="122"/>
      <c r="B26" s="15" t="s">
        <v>7</v>
      </c>
      <c r="C26" s="47">
        <v>63787.477480000009</v>
      </c>
      <c r="D26" s="72">
        <v>66822.933840000012</v>
      </c>
      <c r="E26" s="72">
        <v>68392.916660000032</v>
      </c>
      <c r="F26" s="72">
        <v>62364.400520000003</v>
      </c>
      <c r="G26" s="72">
        <v>60629.746999999988</v>
      </c>
      <c r="H26" s="72">
        <v>55179.956820000029</v>
      </c>
      <c r="I26" s="37">
        <v>61596.149630000007</v>
      </c>
      <c r="J26" s="72">
        <v>63671.728730000024</v>
      </c>
      <c r="K26" s="72">
        <v>65506.009240000007</v>
      </c>
      <c r="L26" s="72">
        <v>67982.98146999997</v>
      </c>
      <c r="M26" s="72">
        <v>68341.714200000002</v>
      </c>
      <c r="N26" s="37">
        <v>66576.864749999993</v>
      </c>
      <c r="O26" s="64">
        <f t="shared" si="2"/>
        <v>770852.88034000015</v>
      </c>
    </row>
    <row r="27" spans="1:18" s="7" customFormat="1" ht="10" customHeight="1" x14ac:dyDescent="0.2">
      <c r="A27" s="122"/>
      <c r="B27" s="15" t="s">
        <v>58</v>
      </c>
      <c r="C27" s="47">
        <v>94.343860000000006</v>
      </c>
      <c r="D27" s="72">
        <v>101.57094000000001</v>
      </c>
      <c r="E27" s="72">
        <v>179.86132000000001</v>
      </c>
      <c r="F27" s="72">
        <v>400.10822999999999</v>
      </c>
      <c r="G27" s="72">
        <v>557.7368100000001</v>
      </c>
      <c r="H27" s="72">
        <v>1023.6779799999999</v>
      </c>
      <c r="I27" s="37">
        <v>1004.07149</v>
      </c>
      <c r="J27" s="72">
        <v>1158.2226400000002</v>
      </c>
      <c r="K27" s="72">
        <v>1180.1131200000002</v>
      </c>
      <c r="L27" s="72">
        <v>1237.2796799999999</v>
      </c>
      <c r="M27" s="72">
        <v>1188.22162</v>
      </c>
      <c r="N27" s="37">
        <v>1254.89888</v>
      </c>
      <c r="O27" s="64">
        <f t="shared" si="2"/>
        <v>9380.1065699999999</v>
      </c>
    </row>
    <row r="28" spans="1:18" s="7" customFormat="1" ht="10" customHeight="1" x14ac:dyDescent="0.2">
      <c r="A28" s="122"/>
      <c r="B28" s="15" t="s">
        <v>16</v>
      </c>
      <c r="C28" s="47">
        <v>71.528320000000008</v>
      </c>
      <c r="D28" s="72">
        <v>77.072460000000007</v>
      </c>
      <c r="E28" s="72">
        <v>74.59975</v>
      </c>
      <c r="F28" s="72">
        <v>82.219260000000006</v>
      </c>
      <c r="G28" s="72">
        <v>71.87624000000001</v>
      </c>
      <c r="H28" s="72">
        <v>2818.4253599999997</v>
      </c>
      <c r="I28" s="37">
        <v>2781.0857000000001</v>
      </c>
      <c r="J28" s="72">
        <v>2464.5918799999999</v>
      </c>
      <c r="K28" s="72">
        <v>2136.5634099999997</v>
      </c>
      <c r="L28" s="72">
        <v>1690.8110900000001</v>
      </c>
      <c r="M28" s="72">
        <v>1433.9346599999999</v>
      </c>
      <c r="N28" s="37">
        <v>1618.1081000000001</v>
      </c>
      <c r="O28" s="64">
        <f t="shared" si="2"/>
        <v>15320.816229999999</v>
      </c>
    </row>
    <row r="29" spans="1:18" s="7" customFormat="1" ht="10" customHeight="1" x14ac:dyDescent="0.2">
      <c r="A29" s="122"/>
      <c r="B29" s="15" t="s">
        <v>17</v>
      </c>
      <c r="C29" s="47">
        <v>177.61515000000003</v>
      </c>
      <c r="D29" s="72">
        <v>196.76514000000006</v>
      </c>
      <c r="E29" s="72">
        <v>177.06724</v>
      </c>
      <c r="F29" s="72">
        <v>135.27971000000002</v>
      </c>
      <c r="G29" s="72">
        <v>163.71391</v>
      </c>
      <c r="H29" s="72">
        <v>125.04077999999996</v>
      </c>
      <c r="I29" s="37">
        <v>115.47896000000001</v>
      </c>
      <c r="J29" s="72">
        <v>118.36335000000004</v>
      </c>
      <c r="K29" s="72">
        <v>150.34340999999998</v>
      </c>
      <c r="L29" s="72">
        <v>137.03988999999999</v>
      </c>
      <c r="M29" s="72">
        <v>159.19446000000002</v>
      </c>
      <c r="N29" s="37">
        <v>156.01121000000003</v>
      </c>
      <c r="O29" s="64">
        <f t="shared" si="2"/>
        <v>1811.9132100000002</v>
      </c>
      <c r="Q29" s="99"/>
    </row>
    <row r="30" spans="1:18" s="7" customFormat="1" ht="10" customHeight="1" x14ac:dyDescent="0.2">
      <c r="A30" s="122"/>
      <c r="B30" s="15" t="s">
        <v>18</v>
      </c>
      <c r="C30" s="47">
        <v>1205.7334900000001</v>
      </c>
      <c r="D30" s="72">
        <v>1279.6000900000001</v>
      </c>
      <c r="E30" s="72">
        <v>1265.8106499999999</v>
      </c>
      <c r="F30" s="72">
        <v>1116.1922199999999</v>
      </c>
      <c r="G30" s="72">
        <v>1110.3794399999999</v>
      </c>
      <c r="H30" s="72">
        <v>2496.7452400000002</v>
      </c>
      <c r="I30" s="37">
        <v>2468.5877999999998</v>
      </c>
      <c r="J30" s="72">
        <v>2338.0940300000002</v>
      </c>
      <c r="K30" s="72">
        <v>1991.3619900000003</v>
      </c>
      <c r="L30" s="72">
        <v>2537.8825099999999</v>
      </c>
      <c r="M30" s="72">
        <v>2444.1495799999998</v>
      </c>
      <c r="N30" s="37">
        <v>2406.2213700000002</v>
      </c>
      <c r="O30" s="64">
        <f t="shared" si="2"/>
        <v>22660.758409999999</v>
      </c>
    </row>
    <row r="31" spans="1:18" s="7" customFormat="1" ht="10" customHeight="1" x14ac:dyDescent="0.2">
      <c r="A31" s="122"/>
      <c r="B31" s="15" t="s">
        <v>19</v>
      </c>
      <c r="C31" s="47">
        <v>3545.6743500000002</v>
      </c>
      <c r="D31" s="72">
        <v>3762.05242</v>
      </c>
      <c r="E31" s="72">
        <v>3722.8321999999998</v>
      </c>
      <c r="F31" s="72">
        <v>3487.7925299999997</v>
      </c>
      <c r="G31" s="72">
        <v>3259.26208</v>
      </c>
      <c r="H31" s="72">
        <v>5685.7670900000003</v>
      </c>
      <c r="I31" s="37">
        <v>6125.2950200000005</v>
      </c>
      <c r="J31" s="72">
        <v>5778.0170799999996</v>
      </c>
      <c r="K31" s="72">
        <v>6779.4676600000003</v>
      </c>
      <c r="L31" s="72">
        <v>6568.681489999999</v>
      </c>
      <c r="M31" s="72">
        <v>6228.6690199999994</v>
      </c>
      <c r="N31" s="37">
        <v>6084.8638300000002</v>
      </c>
      <c r="O31" s="64">
        <f t="shared" si="2"/>
        <v>61028.374770000009</v>
      </c>
      <c r="Q31" s="99"/>
    </row>
    <row r="32" spans="1:18" s="7" customFormat="1" ht="10" customHeight="1" x14ac:dyDescent="0.2">
      <c r="A32" s="122"/>
      <c r="B32" s="15" t="s">
        <v>8</v>
      </c>
      <c r="C32" s="47">
        <v>0</v>
      </c>
      <c r="D32" s="72">
        <v>217.98515</v>
      </c>
      <c r="E32" s="72">
        <v>160.14533</v>
      </c>
      <c r="F32" s="72">
        <v>149.56933999999998</v>
      </c>
      <c r="G32" s="72">
        <v>192.88387</v>
      </c>
      <c r="H32" s="72">
        <v>177.24515</v>
      </c>
      <c r="I32" s="37">
        <v>18.03312</v>
      </c>
      <c r="J32" s="72">
        <v>103.01421999999999</v>
      </c>
      <c r="K32" s="72">
        <v>229.12067000000002</v>
      </c>
      <c r="L32" s="72">
        <v>226.39186999999998</v>
      </c>
      <c r="M32" s="72">
        <v>221.00937999999999</v>
      </c>
      <c r="N32" s="37">
        <v>207.50726999999998</v>
      </c>
      <c r="O32" s="64">
        <f t="shared" si="2"/>
        <v>1902.9053699999999</v>
      </c>
      <c r="Q32" s="102"/>
    </row>
    <row r="33" spans="1:18" s="7" customFormat="1" ht="10" customHeight="1" x14ac:dyDescent="0.2">
      <c r="A33" s="122"/>
      <c r="B33" s="15" t="s">
        <v>9</v>
      </c>
      <c r="C33" s="47">
        <v>268054.43767999968</v>
      </c>
      <c r="D33" s="72">
        <v>284132.23443000001</v>
      </c>
      <c r="E33" s="72">
        <v>279141.4731100002</v>
      </c>
      <c r="F33" s="72">
        <v>241207.22260000018</v>
      </c>
      <c r="G33" s="72">
        <v>237309.68873999998</v>
      </c>
      <c r="H33" s="72">
        <v>221456.97585999992</v>
      </c>
      <c r="I33" s="37">
        <v>239021.75829999996</v>
      </c>
      <c r="J33" s="72">
        <v>257057.23418999993</v>
      </c>
      <c r="K33" s="72">
        <v>270420.43288999994</v>
      </c>
      <c r="L33" s="72">
        <v>293270.62047999993</v>
      </c>
      <c r="M33" s="72">
        <v>285941.98626999999</v>
      </c>
      <c r="N33" s="37">
        <v>282187.96820999996</v>
      </c>
      <c r="O33" s="64">
        <f t="shared" si="2"/>
        <v>3159202.0327599994</v>
      </c>
      <c r="Q33" s="99"/>
    </row>
    <row r="34" spans="1:18" s="7" customFormat="1" ht="10" customHeight="1" x14ac:dyDescent="0.2">
      <c r="A34" s="122"/>
      <c r="B34" s="15" t="s">
        <v>10</v>
      </c>
      <c r="C34" s="47">
        <v>19565.473790000015</v>
      </c>
      <c r="D34" s="72">
        <v>20703.739700000006</v>
      </c>
      <c r="E34" s="72">
        <v>20870.649939999978</v>
      </c>
      <c r="F34" s="72">
        <v>19028.986050000003</v>
      </c>
      <c r="G34" s="72">
        <v>18805.35548000002</v>
      </c>
      <c r="H34" s="72">
        <v>13615.535020000003</v>
      </c>
      <c r="I34" s="37">
        <v>15286.358770000024</v>
      </c>
      <c r="J34" s="72">
        <v>18010.966469999996</v>
      </c>
      <c r="K34" s="72">
        <v>21732.373040000035</v>
      </c>
      <c r="L34" s="72">
        <v>24035.610229999966</v>
      </c>
      <c r="M34" s="72">
        <v>24226.886040000045</v>
      </c>
      <c r="N34" s="37">
        <v>22427.008009999972</v>
      </c>
      <c r="O34" s="64">
        <f t="shared" si="2"/>
        <v>238308.94254000005</v>
      </c>
    </row>
    <row r="35" spans="1:18" s="7" customFormat="1" ht="10" customHeight="1" x14ac:dyDescent="0.2">
      <c r="A35" s="122"/>
      <c r="B35" s="15" t="s">
        <v>20</v>
      </c>
      <c r="C35" s="47">
        <v>9184.562179999999</v>
      </c>
      <c r="D35" s="72">
        <v>9623.1261800000011</v>
      </c>
      <c r="E35" s="72">
        <v>11772.505810000002</v>
      </c>
      <c r="F35" s="72">
        <v>10554.928509999996</v>
      </c>
      <c r="G35" s="72">
        <v>8842.4002500000006</v>
      </c>
      <c r="H35" s="72">
        <v>7289.5979800000005</v>
      </c>
      <c r="I35" s="37">
        <v>9145.7464700000019</v>
      </c>
      <c r="J35" s="72">
        <v>9363.7987800000028</v>
      </c>
      <c r="K35" s="72">
        <v>11173.253890000002</v>
      </c>
      <c r="L35" s="72">
        <v>10604.420189999999</v>
      </c>
      <c r="M35" s="72">
        <v>9865.4885699999977</v>
      </c>
      <c r="N35" s="37">
        <v>10958.203740000001</v>
      </c>
      <c r="O35" s="64">
        <f t="shared" si="2"/>
        <v>118378.03255</v>
      </c>
      <c r="Q35" s="99"/>
    </row>
    <row r="36" spans="1:18" s="7" customFormat="1" ht="10" customHeight="1" x14ac:dyDescent="0.2">
      <c r="A36" s="122"/>
      <c r="B36" s="15" t="s">
        <v>21</v>
      </c>
      <c r="C36" s="47">
        <v>4878.2857800000002</v>
      </c>
      <c r="D36" s="72">
        <v>5097.0977400000002</v>
      </c>
      <c r="E36" s="72">
        <v>5497.7331999999997</v>
      </c>
      <c r="F36" s="72">
        <v>5136.8196900000003</v>
      </c>
      <c r="G36" s="72">
        <v>5129.1902800000007</v>
      </c>
      <c r="H36" s="72">
        <v>2607.9140400000001</v>
      </c>
      <c r="I36" s="37">
        <v>4890.3631100000002</v>
      </c>
      <c r="J36" s="72">
        <v>4958.0994900000005</v>
      </c>
      <c r="K36" s="72">
        <v>4934.31113</v>
      </c>
      <c r="L36" s="72">
        <v>6212.161939999999</v>
      </c>
      <c r="M36" s="72">
        <v>5953.8805500000008</v>
      </c>
      <c r="N36" s="37">
        <v>5770.1940100000002</v>
      </c>
      <c r="O36" s="64">
        <f t="shared" si="2"/>
        <v>61066.05096</v>
      </c>
      <c r="Q36" s="99"/>
    </row>
    <row r="37" spans="1:18" s="7" customFormat="1" ht="10" customHeight="1" x14ac:dyDescent="0.2">
      <c r="A37" s="122"/>
      <c r="B37" s="15" t="s">
        <v>12</v>
      </c>
      <c r="C37" s="47">
        <v>13961.977389999993</v>
      </c>
      <c r="D37" s="72">
        <v>15200.294699999993</v>
      </c>
      <c r="E37" s="72">
        <v>14714.038640000021</v>
      </c>
      <c r="F37" s="72">
        <v>13487.131919999991</v>
      </c>
      <c r="G37" s="72">
        <v>13203.421309999998</v>
      </c>
      <c r="H37" s="72">
        <v>10968.020159999991</v>
      </c>
      <c r="I37" s="37">
        <v>11001.384440000011</v>
      </c>
      <c r="J37" s="72">
        <v>11825.878249999994</v>
      </c>
      <c r="K37" s="72">
        <v>14820.971880000005</v>
      </c>
      <c r="L37" s="72">
        <v>16291.554919999999</v>
      </c>
      <c r="M37" s="72">
        <v>17764.728139999981</v>
      </c>
      <c r="N37" s="37">
        <v>16144.722419999993</v>
      </c>
      <c r="O37" s="64">
        <f t="shared" si="2"/>
        <v>169384.12416999997</v>
      </c>
    </row>
    <row r="38" spans="1:18" s="7" customFormat="1" ht="10" customHeight="1" x14ac:dyDescent="0.2">
      <c r="A38" s="122"/>
      <c r="B38" s="15" t="s">
        <v>11</v>
      </c>
      <c r="C38" s="47">
        <v>35584.241230000029</v>
      </c>
      <c r="D38" s="72">
        <v>37864.66646</v>
      </c>
      <c r="E38" s="72">
        <v>35406.091449999964</v>
      </c>
      <c r="F38" s="72">
        <v>33930.545519999992</v>
      </c>
      <c r="G38" s="72">
        <v>36442.050260000004</v>
      </c>
      <c r="H38" s="72">
        <v>36723.526600000012</v>
      </c>
      <c r="I38" s="37">
        <v>39794.523600000015</v>
      </c>
      <c r="J38" s="72">
        <v>46547.293620000011</v>
      </c>
      <c r="K38" s="72">
        <v>46317.914869999993</v>
      </c>
      <c r="L38" s="72">
        <v>49509.498369999972</v>
      </c>
      <c r="M38" s="72">
        <v>52328.840169999959</v>
      </c>
      <c r="N38" s="37">
        <v>41628.879280000001</v>
      </c>
      <c r="O38" s="64">
        <f t="shared" si="2"/>
        <v>492078.07142999995</v>
      </c>
      <c r="Q38" s="99"/>
    </row>
    <row r="39" spans="1:18" s="7" customFormat="1" ht="10" customHeight="1" x14ac:dyDescent="0.25">
      <c r="A39" s="17" t="s">
        <v>22</v>
      </c>
      <c r="B39" s="18"/>
      <c r="C39" s="49">
        <f t="shared" ref="C39:J39" si="3">SUM(C21:C38)</f>
        <v>453698.21093999973</v>
      </c>
      <c r="D39" s="74">
        <f t="shared" si="3"/>
        <v>481273.51276000007</v>
      </c>
      <c r="E39" s="74">
        <f t="shared" si="3"/>
        <v>476696.58790000022</v>
      </c>
      <c r="F39" s="74">
        <f t="shared" si="3"/>
        <v>423767.06310000014</v>
      </c>
      <c r="G39" s="74">
        <f t="shared" si="3"/>
        <v>418246.33804</v>
      </c>
      <c r="H39" s="74">
        <f t="shared" si="3"/>
        <v>389728.94467</v>
      </c>
      <c r="I39" s="62">
        <f t="shared" si="3"/>
        <v>425783.24957000004</v>
      </c>
      <c r="J39" s="74">
        <f t="shared" si="3"/>
        <v>459482.57336999994</v>
      </c>
      <c r="K39" s="74">
        <f>SUM(K21:K38)</f>
        <v>485556.70609999995</v>
      </c>
      <c r="L39" s="74">
        <f>SUM(L21:L38)</f>
        <v>520248.35252999992</v>
      </c>
      <c r="M39" s="74">
        <f>SUM(M21:M38)</f>
        <v>514214.83329999994</v>
      </c>
      <c r="N39" s="62">
        <f>SUM(N21:N38)</f>
        <v>494038.40070999996</v>
      </c>
      <c r="O39" s="65">
        <f t="shared" ref="O39:O45" si="4">SUM(C39:N39)</f>
        <v>5542734.7729899995</v>
      </c>
      <c r="Q39" s="99"/>
    </row>
    <row r="40" spans="1:18" s="7" customFormat="1" ht="10" customHeight="1" x14ac:dyDescent="0.2">
      <c r="A40" s="117" t="s">
        <v>50</v>
      </c>
      <c r="B40" s="18" t="s">
        <v>3</v>
      </c>
      <c r="C40" s="52">
        <v>1208.5744899999997</v>
      </c>
      <c r="D40" s="52">
        <v>1283.0960700000001</v>
      </c>
      <c r="E40" s="71">
        <v>1270.01603</v>
      </c>
      <c r="F40" s="71">
        <v>1119.9150499999998</v>
      </c>
      <c r="G40" s="71">
        <v>1114.4047899999998</v>
      </c>
      <c r="H40" s="71">
        <v>1042.93372</v>
      </c>
      <c r="I40" s="71">
        <v>546.05667999999991</v>
      </c>
      <c r="J40" s="71">
        <v>630.69530000000009</v>
      </c>
      <c r="K40" s="71">
        <v>1142.63094</v>
      </c>
      <c r="L40" s="71">
        <v>1221.0173799999998</v>
      </c>
      <c r="M40" s="72">
        <v>1236.01064</v>
      </c>
      <c r="N40" s="63">
        <f>1154869.13/1000</f>
        <v>1154.8691299999998</v>
      </c>
      <c r="O40" s="64">
        <f>SUM(C40:N40)</f>
        <v>12970.220219999997</v>
      </c>
      <c r="Q40" s="99"/>
    </row>
    <row r="41" spans="1:18" s="7" customFormat="1" ht="10" customHeight="1" x14ac:dyDescent="0.2">
      <c r="A41" s="117"/>
      <c r="B41" s="18" t="s">
        <v>6</v>
      </c>
      <c r="C41" s="52">
        <v>1134.1948300000001</v>
      </c>
      <c r="D41" s="52">
        <v>1202.1829700000003</v>
      </c>
      <c r="E41" s="71">
        <v>1191.2109</v>
      </c>
      <c r="F41" s="71">
        <v>1107.7808484982977</v>
      </c>
      <c r="G41" s="71">
        <v>1038.5031999999999</v>
      </c>
      <c r="H41" s="71">
        <v>0</v>
      </c>
      <c r="I41" s="71">
        <v>542.08096</v>
      </c>
      <c r="J41" s="71">
        <v>0</v>
      </c>
      <c r="K41" s="72">
        <v>0</v>
      </c>
      <c r="L41" s="71">
        <v>0</v>
      </c>
      <c r="M41" s="72">
        <v>0</v>
      </c>
      <c r="N41" s="63">
        <v>0</v>
      </c>
      <c r="O41" s="64">
        <f t="shared" si="4"/>
        <v>6215.9537084982985</v>
      </c>
      <c r="Q41" s="99"/>
    </row>
    <row r="42" spans="1:18" s="7" customFormat="1" ht="10" customHeight="1" x14ac:dyDescent="0.2">
      <c r="A42" s="117"/>
      <c r="B42" s="18" t="s">
        <v>18</v>
      </c>
      <c r="C42" s="52">
        <v>0</v>
      </c>
      <c r="D42" s="52">
        <v>0</v>
      </c>
      <c r="E42" s="72">
        <v>0</v>
      </c>
      <c r="F42" s="72">
        <v>0</v>
      </c>
      <c r="G42" s="71">
        <v>0</v>
      </c>
      <c r="H42" s="72">
        <v>0</v>
      </c>
      <c r="I42" s="72">
        <v>0</v>
      </c>
      <c r="J42" s="72">
        <v>0</v>
      </c>
      <c r="K42" s="72">
        <v>0</v>
      </c>
      <c r="L42" s="71">
        <v>0</v>
      </c>
      <c r="M42" s="72">
        <v>0</v>
      </c>
      <c r="N42" s="63">
        <v>0</v>
      </c>
      <c r="O42" s="64">
        <f t="shared" si="4"/>
        <v>0</v>
      </c>
      <c r="Q42" s="99"/>
    </row>
    <row r="43" spans="1:18" s="7" customFormat="1" ht="10" customHeight="1" x14ac:dyDescent="0.2">
      <c r="A43" s="117"/>
      <c r="B43" s="18" t="s">
        <v>9</v>
      </c>
      <c r="C43" s="52">
        <v>0</v>
      </c>
      <c r="D43" s="52">
        <v>0</v>
      </c>
      <c r="E43" s="72">
        <v>0</v>
      </c>
      <c r="F43" s="72">
        <v>0</v>
      </c>
      <c r="G43" s="71">
        <v>0</v>
      </c>
      <c r="H43" s="72">
        <v>0</v>
      </c>
      <c r="I43" s="72">
        <v>0</v>
      </c>
      <c r="J43" s="72">
        <v>0</v>
      </c>
      <c r="K43" s="72">
        <v>0</v>
      </c>
      <c r="L43" s="71">
        <v>0</v>
      </c>
      <c r="M43" s="72">
        <v>0</v>
      </c>
      <c r="N43" s="63">
        <v>0</v>
      </c>
      <c r="O43" s="64">
        <f t="shared" si="4"/>
        <v>0</v>
      </c>
      <c r="Q43" s="99"/>
    </row>
    <row r="44" spans="1:18" s="7" customFormat="1" ht="10" customHeight="1" x14ac:dyDescent="0.2">
      <c r="A44" s="117"/>
      <c r="B44" s="18" t="s">
        <v>10</v>
      </c>
      <c r="C44" s="52">
        <v>0</v>
      </c>
      <c r="D44" s="52">
        <v>0</v>
      </c>
      <c r="E44" s="72">
        <v>0</v>
      </c>
      <c r="F44" s="72">
        <v>0</v>
      </c>
      <c r="G44" s="71">
        <v>0</v>
      </c>
      <c r="H44" s="72">
        <v>570.93637000000001</v>
      </c>
      <c r="I44" s="72">
        <v>542.08096</v>
      </c>
      <c r="J44" s="72">
        <v>1047.58069</v>
      </c>
      <c r="K44" s="72">
        <v>858.21614999999997</v>
      </c>
      <c r="L44" s="71">
        <v>672.18657999999994</v>
      </c>
      <c r="M44" s="72">
        <v>1997.2626700000001</v>
      </c>
      <c r="N44" s="63">
        <f>1834925.45/1000</f>
        <v>1834.92545</v>
      </c>
      <c r="O44" s="64">
        <f t="shared" si="4"/>
        <v>7523.1888700000009</v>
      </c>
      <c r="Q44" s="99"/>
    </row>
    <row r="45" spans="1:18" s="7" customFormat="1" ht="10" customHeight="1" x14ac:dyDescent="0.2">
      <c r="A45" s="117"/>
      <c r="B45" s="18" t="s">
        <v>12</v>
      </c>
      <c r="C45" s="52">
        <v>1768.0804799999999</v>
      </c>
      <c r="D45" s="52">
        <v>1873.5408299999999</v>
      </c>
      <c r="E45" s="71">
        <v>1856.4133400000001</v>
      </c>
      <c r="F45" s="71">
        <v>1719.6570269793483</v>
      </c>
      <c r="G45" s="71">
        <v>1619.1263899999999</v>
      </c>
      <c r="H45" s="71">
        <v>573.55221999999992</v>
      </c>
      <c r="I45" s="71">
        <v>544.21244999999999</v>
      </c>
      <c r="J45" s="71">
        <v>496.88413000000003</v>
      </c>
      <c r="K45" s="71">
        <v>428.23041999999998</v>
      </c>
      <c r="L45" s="71">
        <v>334.52594999999997</v>
      </c>
      <c r="M45" s="71">
        <v>306.94126999999997</v>
      </c>
      <c r="N45" s="63">
        <f>328107.2/1000</f>
        <v>328.10720000000003</v>
      </c>
      <c r="O45" s="64">
        <f t="shared" si="4"/>
        <v>11849.271706979347</v>
      </c>
    </row>
    <row r="46" spans="1:18" s="7" customFormat="1" ht="10" customHeight="1" x14ac:dyDescent="0.25">
      <c r="A46" s="17" t="s">
        <v>23</v>
      </c>
      <c r="B46" s="18"/>
      <c r="C46" s="53">
        <f>SUM(C40:C45)</f>
        <v>4110.8498</v>
      </c>
      <c r="D46" s="74">
        <f t="shared" ref="D46:J46" si="5">SUM(D40:D45)</f>
        <v>4358.8198700000003</v>
      </c>
      <c r="E46" s="74">
        <f t="shared" si="5"/>
        <v>4317.6402699999999</v>
      </c>
      <c r="F46" s="74">
        <f t="shared" si="5"/>
        <v>3947.3529254776458</v>
      </c>
      <c r="G46" s="74">
        <v>3772.0343799999996</v>
      </c>
      <c r="H46" s="74">
        <f>SUM(H40:H45)</f>
        <v>2187.4223099999999</v>
      </c>
      <c r="I46" s="62">
        <f t="shared" si="5"/>
        <v>2174.4310500000001</v>
      </c>
      <c r="J46" s="74">
        <f t="shared" si="5"/>
        <v>2175.16012</v>
      </c>
      <c r="K46" s="74">
        <f>SUM(K40:K45)</f>
        <v>2429.0775100000001</v>
      </c>
      <c r="L46" s="74">
        <f>SUM(L40:L45)</f>
        <v>2227.72991</v>
      </c>
      <c r="M46" s="74">
        <f>SUM(M40:M45)</f>
        <v>3540.2145799999998</v>
      </c>
      <c r="N46" s="62">
        <f>SUM(N40:N45)</f>
        <v>3317.9017799999997</v>
      </c>
      <c r="O46" s="65">
        <f>SUM(O40:O45)</f>
        <v>38558.634505477647</v>
      </c>
      <c r="P46" s="99"/>
      <c r="Q46" s="99"/>
    </row>
    <row r="47" spans="1:18" s="7" customFormat="1" ht="10" customHeight="1" x14ac:dyDescent="0.2">
      <c r="A47" s="17" t="s">
        <v>24</v>
      </c>
      <c r="B47" s="18"/>
      <c r="C47" s="54">
        <f t="shared" ref="C47:J47" si="6">SUM(C20+C39+C46)</f>
        <v>853576.21510999976</v>
      </c>
      <c r="D47" s="73">
        <f t="shared" si="6"/>
        <v>905996.67693000007</v>
      </c>
      <c r="E47" s="73">
        <f t="shared" si="6"/>
        <v>895627.46590000007</v>
      </c>
      <c r="F47" s="73">
        <f t="shared" si="6"/>
        <v>795608.18724547792</v>
      </c>
      <c r="G47" s="73">
        <f t="shared" si="6"/>
        <v>790464.29252000002</v>
      </c>
      <c r="H47" s="73">
        <f t="shared" si="6"/>
        <v>735450.36644000001</v>
      </c>
      <c r="I47" s="50">
        <f t="shared" si="6"/>
        <v>799765.22368000005</v>
      </c>
      <c r="J47" s="73">
        <f t="shared" si="6"/>
        <v>860121.21903999988</v>
      </c>
      <c r="K47" s="73">
        <f>SUM(K20+K39+K46)</f>
        <v>910525.47145999991</v>
      </c>
      <c r="L47" s="73">
        <f>SUM(L20+L39+L46)</f>
        <v>976183.48601999995</v>
      </c>
      <c r="M47" s="73">
        <f>SUM(M20+M39+M46)</f>
        <v>964094.95782000001</v>
      </c>
      <c r="N47" s="62">
        <f>SUM(N20+N39+N46)</f>
        <v>927021.54496999993</v>
      </c>
      <c r="O47" s="65">
        <f t="shared" si="2"/>
        <v>10414435.107135478</v>
      </c>
      <c r="Q47" s="99"/>
      <c r="R47" s="99"/>
    </row>
    <row r="48" spans="1:18" s="7" customFormat="1" ht="10" customHeight="1" x14ac:dyDescent="0.2">
      <c r="A48" s="14" t="s">
        <v>25</v>
      </c>
      <c r="B48" s="18"/>
      <c r="C48" s="47">
        <v>187034.34664999999</v>
      </c>
      <c r="D48" s="71">
        <v>213958.56205000001</v>
      </c>
      <c r="E48" s="71">
        <v>190966.69553999999</v>
      </c>
      <c r="F48" s="71">
        <v>164724.19293000002</v>
      </c>
      <c r="G48" s="71">
        <v>160424.0189</v>
      </c>
      <c r="H48" s="71">
        <v>148155.18140999999</v>
      </c>
      <c r="I48" s="63">
        <v>167130.79715</v>
      </c>
      <c r="J48" s="71">
        <v>214481.03116999997</v>
      </c>
      <c r="K48" s="71">
        <v>226249.32738999999</v>
      </c>
      <c r="L48" s="71">
        <v>242901.22043000002</v>
      </c>
      <c r="M48" s="71">
        <v>240671.54235</v>
      </c>
      <c r="N48" s="21">
        <f>192559166.07/1000</f>
        <v>192559.16607000001</v>
      </c>
      <c r="O48" s="64">
        <f t="shared" si="2"/>
        <v>2349256.0820400002</v>
      </c>
      <c r="Q48" s="102"/>
    </row>
    <row r="49" spans="1:17" s="7" customFormat="1" ht="10" customHeight="1" x14ac:dyDescent="0.2">
      <c r="A49" s="14" t="s">
        <v>26</v>
      </c>
      <c r="B49" s="18"/>
      <c r="C49" s="47">
        <v>147099.31988</v>
      </c>
      <c r="D49" s="71">
        <v>155690.66623</v>
      </c>
      <c r="E49" s="71">
        <v>150190.94084999998</v>
      </c>
      <c r="F49" s="71">
        <v>130395.38668000001</v>
      </c>
      <c r="G49" s="71">
        <v>127806.87357</v>
      </c>
      <c r="H49" s="71">
        <v>118594.43417000001</v>
      </c>
      <c r="I49" s="63">
        <v>132439.4822</v>
      </c>
      <c r="J49" s="71">
        <v>151699.55496000001</v>
      </c>
      <c r="K49" s="71">
        <v>159982.33319999999</v>
      </c>
      <c r="L49" s="71">
        <v>171995.23014</v>
      </c>
      <c r="M49" s="71">
        <v>170397.18656999999</v>
      </c>
      <c r="N49" s="21">
        <f>136408070.66/1000</f>
        <v>136408.07066</v>
      </c>
      <c r="O49" s="64">
        <f t="shared" si="2"/>
        <v>1752699.47911</v>
      </c>
      <c r="Q49" s="102"/>
    </row>
    <row r="50" spans="1:17" s="7" customFormat="1" ht="10" customHeight="1" x14ac:dyDescent="0.2">
      <c r="A50" s="14" t="s">
        <v>55</v>
      </c>
      <c r="B50" s="18"/>
      <c r="C50" s="47">
        <v>44190.749619999995</v>
      </c>
      <c r="D50" s="71">
        <v>31433.264360000001</v>
      </c>
      <c r="E50" s="71">
        <v>55843.829109999999</v>
      </c>
      <c r="F50" s="71">
        <v>54483.884389999999</v>
      </c>
      <c r="G50" s="71">
        <v>58664.207329999997</v>
      </c>
      <c r="H50" s="71">
        <v>55267.110159999997</v>
      </c>
      <c r="I50" s="63">
        <v>52870.331020000005</v>
      </c>
      <c r="J50" s="71">
        <v>14674.349039999999</v>
      </c>
      <c r="K50" s="71">
        <v>15835.484689999999</v>
      </c>
      <c r="L50" s="71">
        <v>17054.093649999999</v>
      </c>
      <c r="M50" s="71">
        <v>16248.28443</v>
      </c>
      <c r="N50" s="21">
        <f>81792671.04/1000</f>
        <v>81792.671040000001</v>
      </c>
      <c r="O50" s="64">
        <f t="shared" si="2"/>
        <v>498358.25883999997</v>
      </c>
      <c r="Q50" s="102"/>
    </row>
    <row r="51" spans="1:17" s="7" customFormat="1" ht="10" customHeight="1" x14ac:dyDescent="0.2">
      <c r="A51" s="17" t="s">
        <v>27</v>
      </c>
      <c r="B51" s="18"/>
      <c r="C51" s="54">
        <f t="shared" ref="C51:D51" si="7">SUM(C48:C50)</f>
        <v>378324.41615</v>
      </c>
      <c r="D51" s="73">
        <f t="shared" si="7"/>
        <v>401082.49264000007</v>
      </c>
      <c r="E51" s="73">
        <f>SUM(E48:E50)</f>
        <v>397001.46549999999</v>
      </c>
      <c r="F51" s="73">
        <f t="shared" ref="F51:O51" si="8">SUM(F48:F50)</f>
        <v>349603.46400000004</v>
      </c>
      <c r="G51" s="73">
        <f t="shared" si="8"/>
        <v>346895.09979999997</v>
      </c>
      <c r="H51" s="73">
        <f t="shared" si="8"/>
        <v>322016.72573999997</v>
      </c>
      <c r="I51" s="50">
        <f t="shared" si="8"/>
        <v>352440.61036999995</v>
      </c>
      <c r="J51" s="73">
        <f t="shared" si="8"/>
        <v>380854.93516999995</v>
      </c>
      <c r="K51" s="73">
        <f t="shared" si="8"/>
        <v>402067.14528</v>
      </c>
      <c r="L51" s="73">
        <f t="shared" si="8"/>
        <v>431950.54421999998</v>
      </c>
      <c r="M51" s="73">
        <f t="shared" si="8"/>
        <v>427317.01335000002</v>
      </c>
      <c r="N51" s="62">
        <f t="shared" si="8"/>
        <v>410759.90776999999</v>
      </c>
      <c r="O51" s="65">
        <f t="shared" si="8"/>
        <v>4600313.8199900007</v>
      </c>
    </row>
    <row r="52" spans="1:17" s="7" customFormat="1" ht="10" customHeight="1" x14ac:dyDescent="0.2">
      <c r="A52" s="14" t="s">
        <v>28</v>
      </c>
      <c r="B52" s="18"/>
      <c r="C52" s="47">
        <v>106464.29540999999</v>
      </c>
      <c r="D52" s="71">
        <v>112873.0181</v>
      </c>
      <c r="E52" s="71">
        <v>111815.56245999999</v>
      </c>
      <c r="F52" s="71">
        <v>98291.631900000008</v>
      </c>
      <c r="G52" s="71">
        <v>97362.581760000001</v>
      </c>
      <c r="H52" s="71">
        <v>90235.026169999997</v>
      </c>
      <c r="I52" s="63">
        <v>99022.786099999998</v>
      </c>
      <c r="J52" s="71">
        <v>107240.65726000001</v>
      </c>
      <c r="K52" s="71">
        <v>113124.66369</v>
      </c>
      <c r="L52" s="71">
        <v>121450.61021</v>
      </c>
      <c r="M52" s="71">
        <v>120335.77117000001</v>
      </c>
      <c r="N52" s="21">
        <f>115614751.51/1000</f>
        <v>115614.75151</v>
      </c>
      <c r="O52" s="64">
        <f>SUM(C52:N52)</f>
        <v>1293831.35574</v>
      </c>
      <c r="Q52" s="102"/>
    </row>
    <row r="53" spans="1:17" s="7" customFormat="1" ht="10" customHeight="1" x14ac:dyDescent="0.2">
      <c r="A53" s="112" t="s">
        <v>60</v>
      </c>
      <c r="B53" s="18"/>
      <c r="C53" s="47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63">
        <v>0</v>
      </c>
      <c r="J53" s="71">
        <v>0</v>
      </c>
      <c r="K53" s="71">
        <v>0</v>
      </c>
      <c r="L53" s="71">
        <v>0</v>
      </c>
      <c r="M53" s="71">
        <v>0</v>
      </c>
      <c r="N53" s="21">
        <v>131.47204000000002</v>
      </c>
      <c r="O53" s="64">
        <f t="shared" ref="O53" si="9">SUM(C53:N53)</f>
        <v>131.47204000000002</v>
      </c>
      <c r="Q53" s="102"/>
    </row>
    <row r="54" spans="1:17" s="7" customFormat="1" ht="10" customHeight="1" thickBot="1" x14ac:dyDescent="0.25">
      <c r="A54" s="22" t="s">
        <v>29</v>
      </c>
      <c r="B54" s="23"/>
      <c r="C54" s="55">
        <f t="shared" ref="C54:J54" si="10">SUM(C47+C51+C52)</f>
        <v>1338364.9266699997</v>
      </c>
      <c r="D54" s="75">
        <f t="shared" si="10"/>
        <v>1419952.1876700001</v>
      </c>
      <c r="E54" s="75">
        <f t="shared" si="10"/>
        <v>1404444.49386</v>
      </c>
      <c r="F54" s="75">
        <f t="shared" si="10"/>
        <v>1243503.283145478</v>
      </c>
      <c r="G54" s="75">
        <f t="shared" si="10"/>
        <v>1234721.9740800001</v>
      </c>
      <c r="H54" s="75">
        <f t="shared" si="10"/>
        <v>1147702.1183499999</v>
      </c>
      <c r="I54" s="56">
        <f t="shared" si="10"/>
        <v>1251228.6201499999</v>
      </c>
      <c r="J54" s="75">
        <f t="shared" si="10"/>
        <v>1348216.8114699998</v>
      </c>
      <c r="K54" s="75">
        <f>SUM(K47+K51+K52)</f>
        <v>1425717.28043</v>
      </c>
      <c r="L54" s="75">
        <f>SUM(L47+L51+L52)</f>
        <v>1529584.6404500001</v>
      </c>
      <c r="M54" s="75">
        <f>SUM(M47+M51+M52)</f>
        <v>1511747.7423400001</v>
      </c>
      <c r="N54" s="61">
        <f>SUM(N47+N51+N52+N53)</f>
        <v>1453527.6762899999</v>
      </c>
      <c r="O54" s="66">
        <f>SUM(C54:N54)</f>
        <v>16308711.754905479</v>
      </c>
    </row>
    <row r="55" spans="1:17" s="7" customFormat="1" ht="10" customHeight="1" x14ac:dyDescent="0.2">
      <c r="A55" s="17" t="s">
        <v>56</v>
      </c>
      <c r="B55" s="18"/>
      <c r="C55" s="57"/>
      <c r="D55" s="76"/>
      <c r="E55" s="76"/>
      <c r="F55" s="76"/>
      <c r="G55" s="76"/>
      <c r="H55" s="76"/>
      <c r="I55" s="24"/>
      <c r="J55" s="76"/>
      <c r="K55" s="76"/>
      <c r="L55" s="76"/>
      <c r="M55" s="76"/>
      <c r="N55" s="25"/>
      <c r="O55" s="19"/>
    </row>
    <row r="56" spans="1:17" s="7" customFormat="1" ht="10" customHeight="1" x14ac:dyDescent="0.2">
      <c r="A56" s="122" t="s">
        <v>2</v>
      </c>
      <c r="B56" s="18" t="s">
        <v>3</v>
      </c>
      <c r="C56" s="58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f>IF(ISNA(VLOOKUP(B56,'[1]Caixa 2013'!$D$13:$T$20,17,0)),0,VLOOKUP(B56,'[1]Caixa 2013'!$D$13:$T$20,17,0))/1000</f>
        <v>0</v>
      </c>
      <c r="K56" s="77">
        <v>0</v>
      </c>
      <c r="L56" s="77">
        <v>0</v>
      </c>
      <c r="M56" s="77">
        <v>0</v>
      </c>
      <c r="N56" s="20">
        <v>0</v>
      </c>
      <c r="O56" s="26">
        <f t="shared" ref="O56:O63" si="11">SUM(C56:N56)</f>
        <v>0</v>
      </c>
    </row>
    <row r="57" spans="1:17" s="7" customFormat="1" ht="10" customHeight="1" x14ac:dyDescent="0.2">
      <c r="A57" s="122"/>
      <c r="B57" s="18" t="s">
        <v>4</v>
      </c>
      <c r="C57" s="58">
        <v>0</v>
      </c>
      <c r="D57" s="77">
        <v>17353.812320000001</v>
      </c>
      <c r="E57" s="77">
        <v>0</v>
      </c>
      <c r="F57" s="77">
        <v>0</v>
      </c>
      <c r="G57" s="77">
        <v>16845.646719999997</v>
      </c>
      <c r="H57" s="77">
        <v>0</v>
      </c>
      <c r="I57" s="77">
        <v>0</v>
      </c>
      <c r="J57" s="77">
        <v>15316.61814</v>
      </c>
      <c r="K57" s="77">
        <v>0</v>
      </c>
      <c r="L57" s="77">
        <v>0</v>
      </c>
      <c r="M57" s="77">
        <v>17645.993290000002</v>
      </c>
      <c r="N57" s="20">
        <v>0</v>
      </c>
      <c r="O57" s="26">
        <f t="shared" si="11"/>
        <v>67162.070470000006</v>
      </c>
    </row>
    <row r="58" spans="1:17" s="7" customFormat="1" ht="10" customHeight="1" x14ac:dyDescent="0.2">
      <c r="A58" s="122"/>
      <c r="B58" s="18" t="s">
        <v>5</v>
      </c>
      <c r="C58" s="58">
        <v>0</v>
      </c>
      <c r="D58" s="77">
        <v>2293.9625999999998</v>
      </c>
      <c r="E58" s="77">
        <v>0</v>
      </c>
      <c r="F58" s="77">
        <v>0</v>
      </c>
      <c r="G58" s="77">
        <v>2888.3734099999997</v>
      </c>
      <c r="H58" s="77">
        <v>0</v>
      </c>
      <c r="I58" s="77">
        <v>0</v>
      </c>
      <c r="J58" s="77">
        <v>1002.01</v>
      </c>
      <c r="K58" s="77">
        <v>0</v>
      </c>
      <c r="L58" s="77">
        <v>0</v>
      </c>
      <c r="M58" s="77">
        <v>2789.7772599999998</v>
      </c>
      <c r="N58" s="20">
        <v>0</v>
      </c>
      <c r="O58" s="26">
        <f t="shared" si="11"/>
        <v>8974.12327</v>
      </c>
    </row>
    <row r="59" spans="1:17" s="7" customFormat="1" ht="10" customHeight="1" x14ac:dyDescent="0.2">
      <c r="A59" s="122"/>
      <c r="B59" s="18" t="s">
        <v>7</v>
      </c>
      <c r="C59" s="58">
        <v>0</v>
      </c>
      <c r="D59" s="77">
        <v>202066.57866</v>
      </c>
      <c r="E59" s="77">
        <v>0</v>
      </c>
      <c r="F59" s="77">
        <v>0.57399</v>
      </c>
      <c r="G59" s="77">
        <v>206439.77817999996</v>
      </c>
      <c r="H59" s="77">
        <v>0</v>
      </c>
      <c r="I59" s="77">
        <v>0</v>
      </c>
      <c r="J59" s="77">
        <v>196252.61</v>
      </c>
      <c r="K59" s="77">
        <v>0</v>
      </c>
      <c r="L59" s="77">
        <v>0</v>
      </c>
      <c r="M59" s="77">
        <v>220908.10801999999</v>
      </c>
      <c r="N59" s="20">
        <v>0</v>
      </c>
      <c r="O59" s="26">
        <f t="shared" si="11"/>
        <v>825667.64885</v>
      </c>
    </row>
    <row r="60" spans="1:17" s="7" customFormat="1" ht="10" customHeight="1" x14ac:dyDescent="0.2">
      <c r="A60" s="122"/>
      <c r="B60" s="18" t="s">
        <v>9</v>
      </c>
      <c r="C60" s="58">
        <v>27429.789530000002</v>
      </c>
      <c r="D60" s="77">
        <v>1415575.5</v>
      </c>
      <c r="E60" s="77">
        <v>0</v>
      </c>
      <c r="F60" s="77">
        <v>2672.1864000000005</v>
      </c>
      <c r="G60" s="77">
        <v>1236101.85727</v>
      </c>
      <c r="H60" s="77">
        <v>0</v>
      </c>
      <c r="I60" s="77">
        <v>0</v>
      </c>
      <c r="J60" s="77">
        <v>1140584.3899999999</v>
      </c>
      <c r="K60" s="77">
        <v>0</v>
      </c>
      <c r="L60" s="77">
        <v>0</v>
      </c>
      <c r="M60" s="77">
        <v>1417797.7335899998</v>
      </c>
      <c r="N60" s="20">
        <v>0</v>
      </c>
      <c r="O60" s="26">
        <f t="shared" si="11"/>
        <v>5240161.4567900002</v>
      </c>
    </row>
    <row r="61" spans="1:17" s="7" customFormat="1" ht="10" customHeight="1" x14ac:dyDescent="0.2">
      <c r="A61" s="122"/>
      <c r="B61" s="18" t="s">
        <v>10</v>
      </c>
      <c r="C61" s="58">
        <v>0</v>
      </c>
      <c r="D61" s="77">
        <v>5028.6292799999992</v>
      </c>
      <c r="E61" s="77">
        <v>0</v>
      </c>
      <c r="F61" s="77">
        <v>0</v>
      </c>
      <c r="G61" s="77">
        <v>4990.4493599999996</v>
      </c>
      <c r="H61" s="77">
        <v>0</v>
      </c>
      <c r="I61" s="77">
        <v>0</v>
      </c>
      <c r="J61" s="77">
        <v>4830.8404199999995</v>
      </c>
      <c r="K61" s="77">
        <v>0</v>
      </c>
      <c r="L61" s="77">
        <v>0</v>
      </c>
      <c r="M61" s="77">
        <v>6391.5832399999999</v>
      </c>
      <c r="N61" s="20">
        <v>0</v>
      </c>
      <c r="O61" s="26">
        <f t="shared" si="11"/>
        <v>21241.5023</v>
      </c>
      <c r="Q61" s="102"/>
    </row>
    <row r="62" spans="1:17" s="7" customFormat="1" ht="10" customHeight="1" x14ac:dyDescent="0.2">
      <c r="A62" s="122"/>
      <c r="B62" s="18" t="s">
        <v>12</v>
      </c>
      <c r="C62" s="58">
        <v>0</v>
      </c>
      <c r="D62" s="77">
        <v>3163.4989999999998</v>
      </c>
      <c r="E62" s="77">
        <v>0</v>
      </c>
      <c r="F62" s="77">
        <v>0</v>
      </c>
      <c r="G62" s="77">
        <v>2739.7865000000002</v>
      </c>
      <c r="H62" s="77">
        <v>0</v>
      </c>
      <c r="I62" s="77">
        <v>0</v>
      </c>
      <c r="J62" s="77">
        <v>2518.31423</v>
      </c>
      <c r="K62" s="77">
        <v>0</v>
      </c>
      <c r="L62" s="77">
        <v>0</v>
      </c>
      <c r="M62" s="77">
        <v>2947.5851400000001</v>
      </c>
      <c r="N62" s="20">
        <v>0</v>
      </c>
      <c r="O62" s="26">
        <f t="shared" si="11"/>
        <v>11369.184870000001</v>
      </c>
      <c r="Q62" s="99"/>
    </row>
    <row r="63" spans="1:17" s="7" customFormat="1" ht="10" customHeight="1" x14ac:dyDescent="0.2">
      <c r="A63" s="107"/>
      <c r="B63" s="18" t="s">
        <v>11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77">
        <v>5949.3109699999995</v>
      </c>
      <c r="K63" s="77">
        <v>0</v>
      </c>
      <c r="L63" s="77">
        <v>0</v>
      </c>
      <c r="M63" s="77">
        <v>18348.632510000003</v>
      </c>
      <c r="N63" s="20">
        <v>0</v>
      </c>
      <c r="O63" s="26">
        <f t="shared" si="11"/>
        <v>24297.943480000002</v>
      </c>
      <c r="Q63" s="99"/>
    </row>
    <row r="64" spans="1:17" s="7" customFormat="1" ht="10" customHeight="1" x14ac:dyDescent="0.2">
      <c r="A64" s="17" t="s">
        <v>13</v>
      </c>
      <c r="B64" s="18"/>
      <c r="C64" s="60">
        <f t="shared" ref="C64:I64" si="12">SUM(C56:C63)</f>
        <v>27429.789530000002</v>
      </c>
      <c r="D64" s="60">
        <f>SUM(D56:D63)</f>
        <v>1645481.9818599999</v>
      </c>
      <c r="E64" s="60">
        <f t="shared" si="12"/>
        <v>0</v>
      </c>
      <c r="F64" s="60">
        <f t="shared" si="12"/>
        <v>2672.7603900000004</v>
      </c>
      <c r="G64" s="60">
        <f t="shared" si="12"/>
        <v>1470005.8914399999</v>
      </c>
      <c r="H64" s="60">
        <f t="shared" si="12"/>
        <v>0</v>
      </c>
      <c r="I64" s="60">
        <f t="shared" si="12"/>
        <v>0</v>
      </c>
      <c r="J64" s="60">
        <f>SUM(J56:J63)</f>
        <v>1366454.0937599998</v>
      </c>
      <c r="K64" s="60">
        <f>SUM(K56:K63)</f>
        <v>0</v>
      </c>
      <c r="L64" s="60">
        <f>SUM(L56:L62)</f>
        <v>0</v>
      </c>
      <c r="M64" s="60">
        <f>SUM(M56:M63)</f>
        <v>1686829.4130499999</v>
      </c>
      <c r="N64" s="92">
        <f>SUM(N56:N63)</f>
        <v>0</v>
      </c>
      <c r="O64" s="28">
        <f>SUM(C64:N64)</f>
        <v>6198873.9300299995</v>
      </c>
      <c r="Q64" s="102"/>
    </row>
    <row r="65" spans="1:18" s="7" customFormat="1" ht="10" customHeight="1" x14ac:dyDescent="0.2">
      <c r="A65" s="122" t="s">
        <v>14</v>
      </c>
      <c r="B65" s="18" t="s">
        <v>3</v>
      </c>
      <c r="C65" s="59">
        <v>0</v>
      </c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7">
        <v>0</v>
      </c>
      <c r="J65" s="71">
        <v>0</v>
      </c>
      <c r="K65" s="71">
        <v>0</v>
      </c>
      <c r="L65" s="77">
        <v>0</v>
      </c>
      <c r="M65" s="71">
        <v>0</v>
      </c>
      <c r="N65" s="20">
        <v>0</v>
      </c>
      <c r="O65" s="26">
        <f>SUM(C65:N65)</f>
        <v>0</v>
      </c>
    </row>
    <row r="66" spans="1:18" s="7" customFormat="1" ht="10" customHeight="1" x14ac:dyDescent="0.2">
      <c r="A66" s="122"/>
      <c r="B66" s="18" t="s">
        <v>4</v>
      </c>
      <c r="C66" s="59">
        <v>0</v>
      </c>
      <c r="D66" s="71">
        <v>4338.4530800000002</v>
      </c>
      <c r="E66" s="71">
        <v>0</v>
      </c>
      <c r="F66" s="71">
        <v>0</v>
      </c>
      <c r="G66" s="71">
        <v>4211.4116799999993</v>
      </c>
      <c r="H66" s="71">
        <v>0</v>
      </c>
      <c r="I66" s="77">
        <v>0</v>
      </c>
      <c r="J66" s="71">
        <v>3829.1545299999998</v>
      </c>
      <c r="K66" s="71">
        <v>0</v>
      </c>
      <c r="L66" s="77">
        <v>0</v>
      </c>
      <c r="M66" s="71">
        <v>4411.4983200000006</v>
      </c>
      <c r="N66" s="16">
        <v>0</v>
      </c>
      <c r="O66" s="26">
        <f t="shared" ref="O66:O81" si="13">SUM(C66:N66)</f>
        <v>16790.517610000003</v>
      </c>
    </row>
    <row r="67" spans="1:18" s="7" customFormat="1" ht="10" customHeight="1" x14ac:dyDescent="0.2">
      <c r="A67" s="122"/>
      <c r="B67" s="18" t="s">
        <v>5</v>
      </c>
      <c r="C67" s="59">
        <v>0</v>
      </c>
      <c r="D67" s="71">
        <v>573.49063999999998</v>
      </c>
      <c r="E67" s="71">
        <v>0</v>
      </c>
      <c r="F67" s="71">
        <v>0</v>
      </c>
      <c r="G67" s="71">
        <v>722.09334999999999</v>
      </c>
      <c r="H67" s="71">
        <v>0</v>
      </c>
      <c r="I67" s="77">
        <v>0</v>
      </c>
      <c r="J67" s="71">
        <v>250.5</v>
      </c>
      <c r="K67" s="71">
        <v>0</v>
      </c>
      <c r="L67" s="77">
        <v>0</v>
      </c>
      <c r="M67" s="71">
        <v>697.44431999999995</v>
      </c>
      <c r="N67" s="16">
        <v>0</v>
      </c>
      <c r="O67" s="26">
        <f t="shared" si="13"/>
        <v>2243.5283100000001</v>
      </c>
      <c r="Q67" s="99"/>
    </row>
    <row r="68" spans="1:18" s="7" customFormat="1" ht="10" customHeight="1" x14ac:dyDescent="0.2">
      <c r="A68" s="122"/>
      <c r="B68" s="29" t="s">
        <v>7</v>
      </c>
      <c r="C68" s="59">
        <v>0</v>
      </c>
      <c r="D68" s="71">
        <v>50516.644659999998</v>
      </c>
      <c r="E68" s="71">
        <v>0</v>
      </c>
      <c r="F68" s="71">
        <v>0.14349999999999999</v>
      </c>
      <c r="G68" s="71">
        <v>51609.944519999997</v>
      </c>
      <c r="H68" s="71">
        <v>0</v>
      </c>
      <c r="I68" s="77">
        <v>0</v>
      </c>
      <c r="J68" s="71">
        <v>49063.152780000004</v>
      </c>
      <c r="K68" s="71">
        <v>0</v>
      </c>
      <c r="L68" s="77">
        <v>0</v>
      </c>
      <c r="M68" s="71">
        <v>55227.027000000002</v>
      </c>
      <c r="N68" s="16">
        <v>0</v>
      </c>
      <c r="O68" s="26">
        <f t="shared" si="13"/>
        <v>206416.91245999999</v>
      </c>
    </row>
    <row r="69" spans="1:18" s="7" customFormat="1" ht="10" customHeight="1" x14ac:dyDescent="0.2">
      <c r="A69" s="122"/>
      <c r="B69" s="29" t="s">
        <v>9</v>
      </c>
      <c r="C69" s="59">
        <v>6857.4473899999994</v>
      </c>
      <c r="D69" s="71">
        <v>353893.88</v>
      </c>
      <c r="E69" s="71">
        <v>0</v>
      </c>
      <c r="F69" s="71">
        <v>668.04660000000001</v>
      </c>
      <c r="G69" s="71">
        <v>309025.46431999997</v>
      </c>
      <c r="H69" s="71">
        <v>0</v>
      </c>
      <c r="I69" s="77">
        <v>0</v>
      </c>
      <c r="J69" s="71">
        <v>285146.09842999995</v>
      </c>
      <c r="K69" s="71">
        <v>0</v>
      </c>
      <c r="L69" s="77">
        <v>0</v>
      </c>
      <c r="M69" s="71">
        <v>354449.43338</v>
      </c>
      <c r="N69" s="16">
        <v>0</v>
      </c>
      <c r="O69" s="26">
        <f t="shared" si="13"/>
        <v>1310040.3701200001</v>
      </c>
    </row>
    <row r="70" spans="1:18" s="7" customFormat="1" ht="10" customHeight="1" x14ac:dyDescent="0.2">
      <c r="A70" s="122"/>
      <c r="B70" s="29" t="s">
        <v>10</v>
      </c>
      <c r="C70" s="59">
        <v>0</v>
      </c>
      <c r="D70" s="71">
        <v>1257.15733</v>
      </c>
      <c r="E70" s="71">
        <v>0</v>
      </c>
      <c r="F70" s="71">
        <v>0</v>
      </c>
      <c r="G70" s="71">
        <v>1247.6123600000001</v>
      </c>
      <c r="H70" s="71">
        <v>0</v>
      </c>
      <c r="I70" s="77">
        <v>0</v>
      </c>
      <c r="J70" s="71">
        <v>1207.7101</v>
      </c>
      <c r="K70" s="71">
        <v>0</v>
      </c>
      <c r="L70" s="77">
        <v>0</v>
      </c>
      <c r="M70" s="71">
        <v>1597.8958</v>
      </c>
      <c r="N70" s="16">
        <v>0</v>
      </c>
      <c r="O70" s="26">
        <f t="shared" si="13"/>
        <v>5310.3755900000006</v>
      </c>
      <c r="Q70" s="99"/>
    </row>
    <row r="71" spans="1:18" s="7" customFormat="1" ht="10" customHeight="1" x14ac:dyDescent="0.2">
      <c r="A71" s="122"/>
      <c r="B71" s="29" t="s">
        <v>12</v>
      </c>
      <c r="C71" s="59">
        <v>0</v>
      </c>
      <c r="D71" s="71">
        <v>790.87477000000001</v>
      </c>
      <c r="E71" s="71">
        <v>0</v>
      </c>
      <c r="F71" s="71">
        <v>0</v>
      </c>
      <c r="G71" s="71">
        <v>684.94664999999986</v>
      </c>
      <c r="H71" s="71">
        <v>0</v>
      </c>
      <c r="I71" s="77">
        <v>0</v>
      </c>
      <c r="J71" s="71">
        <v>629.57860000000005</v>
      </c>
      <c r="K71" s="71">
        <v>0</v>
      </c>
      <c r="L71" s="77">
        <v>0</v>
      </c>
      <c r="M71" s="71">
        <v>736.89628999999991</v>
      </c>
      <c r="N71" s="16">
        <v>0</v>
      </c>
      <c r="O71" s="26">
        <f t="shared" si="13"/>
        <v>2842.2963099999997</v>
      </c>
    </row>
    <row r="72" spans="1:18" s="7" customFormat="1" ht="10" customHeight="1" x14ac:dyDescent="0.2">
      <c r="A72" s="108"/>
      <c r="B72" s="29" t="s">
        <v>11</v>
      </c>
      <c r="C72" s="48">
        <v>0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109">
        <v>0</v>
      </c>
      <c r="J72" s="71">
        <v>1487.3277499999999</v>
      </c>
      <c r="K72" s="71">
        <v>0</v>
      </c>
      <c r="L72" s="77">
        <v>0</v>
      </c>
      <c r="M72" s="71">
        <v>4587.1581299999998</v>
      </c>
      <c r="N72" s="16">
        <v>0</v>
      </c>
      <c r="O72" s="26">
        <f t="shared" si="13"/>
        <v>6074.4858800000002</v>
      </c>
    </row>
    <row r="73" spans="1:18" s="7" customFormat="1" ht="10" customHeight="1" x14ac:dyDescent="0.2">
      <c r="A73" s="17" t="s">
        <v>22</v>
      </c>
      <c r="B73" s="30"/>
      <c r="C73" s="51">
        <f t="shared" ref="C73:J73" si="14">SUM(C65:C72)</f>
        <v>6857.4473899999994</v>
      </c>
      <c r="D73" s="74">
        <f t="shared" si="14"/>
        <v>411370.50047999999</v>
      </c>
      <c r="E73" s="74">
        <f t="shared" si="14"/>
        <v>0</v>
      </c>
      <c r="F73" s="74">
        <f t="shared" si="14"/>
        <v>668.19010000000003</v>
      </c>
      <c r="G73" s="74">
        <f t="shared" si="14"/>
        <v>367501.47288000002</v>
      </c>
      <c r="H73" s="74">
        <f t="shared" si="14"/>
        <v>0</v>
      </c>
      <c r="I73" s="51">
        <f t="shared" si="14"/>
        <v>0</v>
      </c>
      <c r="J73" s="74">
        <f t="shared" si="14"/>
        <v>341613.52218999999</v>
      </c>
      <c r="K73" s="74">
        <f>SUM(K65:K72)</f>
        <v>0</v>
      </c>
      <c r="L73" s="74">
        <f>SUM(L66:L71)</f>
        <v>0</v>
      </c>
      <c r="M73" s="74">
        <f>SUM(M66:M72)</f>
        <v>421707.35324000003</v>
      </c>
      <c r="N73" s="27">
        <f>SUM(N65:N72)</f>
        <v>0</v>
      </c>
      <c r="O73" s="28">
        <f t="shared" si="13"/>
        <v>1549718.4862800001</v>
      </c>
      <c r="P73" s="103"/>
      <c r="Q73" s="102"/>
    </row>
    <row r="74" spans="1:18" s="7" customFormat="1" ht="10" customHeight="1" x14ac:dyDescent="0.2">
      <c r="A74" s="101" t="s">
        <v>50</v>
      </c>
      <c r="B74" s="18" t="s">
        <v>9</v>
      </c>
      <c r="C74" s="48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7">
        <v>0</v>
      </c>
      <c r="J74" s="71">
        <v>0</v>
      </c>
      <c r="K74" s="71">
        <v>0</v>
      </c>
      <c r="L74" s="77">
        <v>0</v>
      </c>
      <c r="M74" s="71">
        <v>0</v>
      </c>
      <c r="N74" s="16">
        <v>0</v>
      </c>
      <c r="O74" s="26">
        <f t="shared" si="13"/>
        <v>0</v>
      </c>
    </row>
    <row r="75" spans="1:18" s="7" customFormat="1" ht="10" customHeight="1" x14ac:dyDescent="0.2">
      <c r="A75" s="17" t="s">
        <v>30</v>
      </c>
      <c r="B75" s="29"/>
      <c r="C75" s="51">
        <f t="shared" ref="C75:O75" si="15">C64+C73+C74</f>
        <v>34287.236920000003</v>
      </c>
      <c r="D75" s="74">
        <f t="shared" si="15"/>
        <v>2056852.4823399999</v>
      </c>
      <c r="E75" s="74">
        <f t="shared" si="15"/>
        <v>0</v>
      </c>
      <c r="F75" s="74">
        <f t="shared" si="15"/>
        <v>3340.9504900000002</v>
      </c>
      <c r="G75" s="74">
        <f t="shared" si="15"/>
        <v>1837507.3643199999</v>
      </c>
      <c r="H75" s="74">
        <f t="shared" si="15"/>
        <v>0</v>
      </c>
      <c r="I75" s="51">
        <f t="shared" si="15"/>
        <v>0</v>
      </c>
      <c r="J75" s="74">
        <f t="shared" si="15"/>
        <v>1708067.6159499998</v>
      </c>
      <c r="K75" s="74">
        <f t="shared" si="15"/>
        <v>0</v>
      </c>
      <c r="L75" s="74">
        <f t="shared" si="15"/>
        <v>0</v>
      </c>
      <c r="M75" s="74">
        <f t="shared" si="15"/>
        <v>2108536.7662899997</v>
      </c>
      <c r="N75" s="27">
        <f t="shared" si="15"/>
        <v>0</v>
      </c>
      <c r="O75" s="28">
        <f t="shared" si="15"/>
        <v>7748592.4163099993</v>
      </c>
      <c r="Q75" s="102"/>
    </row>
    <row r="76" spans="1:18" s="7" customFormat="1" ht="10" customHeight="1" x14ac:dyDescent="0.2">
      <c r="A76" s="14" t="s">
        <v>31</v>
      </c>
      <c r="B76" s="29"/>
      <c r="C76" s="48">
        <v>1319.07663</v>
      </c>
      <c r="D76" s="71">
        <v>1573096.15</v>
      </c>
      <c r="E76" s="71">
        <v>0</v>
      </c>
      <c r="F76" s="71">
        <v>2672.7603899999999</v>
      </c>
      <c r="G76" s="71">
        <v>1318414.43245</v>
      </c>
      <c r="H76" s="71">
        <v>0</v>
      </c>
      <c r="I76" s="77">
        <v>0</v>
      </c>
      <c r="J76" s="71">
        <v>1229488.08</v>
      </c>
      <c r="K76" s="71">
        <v>0</v>
      </c>
      <c r="L76" s="77">
        <v>0</v>
      </c>
      <c r="M76" s="71">
        <v>1686829.4130299999</v>
      </c>
      <c r="N76" s="16">
        <v>0</v>
      </c>
      <c r="O76" s="26">
        <f t="shared" si="13"/>
        <v>5811819.9124999996</v>
      </c>
      <c r="Q76" s="99"/>
    </row>
    <row r="77" spans="1:18" s="7" customFormat="1" ht="10" customHeight="1" x14ac:dyDescent="0.2">
      <c r="A77" s="14" t="s">
        <v>32</v>
      </c>
      <c r="B77" s="29"/>
      <c r="C77" s="48">
        <v>329.76915000000002</v>
      </c>
      <c r="D77" s="71">
        <v>393274.04</v>
      </c>
      <c r="E77" s="71">
        <v>0</v>
      </c>
      <c r="F77" s="71">
        <v>668.19010000000003</v>
      </c>
      <c r="G77" s="71">
        <v>329603.60811000003</v>
      </c>
      <c r="H77" s="71">
        <v>0</v>
      </c>
      <c r="I77" s="77">
        <v>0</v>
      </c>
      <c r="J77" s="71">
        <v>307372.02</v>
      </c>
      <c r="K77" s="71">
        <v>0</v>
      </c>
      <c r="L77" s="77">
        <v>0</v>
      </c>
      <c r="M77" s="71">
        <v>421707.35329</v>
      </c>
      <c r="N77" s="16">
        <v>0</v>
      </c>
      <c r="O77" s="26">
        <f t="shared" si="13"/>
        <v>1452954.98065</v>
      </c>
    </row>
    <row r="78" spans="1:18" s="7" customFormat="1" ht="10" customHeight="1" x14ac:dyDescent="0.2">
      <c r="A78" s="14" t="s">
        <v>55</v>
      </c>
      <c r="B78" s="29"/>
      <c r="C78" s="48">
        <v>32638.39114</v>
      </c>
      <c r="D78" s="71">
        <v>90482.290069999988</v>
      </c>
      <c r="E78" s="71">
        <v>0</v>
      </c>
      <c r="F78" s="71">
        <v>0</v>
      </c>
      <c r="G78" s="71">
        <v>189489.32374000002</v>
      </c>
      <c r="H78" s="71">
        <v>0</v>
      </c>
      <c r="I78" s="77">
        <v>0</v>
      </c>
      <c r="J78" s="71">
        <v>171207.51994</v>
      </c>
      <c r="K78" s="71">
        <v>0</v>
      </c>
      <c r="L78" s="77">
        <v>0</v>
      </c>
      <c r="M78" s="71">
        <v>0</v>
      </c>
      <c r="N78" s="16">
        <v>0</v>
      </c>
      <c r="O78" s="26">
        <f t="shared" si="13"/>
        <v>483817.52489</v>
      </c>
    </row>
    <row r="79" spans="1:18" s="7" customFormat="1" ht="10" customHeight="1" x14ac:dyDescent="0.2">
      <c r="A79" s="17" t="s">
        <v>27</v>
      </c>
      <c r="B79" s="69"/>
      <c r="C79" s="51">
        <f>SUM(C76:C78)</f>
        <v>34287.236920000003</v>
      </c>
      <c r="D79" s="74">
        <f>SUM(D76+D77+D78)</f>
        <v>2056852.48007</v>
      </c>
      <c r="E79" s="74">
        <f>SUM(E76+E77)</f>
        <v>0</v>
      </c>
      <c r="F79" s="74">
        <f>SUM(F76+F77)</f>
        <v>3340.9504900000002</v>
      </c>
      <c r="G79" s="74">
        <f>SUM(G76+G77+G78)</f>
        <v>1837507.3643</v>
      </c>
      <c r="H79" s="74">
        <f t="shared" ref="H79:O79" si="16">SUM(H76+H77+H78)</f>
        <v>0</v>
      </c>
      <c r="I79" s="51">
        <f t="shared" si="16"/>
        <v>0</v>
      </c>
      <c r="J79" s="74">
        <f>SUM(J76+J77+J78)</f>
        <v>1708067.6199400001</v>
      </c>
      <c r="K79" s="74">
        <f t="shared" si="16"/>
        <v>0</v>
      </c>
      <c r="L79" s="74">
        <f t="shared" si="16"/>
        <v>0</v>
      </c>
      <c r="M79" s="74">
        <f t="shared" si="16"/>
        <v>2108536.7663199999</v>
      </c>
      <c r="N79" s="27">
        <f>SUM(N76+N77+N78)</f>
        <v>0</v>
      </c>
      <c r="O79" s="28">
        <f t="shared" si="16"/>
        <v>7748592.4180399999</v>
      </c>
      <c r="Q79" s="99"/>
    </row>
    <row r="80" spans="1:18" s="7" customFormat="1" ht="10" customHeight="1" thickBot="1" x14ac:dyDescent="0.25">
      <c r="A80" s="17" t="s">
        <v>29</v>
      </c>
      <c r="B80" s="29"/>
      <c r="C80" s="51">
        <f>C75+C79</f>
        <v>68574.473840000006</v>
      </c>
      <c r="D80" s="113">
        <f>SUM(D75+D79)</f>
        <v>4113704.9624100002</v>
      </c>
      <c r="E80" s="74">
        <f t="shared" ref="E80:I80" si="17">SUM(E75+E79)</f>
        <v>0</v>
      </c>
      <c r="F80" s="74">
        <f t="shared" si="17"/>
        <v>6681.9009800000003</v>
      </c>
      <c r="G80" s="74">
        <f t="shared" si="17"/>
        <v>3675014.7286200002</v>
      </c>
      <c r="H80" s="74">
        <f t="shared" si="17"/>
        <v>0</v>
      </c>
      <c r="I80" s="51">
        <f t="shared" si="17"/>
        <v>0</v>
      </c>
      <c r="J80" s="113">
        <f>J75+J79</f>
        <v>3416135.2358900001</v>
      </c>
      <c r="K80" s="74">
        <f>K75+K79</f>
        <v>0</v>
      </c>
      <c r="L80" s="74">
        <f>L75+L79</f>
        <v>0</v>
      </c>
      <c r="M80" s="74">
        <f>M75+M79</f>
        <v>4217073.5326099992</v>
      </c>
      <c r="N80" s="27">
        <f>N75+N79</f>
        <v>0</v>
      </c>
      <c r="O80" s="28">
        <f>SUM(C80:N80)</f>
        <v>15497184.834350001</v>
      </c>
      <c r="Q80" s="102"/>
      <c r="R80" s="102"/>
    </row>
    <row r="81" spans="1:17" s="7" customFormat="1" ht="10" customHeight="1" thickBot="1" x14ac:dyDescent="0.25">
      <c r="A81" s="125" t="s">
        <v>51</v>
      </c>
      <c r="B81" s="126"/>
      <c r="C81" s="94">
        <v>205841.0974</v>
      </c>
      <c r="D81" s="95">
        <v>1.5600099999999999</v>
      </c>
      <c r="E81" s="95">
        <v>0</v>
      </c>
      <c r="F81" s="95">
        <v>5.8140999999999998</v>
      </c>
      <c r="G81" s="95">
        <v>0</v>
      </c>
      <c r="H81" s="95">
        <v>106.81100000000001</v>
      </c>
      <c r="I81" s="96">
        <v>976.14541999999994</v>
      </c>
      <c r="J81" s="95">
        <v>107.80265</v>
      </c>
      <c r="K81" s="98">
        <v>0</v>
      </c>
      <c r="L81" s="95">
        <v>1827.0956799999999</v>
      </c>
      <c r="M81" s="95">
        <f>263032.71/1000</f>
        <v>263.03271000000001</v>
      </c>
      <c r="N81" s="94">
        <v>0</v>
      </c>
      <c r="O81" s="97">
        <f t="shared" si="13"/>
        <v>209129.35896999994</v>
      </c>
    </row>
    <row r="82" spans="1:17" s="7" customFormat="1" ht="10" customHeight="1" thickBot="1" x14ac:dyDescent="0.25">
      <c r="A82" s="123" t="s">
        <v>53</v>
      </c>
      <c r="B82" s="124"/>
      <c r="C82" s="31">
        <v>0</v>
      </c>
      <c r="D82" s="78">
        <v>798.06</v>
      </c>
      <c r="E82" s="78">
        <v>0</v>
      </c>
      <c r="F82" s="78">
        <v>0</v>
      </c>
      <c r="G82" s="78">
        <v>0</v>
      </c>
      <c r="H82" s="78">
        <v>0</v>
      </c>
      <c r="I82" s="110">
        <v>2039895.08232</v>
      </c>
      <c r="J82" s="78">
        <v>394699.34597000002</v>
      </c>
      <c r="K82" s="98">
        <v>34980</v>
      </c>
      <c r="L82" s="78">
        <v>9800.0630000000001</v>
      </c>
      <c r="M82" s="78">
        <v>15000000</v>
      </c>
      <c r="N82" s="32">
        <v>0</v>
      </c>
      <c r="O82" s="111">
        <f>SUM(C82:N82)</f>
        <v>17480172.551290002</v>
      </c>
    </row>
    <row r="83" spans="1:17" s="7" customFormat="1" ht="10" customHeight="1" thickTop="1" thickBot="1" x14ac:dyDescent="0.25">
      <c r="A83" s="41" t="s">
        <v>33</v>
      </c>
      <c r="B83" s="42"/>
      <c r="C83" s="43">
        <f t="shared" ref="C83:L83" si="18">SUM(C54+C81+C82)+C80</f>
        <v>1612780.4979099999</v>
      </c>
      <c r="D83" s="79">
        <f t="shared" si="18"/>
        <v>5534456.7700900007</v>
      </c>
      <c r="E83" s="79">
        <f t="shared" si="18"/>
        <v>1404444.49386</v>
      </c>
      <c r="F83" s="79">
        <f t="shared" si="18"/>
        <v>1250190.998225478</v>
      </c>
      <c r="G83" s="79">
        <f t="shared" si="18"/>
        <v>4909736.7027000003</v>
      </c>
      <c r="H83" s="79">
        <f t="shared" si="18"/>
        <v>1147808.9293499999</v>
      </c>
      <c r="I83" s="44">
        <f t="shared" si="18"/>
        <v>3292099.8478899999</v>
      </c>
      <c r="J83" s="79">
        <f t="shared" si="18"/>
        <v>5159159.1959799994</v>
      </c>
      <c r="K83" s="79">
        <f t="shared" si="18"/>
        <v>1460697.28043</v>
      </c>
      <c r="L83" s="79">
        <f t="shared" si="18"/>
        <v>1541211.7991300002</v>
      </c>
      <c r="M83" s="79">
        <f>SUM(M54+M80+M81+M82)</f>
        <v>20729084.307659999</v>
      </c>
      <c r="N83" s="44">
        <f>N81+N80+N54</f>
        <v>1453527.6762899999</v>
      </c>
      <c r="O83" s="45">
        <f>SUM(C83:N83)</f>
        <v>49495198.499515481</v>
      </c>
    </row>
    <row r="84" spans="1:17" s="7" customFormat="1" ht="10" customHeight="1" thickTop="1" x14ac:dyDescent="0.2">
      <c r="A84" s="122" t="s">
        <v>52</v>
      </c>
      <c r="B84" s="127"/>
      <c r="C84" s="33"/>
      <c r="D84" s="80"/>
      <c r="E84" s="80"/>
      <c r="F84" s="80"/>
      <c r="G84" s="80"/>
      <c r="H84" s="80"/>
      <c r="I84" s="34"/>
      <c r="J84" s="80"/>
      <c r="K84" s="80"/>
      <c r="L84" s="80"/>
      <c r="M84" s="80"/>
      <c r="N84" s="20"/>
      <c r="O84" s="35"/>
    </row>
    <row r="85" spans="1:17" s="7" customFormat="1" ht="10" customHeight="1" x14ac:dyDescent="0.2">
      <c r="A85" s="128" t="s">
        <v>2</v>
      </c>
      <c r="B85" s="29" t="s">
        <v>3</v>
      </c>
      <c r="C85" s="46">
        <v>483.30678</v>
      </c>
      <c r="D85" s="81">
        <v>508.61243999999999</v>
      </c>
      <c r="E85" s="81">
        <f>VLOOKUP(B85,'[2]MAR-13-JAN'!$A$22:$F$29,6,0)/1000</f>
        <v>438.32264000000004</v>
      </c>
      <c r="F85" s="81">
        <f>VLOOKUP(B85,'[2]ABR-13-FEV'!$A$22:$F$29,6,0)/1000</f>
        <v>390.80938000000003</v>
      </c>
      <c r="G85" s="81">
        <f>VLOOKUP(B85,'[2]MAI-13-MAR'!$A$22:$F$29,6,0)/1000</f>
        <v>401.25335999999999</v>
      </c>
      <c r="H85" s="81">
        <f>VLOOKUP(B85,'[2]JUN-13-ABR'!$A$22:$F$29,6,0)/1000</f>
        <v>376.9803</v>
      </c>
      <c r="I85" s="63">
        <f>VLOOKUP(B85,'[2]JUL-13-MAI'!$A$22:$F$29,6,0)/1000</f>
        <v>402.70150999999993</v>
      </c>
      <c r="J85" s="81">
        <f>VLOOKUP(B85,'[2]AGO-13-JUN'!$A$22:$F$29,6,0)/1000</f>
        <v>428.69208999999989</v>
      </c>
      <c r="K85" s="81">
        <f>VLOOKUP(B85,'[2]SET-13-JUL'!$A$22:$F$29,6,0)/1000</f>
        <v>416.13503000000003</v>
      </c>
      <c r="L85" s="81">
        <v>460.52211999999992</v>
      </c>
      <c r="M85" s="81">
        <v>460.88369999999998</v>
      </c>
      <c r="N85" s="20">
        <f>VLOOKUP(B85,'[3]DEZ-13-OUT'!$A$22:$F$29,6,0)/1000</f>
        <v>435.38337999999993</v>
      </c>
      <c r="O85" s="67">
        <f t="shared" ref="O85:O92" si="19">SUM(C85:N85)</f>
        <v>5203.6027300000005</v>
      </c>
    </row>
    <row r="86" spans="1:17" s="7" customFormat="1" ht="10" customHeight="1" x14ac:dyDescent="0.2">
      <c r="A86" s="128"/>
      <c r="B86" s="29" t="s">
        <v>4</v>
      </c>
      <c r="C86" s="46">
        <v>3079.4691699999998</v>
      </c>
      <c r="D86" s="81">
        <v>3286.2374599999998</v>
      </c>
      <c r="E86" s="81">
        <f>VLOOKUP(B86,'[2]MAR-13-JAN'!$A$22:$F$29,6,0)/1000</f>
        <v>3103.0296200000003</v>
      </c>
      <c r="F86" s="81">
        <f>VLOOKUP(B86,'[2]ABR-13-FEV'!$A$22:$F$29,6,0)/1000</f>
        <v>2739.4801499999999</v>
      </c>
      <c r="G86" s="81">
        <f>VLOOKUP(B86,'[2]MAI-13-MAR'!$A$22:$F$29,6,0)/1000</f>
        <v>2912.1051600000001</v>
      </c>
      <c r="H86" s="81">
        <f>VLOOKUP(B86,'[2]JUN-13-ABR'!$A$22:$F$29,6,0)/1000</f>
        <v>2832.6011600000002</v>
      </c>
      <c r="I86" s="63">
        <f>VLOOKUP(B86,'[2]JUL-13-MAI'!$A$22:$F$29,6,0)/1000</f>
        <v>2920.0719399999998</v>
      </c>
      <c r="J86" s="81">
        <f>VLOOKUP(B86,'[2]AGO-13-JUN'!$A$22:$F$29,6,0)/1000</f>
        <v>2827.0311200000001</v>
      </c>
      <c r="K86" s="81">
        <f>VLOOKUP(B86,'[2]SET-13-JUL'!$A$22:$F$29,6,0)/1000</f>
        <v>3063.48522</v>
      </c>
      <c r="L86" s="81">
        <v>3266.9830499999998</v>
      </c>
      <c r="M86" s="81">
        <v>2970.9333999999999</v>
      </c>
      <c r="N86" s="20">
        <f>VLOOKUP(B86,'[3]DEZ-13-OUT'!$A$22:$F$29,6,0)/1000</f>
        <v>3092.22208</v>
      </c>
      <c r="O86" s="67">
        <f t="shared" si="19"/>
        <v>36093.649530000002</v>
      </c>
    </row>
    <row r="87" spans="1:17" s="7" customFormat="1" ht="10" customHeight="1" x14ac:dyDescent="0.2">
      <c r="A87" s="128"/>
      <c r="B87" s="29" t="s">
        <v>5</v>
      </c>
      <c r="C87" s="46">
        <v>2221.0489509999998</v>
      </c>
      <c r="D87" s="81">
        <v>2338.9309800000001</v>
      </c>
      <c r="E87" s="81">
        <f>VLOOKUP(B87,'[2]MAR-13-JAN'!$A$22:$F$29,6,0)/1000</f>
        <v>2197.1691000000001</v>
      </c>
      <c r="F87" s="81">
        <f>VLOOKUP(B87,'[2]ABR-13-FEV'!$A$22:$F$29,6,0)/1000</f>
        <v>2071.6339199999998</v>
      </c>
      <c r="G87" s="81">
        <f>VLOOKUP(B87,'[2]MAI-13-MAR'!$A$22:$F$29,6,0)/1000</f>
        <v>2129.1756629999995</v>
      </c>
      <c r="H87" s="81">
        <f>VLOOKUP(B87,'[2]JUN-13-ABR'!$A$22:$F$29,6,0)/1000</f>
        <v>1839.7862499999997</v>
      </c>
      <c r="I87" s="63">
        <f>VLOOKUP(B87,'[2]JUL-13-MAI'!$A$22:$F$29,6,0)/1000</f>
        <v>2320.8714899999995</v>
      </c>
      <c r="J87" s="81">
        <f>VLOOKUP(B87,'[2]AGO-13-JUN'!$A$22:$F$29,6,0)/1000</f>
        <v>2072.74973</v>
      </c>
      <c r="K87" s="81">
        <f>VLOOKUP(B87,'[2]SET-13-JUL'!$A$22:$F$29,6,0)/1000</f>
        <v>2272.8506000000002</v>
      </c>
      <c r="L87" s="81">
        <v>2408.24325</v>
      </c>
      <c r="M87" s="81">
        <v>2358.07528</v>
      </c>
      <c r="N87" s="20">
        <f>VLOOKUP(B87,'[3]DEZ-13-OUT'!$A$22:$F$29,6,0)/1000</f>
        <v>2121.7075300000001</v>
      </c>
      <c r="O87" s="67">
        <f t="shared" si="19"/>
        <v>26352.242743999999</v>
      </c>
      <c r="Q87" s="99"/>
    </row>
    <row r="88" spans="1:17" s="7" customFormat="1" ht="10" customHeight="1" x14ac:dyDescent="0.2">
      <c r="A88" s="128"/>
      <c r="B88" s="29" t="s">
        <v>6</v>
      </c>
      <c r="C88" s="46">
        <v>59.20129</v>
      </c>
      <c r="D88" s="81">
        <v>63.434940000000005</v>
      </c>
      <c r="E88" s="81">
        <f>VLOOKUP(B88,'[2]MAR-13-JAN'!$A$22:$F$29,6,0)/1000</f>
        <v>63.669989999999999</v>
      </c>
      <c r="F88" s="81">
        <f>VLOOKUP(B88,'[2]ABR-13-FEV'!$A$22:$F$29,6,0)/1000</f>
        <v>57.315989999999999</v>
      </c>
      <c r="G88" s="81">
        <f>VLOOKUP(B88,'[2]MAI-13-MAR'!$A$22:$F$29,6,0)/1000</f>
        <v>60.783339999999995</v>
      </c>
      <c r="H88" s="81">
        <f>VLOOKUP(B88,'[2]JUN-13-ABR'!$A$22:$F$29,6,0)/1000</f>
        <v>57.111909999999995</v>
      </c>
      <c r="I88" s="63">
        <f>VLOOKUP(B88,'[2]JUL-13-MAI'!$A$22:$F$29,6,0)/1000</f>
        <v>60.859910000000006</v>
      </c>
      <c r="J88" s="81">
        <f>VLOOKUP(B88,'[2]AGO-13-JUN'!$A$22:$F$29,6,0)/1000</f>
        <v>63.377499999999998</v>
      </c>
      <c r="K88" s="81">
        <f>VLOOKUP(B88,'[2]SET-13-JUL'!$A$22:$F$29,6,0)/1000</f>
        <v>71.212900000000005</v>
      </c>
      <c r="L88" s="81">
        <v>75.619959999999992</v>
      </c>
      <c r="M88" s="81">
        <v>71.698440000000005</v>
      </c>
      <c r="N88" s="20">
        <f>VLOOKUP(B88,'[3]DEZ-13-OUT'!$A$22:$F$29,6,0)/1000</f>
        <v>70.010159999999999</v>
      </c>
      <c r="O88" s="67">
        <f t="shared" si="19"/>
        <v>774.29633000000013</v>
      </c>
      <c r="Q88" s="102"/>
    </row>
    <row r="89" spans="1:17" s="7" customFormat="1" ht="10" customHeight="1" x14ac:dyDescent="0.2">
      <c r="A89" s="128"/>
      <c r="B89" s="29" t="s">
        <v>7</v>
      </c>
      <c r="C89" s="46">
        <v>894.9288600000001</v>
      </c>
      <c r="D89" s="81">
        <v>955.97696999999982</v>
      </c>
      <c r="E89" s="81">
        <f>VLOOKUP(B89,'[2]MAR-13-JAN'!$A$22:$F$29,6,0)/1000</f>
        <v>866.09917999999993</v>
      </c>
      <c r="F89" s="81">
        <f>VLOOKUP(B89,'[2]ABR-13-FEV'!$A$22:$F$29,6,0)/1000</f>
        <v>1044.6618900000001</v>
      </c>
      <c r="G89" s="81">
        <f>VLOOKUP(B89,'[2]MAI-13-MAR'!$A$22:$F$29,6,0)/1000</f>
        <v>875.86284000000012</v>
      </c>
      <c r="H89" s="81">
        <f>VLOOKUP(B89,'[2]JUN-13-ABR'!$A$22:$F$29,6,0)/1000</f>
        <v>849.83888000000002</v>
      </c>
      <c r="I89" s="63">
        <f>VLOOKUP(B89,'[2]JUL-13-MAI'!$A$22:$F$29,6,0)/1000</f>
        <v>932.65984000000003</v>
      </c>
      <c r="J89" s="81">
        <f>VLOOKUP(B89,'[2]AGO-13-JUN'!$A$22:$F$29,6,0)/1000</f>
        <v>917.65583000000004</v>
      </c>
      <c r="K89" s="81">
        <f>VLOOKUP(B89,'[2]SET-13-JUL'!$A$22:$F$29,6,0)/1000</f>
        <v>897.20979</v>
      </c>
      <c r="L89" s="81">
        <v>994.70238000000018</v>
      </c>
      <c r="M89" s="81">
        <v>1008.00586</v>
      </c>
      <c r="N89" s="20">
        <f>VLOOKUP(B89,'[3]DEZ-13-OUT'!$A$22:$F$29,6,0)/1000</f>
        <v>947.65743000000009</v>
      </c>
      <c r="O89" s="67">
        <f t="shared" si="19"/>
        <v>11185.259749999999</v>
      </c>
      <c r="Q89" s="99"/>
    </row>
    <row r="90" spans="1:17" s="7" customFormat="1" ht="10" customHeight="1" x14ac:dyDescent="0.2">
      <c r="A90" s="128"/>
      <c r="B90" s="29" t="s">
        <v>10</v>
      </c>
      <c r="C90" s="46">
        <v>3489.6545799999994</v>
      </c>
      <c r="D90" s="81">
        <v>3636.8171000000002</v>
      </c>
      <c r="E90" s="81">
        <f>VLOOKUP(B90,'[2]MAR-13-JAN'!$A$22:$F$29,6,0)/1000</f>
        <v>3883.3229200000001</v>
      </c>
      <c r="F90" s="81">
        <f>VLOOKUP(B90,'[2]ABR-13-FEV'!$A$22:$F$29,6,0)/1000</f>
        <v>3588.9321999999997</v>
      </c>
      <c r="G90" s="81">
        <f>VLOOKUP(B90,'[2]MAI-13-MAR'!$A$22:$F$29,6,0)/1000</f>
        <v>3703.3445099999999</v>
      </c>
      <c r="H90" s="81">
        <f>VLOOKUP(B90,'[2]JUN-13-ABR'!$A$22:$F$29,6,0)/1000</f>
        <v>5389.3477400000002</v>
      </c>
      <c r="I90" s="63">
        <f>VLOOKUP(B90,'[2]JUL-13-MAI'!$A$22:$F$29,6,0)/1000</f>
        <v>3436.9923100000001</v>
      </c>
      <c r="J90" s="81">
        <f>VLOOKUP(B90,'[2]AGO-13-JUN'!$A$22:$F$29,6,0)/1000</f>
        <v>3642.8930400000008</v>
      </c>
      <c r="K90" s="81">
        <f>VLOOKUP(B90,'[2]SET-13-JUL'!$A$22:$F$29,6,0)/1000</f>
        <v>3916.8417299999996</v>
      </c>
      <c r="L90" s="81">
        <v>4192.998239999999</v>
      </c>
      <c r="M90" s="81">
        <v>3970.9269299999996</v>
      </c>
      <c r="N90" s="20">
        <f>VLOOKUP(B90,'[3]DEZ-13-OUT'!$A$22:$F$29,6,0)/1000</f>
        <v>3777.6754700000006</v>
      </c>
      <c r="O90" s="67">
        <f t="shared" si="19"/>
        <v>46629.746770000005</v>
      </c>
      <c r="Q90" s="102"/>
    </row>
    <row r="91" spans="1:17" s="7" customFormat="1" ht="10" customHeight="1" x14ac:dyDescent="0.2">
      <c r="A91" s="128"/>
      <c r="B91" s="29" t="s">
        <v>12</v>
      </c>
      <c r="C91" s="46">
        <v>1226.38228</v>
      </c>
      <c r="D91" s="81">
        <v>1310.5453299999999</v>
      </c>
      <c r="E91" s="81">
        <f>VLOOKUP(B91,'[2]MAR-13-JAN'!$A$22:$F$29,6,0)/1000</f>
        <v>1246.7042700000002</v>
      </c>
      <c r="F91" s="81">
        <f>VLOOKUP(B91,'[2]ABR-13-FEV'!$A$22:$F$29,6,0)/1000</f>
        <v>1207.7424699999999</v>
      </c>
      <c r="G91" s="81">
        <f>VLOOKUP(B91,'[2]MAI-13-MAR'!$A$22:$F$29,6,0)/1000</f>
        <v>1233.6099800000002</v>
      </c>
      <c r="H91" s="81">
        <f>VLOOKUP(B91,'[2]JUN-13-ABR'!$A$22:$F$29,6,0)/1000</f>
        <v>1975.1017100000001</v>
      </c>
      <c r="I91" s="63">
        <f>VLOOKUP(B91,'[2]JUL-13-MAI'!$A$22:$F$29,6,0)/1000</f>
        <v>1141.2665099999999</v>
      </c>
      <c r="J91" s="81">
        <f>VLOOKUP(B91,'[2]AGO-13-JUN'!$A$22:$F$29,6,0)/1000</f>
        <v>1182.5886699999999</v>
      </c>
      <c r="K91" s="81">
        <f>VLOOKUP(B91,'[2]SET-13-JUL'!$A$22:$F$29,6,0)/1000</f>
        <v>1320.07719</v>
      </c>
      <c r="L91" s="81">
        <v>1406.7263600000001</v>
      </c>
      <c r="M91" s="81">
        <v>1357.90248</v>
      </c>
      <c r="N91" s="20">
        <f>VLOOKUP(B91,'[3]DEZ-13-OUT'!$A$22:$F$29,6,0)/1000</f>
        <v>1305.57873</v>
      </c>
      <c r="O91" s="67">
        <f>SUM(C91:N91)</f>
        <v>15914.225979999999</v>
      </c>
      <c r="Q91" s="102"/>
    </row>
    <row r="92" spans="1:17" s="7" customFormat="1" ht="10" customHeight="1" x14ac:dyDescent="0.2">
      <c r="A92" s="128"/>
      <c r="B92" s="29" t="s">
        <v>58</v>
      </c>
      <c r="C92" s="46">
        <v>1.0159800000000001</v>
      </c>
      <c r="D92" s="81">
        <v>35.003430000000002</v>
      </c>
      <c r="E92" s="81">
        <f>VLOOKUP(B92,'[2]MAR-13-JAN'!$A$22:$F$29,6,0)/1000</f>
        <v>35.003430000000002</v>
      </c>
      <c r="F92" s="81">
        <f>VLOOKUP(B92,'[2]ABR-13-FEV'!$A$22:$F$29,6,0)/1000</f>
        <v>134.72201000000001</v>
      </c>
      <c r="G92" s="81">
        <f>VLOOKUP(B92,'[2]MAI-13-MAR'!$A$22:$F$29,6,0)/1000</f>
        <v>209.20008000000001</v>
      </c>
      <c r="H92" s="81">
        <f>VLOOKUP(B92,'[2]JUN-13-ABR'!$A$22:$F$29,6,0)/1000</f>
        <v>391.21724999999998</v>
      </c>
      <c r="I92" s="63">
        <f>VLOOKUP(B92,'[2]JUL-13-MAI'!$A$22:$F$29,6,0)/1000</f>
        <v>379.00181999999995</v>
      </c>
      <c r="J92" s="81">
        <f>VLOOKUP(B92,'[2]AGO-13-JUN'!$A$22:$F$29,6,0)/1000</f>
        <v>439.06472000000002</v>
      </c>
      <c r="K92" s="81">
        <f>VLOOKUP(B92,'[2]SET-13-JUL'!$A$22:$F$29,6,0)/1000</f>
        <v>434.95326</v>
      </c>
      <c r="L92" s="81">
        <v>450.52401999999995</v>
      </c>
      <c r="M92" s="81">
        <v>441.69853000000001</v>
      </c>
      <c r="N92" s="20">
        <f>VLOOKUP(B92,'[3]DEZ-13-OUT'!$A$22:$F$29,6,0)/1000</f>
        <v>476.63067999999993</v>
      </c>
      <c r="O92" s="67">
        <f t="shared" si="19"/>
        <v>3428.03521</v>
      </c>
      <c r="Q92" s="99"/>
    </row>
    <row r="93" spans="1:17" s="7" customFormat="1" ht="10" customHeight="1" thickBot="1" x14ac:dyDescent="0.25">
      <c r="A93" s="115" t="s">
        <v>34</v>
      </c>
      <c r="B93" s="116"/>
      <c r="C93" s="90">
        <f t="shared" ref="C93:I93" si="20">SUM(C85:C92)</f>
        <v>11455.007890999999</v>
      </c>
      <c r="D93" s="91">
        <f t="shared" si="20"/>
        <v>12135.558650000003</v>
      </c>
      <c r="E93" s="91">
        <f t="shared" si="20"/>
        <v>11833.321150000002</v>
      </c>
      <c r="F93" s="91">
        <f t="shared" si="20"/>
        <v>11235.298009999999</v>
      </c>
      <c r="G93" s="91">
        <f t="shared" si="20"/>
        <v>11525.334933</v>
      </c>
      <c r="H93" s="91">
        <f t="shared" si="20"/>
        <v>13711.985200000001</v>
      </c>
      <c r="I93" s="62">
        <f t="shared" si="20"/>
        <v>11594.425329999998</v>
      </c>
      <c r="J93" s="91">
        <f>SUM(J85:J92)</f>
        <v>11574.0527</v>
      </c>
      <c r="K93" s="91">
        <f>SUM(K85:K92)</f>
        <v>12392.765719999999</v>
      </c>
      <c r="L93" s="91">
        <f>SUM(L85:L92)</f>
        <v>13256.319380000001</v>
      </c>
      <c r="M93" s="91">
        <f>SUM(M85:M92)</f>
        <v>12640.124620000001</v>
      </c>
      <c r="N93" s="92">
        <f>SUM(N85:N92)</f>
        <v>12226.865460000001</v>
      </c>
      <c r="O93" s="67">
        <f>SUM(C93:N93)</f>
        <v>145581.05904399999</v>
      </c>
      <c r="P93" s="99"/>
      <c r="Q93" s="99"/>
    </row>
    <row r="94" spans="1:17" s="7" customFormat="1" ht="10" customHeight="1" thickTop="1" x14ac:dyDescent="0.2">
      <c r="A94" s="3" t="s">
        <v>35</v>
      </c>
      <c r="B94" s="4"/>
      <c r="C94" s="93">
        <v>41214</v>
      </c>
      <c r="D94" s="93">
        <v>41244</v>
      </c>
      <c r="E94" s="93">
        <v>41275</v>
      </c>
      <c r="F94" s="93">
        <v>41306</v>
      </c>
      <c r="G94" s="93">
        <v>41334</v>
      </c>
      <c r="H94" s="93">
        <v>41365</v>
      </c>
      <c r="I94" s="93">
        <v>41395</v>
      </c>
      <c r="J94" s="93">
        <v>41426</v>
      </c>
      <c r="K94" s="93">
        <v>41456</v>
      </c>
      <c r="L94" s="93">
        <v>41487</v>
      </c>
      <c r="M94" s="93">
        <v>41518</v>
      </c>
      <c r="N94" s="93">
        <v>41548</v>
      </c>
      <c r="O94" s="114" t="s">
        <v>36</v>
      </c>
    </row>
    <row r="95" spans="1:17" s="7" customFormat="1" ht="10" customHeight="1" x14ac:dyDescent="0.2">
      <c r="A95" s="14" t="s">
        <v>37</v>
      </c>
      <c r="B95" s="18" t="s">
        <v>38</v>
      </c>
      <c r="C95" s="85">
        <v>1290.0583634244549</v>
      </c>
      <c r="D95" s="86">
        <v>1288.2278001995073</v>
      </c>
      <c r="E95" s="86">
        <v>1303.4857393154209</v>
      </c>
      <c r="F95" s="86">
        <v>1298.0036877396094</v>
      </c>
      <c r="G95" s="82">
        <v>1256.8643740073562</v>
      </c>
      <c r="H95" s="82">
        <v>1160.7400401784387</v>
      </c>
      <c r="I95" s="86">
        <v>1190.4601166629584</v>
      </c>
      <c r="J95" s="86">
        <v>1259.7097800416682</v>
      </c>
      <c r="K95" s="86">
        <v>1373.3610566694053</v>
      </c>
      <c r="L95" s="86">
        <v>1450.8247944490677</v>
      </c>
      <c r="M95" s="86">
        <v>1422.6843697384511</v>
      </c>
      <c r="N95" s="86">
        <v>1340.1568141609184</v>
      </c>
      <c r="O95" s="36">
        <f>AVERAGE(C95:N95)</f>
        <v>1302.8814113822714</v>
      </c>
    </row>
    <row r="96" spans="1:17" s="7" customFormat="1" ht="10" customHeight="1" x14ac:dyDescent="0.2">
      <c r="A96" s="14" t="s">
        <v>37</v>
      </c>
      <c r="B96" s="18" t="s">
        <v>39</v>
      </c>
      <c r="C96" s="87">
        <v>97.352624371446652</v>
      </c>
      <c r="D96" s="83">
        <v>100.25526128068877</v>
      </c>
      <c r="E96" s="83">
        <v>102.06722184620803</v>
      </c>
      <c r="F96" s="83">
        <v>104.61609667578692</v>
      </c>
      <c r="G96" s="83">
        <v>100.80975493406696</v>
      </c>
      <c r="H96" s="83">
        <v>92.197530359637014</v>
      </c>
      <c r="I96" s="83">
        <v>93.042809245842975</v>
      </c>
      <c r="J96" s="83">
        <v>92.196049716652709</v>
      </c>
      <c r="K96" s="83">
        <v>96.978260855740061</v>
      </c>
      <c r="L96" s="83">
        <v>98.510476871695033</v>
      </c>
      <c r="M96" s="83">
        <v>99.64682139812642</v>
      </c>
      <c r="N96" s="83">
        <v>97.380032638483513</v>
      </c>
      <c r="O96" s="36">
        <f t="shared" ref="O96:O101" si="21">AVERAGE(C96:N96)</f>
        <v>97.921078349531243</v>
      </c>
    </row>
    <row r="97" spans="1:15" s="7" customFormat="1" ht="10" customHeight="1" x14ac:dyDescent="0.2">
      <c r="A97" s="14" t="s">
        <v>40</v>
      </c>
      <c r="B97" s="18" t="s">
        <v>39</v>
      </c>
      <c r="C97" s="87">
        <v>109.1086</v>
      </c>
      <c r="D97" s="83">
        <v>109.3526</v>
      </c>
      <c r="E97" s="83">
        <v>113.0106</v>
      </c>
      <c r="F97" s="83">
        <v>116.2822</v>
      </c>
      <c r="G97" s="83">
        <v>108.3695</v>
      </c>
      <c r="H97" s="83">
        <v>101.9204</v>
      </c>
      <c r="I97" s="83">
        <v>102.4871</v>
      </c>
      <c r="J97" s="83">
        <v>102.9135</v>
      </c>
      <c r="K97" s="83">
        <v>107.9528</v>
      </c>
      <c r="L97" s="83">
        <v>111.25230000000001</v>
      </c>
      <c r="M97" s="83">
        <v>111.8935</v>
      </c>
      <c r="N97" s="83">
        <v>109.0436</v>
      </c>
      <c r="O97" s="36">
        <f t="shared" si="21"/>
        <v>108.63222499999999</v>
      </c>
    </row>
    <row r="98" spans="1:15" s="7" customFormat="1" ht="10" customHeight="1" x14ac:dyDescent="0.2">
      <c r="A98" s="38" t="s">
        <v>41</v>
      </c>
      <c r="B98" s="18" t="s">
        <v>54</v>
      </c>
      <c r="C98" s="87">
        <v>494.3466962627744</v>
      </c>
      <c r="D98" s="83">
        <v>484.56412661456062</v>
      </c>
      <c r="E98" s="83">
        <v>494.44053352947077</v>
      </c>
      <c r="F98" s="83">
        <v>473.96660072204656</v>
      </c>
      <c r="G98" s="83">
        <v>487.50783493198855</v>
      </c>
      <c r="H98" s="83">
        <v>500.32756507813082</v>
      </c>
      <c r="I98" s="83">
        <v>484.25872188221331</v>
      </c>
      <c r="J98" s="83">
        <v>490.28514707635497</v>
      </c>
      <c r="K98" s="83">
        <v>506.40692936311939</v>
      </c>
      <c r="L98" s="83">
        <v>536.92211913915344</v>
      </c>
      <c r="M98" s="83">
        <v>539.14120995839426</v>
      </c>
      <c r="N98" s="83">
        <v>512.23304420096758</v>
      </c>
      <c r="O98" s="36">
        <f t="shared" si="21"/>
        <v>500.36671072993119</v>
      </c>
    </row>
    <row r="99" spans="1:15" s="7" customFormat="1" ht="10" customHeight="1" x14ac:dyDescent="0.2">
      <c r="A99" s="14" t="s">
        <v>42</v>
      </c>
      <c r="B99" s="18" t="s">
        <v>43</v>
      </c>
      <c r="C99" s="88">
        <v>2.1067999999999998</v>
      </c>
      <c r="D99" s="83">
        <v>2.0428999999999999</v>
      </c>
      <c r="E99" s="83">
        <v>2.0304000000000002</v>
      </c>
      <c r="F99" s="83">
        <v>1.9725999999999999</v>
      </c>
      <c r="G99" s="83">
        <v>1.9822</v>
      </c>
      <c r="H99" s="83">
        <v>2.0015999999999998</v>
      </c>
      <c r="I99" s="83">
        <v>2.0341999999999998</v>
      </c>
      <c r="J99" s="83">
        <v>2.1722999999999999</v>
      </c>
      <c r="K99" s="83">
        <v>2.2515000000000001</v>
      </c>
      <c r="L99" s="83">
        <v>2.3414999999999999</v>
      </c>
      <c r="M99" s="83">
        <v>2.2698999999999998</v>
      </c>
      <c r="N99" s="83">
        <v>2.1880000000000002</v>
      </c>
      <c r="O99" s="36">
        <f t="shared" si="21"/>
        <v>2.1161583333333334</v>
      </c>
    </row>
    <row r="100" spans="1:15" s="7" customFormat="1" ht="10" customHeight="1" x14ac:dyDescent="0.2">
      <c r="A100" s="14" t="s">
        <v>44</v>
      </c>
      <c r="B100" s="18" t="s">
        <v>45</v>
      </c>
      <c r="C100" s="87">
        <v>2044785.1524359435</v>
      </c>
      <c r="D100" s="83">
        <v>2108064.5248597097</v>
      </c>
      <c r="E100" s="83">
        <v>2055991.9783195902</v>
      </c>
      <c r="F100" s="83">
        <v>2019811.9084399545</v>
      </c>
      <c r="G100" s="83">
        <v>1855733.4804184644</v>
      </c>
      <c r="H100" s="83">
        <v>1925841.9263713378</v>
      </c>
      <c r="I100" s="83">
        <v>1993605.4414877095</v>
      </c>
      <c r="J100" s="83">
        <v>2102590.7505330616</v>
      </c>
      <c r="K100" s="83">
        <v>1977700.1732805499</v>
      </c>
      <c r="L100" s="83">
        <v>2014023.5212008613</v>
      </c>
      <c r="M100" s="83">
        <v>2097053.0307614249</v>
      </c>
      <c r="N100" s="83">
        <v>2081719.6577382979</v>
      </c>
      <c r="O100" s="36">
        <f t="shared" si="21"/>
        <v>2023076.7954872421</v>
      </c>
    </row>
    <row r="101" spans="1:15" s="7" customFormat="1" ht="10" customHeight="1" thickBot="1" x14ac:dyDescent="0.25">
      <c r="A101" s="39" t="s">
        <v>46</v>
      </c>
      <c r="B101" s="23" t="s">
        <v>47</v>
      </c>
      <c r="C101" s="89">
        <v>65.324795583999986</v>
      </c>
      <c r="D101" s="84">
        <v>66.667076472580661</v>
      </c>
      <c r="E101" s="84">
        <v>66.153856886774165</v>
      </c>
      <c r="F101" s="84">
        <v>67.218958597142873</v>
      </c>
      <c r="G101" s="84">
        <v>68.163582668064507</v>
      </c>
      <c r="H101" s="84">
        <v>65.250701305000007</v>
      </c>
      <c r="I101" s="84">
        <v>65.203903425161315</v>
      </c>
      <c r="J101" s="84">
        <v>69.684600204333393</v>
      </c>
      <c r="K101" s="84">
        <v>67.663072823548319</v>
      </c>
      <c r="L101" s="84">
        <v>65.994921629032248</v>
      </c>
      <c r="M101" s="84">
        <v>66.541834207333352</v>
      </c>
      <c r="N101" s="84">
        <v>60.172432002407106</v>
      </c>
      <c r="O101" s="40">
        <f t="shared" si="21"/>
        <v>66.169977983781493</v>
      </c>
    </row>
    <row r="102" spans="1:15" ht="13" x14ac:dyDescent="0.3">
      <c r="A102" s="68" t="s">
        <v>59</v>
      </c>
    </row>
    <row r="104" spans="1:15" x14ac:dyDescent="0.25">
      <c r="D104" s="104"/>
      <c r="O104" s="100"/>
    </row>
    <row r="105" spans="1:15" x14ac:dyDescent="0.25">
      <c r="E105" s="100"/>
      <c r="F105" s="100"/>
      <c r="G105" s="100"/>
    </row>
    <row r="106" spans="1:15" x14ac:dyDescent="0.25">
      <c r="N106" s="100"/>
    </row>
    <row r="107" spans="1:15" x14ac:dyDescent="0.25">
      <c r="J107" s="100"/>
    </row>
    <row r="108" spans="1:15" x14ac:dyDescent="0.25">
      <c r="D108" s="100"/>
    </row>
  </sheetData>
  <sheetProtection autoFilter="0"/>
  <mergeCells count="13">
    <mergeCell ref="A85:A92"/>
    <mergeCell ref="A93:B93"/>
    <mergeCell ref="A5:E5"/>
    <mergeCell ref="C2:O2"/>
    <mergeCell ref="A7:B7"/>
    <mergeCell ref="A9:A19"/>
    <mergeCell ref="A81:B81"/>
    <mergeCell ref="A21:A38"/>
    <mergeCell ref="A40:A45"/>
    <mergeCell ref="A56:A62"/>
    <mergeCell ref="A65:A71"/>
    <mergeCell ref="A82:B82"/>
    <mergeCell ref="A84:B84"/>
  </mergeCells>
  <phoneticPr fontId="0" type="noConversion"/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OB-2013</vt:lpstr>
      <vt:lpstr>'OB-2013'!Area_de_impressao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2014-07-17T13:40:57Z</cp:lastPrinted>
  <dcterms:created xsi:type="dcterms:W3CDTF">2008-01-15T17:31:37Z</dcterms:created>
  <dcterms:modified xsi:type="dcterms:W3CDTF">2022-05-12T18:54:54Z</dcterms:modified>
</cp:coreProperties>
</file>