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souza\OneDrive - ANP\Área de Trabalho\"/>
    </mc:Choice>
  </mc:AlternateContent>
  <xr:revisionPtr revIDLastSave="0" documentId="13_ncr:1_{AAC028A3-33C3-4D9A-818A-4F1BE8522F9C}" xr6:coauthVersionLast="47" xr6:coauthVersionMax="47" xr10:uidLastSave="{00000000-0000-0000-0000-000000000000}"/>
  <bookViews>
    <workbookView xWindow="1100" yWindow="50" windowWidth="17910" windowHeight="10020" activeTab="1" xr2:uid="{E9761ECE-B98B-4B2B-8113-463B2E7841AE}"/>
  </bookViews>
  <sheets>
    <sheet name="Distrib. (1ª fase - 02.05.24)" sheetId="1" r:id="rId1"/>
    <sheet name="Distrib. (2ª fase - 05.07.24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K9" i="2" s="1"/>
  <c r="F11" i="2"/>
  <c r="I142" i="2"/>
  <c r="J142" i="2" s="1"/>
  <c r="G142" i="2"/>
  <c r="E142" i="2"/>
  <c r="D142" i="2"/>
  <c r="I141" i="2"/>
  <c r="K141" i="2" s="1"/>
  <c r="G141" i="2"/>
  <c r="E141" i="2"/>
  <c r="D141" i="2"/>
  <c r="F141" i="1"/>
  <c r="E141" i="1"/>
  <c r="K142" i="1"/>
  <c r="F142" i="1"/>
  <c r="E142" i="1"/>
  <c r="I139" i="2"/>
  <c r="J139" i="2" s="1"/>
  <c r="I140" i="2"/>
  <c r="J140" i="2" s="1"/>
  <c r="G139" i="2"/>
  <c r="K139" i="2" s="1"/>
  <c r="G140" i="2"/>
  <c r="K140" i="2" s="1"/>
  <c r="J139" i="1"/>
  <c r="J140" i="1"/>
  <c r="H139" i="1"/>
  <c r="H140" i="1"/>
  <c r="K142" i="2" l="1"/>
  <c r="J141" i="2"/>
  <c r="K141" i="1"/>
  <c r="L140" i="1"/>
  <c r="L139" i="1"/>
  <c r="K140" i="1"/>
  <c r="K139" i="1"/>
  <c r="E140" i="2" l="1"/>
  <c r="D140" i="2"/>
  <c r="E139" i="2"/>
  <c r="D139" i="2"/>
  <c r="I138" i="2"/>
  <c r="G138" i="2"/>
  <c r="E138" i="2"/>
  <c r="D138" i="2"/>
  <c r="I137" i="2"/>
  <c r="G137" i="2"/>
  <c r="E137" i="2"/>
  <c r="D137" i="2"/>
  <c r="I136" i="2"/>
  <c r="G136" i="2"/>
  <c r="E136" i="2"/>
  <c r="D136" i="2"/>
  <c r="I135" i="2"/>
  <c r="K135" i="2" s="1"/>
  <c r="G135" i="2"/>
  <c r="E135" i="2"/>
  <c r="D135" i="2"/>
  <c r="I134" i="2"/>
  <c r="G134" i="2"/>
  <c r="E134" i="2"/>
  <c r="D134" i="2"/>
  <c r="I133" i="2"/>
  <c r="G133" i="2"/>
  <c r="E133" i="2"/>
  <c r="D133" i="2"/>
  <c r="I132" i="2"/>
  <c r="G132" i="2"/>
  <c r="E132" i="2"/>
  <c r="D132" i="2"/>
  <c r="I131" i="2"/>
  <c r="G131" i="2"/>
  <c r="E131" i="2"/>
  <c r="D131" i="2"/>
  <c r="I130" i="2"/>
  <c r="G130" i="2"/>
  <c r="E130" i="2"/>
  <c r="D130" i="2"/>
  <c r="I129" i="2"/>
  <c r="K129" i="2" s="1"/>
  <c r="G129" i="2"/>
  <c r="E129" i="2"/>
  <c r="D129" i="2"/>
  <c r="I128" i="2"/>
  <c r="G128" i="2"/>
  <c r="E128" i="2"/>
  <c r="D128" i="2"/>
  <c r="I127" i="2"/>
  <c r="G127" i="2"/>
  <c r="E127" i="2"/>
  <c r="D127" i="2"/>
  <c r="I126" i="2"/>
  <c r="K126" i="2" s="1"/>
  <c r="G126" i="2"/>
  <c r="E126" i="2"/>
  <c r="D126" i="2"/>
  <c r="I125" i="2"/>
  <c r="G125" i="2"/>
  <c r="E125" i="2"/>
  <c r="D125" i="2"/>
  <c r="I124" i="2"/>
  <c r="G124" i="2"/>
  <c r="E124" i="2"/>
  <c r="D124" i="2"/>
  <c r="I123" i="2"/>
  <c r="K123" i="2" s="1"/>
  <c r="G123" i="2"/>
  <c r="E123" i="2"/>
  <c r="D123" i="2"/>
  <c r="I122" i="2"/>
  <c r="G122" i="2"/>
  <c r="E122" i="2"/>
  <c r="D122" i="2"/>
  <c r="I121" i="2"/>
  <c r="K121" i="2" s="1"/>
  <c r="G121" i="2"/>
  <c r="E121" i="2"/>
  <c r="D121" i="2"/>
  <c r="I120" i="2"/>
  <c r="G120" i="2"/>
  <c r="E120" i="2"/>
  <c r="D120" i="2"/>
  <c r="I119" i="2"/>
  <c r="G119" i="2"/>
  <c r="E119" i="2"/>
  <c r="D119" i="2"/>
  <c r="I118" i="2"/>
  <c r="K118" i="2" s="1"/>
  <c r="G118" i="2"/>
  <c r="E118" i="2"/>
  <c r="D118" i="2"/>
  <c r="I117" i="2"/>
  <c r="K117" i="2" s="1"/>
  <c r="G117" i="2"/>
  <c r="E117" i="2"/>
  <c r="D117" i="2"/>
  <c r="I116" i="2"/>
  <c r="G116" i="2"/>
  <c r="E116" i="2"/>
  <c r="D116" i="2"/>
  <c r="I115" i="2"/>
  <c r="K115" i="2" s="1"/>
  <c r="G115" i="2"/>
  <c r="E115" i="2"/>
  <c r="D115" i="2"/>
  <c r="I114" i="2"/>
  <c r="G114" i="2"/>
  <c r="E114" i="2"/>
  <c r="D114" i="2"/>
  <c r="I113" i="2"/>
  <c r="K113" i="2" s="1"/>
  <c r="G113" i="2"/>
  <c r="E113" i="2"/>
  <c r="D113" i="2"/>
  <c r="I112" i="2"/>
  <c r="G112" i="2"/>
  <c r="E112" i="2"/>
  <c r="D112" i="2"/>
  <c r="I111" i="2"/>
  <c r="K111" i="2" s="1"/>
  <c r="G111" i="2"/>
  <c r="E111" i="2"/>
  <c r="D111" i="2"/>
  <c r="I110" i="2"/>
  <c r="G110" i="2"/>
  <c r="E110" i="2"/>
  <c r="D110" i="2"/>
  <c r="I109" i="2"/>
  <c r="K109" i="2" s="1"/>
  <c r="G109" i="2"/>
  <c r="E109" i="2"/>
  <c r="D109" i="2"/>
  <c r="I108" i="2"/>
  <c r="G108" i="2"/>
  <c r="E108" i="2"/>
  <c r="D108" i="2"/>
  <c r="I107" i="2"/>
  <c r="K107" i="2" s="1"/>
  <c r="G107" i="2"/>
  <c r="E107" i="2"/>
  <c r="D107" i="2"/>
  <c r="I106" i="2"/>
  <c r="G106" i="2"/>
  <c r="E106" i="2"/>
  <c r="D106" i="2"/>
  <c r="I105" i="2"/>
  <c r="K105" i="2" s="1"/>
  <c r="G105" i="2"/>
  <c r="E105" i="2"/>
  <c r="D105" i="2"/>
  <c r="I104" i="2"/>
  <c r="G104" i="2"/>
  <c r="E104" i="2"/>
  <c r="D104" i="2"/>
  <c r="I103" i="2"/>
  <c r="G103" i="2"/>
  <c r="E103" i="2"/>
  <c r="D103" i="2"/>
  <c r="I102" i="2"/>
  <c r="G102" i="2"/>
  <c r="E102" i="2"/>
  <c r="D102" i="2"/>
  <c r="I101" i="2"/>
  <c r="K101" i="2" s="1"/>
  <c r="G101" i="2"/>
  <c r="E101" i="2"/>
  <c r="D101" i="2"/>
  <c r="I100" i="2"/>
  <c r="G100" i="2"/>
  <c r="E100" i="2"/>
  <c r="D100" i="2"/>
  <c r="I99" i="2"/>
  <c r="K99" i="2" s="1"/>
  <c r="G99" i="2"/>
  <c r="E99" i="2"/>
  <c r="D99" i="2"/>
  <c r="I98" i="2"/>
  <c r="G98" i="2"/>
  <c r="E98" i="2"/>
  <c r="D98" i="2"/>
  <c r="I97" i="2"/>
  <c r="K97" i="2" s="1"/>
  <c r="G97" i="2"/>
  <c r="E97" i="2"/>
  <c r="D97" i="2"/>
  <c r="I96" i="2"/>
  <c r="K96" i="2" s="1"/>
  <c r="G96" i="2"/>
  <c r="E96" i="2"/>
  <c r="D96" i="2"/>
  <c r="I95" i="2"/>
  <c r="K95" i="2" s="1"/>
  <c r="G95" i="2"/>
  <c r="E95" i="2"/>
  <c r="D95" i="2"/>
  <c r="I94" i="2"/>
  <c r="K94" i="2" s="1"/>
  <c r="G94" i="2"/>
  <c r="E94" i="2"/>
  <c r="D94" i="2"/>
  <c r="I93" i="2"/>
  <c r="K93" i="2" s="1"/>
  <c r="G93" i="2"/>
  <c r="E93" i="2"/>
  <c r="D93" i="2"/>
  <c r="I92" i="2"/>
  <c r="G92" i="2"/>
  <c r="E92" i="2"/>
  <c r="D92" i="2"/>
  <c r="I91" i="2"/>
  <c r="K91" i="2" s="1"/>
  <c r="G91" i="2"/>
  <c r="E91" i="2"/>
  <c r="D91" i="2"/>
  <c r="I90" i="2"/>
  <c r="G90" i="2"/>
  <c r="E90" i="2"/>
  <c r="D90" i="2"/>
  <c r="I89" i="2"/>
  <c r="K89" i="2" s="1"/>
  <c r="G89" i="2"/>
  <c r="E89" i="2"/>
  <c r="D89" i="2"/>
  <c r="I88" i="2"/>
  <c r="K88" i="2" s="1"/>
  <c r="G88" i="2"/>
  <c r="E88" i="2"/>
  <c r="D88" i="2"/>
  <c r="I87" i="2"/>
  <c r="K87" i="2" s="1"/>
  <c r="G87" i="2"/>
  <c r="E87" i="2"/>
  <c r="D87" i="2"/>
  <c r="I86" i="2"/>
  <c r="K86" i="2" s="1"/>
  <c r="G86" i="2"/>
  <c r="E86" i="2"/>
  <c r="D86" i="2"/>
  <c r="I85" i="2"/>
  <c r="K85" i="2" s="1"/>
  <c r="G85" i="2"/>
  <c r="E85" i="2"/>
  <c r="D85" i="2"/>
  <c r="I84" i="2"/>
  <c r="K84" i="2" s="1"/>
  <c r="G84" i="2"/>
  <c r="E84" i="2"/>
  <c r="D84" i="2"/>
  <c r="I83" i="2"/>
  <c r="K83" i="2" s="1"/>
  <c r="G83" i="2"/>
  <c r="E83" i="2"/>
  <c r="D83" i="2"/>
  <c r="I82" i="2"/>
  <c r="G82" i="2"/>
  <c r="E82" i="2"/>
  <c r="D82" i="2"/>
  <c r="I81" i="2"/>
  <c r="K81" i="2" s="1"/>
  <c r="G81" i="2"/>
  <c r="E81" i="2"/>
  <c r="D81" i="2"/>
  <c r="I80" i="2"/>
  <c r="K80" i="2" s="1"/>
  <c r="G80" i="2"/>
  <c r="E80" i="2"/>
  <c r="D80" i="2"/>
  <c r="I79" i="2"/>
  <c r="G79" i="2"/>
  <c r="E79" i="2"/>
  <c r="D79" i="2"/>
  <c r="I78" i="2"/>
  <c r="G78" i="2"/>
  <c r="E78" i="2"/>
  <c r="D78" i="2"/>
  <c r="I77" i="2"/>
  <c r="K77" i="2" s="1"/>
  <c r="G77" i="2"/>
  <c r="E77" i="2"/>
  <c r="D77" i="2"/>
  <c r="I76" i="2"/>
  <c r="G76" i="2"/>
  <c r="E76" i="2"/>
  <c r="D76" i="2"/>
  <c r="I75" i="2"/>
  <c r="K75" i="2" s="1"/>
  <c r="G75" i="2"/>
  <c r="E75" i="2"/>
  <c r="D75" i="2"/>
  <c r="I74" i="2"/>
  <c r="G74" i="2"/>
  <c r="E74" i="2"/>
  <c r="D74" i="2"/>
  <c r="I73" i="2"/>
  <c r="K73" i="2" s="1"/>
  <c r="G73" i="2"/>
  <c r="E73" i="2"/>
  <c r="D73" i="2"/>
  <c r="I72" i="2"/>
  <c r="G72" i="2"/>
  <c r="E72" i="2"/>
  <c r="D72" i="2"/>
  <c r="I71" i="2"/>
  <c r="K71" i="2" s="1"/>
  <c r="G71" i="2"/>
  <c r="E71" i="2"/>
  <c r="D71" i="2"/>
  <c r="I70" i="2"/>
  <c r="K70" i="2" s="1"/>
  <c r="G70" i="2"/>
  <c r="E70" i="2"/>
  <c r="D70" i="2"/>
  <c r="I69" i="2"/>
  <c r="K69" i="2" s="1"/>
  <c r="G69" i="2"/>
  <c r="E69" i="2"/>
  <c r="D69" i="2"/>
  <c r="I68" i="2"/>
  <c r="K68" i="2" s="1"/>
  <c r="G68" i="2"/>
  <c r="E68" i="2"/>
  <c r="D68" i="2"/>
  <c r="I67" i="2"/>
  <c r="K67" i="2" s="1"/>
  <c r="G67" i="2"/>
  <c r="E67" i="2"/>
  <c r="D67" i="2"/>
  <c r="I66" i="2"/>
  <c r="G66" i="2"/>
  <c r="E66" i="2"/>
  <c r="D66" i="2"/>
  <c r="I65" i="2"/>
  <c r="K65" i="2" s="1"/>
  <c r="G65" i="2"/>
  <c r="E65" i="2"/>
  <c r="D65" i="2"/>
  <c r="I64" i="2"/>
  <c r="G64" i="2"/>
  <c r="E64" i="2"/>
  <c r="D64" i="2"/>
  <c r="I63" i="2"/>
  <c r="K63" i="2" s="1"/>
  <c r="G63" i="2"/>
  <c r="E63" i="2"/>
  <c r="D63" i="2"/>
  <c r="I62" i="2"/>
  <c r="K62" i="2" s="1"/>
  <c r="G62" i="2"/>
  <c r="E62" i="2"/>
  <c r="D62" i="2"/>
  <c r="I61" i="2"/>
  <c r="K61" i="2" s="1"/>
  <c r="G61" i="2"/>
  <c r="E61" i="2"/>
  <c r="D61" i="2"/>
  <c r="I60" i="2"/>
  <c r="K60" i="2" s="1"/>
  <c r="G60" i="2"/>
  <c r="E60" i="2"/>
  <c r="D60" i="2"/>
  <c r="I59" i="2"/>
  <c r="K59" i="2" s="1"/>
  <c r="G59" i="2"/>
  <c r="E59" i="2"/>
  <c r="D59" i="2"/>
  <c r="I58" i="2"/>
  <c r="G58" i="2"/>
  <c r="E58" i="2"/>
  <c r="D58" i="2"/>
  <c r="I57" i="2"/>
  <c r="G57" i="2"/>
  <c r="E57" i="2"/>
  <c r="D57" i="2"/>
  <c r="I56" i="2"/>
  <c r="G56" i="2"/>
  <c r="E56" i="2"/>
  <c r="D56" i="2"/>
  <c r="I55" i="2"/>
  <c r="K55" i="2" s="1"/>
  <c r="G55" i="2"/>
  <c r="E55" i="2"/>
  <c r="D55" i="2"/>
  <c r="I54" i="2"/>
  <c r="G54" i="2"/>
  <c r="E54" i="2"/>
  <c r="D54" i="2"/>
  <c r="I53" i="2"/>
  <c r="K53" i="2" s="1"/>
  <c r="G53" i="2"/>
  <c r="E53" i="2"/>
  <c r="D53" i="2"/>
  <c r="I52" i="2"/>
  <c r="K52" i="2" s="1"/>
  <c r="G52" i="2"/>
  <c r="E52" i="2"/>
  <c r="D52" i="2"/>
  <c r="I51" i="2"/>
  <c r="K51" i="2" s="1"/>
  <c r="G51" i="2"/>
  <c r="E51" i="2"/>
  <c r="D51" i="2"/>
  <c r="I50" i="2"/>
  <c r="K50" i="2" s="1"/>
  <c r="G50" i="2"/>
  <c r="E50" i="2"/>
  <c r="D50" i="2"/>
  <c r="I49" i="2"/>
  <c r="K49" i="2" s="1"/>
  <c r="G49" i="2"/>
  <c r="E49" i="2"/>
  <c r="D49" i="2"/>
  <c r="I48" i="2"/>
  <c r="K48" i="2" s="1"/>
  <c r="G48" i="2"/>
  <c r="E48" i="2"/>
  <c r="D48" i="2"/>
  <c r="I47" i="2"/>
  <c r="K47" i="2" s="1"/>
  <c r="G47" i="2"/>
  <c r="E47" i="2"/>
  <c r="D47" i="2"/>
  <c r="I46" i="2"/>
  <c r="G46" i="2"/>
  <c r="E46" i="2"/>
  <c r="D46" i="2"/>
  <c r="I45" i="2"/>
  <c r="K45" i="2" s="1"/>
  <c r="G45" i="2"/>
  <c r="E45" i="2"/>
  <c r="D45" i="2"/>
  <c r="I44" i="2"/>
  <c r="K44" i="2" s="1"/>
  <c r="G44" i="2"/>
  <c r="E44" i="2"/>
  <c r="D44" i="2"/>
  <c r="I43" i="2"/>
  <c r="K43" i="2" s="1"/>
  <c r="G43" i="2"/>
  <c r="E43" i="2"/>
  <c r="D43" i="2"/>
  <c r="I42" i="2"/>
  <c r="K42" i="2" s="1"/>
  <c r="G42" i="2"/>
  <c r="E42" i="2"/>
  <c r="D42" i="2"/>
  <c r="I41" i="2"/>
  <c r="G41" i="2"/>
  <c r="E41" i="2"/>
  <c r="D41" i="2"/>
  <c r="I40" i="2"/>
  <c r="K40" i="2" s="1"/>
  <c r="G40" i="2"/>
  <c r="E40" i="2"/>
  <c r="D40" i="2"/>
  <c r="I39" i="2"/>
  <c r="K39" i="2" s="1"/>
  <c r="G39" i="2"/>
  <c r="E39" i="2"/>
  <c r="D39" i="2"/>
  <c r="I38" i="2"/>
  <c r="G38" i="2"/>
  <c r="E38" i="2"/>
  <c r="D38" i="2"/>
  <c r="I37" i="2"/>
  <c r="K37" i="2" s="1"/>
  <c r="G37" i="2"/>
  <c r="E37" i="2"/>
  <c r="D37" i="2"/>
  <c r="I36" i="2"/>
  <c r="K36" i="2" s="1"/>
  <c r="G36" i="2"/>
  <c r="E36" i="2"/>
  <c r="D36" i="2"/>
  <c r="I35" i="2"/>
  <c r="K35" i="2" s="1"/>
  <c r="G35" i="2"/>
  <c r="E35" i="2"/>
  <c r="D35" i="2"/>
  <c r="I34" i="2"/>
  <c r="K34" i="2" s="1"/>
  <c r="G34" i="2"/>
  <c r="E34" i="2"/>
  <c r="D34" i="2"/>
  <c r="I33" i="2"/>
  <c r="K33" i="2" s="1"/>
  <c r="G33" i="2"/>
  <c r="E33" i="2"/>
  <c r="D33" i="2"/>
  <c r="I32" i="2"/>
  <c r="G32" i="2"/>
  <c r="E32" i="2"/>
  <c r="D32" i="2"/>
  <c r="I31" i="2"/>
  <c r="K31" i="2" s="1"/>
  <c r="G31" i="2"/>
  <c r="E31" i="2"/>
  <c r="D31" i="2"/>
  <c r="I30" i="2"/>
  <c r="G30" i="2"/>
  <c r="E30" i="2"/>
  <c r="D30" i="2"/>
  <c r="I29" i="2"/>
  <c r="K29" i="2" s="1"/>
  <c r="G29" i="2"/>
  <c r="E29" i="2"/>
  <c r="D29" i="2"/>
  <c r="I28" i="2"/>
  <c r="K28" i="2" s="1"/>
  <c r="G28" i="2"/>
  <c r="E28" i="2"/>
  <c r="D28" i="2"/>
  <c r="I27" i="2"/>
  <c r="K27" i="2" s="1"/>
  <c r="G27" i="2"/>
  <c r="E27" i="2"/>
  <c r="D27" i="2"/>
  <c r="I26" i="2"/>
  <c r="K26" i="2" s="1"/>
  <c r="G26" i="2"/>
  <c r="E26" i="2"/>
  <c r="D26" i="2"/>
  <c r="I25" i="2"/>
  <c r="K25" i="2" s="1"/>
  <c r="G25" i="2"/>
  <c r="E25" i="2"/>
  <c r="D25" i="2"/>
  <c r="I24" i="2"/>
  <c r="K24" i="2" s="1"/>
  <c r="G24" i="2"/>
  <c r="E24" i="2"/>
  <c r="D24" i="2"/>
  <c r="I23" i="2"/>
  <c r="K23" i="2" s="1"/>
  <c r="G23" i="2"/>
  <c r="E23" i="2"/>
  <c r="D23" i="2"/>
  <c r="I22" i="2"/>
  <c r="K22" i="2" s="1"/>
  <c r="G22" i="2"/>
  <c r="E22" i="2"/>
  <c r="D22" i="2"/>
  <c r="I21" i="2"/>
  <c r="K21" i="2" s="1"/>
  <c r="G21" i="2"/>
  <c r="E21" i="2"/>
  <c r="D21" i="2"/>
  <c r="I20" i="2"/>
  <c r="K20" i="2" s="1"/>
  <c r="G20" i="2"/>
  <c r="E20" i="2"/>
  <c r="D20" i="2"/>
  <c r="I19" i="2"/>
  <c r="K19" i="2" s="1"/>
  <c r="G19" i="2"/>
  <c r="E19" i="2"/>
  <c r="D19" i="2"/>
  <c r="I18" i="2"/>
  <c r="G18" i="2"/>
  <c r="E18" i="2"/>
  <c r="D18" i="2"/>
  <c r="I17" i="2"/>
  <c r="K17" i="2" s="1"/>
  <c r="G17" i="2"/>
  <c r="E17" i="2"/>
  <c r="D17" i="2"/>
  <c r="I16" i="2"/>
  <c r="K16" i="2" s="1"/>
  <c r="G16" i="2"/>
  <c r="E16" i="2"/>
  <c r="D16" i="2"/>
  <c r="I15" i="2"/>
  <c r="K15" i="2" s="1"/>
  <c r="G15" i="2"/>
  <c r="E15" i="2"/>
  <c r="D15" i="2"/>
  <c r="I14" i="2"/>
  <c r="G14" i="2"/>
  <c r="E14" i="2"/>
  <c r="D14" i="2"/>
  <c r="I13" i="2"/>
  <c r="G13" i="2"/>
  <c r="E13" i="2"/>
  <c r="D13" i="2"/>
  <c r="I12" i="2"/>
  <c r="K12" i="2" s="1"/>
  <c r="G12" i="2"/>
  <c r="E12" i="2"/>
  <c r="D12" i="2"/>
  <c r="I11" i="2"/>
  <c r="K11" i="2" s="1"/>
  <c r="G11" i="2"/>
  <c r="E11" i="2"/>
  <c r="D11" i="2"/>
  <c r="I10" i="2"/>
  <c r="K10" i="2" s="1"/>
  <c r="G10" i="2"/>
  <c r="E10" i="2"/>
  <c r="D10" i="2"/>
  <c r="G9" i="2"/>
  <c r="E9" i="2"/>
  <c r="D9" i="2"/>
  <c r="H9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38" i="1"/>
  <c r="H39" i="1"/>
  <c r="H40" i="1"/>
  <c r="H42" i="1"/>
  <c r="H43" i="1"/>
  <c r="H44" i="1"/>
  <c r="H46" i="1"/>
  <c r="H47" i="1"/>
  <c r="H48" i="1"/>
  <c r="H50" i="1"/>
  <c r="H51" i="1"/>
  <c r="H52" i="1"/>
  <c r="H54" i="1"/>
  <c r="H55" i="1"/>
  <c r="H56" i="1"/>
  <c r="H58" i="1"/>
  <c r="H59" i="1"/>
  <c r="H60" i="1"/>
  <c r="H62" i="1"/>
  <c r="H63" i="1"/>
  <c r="H64" i="1"/>
  <c r="H66" i="1"/>
  <c r="H67" i="1"/>
  <c r="H68" i="1"/>
  <c r="H70" i="1"/>
  <c r="H71" i="1"/>
  <c r="H72" i="1"/>
  <c r="H74" i="1"/>
  <c r="H75" i="1"/>
  <c r="H76" i="1"/>
  <c r="H78" i="1"/>
  <c r="H79" i="1"/>
  <c r="H80" i="1"/>
  <c r="H82" i="1"/>
  <c r="H83" i="1"/>
  <c r="H84" i="1"/>
  <c r="H86" i="1"/>
  <c r="H87" i="1"/>
  <c r="H88" i="1"/>
  <c r="H90" i="1"/>
  <c r="H91" i="1"/>
  <c r="H92" i="1"/>
  <c r="H94" i="1"/>
  <c r="H95" i="1"/>
  <c r="H96" i="1"/>
  <c r="H98" i="1"/>
  <c r="H99" i="1"/>
  <c r="H100" i="1"/>
  <c r="H102" i="1"/>
  <c r="H103" i="1"/>
  <c r="H104" i="1"/>
  <c r="H106" i="1"/>
  <c r="H107" i="1"/>
  <c r="H108" i="1"/>
  <c r="H110" i="1"/>
  <c r="H111" i="1"/>
  <c r="H112" i="1"/>
  <c r="H114" i="1"/>
  <c r="H115" i="1"/>
  <c r="H116" i="1"/>
  <c r="H118" i="1"/>
  <c r="H119" i="1"/>
  <c r="H120" i="1"/>
  <c r="H122" i="1"/>
  <c r="H123" i="1"/>
  <c r="H124" i="1"/>
  <c r="H126" i="1"/>
  <c r="H127" i="1"/>
  <c r="H128" i="1"/>
  <c r="H130" i="1"/>
  <c r="H131" i="1"/>
  <c r="H132" i="1"/>
  <c r="H134" i="1"/>
  <c r="H135" i="1"/>
  <c r="H136" i="1"/>
  <c r="H138" i="1"/>
  <c r="E139" i="1"/>
  <c r="E140" i="1"/>
  <c r="F139" i="1"/>
  <c r="F140" i="1"/>
  <c r="K13" i="2" l="1"/>
  <c r="K79" i="2"/>
  <c r="K103" i="2"/>
  <c r="K106" i="2"/>
  <c r="K124" i="2"/>
  <c r="K127" i="2"/>
  <c r="K133" i="2"/>
  <c r="J32" i="2"/>
  <c r="K32" i="2"/>
  <c r="J38" i="2"/>
  <c r="K38" i="2"/>
  <c r="J74" i="2"/>
  <c r="K74" i="2"/>
  <c r="J92" i="2"/>
  <c r="K92" i="2"/>
  <c r="J98" i="2"/>
  <c r="K98" i="2"/>
  <c r="J104" i="2"/>
  <c r="K104" i="2"/>
  <c r="K110" i="2"/>
  <c r="J116" i="2"/>
  <c r="K116" i="2"/>
  <c r="K119" i="2"/>
  <c r="J122" i="2"/>
  <c r="K122" i="2"/>
  <c r="K125" i="2"/>
  <c r="K128" i="2"/>
  <c r="K131" i="2"/>
  <c r="J134" i="2"/>
  <c r="K134" i="2"/>
  <c r="K137" i="2"/>
  <c r="J14" i="2"/>
  <c r="K14" i="2"/>
  <c r="K41" i="2"/>
  <c r="J56" i="2"/>
  <c r="K56" i="2"/>
  <c r="J18" i="2"/>
  <c r="K18" i="2"/>
  <c r="K57" i="2"/>
  <c r="J66" i="2"/>
  <c r="K66" i="2"/>
  <c r="J72" i="2"/>
  <c r="K72" i="2"/>
  <c r="J90" i="2"/>
  <c r="K90" i="2"/>
  <c r="J102" i="2"/>
  <c r="K102" i="2"/>
  <c r="J108" i="2"/>
  <c r="K108" i="2"/>
  <c r="J114" i="2"/>
  <c r="K114" i="2"/>
  <c r="J120" i="2"/>
  <c r="K120" i="2"/>
  <c r="J132" i="2"/>
  <c r="K132" i="2"/>
  <c r="J138" i="2"/>
  <c r="K138" i="2"/>
  <c r="K54" i="2"/>
  <c r="J78" i="2"/>
  <c r="K78" i="2"/>
  <c r="J30" i="2"/>
  <c r="K30" i="2"/>
  <c r="J46" i="2"/>
  <c r="K46" i="2"/>
  <c r="J58" i="2"/>
  <c r="K58" i="2"/>
  <c r="J64" i="2"/>
  <c r="K64" i="2"/>
  <c r="J76" i="2"/>
  <c r="K76" i="2"/>
  <c r="J82" i="2"/>
  <c r="K82" i="2"/>
  <c r="J100" i="2"/>
  <c r="K100" i="2"/>
  <c r="J112" i="2"/>
  <c r="K112" i="2"/>
  <c r="J130" i="2"/>
  <c r="K130" i="2"/>
  <c r="J136" i="2"/>
  <c r="K136" i="2"/>
  <c r="J110" i="2"/>
  <c r="J10" i="2"/>
  <c r="J24" i="2"/>
  <c r="J36" i="2"/>
  <c r="J54" i="2"/>
  <c r="J70" i="2"/>
  <c r="J80" i="2"/>
  <c r="J96" i="2"/>
  <c r="J126" i="2"/>
  <c r="J16" i="2"/>
  <c r="J12" i="2"/>
  <c r="J20" i="2"/>
  <c r="J28" i="2"/>
  <c r="J34" i="2"/>
  <c r="J42" i="2"/>
  <c r="J50" i="2"/>
  <c r="J60" i="2"/>
  <c r="J68" i="2"/>
  <c r="J86" i="2"/>
  <c r="J94" i="2"/>
  <c r="J106" i="2"/>
  <c r="J22" i="2"/>
  <c r="J26" i="2"/>
  <c r="J40" i="2"/>
  <c r="J44" i="2"/>
  <c r="J48" i="2"/>
  <c r="J52" i="2"/>
  <c r="J62" i="2"/>
  <c r="J84" i="2"/>
  <c r="J88" i="2"/>
  <c r="J118" i="2"/>
  <c r="J124" i="2"/>
  <c r="J128" i="2"/>
  <c r="J9" i="2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45" i="2"/>
  <c r="J47" i="2"/>
  <c r="J49" i="2"/>
  <c r="J51" i="2"/>
  <c r="J53" i="2"/>
  <c r="J55" i="2"/>
  <c r="J57" i="2"/>
  <c r="J59" i="2"/>
  <c r="J61" i="2"/>
  <c r="J63" i="2"/>
  <c r="J65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J107" i="2"/>
  <c r="J109" i="2"/>
  <c r="J111" i="2"/>
  <c r="J113" i="2"/>
  <c r="J115" i="2"/>
  <c r="J117" i="2"/>
  <c r="J119" i="2"/>
  <c r="J121" i="2"/>
  <c r="J123" i="2"/>
  <c r="J125" i="2"/>
  <c r="J127" i="2"/>
  <c r="J129" i="2"/>
  <c r="J131" i="2"/>
  <c r="J133" i="2"/>
  <c r="J135" i="2"/>
  <c r="J137" i="2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L110" i="1" s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F21" i="1"/>
  <c r="E21" i="1"/>
  <c r="J21" i="1"/>
  <c r="L21" i="1" s="1"/>
  <c r="J20" i="1"/>
  <c r="L20" i="1" s="1"/>
  <c r="F20" i="1"/>
  <c r="E20" i="1"/>
  <c r="J19" i="1"/>
  <c r="L19" i="1" s="1"/>
  <c r="F19" i="1"/>
  <c r="E19" i="1"/>
  <c r="J18" i="1"/>
  <c r="L18" i="1" s="1"/>
  <c r="F18" i="1"/>
  <c r="E18" i="1"/>
  <c r="J17" i="1"/>
  <c r="L17" i="1" s="1"/>
  <c r="F17" i="1"/>
  <c r="E17" i="1"/>
  <c r="J16" i="1"/>
  <c r="L16" i="1" s="1"/>
  <c r="F16" i="1"/>
  <c r="E16" i="1"/>
  <c r="J15" i="1"/>
  <c r="L15" i="1" s="1"/>
  <c r="F15" i="1"/>
  <c r="E15" i="1"/>
  <c r="J14" i="1"/>
  <c r="L14" i="1" s="1"/>
  <c r="F14" i="1"/>
  <c r="E14" i="1"/>
  <c r="J13" i="1"/>
  <c r="L13" i="1" s="1"/>
  <c r="F13" i="1"/>
  <c r="E13" i="1"/>
  <c r="J12" i="1"/>
  <c r="L12" i="1" s="1"/>
  <c r="F12" i="1"/>
  <c r="E12" i="1"/>
  <c r="J11" i="1"/>
  <c r="L11" i="1" s="1"/>
  <c r="F11" i="1"/>
  <c r="E11" i="1"/>
  <c r="J10" i="1"/>
  <c r="L10" i="1" s="1"/>
  <c r="F10" i="1"/>
  <c r="E10" i="1"/>
  <c r="J9" i="1"/>
  <c r="L9" i="1" s="1"/>
  <c r="F9" i="1"/>
  <c r="E9" i="1"/>
  <c r="K73" i="1" l="1"/>
  <c r="K53" i="1"/>
  <c r="K105" i="1"/>
  <c r="K30" i="1"/>
  <c r="K82" i="1"/>
  <c r="K29" i="1"/>
  <c r="K126" i="1"/>
  <c r="K17" i="1"/>
  <c r="K136" i="1"/>
  <c r="K96" i="1"/>
  <c r="K72" i="1"/>
  <c r="K48" i="1"/>
  <c r="K28" i="1"/>
  <c r="K138" i="1"/>
  <c r="K112" i="1"/>
  <c r="K80" i="1"/>
  <c r="K16" i="1"/>
  <c r="K18" i="1"/>
  <c r="K133" i="1"/>
  <c r="K109" i="1"/>
  <c r="K101" i="1"/>
  <c r="K77" i="1"/>
  <c r="K69" i="1"/>
  <c r="K45" i="1"/>
  <c r="K37" i="1"/>
  <c r="K50" i="1"/>
  <c r="K94" i="1"/>
  <c r="K66" i="1"/>
  <c r="K41" i="1"/>
  <c r="K85" i="1"/>
  <c r="K61" i="1"/>
  <c r="K34" i="1"/>
  <c r="K62" i="1"/>
  <c r="K46" i="1"/>
  <c r="K130" i="1"/>
  <c r="K98" i="1"/>
  <c r="K114" i="1"/>
  <c r="K117" i="1"/>
  <c r="K137" i="1"/>
  <c r="K93" i="1"/>
  <c r="K125" i="1"/>
  <c r="K9" i="1"/>
  <c r="K124" i="1"/>
  <c r="K104" i="1"/>
  <c r="K32" i="1"/>
  <c r="K76" i="1"/>
  <c r="K60" i="1"/>
  <c r="K128" i="1"/>
  <c r="K120" i="1"/>
  <c r="K100" i="1"/>
  <c r="K84" i="1"/>
  <c r="K64" i="1"/>
  <c r="K56" i="1"/>
  <c r="K40" i="1"/>
  <c r="K92" i="1"/>
  <c r="K36" i="1"/>
  <c r="K108" i="1"/>
  <c r="K132" i="1"/>
  <c r="K116" i="1"/>
  <c r="K88" i="1"/>
  <c r="K68" i="1"/>
  <c r="K52" i="1"/>
  <c r="K44" i="1"/>
  <c r="K24" i="1"/>
  <c r="K129" i="1"/>
  <c r="K110" i="1"/>
  <c r="K97" i="1"/>
  <c r="K78" i="1"/>
  <c r="K65" i="1"/>
  <c r="K33" i="1"/>
  <c r="K25" i="1"/>
  <c r="K121" i="1"/>
  <c r="K89" i="1"/>
  <c r="K57" i="1"/>
  <c r="K113" i="1"/>
  <c r="K81" i="1"/>
  <c r="K49" i="1"/>
  <c r="K118" i="1"/>
  <c r="K102" i="1"/>
  <c r="K86" i="1"/>
  <c r="K70" i="1"/>
  <c r="K54" i="1"/>
  <c r="K38" i="1"/>
  <c r="K22" i="1"/>
  <c r="K122" i="1"/>
  <c r="K106" i="1"/>
  <c r="K90" i="1"/>
  <c r="K74" i="1"/>
  <c r="K58" i="1"/>
  <c r="K42" i="1"/>
  <c r="K26" i="1"/>
  <c r="K134" i="1"/>
  <c r="K13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21" i="1"/>
  <c r="K10" i="1"/>
  <c r="K15" i="1"/>
  <c r="K14" i="1"/>
  <c r="K12" i="1"/>
  <c r="K11" i="1"/>
  <c r="K19" i="1"/>
  <c r="K20" i="1"/>
</calcChain>
</file>

<file path=xl/sharedStrings.xml><?xml version="1.0" encoding="utf-8"?>
<sst xmlns="http://schemas.openxmlformats.org/spreadsheetml/2006/main" count="576" uniqueCount="290">
  <si>
    <t xml:space="preserve">Período de aplicação: </t>
  </si>
  <si>
    <t>Regime de Fornecimento de Etanol Anidro Combustível</t>
  </si>
  <si>
    <t>CNPJ</t>
  </si>
  <si>
    <t>Razão Social</t>
  </si>
  <si>
    <t>Volume de
Etanol Anidro a contratar - 70%  (m³)</t>
  </si>
  <si>
    <t>Volume de
Etanol Anidro a contratar - 90% (m³)</t>
  </si>
  <si>
    <t>Meta
Atingida</t>
  </si>
  <si>
    <t>Regime de fornecimento</t>
  </si>
  <si>
    <t>Volume
Cadastrado (m³)</t>
  </si>
  <si>
    <t>% Cadastrado</t>
  </si>
  <si>
    <t>Volume
Homologado (m³)2</t>
  </si>
  <si>
    <t>% homologado</t>
  </si>
  <si>
    <t xml:space="preserve"> Safra 2024/2025</t>
  </si>
  <si>
    <t>Volume equivalente de  Etanol Anidro comercializado em 2023 (m³)</t>
  </si>
  <si>
    <t>34.274.233/0001-02</t>
  </si>
  <si>
    <t>33.337.122/0001-27</t>
  </si>
  <si>
    <t>33.453.598/0001-23</t>
  </si>
  <si>
    <t>23.314.594/0001-00</t>
  </si>
  <si>
    <t>02.377.759/0001-13</t>
  </si>
  <si>
    <t>02.805.889/0001-00</t>
  </si>
  <si>
    <t>04.169.215/0001-91</t>
  </si>
  <si>
    <t>01.125.282/0001-16</t>
  </si>
  <si>
    <t>07.857.168/0001-67</t>
  </si>
  <si>
    <t>07.520.438/0001-40</t>
  </si>
  <si>
    <t>03.987.364/0001-03</t>
  </si>
  <si>
    <t>01.799.935/0001-42</t>
  </si>
  <si>
    <t>01.466.091/0021-61</t>
  </si>
  <si>
    <t>01.349.764/0001-50</t>
  </si>
  <si>
    <t>69.209.575/0003-87</t>
  </si>
  <si>
    <t>01.387.400/0001-64</t>
  </si>
  <si>
    <t>80.795.727/0001-41</t>
  </si>
  <si>
    <t>05.759.383/0018-48</t>
  </si>
  <si>
    <t>02.909.530/0003-44</t>
  </si>
  <si>
    <t>05.482.271/0001-44</t>
  </si>
  <si>
    <t>03.128.979/0001-76</t>
  </si>
  <si>
    <t>01.241.994/0003-62</t>
  </si>
  <si>
    <t>11.989.750/0001-54</t>
  </si>
  <si>
    <t>71.770.689/0001-81</t>
  </si>
  <si>
    <t>02.639.582/0001-86</t>
  </si>
  <si>
    <t>11.325.330/0001-73</t>
  </si>
  <si>
    <t>41.080.722/0002-61</t>
  </si>
  <si>
    <t>00.209.895/0001-79</t>
  </si>
  <si>
    <t>09.250.921/0001-87</t>
  </si>
  <si>
    <t>08.892.436/0001-44</t>
  </si>
  <si>
    <t>01.452.651/0001-85</t>
  </si>
  <si>
    <t>55.483.564/0007-00</t>
  </si>
  <si>
    <t>00.756.149/0008-71</t>
  </si>
  <si>
    <t>05.552.292/0001-99</t>
  </si>
  <si>
    <t>01.787.793/0001-01</t>
  </si>
  <si>
    <t>01.317.309/0001-72</t>
  </si>
  <si>
    <t>06.278.750/0001-06</t>
  </si>
  <si>
    <t>03.609.381/0001-07</t>
  </si>
  <si>
    <t>01.902.563/0001-38</t>
  </si>
  <si>
    <t>13.485.658/0001-82</t>
  </si>
  <si>
    <t>01.256.137/0001-74</t>
  </si>
  <si>
    <t>05.380.369/0001-90</t>
  </si>
  <si>
    <t>01.804.345/0001-60</t>
  </si>
  <si>
    <t>97.471.676/0001-03</t>
  </si>
  <si>
    <t>03.565.937/0001-00</t>
  </si>
  <si>
    <t>08.768.527/0001-72</t>
  </si>
  <si>
    <t>03.980.754/0003-05</t>
  </si>
  <si>
    <t>04.138.529/0001-27</t>
  </si>
  <si>
    <t>58.823.121/0001-13</t>
  </si>
  <si>
    <t>01.557.353/0010-40</t>
  </si>
  <si>
    <t>00.326.969/0001-57</t>
  </si>
  <si>
    <t>10.767.247/0001-91</t>
  </si>
  <si>
    <t>06.240.179/0001-30</t>
  </si>
  <si>
    <t>02.299.645/0001-00</t>
  </si>
  <si>
    <t>22.355.152/0001-40</t>
  </si>
  <si>
    <t>02.044.526/0001-07</t>
  </si>
  <si>
    <t>10.204.914/0001-28</t>
  </si>
  <si>
    <t>01.561.464/0001-30</t>
  </si>
  <si>
    <t>03.933.842/0001-94</t>
  </si>
  <si>
    <t>11.898.169/0001-27</t>
  </si>
  <si>
    <t>86.910.148/0001-89</t>
  </si>
  <si>
    <t>05.068.412/0001-87</t>
  </si>
  <si>
    <t>02.886.685/0001-40</t>
  </si>
  <si>
    <t>68.110.501/0001-64</t>
  </si>
  <si>
    <t>02.913.444/0015-49</t>
  </si>
  <si>
    <t>08.944.957/0003-60</t>
  </si>
  <si>
    <t>21.873.748/0001-79</t>
  </si>
  <si>
    <t>09.596.665/0001-84</t>
  </si>
  <si>
    <t>06.537.572/0004-33</t>
  </si>
  <si>
    <t>13.210.610/0001-61</t>
  </si>
  <si>
    <t>10.354.704/0006-20</t>
  </si>
  <si>
    <t>37.779.606/0001-87</t>
  </si>
  <si>
    <t>11.775.945/0001-00</t>
  </si>
  <si>
    <t>00.942.246/0001-82</t>
  </si>
  <si>
    <t>19.924.948/0001-61</t>
  </si>
  <si>
    <t>02.123.223/0001-71</t>
  </si>
  <si>
    <t>01.973.067/0008-41</t>
  </si>
  <si>
    <t>05.673.133/0001-42</t>
  </si>
  <si>
    <t>02.368.373/0001-45</t>
  </si>
  <si>
    <t>00.828.887/0001-00</t>
  </si>
  <si>
    <t>11.428.668/0003-12</t>
  </si>
  <si>
    <t>09.201.095/0001-86</t>
  </si>
  <si>
    <t>44.297.367/0001-94</t>
  </si>
  <si>
    <t>01.683.557/0001-37</t>
  </si>
  <si>
    <t>01.602.498/0001-25</t>
  </si>
  <si>
    <t>02.924.588/0001-03</t>
  </si>
  <si>
    <t>09.565.834/0001-19</t>
  </si>
  <si>
    <t>05.470.445/0001-59</t>
  </si>
  <si>
    <t>03.908.643/0001-26</t>
  </si>
  <si>
    <t>26.574.808/0002-57</t>
  </si>
  <si>
    <t>06.983.874/0005-16</t>
  </si>
  <si>
    <t>02.284.585/0001-44</t>
  </si>
  <si>
    <t>06.536.758/0001-25</t>
  </si>
  <si>
    <t>02.275.017/0001-87</t>
  </si>
  <si>
    <t>10.383.235/0001-63</t>
  </si>
  <si>
    <t>01.083.568/0001-86</t>
  </si>
  <si>
    <t>05.315.244/0001-87</t>
  </si>
  <si>
    <t>03.016.811/0001-79</t>
  </si>
  <si>
    <t>07.723.581/0001-39</t>
  </si>
  <si>
    <t>09.056.321/0001-82</t>
  </si>
  <si>
    <t>04.414.127/0001-08</t>
  </si>
  <si>
    <t>44.257.742/0001-72</t>
  </si>
  <si>
    <t>26.723.599/0001-85</t>
  </si>
  <si>
    <t>01.136.600/0001-44</t>
  </si>
  <si>
    <t>03.851.841/0001-09</t>
  </si>
  <si>
    <t>34.226.839/0001-64</t>
  </si>
  <si>
    <t>01.911.853/0001-48</t>
  </si>
  <si>
    <t>44.248.274/0001-70</t>
  </si>
  <si>
    <t>76.994.177/0001-12</t>
  </si>
  <si>
    <t>30.630.087/0001-41</t>
  </si>
  <si>
    <t>10.918.655/0001-05</t>
  </si>
  <si>
    <t>07.243.624/0001-89</t>
  </si>
  <si>
    <t>11.361.333/0001-62</t>
  </si>
  <si>
    <t>37.020.090/0001-92</t>
  </si>
  <si>
    <t>00.175.884/0001-15</t>
  </si>
  <si>
    <t>01.966.325/0002-77</t>
  </si>
  <si>
    <t>07.135.653/0001-27</t>
  </si>
  <si>
    <t>33.461.567/0001-14</t>
  </si>
  <si>
    <t>14.546.191/0001-04</t>
  </si>
  <si>
    <t>02.494.950/0001-45</t>
  </si>
  <si>
    <t>07.489.111/0001-52</t>
  </si>
  <si>
    <t>19.700.983/0001-05</t>
  </si>
  <si>
    <t>07.253.302/0001-10</t>
  </si>
  <si>
    <t>06.031.802/0001-45</t>
  </si>
  <si>
    <t>43.347.575/0001-98</t>
  </si>
  <si>
    <t>01.595.949/0001-44</t>
  </si>
  <si>
    <t>08.543.600/0001-08</t>
  </si>
  <si>
    <t>09.158.456/0001-59</t>
  </si>
  <si>
    <t>36.122.677/0001-40</t>
  </si>
  <si>
    <t>84.634.682/0001-84</t>
  </si>
  <si>
    <t>02.798.067/0001-49</t>
  </si>
  <si>
    <t>27.587.084/0001-68</t>
  </si>
  <si>
    <t>VIBRA ENERGIA S.A</t>
  </si>
  <si>
    <t>IPIRANGA PRODUTOS DE PETRÓLEO S.A</t>
  </si>
  <si>
    <t>RAIZEN S.A.</t>
  </si>
  <si>
    <t>ALESAT COMBUSTÍVEIS S. A.</t>
  </si>
  <si>
    <t>ASTER PETRÓLEO LTDA.</t>
  </si>
  <si>
    <t>LARCO COMERCIAL DE PRODUTOS DE PETRÓLEO LTDA.</t>
  </si>
  <si>
    <t>PETRÓLEO SABBÁ S.A.</t>
  </si>
  <si>
    <t>PETROBAHIA S/A</t>
  </si>
  <si>
    <t>SIM DISTRIBUIDORA DE COMBUSTIVEIS LTDA</t>
  </si>
  <si>
    <t>RODOIL DISTRIBUIDORA DE COMBUSTÍVEIS LTDA</t>
  </si>
  <si>
    <t>ATEM' S DISTRIBUIDORA DE PETRÓLEO S.A.</t>
  </si>
  <si>
    <t>RAIZEN MIME COMBUSTIVEIS S/A.</t>
  </si>
  <si>
    <t>CIAPETRO DISTRIBUIDORA DE COMBUSTÍVEIS LTDA</t>
  </si>
  <si>
    <t>ROYAL FIC DISTRIBUIDORA DE DERIVADOS DE PETRÓLEO S/A</t>
  </si>
  <si>
    <t>FERA LUBRIFICANTES LTDA.</t>
  </si>
  <si>
    <t>SP INDÚSTRIA E DISTRIBUIDORA DE PETRÓLEO LTDA</t>
  </si>
  <si>
    <t>POTENCIAL PETRÓLEO LTDA</t>
  </si>
  <si>
    <t>TOBRAS DISTRIBUIDORA DE COMBUSTÍVEIS LTDA.</t>
  </si>
  <si>
    <t>FEDERAL ENERGIA S/A</t>
  </si>
  <si>
    <t>PETROX DISTRIBUIDORA LTDA.</t>
  </si>
  <si>
    <t>DISTRIBUIDORA EQUADOR DE PRODUTOS DE PETRÓLEO LTDA.</t>
  </si>
  <si>
    <t>TDC DISTRIBUIDORA DE COMBUSTÍVEIS S/A.</t>
  </si>
  <si>
    <t>76 OIL DISTRIBUIDORA DE COMBUSTÍVEIS S/A</t>
  </si>
  <si>
    <t>TOTALENERGIES DISTRIBUIDORA BRASIL LTDA</t>
  </si>
  <si>
    <t>TEMAPE - TERMINAIS MARÍTIMOS DE PERNAMBUCO LTDA.</t>
  </si>
  <si>
    <t>STANG DISTRIBUIDORA DE PETRÓLEO LTDA.</t>
  </si>
  <si>
    <t>DISLUB COMBUSTÍVEIS S/A</t>
  </si>
  <si>
    <t>RDP ENERGIA LTDA</t>
  </si>
  <si>
    <t>ON PETRO - DISTRIBUIDORA DE COMBUSTÍVEIS LTDA</t>
  </si>
  <si>
    <t>FLEXPETRO DISTRIBUIDORA DE DERIVADOS DE PETRÓLEO S.A.</t>
  </si>
  <si>
    <t>TAURUS DISTRIBUIDORA DE PETRÓLEO LTDA</t>
  </si>
  <si>
    <t>SETTA COMBUSTIVEIS LTDA</t>
  </si>
  <si>
    <t>RUFF CJ DISTRIBUIDORA DE PETRÓLEO LTDA</t>
  </si>
  <si>
    <t>ATLÂNTICA PRODUTOS DE PETRÓLEO LTDA.</t>
  </si>
  <si>
    <t>IDAZA DISTRIBUIDORA DE PETRÓLEO LTDA</t>
  </si>
  <si>
    <t>DISTRIBUIDORA DE PRODUTOS DE PETRÓLEO CHARRUA LTDA</t>
  </si>
  <si>
    <t>GP DISTRIBUIDORA DE COMBUSTÍVEIS S/A.</t>
  </si>
  <si>
    <t>DISTRIBUIDORA DE COMBUSTÍVEL TORRÃO LTDA.</t>
  </si>
  <si>
    <t>BIOPETRÓLEO DO BRASIL DISTRIBUIDORA DE COMBUSTÍVEIS LTDA</t>
  </si>
  <si>
    <t>DISTRIBUIDORA RIO BRANCO DE PETRÓLEO LTDA.</t>
  </si>
  <si>
    <t>FAN - DISTRIBUIDORA DE PETRÓLEO LTDA.</t>
  </si>
  <si>
    <t>ESTRADA DISTRIBUIDORA DE DERIVADOS DE PETRÓLEO LTDA.</t>
  </si>
  <si>
    <t>DISTRIBUIDORA DE COMBUSTÍVEIS SAARA S.A.</t>
  </si>
  <si>
    <t>D`MAIS DISTRIBUIDORA DE PETRÓLEO LTDA.</t>
  </si>
  <si>
    <t>SADA COMBUSTÍVEIS LTDA</t>
  </si>
  <si>
    <t>REDEPETRO DISTRIBUIDORA DE PETRÓLEO LTDA.</t>
  </si>
  <si>
    <t>MONTE CABRAL DISTRIBUIDORA DE COMBUSTÍVEIS LTDA.</t>
  </si>
  <si>
    <t>DUVALE DISTRIBUIDORA DE PETRÓLEO E ÁLCOOL LTDA.</t>
  </si>
  <si>
    <t>PETROSERRA DISTRIBUIDORA DE PETRÓLEO LTDA</t>
  </si>
  <si>
    <t>MAXSUL DISTRIBUIDORA DE COMBUSTÍVEIS LTDA.</t>
  </si>
  <si>
    <t>RUMOS DISTRIBUIDORA DE PETROLEO S/A</t>
  </si>
  <si>
    <t>IMPERIAL DISTRIBUIDORA DE PETRÓLEO LTDA.</t>
  </si>
  <si>
    <t>HORA DISTRIBUIDORA DE PETRÓLEO LTDA.</t>
  </si>
  <si>
    <t>J.R DISTRIBUIDORA DE PETRÓLEO LTDA</t>
  </si>
  <si>
    <t>SMALL DISTRIBUIDORA DE DERIVADOS DE PETRÓLEO LTDA.</t>
  </si>
  <si>
    <t>COPERCANA DISTRIBUIDORA DE COMBUSTIVEIS LTDA</t>
  </si>
  <si>
    <t>TRIANGULO DISTRIBUIDORA DE PETRÓLEO LTDA</t>
  </si>
  <si>
    <t>ART PETRO DISTRIBUIDORA DE COMBUSTÍVEIS LTDA.</t>
  </si>
  <si>
    <t>GREEN DISTRIBUIDORA DE PETRÓLEO LTDA</t>
  </si>
  <si>
    <t>DIBRAPE DISTRIBUIDORA BRASILEIRA DE PETRÓLEO LTDA.</t>
  </si>
  <si>
    <t>RODOPETRO DISTRIBUIDORA DE PETRÓLEO LTDA.</t>
  </si>
  <si>
    <t>PONTUAL BRASIL PETRÓLEO LTDA</t>
  </si>
  <si>
    <t>TOWER BRASIL PETRÓLEO LTDA.</t>
  </si>
  <si>
    <t>REDE SOL FUEL DISTRIBUIDORA S/A.</t>
  </si>
  <si>
    <t>PETROWORLD COMBUSTÍVEIS S/A.</t>
  </si>
  <si>
    <t>BIOPETRO DISTRIBUIDORA DE COMBUSTIVEIS</t>
  </si>
  <si>
    <t>MAX DISTRIBUIDORA DE PETRÓLEO LTDA.</t>
  </si>
  <si>
    <t>FGC DISTRIBUIDORA DE COMBUSTÍVEIS LTDA.</t>
  </si>
  <si>
    <t>MAXXI DISTRIBUIDORA DE PETRÓLEO LTDA.</t>
  </si>
  <si>
    <t>ALPES DISTRIBUIDORA DE PETRÓLEO LTDA.</t>
  </si>
  <si>
    <t>GAZ PRIME DISTRIBUIDORA DE COMBUSTIVEIS LTDA</t>
  </si>
  <si>
    <t>YPETRO DISTRIBUIDORA DE COMBUSTIVEIS S.A.</t>
  </si>
  <si>
    <t>SIMARELLI DISTRIBUIDORA DE DERIVADOS DE PETRÓLEO LTDA.</t>
  </si>
  <si>
    <t>VAISHIA DISTRIBUIDORA E TRANSPORTADORA DE COMBUSTIVEIS EIRELI</t>
  </si>
  <si>
    <t>PETRONAC DISTRIBUIDORA NACIONAL DE DERIVADOS DE PETRÓLEO E ALCOOL LTDA</t>
  </si>
  <si>
    <t>AMERICANOIL DISTRIBUIDORA DE DERIVADOS DE PETRÓLEO LTDA.</t>
  </si>
  <si>
    <t>SR BRASIL PETRÓLEO LTDA.</t>
  </si>
  <si>
    <t>DISTRIBUIDORA DE COMBUSTIVEIS MASUT LTDA</t>
  </si>
  <si>
    <t>PELIKANO DISTRIBUIDORA DE PETRÓLEO LTDA</t>
  </si>
  <si>
    <t>REALCOOL DISTRIBUIDORA DE PETROLEO LTDA.</t>
  </si>
  <si>
    <t>ALCOOLBRAS - ÁLCOOL DO BRASIL DISTRIBUIDORA DE COMBUSTÍVEIS LTDA.</t>
  </si>
  <si>
    <t>WK PRODUTOS DE PETROLEO LTDA</t>
  </si>
  <si>
    <t>SOLL DISTRIBUIDORA DE PETRÓLEO LTDA</t>
  </si>
  <si>
    <t>WALENDOWSKY DISTRIBUIDORA DE COMBUSTÍVEIS LTDA</t>
  </si>
  <si>
    <t>PETROEXPRESS DISTRIBUIDORA DE COMBUSTÍVEIS E DERIVADOS DE PETRÓLEO LTDA.</t>
  </si>
  <si>
    <t>TAG DISTRIBUIDORA DE COMBUSTÍVEIS S/A.</t>
  </si>
  <si>
    <t>PETROGOIÁS DISTRIBUIDORA DE PETRÓLEO LTDA.</t>
  </si>
  <si>
    <t>WATT DISTRIBUIDORA BRASILEIRA DE COMBUSTÍVEIS E DERIVADOS DE PETRÓLEO LTDA</t>
  </si>
  <si>
    <t>MEG DISTRIBUIDORA DE COMBUSTÍVEIS LTDA</t>
  </si>
  <si>
    <t>GOL COMBUSTÍVEIS S.A</t>
  </si>
  <si>
    <t>DISTRIBUIDORA TABOCÃO LTDA.</t>
  </si>
  <si>
    <t>DIRECIONAL DISTRIBUIDORA DE DERIVADOS DE PETRÓLEO LTDA.</t>
  </si>
  <si>
    <t>MAR AZUL DISTRIBUIDORA DE COMBUSTIVEIS LTDA</t>
  </si>
  <si>
    <t>EVEREST DISTRIBUIDORA DE DERIVADOS DE PETRÓLEO LTDA</t>
  </si>
  <si>
    <t>LIDERPETRO DISTRIBUIDORA DE PETRÓLEO LTDA</t>
  </si>
  <si>
    <t>DANPETRO DISTRIBUIDORA DE PETRÓLEO S.A.</t>
  </si>
  <si>
    <t>PETROLUZ DISTRIBUIDORA LTDA.</t>
  </si>
  <si>
    <t>CRUZ DE MALTA DISTRIBUIDORA DE PETRÓLEO LTDA.</t>
  </si>
  <si>
    <t>RZD DISTRIBUIDORA DE DERIVADOS DE PETRÓLEO LTDA.</t>
  </si>
  <si>
    <t>RM PETRÓLEO LTDA</t>
  </si>
  <si>
    <t>IGUATEMI PETROLEO LTDA</t>
  </si>
  <si>
    <t>BRASPETRO DISTRIBUIDORA DE PETROLEO LTDA.</t>
  </si>
  <si>
    <t>TRANSO COMBUSTÍVEIS LTDA</t>
  </si>
  <si>
    <t>ECOMAT - ECOLÓGICA MATO GROSSO INDÚSTRIA E COMÉRCIO LTDA.</t>
  </si>
  <si>
    <t>PETRO NORTE DISTRIBUIDORA DE PETROLEO LTDA</t>
  </si>
  <si>
    <t>DISTRIBUIDORA MONTEPETRO DE PETRÓLEO LTDA.</t>
  </si>
  <si>
    <t>INTEGRACAO COMBUSTIVEIS LTDA</t>
  </si>
  <si>
    <t>UNI COMBUSTÍVEIS LTDA</t>
  </si>
  <si>
    <t>BV DISTRIBUIDORA DE COMBUSTÍVEIS LTDA</t>
  </si>
  <si>
    <t>FLEX DISTRIBUIDORA DE PETRÓLEO LTDA.</t>
  </si>
  <si>
    <t>PETROQUALITY DISTRIBUIDORA DE COMBUSTÍVEIS LTDA.</t>
  </si>
  <si>
    <t>PETROSALVADOR DISTRIBUIDORA DE COMBUSTÍVEIS LTDA.</t>
  </si>
  <si>
    <t>PETRORIENTE DISTRIBUIDORA DE COMBUSTIVEIS S.A</t>
  </si>
  <si>
    <t>PETROSUL DISTRIBUIDORA TRANSPORTADORA E COMÉRCIO DE COMBUSTÍVEIS LTDA</t>
  </si>
  <si>
    <t>NOROESTE DISTIBUIDORA DE COMBUSTÍVEIS LTDA.</t>
  </si>
  <si>
    <t>GRAN PETRO DISTRIBUIDORA DE COMBUSTÍVEIS LTDA.</t>
  </si>
  <si>
    <t>MANGUINHOS DISTRIBUIDORA S. A.</t>
  </si>
  <si>
    <t>STOCK DISTRIBUIDORA DE PETRÓLEO LTDA</t>
  </si>
  <si>
    <t>DISTRIBUIDORA SUL DE PETRÓLEO LTDA.</t>
  </si>
  <si>
    <t>ARAPETRO DISTRIBUIDORA DE PETRÓLEO LTDA.</t>
  </si>
  <si>
    <t>MIDAS DISTRIBUIDORA DE COMBUSTIVEIS S.A.</t>
  </si>
  <si>
    <t>PODIUM DISTRIBUIDORA DE PETRÓLEO LTDA.</t>
  </si>
  <si>
    <t>MINUANO PETRÓLEO LTDA.</t>
  </si>
  <si>
    <t>ARKA DISTRIBUIDORA DE COMBUSTIVEIS EIRELI</t>
  </si>
  <si>
    <t>ATLANTA DISTRIBUIDORA DE PETRÓLEO LTDA.</t>
  </si>
  <si>
    <t>ECO DISTRIBUIDORA DE PETRÓLEO S/A</t>
  </si>
  <si>
    <t>PHOENIX DISTRIBUIDORA DE COMBUSTÍVEIS LTDA.</t>
  </si>
  <si>
    <t>IMPERIO COMERCIO DE PETROLEO LTDA</t>
  </si>
  <si>
    <t>PETRO AMAZON PETRÓLEO DA AMAZONIA LTDA</t>
  </si>
  <si>
    <t>ECOLÓGICA DISTRIBUIDORA DE COMBUSTÍVEIS LTDA.</t>
  </si>
  <si>
    <t>ACAI PETROLEO MATO GROSSO LTDA</t>
  </si>
  <si>
    <t>10.775.497/0002-54</t>
  </si>
  <si>
    <t>85.491.074/0001-20</t>
  </si>
  <si>
    <t>Nota:  * Liberado até comprovação da contratação de 90% do volume comercializado em 2023.</t>
  </si>
  <si>
    <t>Art. 3º O distribuidor de combustíveis líquidos automotivos deverá optar por exclusivamente uma das seguintes modalidades de aquisição de etanol anidro combustível com o fornecedor, para fins de homologação por parte da ANP:I - regime de contrato de fornecimento; ou II - regime de compra direta.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5º Quando a opção for pela aquisição de etanol anidro combustível sob o regime de contrato de fornecimento com o fornecedor, nos termos do art. 3º, o distribuidor de combustíveis líquidos automotivos deverá:I - protocolizar na ANP cópias dos extratos de contratos firmados com fornecedores de etanol; e II - encaminhar arquivo eletrônico em formato a ser disponibilizado no sítio eletrônico da ANP na Internet (www.gov.br/anp) com informações relativas ao extrato de contrato, até 2 de maio de cada ano (ano Y), para prévia homologação pela ANP.
 Art. 21.  Os distribuidores de combustíveis líquidos deverão possuir, em 31 de março de cada ano (ano Y+1), estoque próprio de etanol anidro combustível, em volume compatível com, no mínimo, 10 (dez) dias de sua comercialização média de gasolina C no mês de março do ano anterior (Y), considerando o percentual de mistura obrigatória vigente.</t>
  </si>
  <si>
    <t>Regulação:              Resolução ANP nº 946/2023</t>
  </si>
  <si>
    <r>
      <t xml:space="preserve">Relatório de enquadramento no regime de fornecimento e estoque de etanol anidro - Resolução ANP nº 946/2023                                                                                                                                                                        </t>
    </r>
    <r>
      <rPr>
        <b/>
        <u/>
        <sz val="13.5"/>
        <color theme="1"/>
        <rFont val="Calibri"/>
        <family val="2"/>
        <scheme val="minor"/>
      </rPr>
      <t>DISTRIBUIDORES</t>
    </r>
  </si>
  <si>
    <t>SANTA LUCIA DISTRIBUIDORA DE COMBUSTIVEIS LTDA</t>
  </si>
  <si>
    <t>FLAGLER COMBUSTIVEIS S/A</t>
  </si>
  <si>
    <t>PETROALCOOL DISTRIBUIDORA DE PETRÓLEO LTDA.</t>
  </si>
  <si>
    <r>
      <t xml:space="preserve">Relatório de enquadramento no regime de fornecimento e estoque de etanol anidro - Resolução ANP nº 946/2023                                                                                                                                                                                    </t>
    </r>
    <r>
      <rPr>
        <b/>
        <u/>
        <sz val="13.5"/>
        <color theme="1"/>
        <rFont val="Calibri"/>
        <family val="2"/>
        <scheme val="minor"/>
      </rPr>
      <t>DISTRIBUIDORES</t>
    </r>
  </si>
  <si>
    <t>Pendência documental</t>
  </si>
  <si>
    <t>Sem Meta</t>
  </si>
  <si>
    <t>Sem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</si>
</sst>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u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6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6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8" fillId="4" borderId="8" xfId="3" applyNumberFormat="1" applyFont="1" applyFill="1" applyBorder="1" applyAlignment="1">
      <alignment horizontal="center" vertical="center"/>
    </xf>
    <xf numFmtId="164" fontId="8" fillId="4" borderId="8" xfId="1" applyNumberFormat="1" applyFont="1" applyFill="1" applyBorder="1" applyAlignment="1">
      <alignment horizontal="center" vertical="center"/>
    </xf>
    <xf numFmtId="165" fontId="8" fillId="4" borderId="8" xfId="2" applyNumberFormat="1" applyFont="1" applyFill="1" applyBorder="1" applyAlignment="1">
      <alignment horizontal="center" vertical="center"/>
    </xf>
    <xf numFmtId="9" fontId="0" fillId="0" borderId="0" xfId="2" applyFont="1"/>
    <xf numFmtId="0" fontId="9" fillId="0" borderId="0" xfId="0" applyFont="1"/>
    <xf numFmtId="9" fontId="8" fillId="4" borderId="8" xfId="2" applyFont="1" applyFill="1" applyBorder="1" applyAlignment="1">
      <alignment horizontal="center" vertical="center"/>
    </xf>
    <xf numFmtId="3" fontId="9" fillId="0" borderId="0" xfId="0" applyNumberFormat="1" applyFont="1"/>
    <xf numFmtId="165" fontId="9" fillId="0" borderId="0" xfId="2" applyNumberFormat="1" applyFont="1"/>
    <xf numFmtId="164" fontId="8" fillId="4" borderId="8" xfId="1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left" vertical="center"/>
    </xf>
    <xf numFmtId="3" fontId="11" fillId="0" borderId="0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5" fontId="9" fillId="0" borderId="0" xfId="2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65" fontId="12" fillId="0" borderId="0" xfId="2" applyNumberFormat="1" applyFont="1"/>
    <xf numFmtId="165" fontId="12" fillId="0" borderId="0" xfId="2" applyNumberFormat="1" applyFont="1" applyFill="1"/>
    <xf numFmtId="164" fontId="8" fillId="0" borderId="0" xfId="1" applyNumberFormat="1" applyFont="1" applyFill="1" applyBorder="1" applyAlignment="1">
      <alignment vertical="center"/>
    </xf>
    <xf numFmtId="9" fontId="8" fillId="0" borderId="0" xfId="2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2" xfId="3" xr:uid="{2F67F091-A88B-4E36-B8BF-CD35D6DA5DFD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5" formatCode="0.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border outline="0">
        <left style="thin">
          <color theme="0" tint="-0.499984740745262"/>
        </left>
        <top style="thin">
          <color theme="0" tint="-0.499984740745262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border outline="0">
        <left style="thin">
          <color theme="0" tint="-0.499984740745262"/>
        </left>
        <top style="thin">
          <color theme="0" tint="-0.499984740745262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1136316</xdr:colOff>
      <xdr:row>1</xdr:row>
      <xdr:rowOff>80211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14987986-FAF2-40D5-A516-C4EDBBE2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68" y="133350"/>
          <a:ext cx="1136316" cy="60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133349</xdr:rowOff>
    </xdr:from>
    <xdr:to>
      <xdr:col>1</xdr:col>
      <xdr:colOff>38100</xdr:colOff>
      <xdr:row>2</xdr:row>
      <xdr:rowOff>165100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7831F5B5-672A-42C4-9CD1-FED4A08D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33349"/>
          <a:ext cx="1187449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152AAF-C826-4ABB-9B3E-A0DEF311366F}" name="Tabela35" displayName="Tabela35" ref="B8:L142" totalsRowShown="0" headerRowDxfId="29" dataDxfId="27" headerRowBorderDxfId="28" tableBorderDxfId="26">
  <autoFilter ref="B8:L142" xr:uid="{EB152AAF-C826-4ABB-9B3E-A0DEF311366F}"/>
  <tableColumns count="11">
    <tableColumn id="1" xr3:uid="{190C09A0-D280-43D9-AB1A-CB0470D8BC3F}" name="CNPJ" dataDxfId="25" dataCellStyle="Vírgula 2"/>
    <tableColumn id="2" xr3:uid="{44053EEC-8566-4568-847B-B91D9973F448}" name="Razão Social" dataDxfId="24" dataCellStyle="Vírgula 2"/>
    <tableColumn id="9" xr3:uid="{58547DAF-D2FD-4905-8C9C-77AD48963A18}" name="Volume equivalente de  Etanol Anidro comercializado em 2023 (m³)" dataDxfId="23" dataCellStyle="Vírgula 2"/>
    <tableColumn id="10" xr3:uid="{0A11B1A1-C34F-4D61-A6B5-05BF981A925D}" name="Volume de_x000a_Etanol Anidro a contratar - 70%  (m³)" dataDxfId="22" dataCellStyle="Vírgula">
      <calculatedColumnFormula>D9*0.7</calculatedColumnFormula>
    </tableColumn>
    <tableColumn id="3" xr3:uid="{EB067B3D-29EE-4764-BCCB-C2A8339657A5}" name="Volume de_x000a_Etanol Anidro a contratar - 90% (m³)" dataDxfId="21" dataCellStyle="Vírgula">
      <calculatedColumnFormula>D9*0.9</calculatedColumnFormula>
    </tableColumn>
    <tableColumn id="11" xr3:uid="{BE0D0043-C426-4449-8F2A-0992550AACA0}" name="Volume_x000a_Cadastrado (m³)" dataDxfId="20" dataCellStyle="Vírgula"/>
    <tableColumn id="12" xr3:uid="{00E2526C-056E-41BD-A91F-1CA845901862}" name="% Cadastrado" dataDxfId="19" dataCellStyle="Porcentagem">
      <calculatedColumnFormula>Tabela35[[#This Row],[Volume
Cadastrado (m³)]]/Tabela35[[#This Row],[Volume equivalente de  Etanol Anidro comercializado em 2023 (m³)]]</calculatedColumnFormula>
    </tableColumn>
    <tableColumn id="4" xr3:uid="{B907AAF4-7E8F-45EF-A44B-84B9E4EB6CA5}" name="Volume_x000a_Homologado (m³)2" dataDxfId="18" dataCellStyle="Vírgula"/>
    <tableColumn id="5" xr3:uid="{5CC6757A-3488-4E61-AEFE-0B4D951D7866}" name="% homologado" dataDxfId="17" dataCellStyle="Porcentagem">
      <calculatedColumnFormula>I9/D9</calculatedColumnFormula>
    </tableColumn>
    <tableColumn id="6" xr3:uid="{A251F58C-2970-4726-B915-63A9697BC4C8}" name="Meta_x000a_Atingida" dataDxfId="16" dataCellStyle="Vírgula">
      <calculatedColumnFormula>IF(J9&gt;=90%,"Sim","Não")</calculatedColumnFormula>
    </tableColumn>
    <tableColumn id="7" xr3:uid="{E5D2EA23-16B4-4FE2-ABF6-F10133101605}" name="Regime de fornecimento" dataDxfId="15" dataCellStyle="Vírgula">
      <calculatedColumnFormula>IF(Tabela35[[#This Row],[% homologado]]&gt;0.9,"Contrato de Fornecimento",IF(Tabela35[[#This Row],[% Cadastrado]]&lt;0.7,"Compra Direta","Prazo Adicional ao $ 5º do Art.3º*"))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E3A06B-39F9-42C6-AE72-41D50392D66A}" name="Tabela353" displayName="Tabela353" ref="A8:K142" totalsRowShown="0" headerRowDxfId="14" dataDxfId="12" headerRowBorderDxfId="13" tableBorderDxfId="11">
  <autoFilter ref="A8:K142" xr:uid="{0DE3A06B-39F9-42C6-AE72-41D50392D66A}"/>
  <tableColumns count="11">
    <tableColumn id="1" xr3:uid="{C2B134C5-D1EF-4CF3-848D-488C82AAE794}" name="CNPJ" dataDxfId="10" dataCellStyle="Vírgula 2"/>
    <tableColumn id="2" xr3:uid="{C949B439-43EA-4EDF-AB74-8C5FD5FCD905}" name="Razão Social" dataDxfId="9" dataCellStyle="Vírgula 2"/>
    <tableColumn id="9" xr3:uid="{CC95BE87-A308-46E1-BADE-4655B7DD7997}" name="Volume equivalente de  Etanol Anidro comercializado em 2023 (m³)" dataDxfId="8" dataCellStyle="Vírgula 2"/>
    <tableColumn id="10" xr3:uid="{C0D8C969-4D6F-4D7D-9EFE-D05F93C08C44}" name="Volume de_x000a_Etanol Anidro a contratar - 70%  (m³)" dataDxfId="7" dataCellStyle="Vírgula">
      <calculatedColumnFormula>C9*0.7</calculatedColumnFormula>
    </tableColumn>
    <tableColumn id="3" xr3:uid="{6DA0EF17-F923-4463-9767-3E02CA9EF3B0}" name="Volume de_x000a_Etanol Anidro a contratar - 90% (m³)" dataDxfId="6" dataCellStyle="Vírgula">
      <calculatedColumnFormula>C9*0.9</calculatedColumnFormula>
    </tableColumn>
    <tableColumn id="11" xr3:uid="{A4E99D5B-8D17-4002-839D-97A3F77A8828}" name="Volume_x000a_Cadastrado (m³)" dataDxfId="5" dataCellStyle="Vírgula"/>
    <tableColumn id="12" xr3:uid="{8A0E38B2-FFC0-49BE-835D-8F440BBC2620}" name="% Cadastrado" dataDxfId="4" dataCellStyle="Porcentagem">
      <calculatedColumnFormula>Tabela353[[#This Row],[Volume
Cadastrado (m³)]]/Tabela353[[#This Row],[Volume equivalente de  Etanol Anidro comercializado em 2023 (m³)]]</calculatedColumnFormula>
    </tableColumn>
    <tableColumn id="4" xr3:uid="{3DF8BB9F-212E-4BA6-9DED-285D7633634C}" name="Volume_x000a_Homologado (m³)2" dataDxfId="3" dataCellStyle="Vírgula"/>
    <tableColumn id="5" xr3:uid="{3B31E4F5-FF88-4657-B58F-D4A694ABA0FB}" name="% homologado" dataDxfId="2" dataCellStyle="Porcentagem">
      <calculatedColumnFormula>H9/C9</calculatedColumnFormula>
    </tableColumn>
    <tableColumn id="6" xr3:uid="{28750D26-B58B-4F31-9155-7C7FBB49A128}" name="Meta_x000a_Atingida" dataDxfId="1" dataCellStyle="Vírgula">
      <calculatedColumnFormula>IF(I9&gt;=90%,"Sim","Não")</calculatedColumnFormula>
    </tableColumn>
    <tableColumn id="7" xr3:uid="{53666E37-E37F-473C-BBFD-7274E151F139}" name="Regime de fornecimento" dataDxfId="0" dataCellStyle="Vírgula">
      <calculatedColumnFormula>IF(Tabela353[[#This Row],[% homologado]]&gt;=0.9,"Contrato de Fornecimento",IF(Tabela353[[#This Row],[% Cadastrado]]&lt;0.9,"Compra Direta"))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0A27-A851-4767-A7DF-C7474F72DBA5}">
  <dimension ref="B1:M145"/>
  <sheetViews>
    <sheetView showGridLines="0" topLeftCell="C5" zoomScale="95" zoomScaleNormal="95" workbookViewId="0">
      <selection activeCell="L9" sqref="L9"/>
    </sheetView>
  </sheetViews>
  <sheetFormatPr defaultRowHeight="14.5" x14ac:dyDescent="0.35"/>
  <cols>
    <col min="1" max="1" width="2" customWidth="1"/>
    <col min="2" max="2" width="16.453125" customWidth="1"/>
    <col min="3" max="3" width="54.54296875" customWidth="1"/>
    <col min="4" max="4" width="17" customWidth="1"/>
    <col min="5" max="5" width="18.54296875" customWidth="1"/>
    <col min="6" max="7" width="16.81640625" customWidth="1"/>
    <col min="8" max="8" width="16.81640625" bestFit="1" customWidth="1"/>
    <col min="9" max="9" width="13.7265625" bestFit="1" customWidth="1"/>
    <col min="10" max="10" width="17.453125" customWidth="1"/>
    <col min="11" max="11" width="9.7265625" customWidth="1"/>
    <col min="12" max="12" width="31.1796875" customWidth="1"/>
    <col min="13" max="13" width="8.7265625" customWidth="1"/>
  </cols>
  <sheetData>
    <row r="1" spans="2:12" ht="51.5" customHeight="1" x14ac:dyDescent="0.35">
      <c r="C1" s="27" t="s">
        <v>286</v>
      </c>
      <c r="D1" s="27"/>
      <c r="E1" s="27"/>
      <c r="F1" s="27"/>
      <c r="G1" s="27"/>
      <c r="H1" s="27"/>
      <c r="I1" s="27"/>
      <c r="J1" s="27"/>
      <c r="K1" s="27"/>
      <c r="L1" s="27"/>
    </row>
    <row r="2" spans="2:12" ht="7.5" customHeight="1" x14ac:dyDescent="0.35"/>
    <row r="3" spans="2:12" hidden="1" x14ac:dyDescent="0.35"/>
    <row r="4" spans="2:12" x14ac:dyDescent="0.35">
      <c r="B4" s="1" t="s">
        <v>0</v>
      </c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</row>
    <row r="5" spans="2:12" ht="82" customHeight="1" x14ac:dyDescent="0.35">
      <c r="B5" s="18" t="s">
        <v>281</v>
      </c>
      <c r="C5" s="30" t="s">
        <v>280</v>
      </c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35">
      <c r="B6" s="3"/>
      <c r="C6" s="4"/>
      <c r="D6" s="3"/>
      <c r="E6" s="3"/>
      <c r="F6" s="3"/>
      <c r="G6" s="3"/>
      <c r="H6" s="3"/>
      <c r="I6" s="3"/>
      <c r="J6" s="3"/>
    </row>
    <row r="7" spans="2:12" ht="24" customHeight="1" x14ac:dyDescent="0.35">
      <c r="B7" s="31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2:12" ht="63" customHeight="1" x14ac:dyDescent="0.35">
      <c r="B8" s="5" t="s">
        <v>2</v>
      </c>
      <c r="C8" s="6" t="s">
        <v>3</v>
      </c>
      <c r="D8" s="6" t="s">
        <v>13</v>
      </c>
      <c r="E8" s="6" t="s">
        <v>4</v>
      </c>
      <c r="F8" s="6" t="s">
        <v>5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6</v>
      </c>
      <c r="L8" s="6" t="s">
        <v>7</v>
      </c>
    </row>
    <row r="9" spans="2:12" x14ac:dyDescent="0.35">
      <c r="B9" s="11" t="s">
        <v>14</v>
      </c>
      <c r="C9" s="11" t="s">
        <v>146</v>
      </c>
      <c r="D9" s="13">
        <v>2880679</v>
      </c>
      <c r="E9" s="7">
        <f>D9*0.7</f>
        <v>2016475.2999999998</v>
      </c>
      <c r="F9" s="7">
        <f>D9*0.9</f>
        <v>2592611.1</v>
      </c>
      <c r="G9" s="13">
        <v>2569530</v>
      </c>
      <c r="H9" s="14">
        <f>Tabela35[[#This Row],[Volume
Cadastrado (m³)]]/Tabela35[[#This Row],[Volume equivalente de  Etanol Anidro comercializado em 2023 (m³)]]</f>
        <v>0.89198761819695982</v>
      </c>
      <c r="I9" s="13">
        <v>2569530</v>
      </c>
      <c r="J9" s="9">
        <f t="shared" ref="J9:J20" si="0">I9/D9</f>
        <v>0.89198761819695982</v>
      </c>
      <c r="K9" s="8" t="str">
        <f t="shared" ref="K9:K20" si="1">IF(J9&gt;=90%,"Sim","Não")</f>
        <v>Não</v>
      </c>
      <c r="L9" s="8" t="str">
        <f>IF(Tabela35[[#This Row],[% homologado]]&gt;=0.9,"Contrato de Fornecimento",IF(Tabela35[[#This Row],[% Cadastrado]]&lt;0.7,"Compra Direta","Prazo Adicional ao $ 5º do Art.3º*"))</f>
        <v>Prazo Adicional ao $ 5º do Art.3º*</v>
      </c>
    </row>
    <row r="10" spans="2:12" x14ac:dyDescent="0.35">
      <c r="B10" s="11" t="s">
        <v>15</v>
      </c>
      <c r="C10" s="11" t="s">
        <v>147</v>
      </c>
      <c r="D10" s="13">
        <v>2111551</v>
      </c>
      <c r="E10" s="7">
        <f t="shared" ref="E10:E73" si="2">D10*0.7</f>
        <v>1478085.7</v>
      </c>
      <c r="F10" s="7">
        <f t="shared" ref="F10:F73" si="3">D10*0.9</f>
        <v>1900395.9000000001</v>
      </c>
      <c r="G10" s="13">
        <v>2118610</v>
      </c>
      <c r="H10" s="14">
        <f>Tabela35[[#This Row],[Volume
Cadastrado (m³)]]/Tabela35[[#This Row],[Volume equivalente de  Etanol Anidro comercializado em 2023 (m³)]]</f>
        <v>1.0033430402580852</v>
      </c>
      <c r="I10" s="13">
        <v>2114110</v>
      </c>
      <c r="J10" s="9">
        <f t="shared" si="0"/>
        <v>1.0012119053719279</v>
      </c>
      <c r="K10" s="8" t="str">
        <f t="shared" si="1"/>
        <v>Sim</v>
      </c>
      <c r="L1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" spans="2:12" x14ac:dyDescent="0.35">
      <c r="B11" s="11" t="s">
        <v>16</v>
      </c>
      <c r="C11" s="11" t="s">
        <v>148</v>
      </c>
      <c r="D11" s="13">
        <v>2037306</v>
      </c>
      <c r="E11" s="7">
        <f t="shared" si="2"/>
        <v>1426114.2</v>
      </c>
      <c r="F11" s="7">
        <f t="shared" si="3"/>
        <v>1833575.4000000001</v>
      </c>
      <c r="G11" s="13">
        <v>2384809</v>
      </c>
      <c r="H11" s="14">
        <f>Tabela35[[#This Row],[Volume
Cadastrado (m³)]]/Tabela35[[#This Row],[Volume equivalente de  Etanol Anidro comercializado em 2023 (m³)]]</f>
        <v>1.1705698603940695</v>
      </c>
      <c r="I11" s="13">
        <v>2384809</v>
      </c>
      <c r="J11" s="9">
        <f t="shared" si="0"/>
        <v>1.1705698603940695</v>
      </c>
      <c r="K11" s="8" t="str">
        <f t="shared" si="1"/>
        <v>Sim</v>
      </c>
      <c r="L1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2" spans="2:12" x14ac:dyDescent="0.35">
      <c r="B12" s="11" t="s">
        <v>17</v>
      </c>
      <c r="C12" s="11" t="s">
        <v>149</v>
      </c>
      <c r="D12" s="13">
        <v>347857</v>
      </c>
      <c r="E12" s="7">
        <f t="shared" si="2"/>
        <v>243499.9</v>
      </c>
      <c r="F12" s="7">
        <f t="shared" si="3"/>
        <v>313071.3</v>
      </c>
      <c r="G12" s="13">
        <v>350740</v>
      </c>
      <c r="H12" s="14">
        <f>Tabela35[[#This Row],[Volume
Cadastrado (m³)]]/Tabela35[[#This Row],[Volume equivalente de  Etanol Anidro comercializado em 2023 (m³)]]</f>
        <v>1.0082878884139173</v>
      </c>
      <c r="I12" s="13">
        <v>350740</v>
      </c>
      <c r="J12" s="9">
        <f t="shared" si="0"/>
        <v>1.0082878884139173</v>
      </c>
      <c r="K12" s="8" t="str">
        <f t="shared" si="1"/>
        <v>Sim</v>
      </c>
      <c r="L1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3" spans="2:12" x14ac:dyDescent="0.35">
      <c r="B13" s="11" t="s">
        <v>18</v>
      </c>
      <c r="C13" s="11" t="s">
        <v>150</v>
      </c>
      <c r="D13" s="13">
        <v>284553</v>
      </c>
      <c r="E13" s="7">
        <f t="shared" si="2"/>
        <v>199187.09999999998</v>
      </c>
      <c r="F13" s="7">
        <f t="shared" si="3"/>
        <v>256097.7</v>
      </c>
      <c r="G13" s="13">
        <v>180000</v>
      </c>
      <c r="H13" s="14">
        <f>Tabela35[[#This Row],[Volume
Cadastrado (m³)]]/Tabela35[[#This Row],[Volume equivalente de  Etanol Anidro comercializado em 2023 (m³)]]</f>
        <v>0.6325710851756966</v>
      </c>
      <c r="I13" s="13">
        <v>180000</v>
      </c>
      <c r="J13" s="9">
        <f t="shared" si="0"/>
        <v>0.6325710851756966</v>
      </c>
      <c r="K13" s="8" t="str">
        <f t="shared" si="1"/>
        <v>Não</v>
      </c>
      <c r="L13" s="8" t="str">
        <f>IF(Tabela35[[#This Row],[% homologado]]&gt;0.9,"Contrato de Fornecimento",IF(Tabela35[[#This Row],[% Cadastrado]]&lt;0.7,"Compra Direta","Prazo Adicional ao $ 5º do Art.3º*"))</f>
        <v>Compra Direta</v>
      </c>
    </row>
    <row r="14" spans="2:12" x14ac:dyDescent="0.35">
      <c r="B14" s="11" t="s">
        <v>19</v>
      </c>
      <c r="C14" s="11" t="s">
        <v>151</v>
      </c>
      <c r="D14" s="13">
        <v>263736</v>
      </c>
      <c r="E14" s="7">
        <f t="shared" si="2"/>
        <v>184615.19999999998</v>
      </c>
      <c r="F14" s="7">
        <f t="shared" si="3"/>
        <v>237362.4</v>
      </c>
      <c r="G14" s="13">
        <v>332960</v>
      </c>
      <c r="H14" s="14">
        <f>Tabela35[[#This Row],[Volume
Cadastrado (m³)]]/Tabela35[[#This Row],[Volume equivalente de  Etanol Anidro comercializado em 2023 (m³)]]</f>
        <v>1.2624745958079291</v>
      </c>
      <c r="I14" s="13">
        <v>332960</v>
      </c>
      <c r="J14" s="9">
        <f t="shared" si="0"/>
        <v>1.2624745958079291</v>
      </c>
      <c r="K14" s="8" t="str">
        <f t="shared" si="1"/>
        <v>Sim</v>
      </c>
      <c r="L1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5" spans="2:12" x14ac:dyDescent="0.35">
      <c r="B15" s="11" t="s">
        <v>20</v>
      </c>
      <c r="C15" s="11" t="s">
        <v>152</v>
      </c>
      <c r="D15" s="13">
        <v>202803</v>
      </c>
      <c r="E15" s="7">
        <f t="shared" si="2"/>
        <v>141962.09999999998</v>
      </c>
      <c r="F15" s="7">
        <f t="shared" si="3"/>
        <v>182522.7</v>
      </c>
      <c r="G15" s="13">
        <v>231000</v>
      </c>
      <c r="H15" s="14">
        <f>Tabela35[[#This Row],[Volume
Cadastrado (m³)]]/Tabela35[[#This Row],[Volume equivalente de  Etanol Anidro comercializado em 2023 (m³)]]</f>
        <v>1.1390364047869115</v>
      </c>
      <c r="I15" s="13">
        <v>231000</v>
      </c>
      <c r="J15" s="9">
        <f t="shared" si="0"/>
        <v>1.1390364047869115</v>
      </c>
      <c r="K15" s="8" t="str">
        <f t="shared" si="1"/>
        <v>Sim</v>
      </c>
      <c r="L1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6" spans="2:12" x14ac:dyDescent="0.35">
      <c r="B16" s="11" t="s">
        <v>21</v>
      </c>
      <c r="C16" s="11" t="s">
        <v>153</v>
      </c>
      <c r="D16" s="13">
        <v>183557</v>
      </c>
      <c r="E16" s="7">
        <f t="shared" si="2"/>
        <v>128489.9</v>
      </c>
      <c r="F16" s="7">
        <f t="shared" si="3"/>
        <v>165201.30000000002</v>
      </c>
      <c r="G16" s="13">
        <v>291440</v>
      </c>
      <c r="H16" s="14">
        <f>Tabela35[[#This Row],[Volume
Cadastrado (m³)]]/Tabela35[[#This Row],[Volume equivalente de  Etanol Anidro comercializado em 2023 (m³)]]</f>
        <v>1.5877356897312551</v>
      </c>
      <c r="I16" s="13">
        <v>291440</v>
      </c>
      <c r="J16" s="9">
        <f t="shared" si="0"/>
        <v>1.5877356897312551</v>
      </c>
      <c r="K16" s="8" t="str">
        <f t="shared" si="1"/>
        <v>Sim</v>
      </c>
      <c r="L1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7" spans="2:13" x14ac:dyDescent="0.35">
      <c r="B17" s="11" t="s">
        <v>22</v>
      </c>
      <c r="C17" s="11" t="s">
        <v>154</v>
      </c>
      <c r="D17" s="13">
        <v>158625</v>
      </c>
      <c r="E17" s="7">
        <f t="shared" si="2"/>
        <v>111037.5</v>
      </c>
      <c r="F17" s="7">
        <f t="shared" si="3"/>
        <v>142762.5</v>
      </c>
      <c r="G17" s="13">
        <v>210800</v>
      </c>
      <c r="H17" s="14">
        <f>Tabela35[[#This Row],[Volume
Cadastrado (m³)]]/Tabela35[[#This Row],[Volume equivalente de  Etanol Anidro comercializado em 2023 (m³)]]</f>
        <v>1.3289204097714735</v>
      </c>
      <c r="I17" s="13">
        <v>210800</v>
      </c>
      <c r="J17" s="9">
        <f t="shared" si="0"/>
        <v>1.3289204097714735</v>
      </c>
      <c r="K17" s="8" t="str">
        <f t="shared" si="1"/>
        <v>Sim</v>
      </c>
      <c r="L1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8" spans="2:13" x14ac:dyDescent="0.35">
      <c r="B18" s="11" t="s">
        <v>23</v>
      </c>
      <c r="C18" s="11" t="s">
        <v>155</v>
      </c>
      <c r="D18" s="13">
        <v>146002</v>
      </c>
      <c r="E18" s="7">
        <f t="shared" si="2"/>
        <v>102201.4</v>
      </c>
      <c r="F18" s="7">
        <f t="shared" si="3"/>
        <v>131401.80000000002</v>
      </c>
      <c r="G18" s="13">
        <v>123320</v>
      </c>
      <c r="H18" s="14">
        <f>Tabela35[[#This Row],[Volume
Cadastrado (m³)]]/Tabela35[[#This Row],[Volume equivalente de  Etanol Anidro comercializado em 2023 (m³)]]</f>
        <v>0.8446459637539212</v>
      </c>
      <c r="I18" s="13">
        <v>123320</v>
      </c>
      <c r="J18" s="9">
        <f t="shared" si="0"/>
        <v>0.8446459637539212</v>
      </c>
      <c r="K18" s="8" t="str">
        <f t="shared" si="1"/>
        <v>Não</v>
      </c>
      <c r="L18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19" spans="2:13" x14ac:dyDescent="0.35">
      <c r="B19" s="11" t="s">
        <v>24</v>
      </c>
      <c r="C19" s="11" t="s">
        <v>156</v>
      </c>
      <c r="D19" s="13">
        <v>144494</v>
      </c>
      <c r="E19" s="7">
        <f t="shared" si="2"/>
        <v>101145.79999999999</v>
      </c>
      <c r="F19" s="7">
        <f t="shared" si="3"/>
        <v>130044.6</v>
      </c>
      <c r="G19" s="13">
        <v>159920</v>
      </c>
      <c r="H19" s="14">
        <f>Tabela35[[#This Row],[Volume
Cadastrado (m³)]]/Tabela35[[#This Row],[Volume equivalente de  Etanol Anidro comercializado em 2023 (m³)]]</f>
        <v>1.1067587581491274</v>
      </c>
      <c r="I19" s="13">
        <v>159920</v>
      </c>
      <c r="J19" s="9">
        <f t="shared" si="0"/>
        <v>1.1067587581491274</v>
      </c>
      <c r="K19" s="8" t="str">
        <f t="shared" si="1"/>
        <v>Sim</v>
      </c>
      <c r="L1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0" spans="2:13" x14ac:dyDescent="0.35">
      <c r="B20" s="11" t="s">
        <v>25</v>
      </c>
      <c r="C20" s="11" t="s">
        <v>157</v>
      </c>
      <c r="D20" s="13">
        <v>143739</v>
      </c>
      <c r="E20" s="7">
        <f t="shared" si="2"/>
        <v>100617.29999999999</v>
      </c>
      <c r="F20" s="7">
        <f t="shared" si="3"/>
        <v>129365.1</v>
      </c>
      <c r="G20" s="13">
        <v>158000</v>
      </c>
      <c r="H20" s="14">
        <f>Tabela35[[#This Row],[Volume
Cadastrado (m³)]]/Tabela35[[#This Row],[Volume equivalente de  Etanol Anidro comercializado em 2023 (m³)]]</f>
        <v>1.0992145485915443</v>
      </c>
      <c r="I20" s="13">
        <v>158000</v>
      </c>
      <c r="J20" s="9">
        <f t="shared" si="0"/>
        <v>1.0992145485915443</v>
      </c>
      <c r="K20" s="8" t="str">
        <f t="shared" si="1"/>
        <v>Sim</v>
      </c>
      <c r="L2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1" spans="2:13" x14ac:dyDescent="0.35">
      <c r="B21" s="11" t="s">
        <v>26</v>
      </c>
      <c r="C21" s="11" t="s">
        <v>158</v>
      </c>
      <c r="D21" s="13">
        <v>142291</v>
      </c>
      <c r="E21" s="7">
        <f t="shared" si="2"/>
        <v>99603.7</v>
      </c>
      <c r="F21" s="7">
        <f t="shared" si="3"/>
        <v>128061.90000000001</v>
      </c>
      <c r="G21" s="13">
        <v>134700</v>
      </c>
      <c r="H21" s="14">
        <f>Tabela35[[#This Row],[Volume
Cadastrado (m³)]]/Tabela35[[#This Row],[Volume equivalente de  Etanol Anidro comercializado em 2023 (m³)]]</f>
        <v>0.94665158021238172</v>
      </c>
      <c r="I21" s="13">
        <v>134700</v>
      </c>
      <c r="J21" s="12">
        <f>I21/D21</f>
        <v>0.94665158021238172</v>
      </c>
      <c r="K21" s="8" t="str">
        <f>IF(J21&gt;=90%,"Sim","Não")</f>
        <v>Sim</v>
      </c>
      <c r="L2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2" spans="2:13" x14ac:dyDescent="0.35">
      <c r="B22" s="11" t="s">
        <v>27</v>
      </c>
      <c r="C22" s="11" t="s">
        <v>159</v>
      </c>
      <c r="D22" s="13">
        <v>139764</v>
      </c>
      <c r="E22" s="7">
        <f t="shared" si="2"/>
        <v>97834.799999999988</v>
      </c>
      <c r="F22" s="7">
        <f t="shared" si="3"/>
        <v>125787.6</v>
      </c>
      <c r="G22" s="13">
        <v>148000</v>
      </c>
      <c r="H22" s="14">
        <f>Tabela35[[#This Row],[Volume
Cadastrado (m³)]]/Tabela35[[#This Row],[Volume equivalente de  Etanol Anidro comercializado em 2023 (m³)]]</f>
        <v>1.0589279070433015</v>
      </c>
      <c r="I22" s="13">
        <v>148000</v>
      </c>
      <c r="J22" s="12">
        <f t="shared" ref="J22:J53" si="4">I22/D22</f>
        <v>1.0589279070433015</v>
      </c>
      <c r="K22" s="8" t="str">
        <f t="shared" ref="K22:K53" si="5">IF(J22&gt;=90%,"Sim","Não")</f>
        <v>Sim</v>
      </c>
      <c r="L2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3" spans="2:13" x14ac:dyDescent="0.35">
      <c r="B23" s="11" t="s">
        <v>28</v>
      </c>
      <c r="C23" s="11" t="s">
        <v>160</v>
      </c>
      <c r="D23" s="13">
        <v>139469</v>
      </c>
      <c r="E23" s="7">
        <f t="shared" si="2"/>
        <v>97628.299999999988</v>
      </c>
      <c r="F23" s="7">
        <f t="shared" si="3"/>
        <v>125522.1</v>
      </c>
      <c r="G23" s="13">
        <v>139500</v>
      </c>
      <c r="H23" s="14">
        <f>Tabela35[[#This Row],[Volume
Cadastrado (m³)]]/Tabela35[[#This Row],[Volume equivalente de  Etanol Anidro comercializado em 2023 (m³)]]</f>
        <v>1.0002222716159146</v>
      </c>
      <c r="I23" s="13">
        <v>139500</v>
      </c>
      <c r="J23" s="12">
        <f t="shared" si="4"/>
        <v>1.0002222716159146</v>
      </c>
      <c r="K23" s="8" t="str">
        <f t="shared" si="5"/>
        <v>Sim</v>
      </c>
      <c r="L2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4" spans="2:13" x14ac:dyDescent="0.35">
      <c r="B24" s="11" t="s">
        <v>29</v>
      </c>
      <c r="C24" s="11" t="s">
        <v>161</v>
      </c>
      <c r="D24" s="13">
        <v>139195</v>
      </c>
      <c r="E24" s="7">
        <f t="shared" si="2"/>
        <v>97436.5</v>
      </c>
      <c r="F24" s="7">
        <f t="shared" si="3"/>
        <v>125275.5</v>
      </c>
      <c r="G24" s="13">
        <v>134400</v>
      </c>
      <c r="H24" s="14">
        <f>Tabela35[[#This Row],[Volume
Cadastrado (m³)]]/Tabela35[[#This Row],[Volume equivalente de  Etanol Anidro comercializado em 2023 (m³)]]</f>
        <v>0.9655519235604727</v>
      </c>
      <c r="I24" s="13">
        <v>112000</v>
      </c>
      <c r="J24" s="12">
        <f t="shared" si="4"/>
        <v>0.80462660296706057</v>
      </c>
      <c r="K24" s="8" t="str">
        <f t="shared" si="5"/>
        <v>Não</v>
      </c>
      <c r="L24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25" spans="2:13" x14ac:dyDescent="0.35">
      <c r="B25" s="11" t="s">
        <v>30</v>
      </c>
      <c r="C25" s="11" t="s">
        <v>162</v>
      </c>
      <c r="D25" s="13">
        <v>133662</v>
      </c>
      <c r="E25" s="7">
        <f t="shared" si="2"/>
        <v>93563.4</v>
      </c>
      <c r="F25" s="7">
        <f t="shared" si="3"/>
        <v>120295.8</v>
      </c>
      <c r="G25" s="13">
        <v>165500</v>
      </c>
      <c r="H25" s="14">
        <f>Tabela35[[#This Row],[Volume
Cadastrado (m³)]]/Tabela35[[#This Row],[Volume equivalente de  Etanol Anidro comercializado em 2023 (m³)]]</f>
        <v>1.2381978423186843</v>
      </c>
      <c r="I25" s="13">
        <v>165500</v>
      </c>
      <c r="J25" s="12">
        <f t="shared" si="4"/>
        <v>1.2381978423186843</v>
      </c>
      <c r="K25" s="8" t="str">
        <f t="shared" si="5"/>
        <v>Sim</v>
      </c>
      <c r="L2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6" spans="2:13" x14ac:dyDescent="0.35">
      <c r="B26" s="11" t="s">
        <v>31</v>
      </c>
      <c r="C26" s="11" t="s">
        <v>163</v>
      </c>
      <c r="D26" s="13">
        <v>133081</v>
      </c>
      <c r="E26" s="7">
        <f t="shared" si="2"/>
        <v>93156.7</v>
      </c>
      <c r="F26" s="7">
        <f t="shared" si="3"/>
        <v>119772.90000000001</v>
      </c>
      <c r="G26" s="13">
        <v>121460</v>
      </c>
      <c r="H26" s="14">
        <f>Tabela35[[#This Row],[Volume
Cadastrado (m³)]]/Tabela35[[#This Row],[Volume equivalente de  Etanol Anidro comercializado em 2023 (m³)]]</f>
        <v>0.91267724167987918</v>
      </c>
      <c r="I26" s="13">
        <v>121460</v>
      </c>
      <c r="J26" s="12">
        <f t="shared" si="4"/>
        <v>0.91267724167987918</v>
      </c>
      <c r="K26" s="8" t="str">
        <f t="shared" si="5"/>
        <v>Sim</v>
      </c>
      <c r="L2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7" spans="2:13" x14ac:dyDescent="0.35">
      <c r="B27" s="11" t="s">
        <v>32</v>
      </c>
      <c r="C27" s="11" t="s">
        <v>164</v>
      </c>
      <c r="D27" s="13">
        <v>122729</v>
      </c>
      <c r="E27" s="7">
        <f t="shared" si="2"/>
        <v>85910.299999999988</v>
      </c>
      <c r="F27" s="7">
        <f t="shared" si="3"/>
        <v>110456.1</v>
      </c>
      <c r="G27" s="13">
        <v>110538</v>
      </c>
      <c r="H27" s="14">
        <f>Tabela35[[#This Row],[Volume
Cadastrado (m³)]]/Tabela35[[#This Row],[Volume equivalente de  Etanol Anidro comercializado em 2023 (m³)]]</f>
        <v>0.90066732394136673</v>
      </c>
      <c r="I27" s="13">
        <v>66138</v>
      </c>
      <c r="J27" s="12">
        <f t="shared" si="4"/>
        <v>0.53889463777917201</v>
      </c>
      <c r="K27" s="8" t="str">
        <f t="shared" si="5"/>
        <v>Não</v>
      </c>
      <c r="L27" s="8" t="str">
        <f>IF(Tabela35[[#This Row],[% homologado]]&gt;0.9,"Contrato de Fornecimento",IF(Tabela35[[#This Row],[% Cadastrado]]&lt;0.7,"Compra Direta","Prazo Adicional ao $ 5º do Art.3º*"))</f>
        <v>Prazo Adicional ao $ 5º do Art.3º*</v>
      </c>
      <c r="M27" t="s">
        <v>287</v>
      </c>
    </row>
    <row r="28" spans="2:13" x14ac:dyDescent="0.35">
      <c r="B28" s="11" t="s">
        <v>33</v>
      </c>
      <c r="C28" s="11" t="s">
        <v>165</v>
      </c>
      <c r="D28" s="13">
        <v>122215</v>
      </c>
      <c r="E28" s="7">
        <f t="shared" si="2"/>
        <v>85550.5</v>
      </c>
      <c r="F28" s="7">
        <f t="shared" si="3"/>
        <v>109993.5</v>
      </c>
      <c r="G28" s="13">
        <v>112638</v>
      </c>
      <c r="H28" s="14">
        <f>Tabela35[[#This Row],[Volume
Cadastrado (m³)]]/Tabela35[[#This Row],[Volume equivalente de  Etanol Anidro comercializado em 2023 (m³)]]</f>
        <v>0.92163809679662889</v>
      </c>
      <c r="I28" s="13">
        <v>112638</v>
      </c>
      <c r="J28" s="12">
        <f t="shared" si="4"/>
        <v>0.92163809679662889</v>
      </c>
      <c r="K28" s="8" t="str">
        <f t="shared" si="5"/>
        <v>Sim</v>
      </c>
      <c r="L2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29" spans="2:13" x14ac:dyDescent="0.35">
      <c r="B29" s="11" t="s">
        <v>34</v>
      </c>
      <c r="C29" s="11" t="s">
        <v>166</v>
      </c>
      <c r="D29" s="13">
        <v>121424</v>
      </c>
      <c r="E29" s="7">
        <f t="shared" si="2"/>
        <v>84996.799999999988</v>
      </c>
      <c r="F29" s="7">
        <f t="shared" si="3"/>
        <v>109281.60000000001</v>
      </c>
      <c r="G29" s="13">
        <v>165080</v>
      </c>
      <c r="H29" s="14">
        <f>Tabela35[[#This Row],[Volume
Cadastrado (m³)]]/Tabela35[[#This Row],[Volume equivalente de  Etanol Anidro comercializado em 2023 (m³)]]</f>
        <v>1.3595335353801554</v>
      </c>
      <c r="I29" s="13">
        <v>165080</v>
      </c>
      <c r="J29" s="12">
        <f t="shared" si="4"/>
        <v>1.3595335353801554</v>
      </c>
      <c r="K29" s="8" t="str">
        <f t="shared" si="5"/>
        <v>Sim</v>
      </c>
      <c r="L2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0" spans="2:13" x14ac:dyDescent="0.35">
      <c r="B30" s="11" t="s">
        <v>35</v>
      </c>
      <c r="C30" s="11" t="s">
        <v>167</v>
      </c>
      <c r="D30" s="13">
        <v>120894</v>
      </c>
      <c r="E30" s="7">
        <f t="shared" si="2"/>
        <v>84625.799999999988</v>
      </c>
      <c r="F30" s="7">
        <f t="shared" si="3"/>
        <v>108804.6</v>
      </c>
      <c r="G30" s="13">
        <v>158230</v>
      </c>
      <c r="H30" s="14">
        <f>Tabela35[[#This Row],[Volume
Cadastrado (m³)]]/Tabela35[[#This Row],[Volume equivalente de  Etanol Anidro comercializado em 2023 (m³)]]</f>
        <v>1.3088325309775506</v>
      </c>
      <c r="I30" s="13">
        <v>158230</v>
      </c>
      <c r="J30" s="12">
        <f t="shared" si="4"/>
        <v>1.3088325309775506</v>
      </c>
      <c r="K30" s="8" t="str">
        <f t="shared" si="5"/>
        <v>Sim</v>
      </c>
      <c r="L3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1" spans="2:13" x14ac:dyDescent="0.35">
      <c r="B31" s="11" t="s">
        <v>36</v>
      </c>
      <c r="C31" s="11" t="s">
        <v>168</v>
      </c>
      <c r="D31" s="13">
        <v>109575</v>
      </c>
      <c r="E31" s="7">
        <f t="shared" si="2"/>
        <v>76702.5</v>
      </c>
      <c r="F31" s="7">
        <f t="shared" si="3"/>
        <v>98617.5</v>
      </c>
      <c r="G31" s="13">
        <v>99000</v>
      </c>
      <c r="H31" s="14">
        <f>Tabela35[[#This Row],[Volume
Cadastrado (m³)]]/Tabela35[[#This Row],[Volume equivalente de  Etanol Anidro comercializado em 2023 (m³)]]</f>
        <v>0.90349075975359339</v>
      </c>
      <c r="I31" s="13">
        <v>99000</v>
      </c>
      <c r="J31" s="12">
        <f t="shared" si="4"/>
        <v>0.90349075975359339</v>
      </c>
      <c r="K31" s="8" t="str">
        <f t="shared" si="5"/>
        <v>Sim</v>
      </c>
      <c r="L3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2" spans="2:13" x14ac:dyDescent="0.35">
      <c r="B32" s="11" t="s">
        <v>37</v>
      </c>
      <c r="C32" s="11" t="s">
        <v>169</v>
      </c>
      <c r="D32" s="13">
        <v>100390</v>
      </c>
      <c r="E32" s="7">
        <f t="shared" si="2"/>
        <v>70273</v>
      </c>
      <c r="F32" s="7">
        <f t="shared" si="3"/>
        <v>90351</v>
      </c>
      <c r="G32" s="13">
        <v>101500</v>
      </c>
      <c r="H32" s="14">
        <f>Tabela35[[#This Row],[Volume
Cadastrado (m³)]]/Tabela35[[#This Row],[Volume equivalente de  Etanol Anidro comercializado em 2023 (m³)]]</f>
        <v>1.011056878175117</v>
      </c>
      <c r="I32" s="13">
        <v>101500</v>
      </c>
      <c r="J32" s="12">
        <f t="shared" si="4"/>
        <v>1.011056878175117</v>
      </c>
      <c r="K32" s="8" t="str">
        <f t="shared" si="5"/>
        <v>Sim</v>
      </c>
      <c r="L3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3" spans="2:12" x14ac:dyDescent="0.35">
      <c r="B33" s="11" t="s">
        <v>38</v>
      </c>
      <c r="C33" s="11" t="s">
        <v>170</v>
      </c>
      <c r="D33" s="13">
        <v>95941</v>
      </c>
      <c r="E33" s="7">
        <f t="shared" si="2"/>
        <v>67158.7</v>
      </c>
      <c r="F33" s="7">
        <f t="shared" si="3"/>
        <v>86346.900000000009</v>
      </c>
      <c r="G33" s="13">
        <v>98560</v>
      </c>
      <c r="H33" s="14">
        <f>Tabela35[[#This Row],[Volume
Cadastrado (m³)]]/Tabela35[[#This Row],[Volume equivalente de  Etanol Anidro comercializado em 2023 (m³)]]</f>
        <v>1.0272980269123733</v>
      </c>
      <c r="I33" s="13">
        <v>92560</v>
      </c>
      <c r="J33" s="12">
        <f t="shared" si="4"/>
        <v>0.96475959183248039</v>
      </c>
      <c r="K33" s="8" t="str">
        <f t="shared" si="5"/>
        <v>Sim</v>
      </c>
      <c r="L3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4" spans="2:12" x14ac:dyDescent="0.35">
      <c r="B34" s="11" t="s">
        <v>39</v>
      </c>
      <c r="C34" s="11" t="s">
        <v>171</v>
      </c>
      <c r="D34" s="13">
        <v>93269</v>
      </c>
      <c r="E34" s="7">
        <f t="shared" si="2"/>
        <v>65288.299999999996</v>
      </c>
      <c r="F34" s="7">
        <f t="shared" si="3"/>
        <v>83942.1</v>
      </c>
      <c r="G34" s="13">
        <v>89160</v>
      </c>
      <c r="H34" s="14">
        <f>Tabela35[[#This Row],[Volume
Cadastrado (m³)]]/Tabela35[[#This Row],[Volume equivalente de  Etanol Anidro comercializado em 2023 (m³)]]</f>
        <v>0.95594463326507195</v>
      </c>
      <c r="I34" s="13">
        <v>89160</v>
      </c>
      <c r="J34" s="12">
        <f t="shared" si="4"/>
        <v>0.95594463326507195</v>
      </c>
      <c r="K34" s="8" t="str">
        <f t="shared" si="5"/>
        <v>Sim</v>
      </c>
      <c r="L3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5" spans="2:12" x14ac:dyDescent="0.35">
      <c r="B35" s="11" t="s">
        <v>40</v>
      </c>
      <c r="C35" s="11" t="s">
        <v>172</v>
      </c>
      <c r="D35" s="13">
        <v>75702</v>
      </c>
      <c r="E35" s="7">
        <f t="shared" si="2"/>
        <v>52991.399999999994</v>
      </c>
      <c r="F35" s="7">
        <f t="shared" si="3"/>
        <v>68131.8</v>
      </c>
      <c r="G35" s="13">
        <v>120402</v>
      </c>
      <c r="H35" s="14">
        <f>Tabela35[[#This Row],[Volume
Cadastrado (m³)]]/Tabela35[[#This Row],[Volume equivalente de  Etanol Anidro comercializado em 2023 (m³)]]</f>
        <v>1.5904731711183324</v>
      </c>
      <c r="I35" s="13">
        <v>120402</v>
      </c>
      <c r="J35" s="12">
        <f t="shared" si="4"/>
        <v>1.5904731711183324</v>
      </c>
      <c r="K35" s="8" t="str">
        <f t="shared" si="5"/>
        <v>Sim</v>
      </c>
      <c r="L3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6" spans="2:12" x14ac:dyDescent="0.35">
      <c r="B36" s="11" t="s">
        <v>41</v>
      </c>
      <c r="C36" s="11" t="s">
        <v>173</v>
      </c>
      <c r="D36" s="13">
        <v>68195</v>
      </c>
      <c r="E36" s="7">
        <f t="shared" si="2"/>
        <v>47736.5</v>
      </c>
      <c r="F36" s="7">
        <f t="shared" si="3"/>
        <v>61375.5</v>
      </c>
      <c r="G36" s="13">
        <v>61840</v>
      </c>
      <c r="H36" s="14">
        <f>Tabela35[[#This Row],[Volume
Cadastrado (m³)]]/Tabela35[[#This Row],[Volume equivalente de  Etanol Anidro comercializado em 2023 (m³)]]</f>
        <v>0.90681134980570421</v>
      </c>
      <c r="I36" s="13">
        <v>61840</v>
      </c>
      <c r="J36" s="12">
        <f t="shared" si="4"/>
        <v>0.90681134980570421</v>
      </c>
      <c r="K36" s="8" t="str">
        <f t="shared" si="5"/>
        <v>Sim</v>
      </c>
      <c r="L3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7" spans="2:12" x14ac:dyDescent="0.35">
      <c r="B37" s="11" t="s">
        <v>42</v>
      </c>
      <c r="C37" s="11" t="s">
        <v>174</v>
      </c>
      <c r="D37" s="13">
        <v>67790</v>
      </c>
      <c r="E37" s="7">
        <f t="shared" si="2"/>
        <v>47453</v>
      </c>
      <c r="F37" s="7">
        <f t="shared" si="3"/>
        <v>61011</v>
      </c>
      <c r="G37" s="13">
        <v>85700</v>
      </c>
      <c r="H37" s="14">
        <f>Tabela35[[#This Row],[Volume
Cadastrado (m³)]]/Tabela35[[#This Row],[Volume equivalente de  Etanol Anidro comercializado em 2023 (m³)]]</f>
        <v>1.2641982593302847</v>
      </c>
      <c r="I37" s="13">
        <v>85700</v>
      </c>
      <c r="J37" s="12">
        <f t="shared" si="4"/>
        <v>1.2641982593302847</v>
      </c>
      <c r="K37" s="8" t="str">
        <f t="shared" si="5"/>
        <v>Sim</v>
      </c>
      <c r="L3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8" spans="2:12" x14ac:dyDescent="0.35">
      <c r="B38" s="11" t="s">
        <v>43</v>
      </c>
      <c r="C38" s="11" t="s">
        <v>175</v>
      </c>
      <c r="D38" s="13">
        <v>61562</v>
      </c>
      <c r="E38" s="7">
        <f t="shared" si="2"/>
        <v>43093.399999999994</v>
      </c>
      <c r="F38" s="7">
        <f t="shared" si="3"/>
        <v>55405.8</v>
      </c>
      <c r="G38" s="13">
        <v>63600</v>
      </c>
      <c r="H38" s="14">
        <f>Tabela35[[#This Row],[Volume
Cadastrado (m³)]]/Tabela35[[#This Row],[Volume equivalente de  Etanol Anidro comercializado em 2023 (m³)]]</f>
        <v>1.0331048373996947</v>
      </c>
      <c r="I38" s="13">
        <v>63600</v>
      </c>
      <c r="J38" s="12">
        <f t="shared" si="4"/>
        <v>1.0331048373996947</v>
      </c>
      <c r="K38" s="8" t="str">
        <f t="shared" si="5"/>
        <v>Sim</v>
      </c>
      <c r="L3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39" spans="2:12" x14ac:dyDescent="0.35">
      <c r="B39" s="11" t="s">
        <v>44</v>
      </c>
      <c r="C39" s="11" t="s">
        <v>176</v>
      </c>
      <c r="D39" s="13">
        <v>60681</v>
      </c>
      <c r="E39" s="7">
        <f t="shared" si="2"/>
        <v>42476.7</v>
      </c>
      <c r="F39" s="7">
        <f t="shared" si="3"/>
        <v>54612.9</v>
      </c>
      <c r="G39" s="13">
        <v>66000</v>
      </c>
      <c r="H39" s="14">
        <f>Tabela35[[#This Row],[Volume
Cadastrado (m³)]]/Tabela35[[#This Row],[Volume equivalente de  Etanol Anidro comercializado em 2023 (m³)]]</f>
        <v>1.0876551144509814</v>
      </c>
      <c r="I39" s="13">
        <v>66000</v>
      </c>
      <c r="J39" s="12">
        <f t="shared" si="4"/>
        <v>1.0876551144509814</v>
      </c>
      <c r="K39" s="8" t="str">
        <f t="shared" si="5"/>
        <v>Sim</v>
      </c>
      <c r="L3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0" spans="2:12" x14ac:dyDescent="0.35">
      <c r="B40" s="11" t="s">
        <v>45</v>
      </c>
      <c r="C40" s="11" t="s">
        <v>177</v>
      </c>
      <c r="D40" s="13">
        <v>58622</v>
      </c>
      <c r="E40" s="7">
        <f t="shared" si="2"/>
        <v>41035.399999999994</v>
      </c>
      <c r="F40" s="7">
        <f t="shared" si="3"/>
        <v>52759.8</v>
      </c>
      <c r="G40" s="13">
        <v>71880</v>
      </c>
      <c r="H40" s="14">
        <f>Tabela35[[#This Row],[Volume
Cadastrado (m³)]]/Tabela35[[#This Row],[Volume equivalente de  Etanol Anidro comercializado em 2023 (m³)]]</f>
        <v>1.2261608269932789</v>
      </c>
      <c r="I40" s="13">
        <v>71880</v>
      </c>
      <c r="J40" s="12">
        <f t="shared" si="4"/>
        <v>1.2261608269932789</v>
      </c>
      <c r="K40" s="8" t="str">
        <f t="shared" si="5"/>
        <v>Sim</v>
      </c>
      <c r="L4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1" spans="2:12" x14ac:dyDescent="0.35">
      <c r="B41" s="11" t="s">
        <v>46</v>
      </c>
      <c r="C41" s="11" t="s">
        <v>178</v>
      </c>
      <c r="D41" s="13">
        <v>58413</v>
      </c>
      <c r="E41" s="7">
        <f t="shared" si="2"/>
        <v>40889.1</v>
      </c>
      <c r="F41" s="7">
        <f t="shared" si="3"/>
        <v>52571.700000000004</v>
      </c>
      <c r="G41" s="13">
        <v>26540</v>
      </c>
      <c r="H41" s="14">
        <f>Tabela35[[#This Row],[Volume
Cadastrado (m³)]]/Tabela35[[#This Row],[Volume equivalente de  Etanol Anidro comercializado em 2023 (m³)]]</f>
        <v>0.45435091503603647</v>
      </c>
      <c r="I41" s="13">
        <v>26540</v>
      </c>
      <c r="J41" s="12">
        <f t="shared" si="4"/>
        <v>0.45435091503603647</v>
      </c>
      <c r="K41" s="8" t="str">
        <f t="shared" si="5"/>
        <v>Não</v>
      </c>
      <c r="L41" s="8" t="str">
        <f>IF(Tabela35[[#This Row],[% homologado]]&gt;0.9,"Contrato de Fornecimento",IF(Tabela35[[#This Row],[% Cadastrado]]&lt;0.7,"Compra Direta","Prazo Adicional ao $ 5º do Art.3º*"))</f>
        <v>Compra Direta</v>
      </c>
    </row>
    <row r="42" spans="2:12" x14ac:dyDescent="0.35">
      <c r="B42" s="11" t="s">
        <v>47</v>
      </c>
      <c r="C42" s="11" t="s">
        <v>179</v>
      </c>
      <c r="D42" s="13">
        <v>54958</v>
      </c>
      <c r="E42" s="7">
        <f t="shared" si="2"/>
        <v>38470.6</v>
      </c>
      <c r="F42" s="7">
        <f t="shared" si="3"/>
        <v>49462.200000000004</v>
      </c>
      <c r="G42" s="13">
        <v>50600</v>
      </c>
      <c r="H42" s="14">
        <f>Tabela35[[#This Row],[Volume
Cadastrado (m³)]]/Tabela35[[#This Row],[Volume equivalente de  Etanol Anidro comercializado em 2023 (m³)]]</f>
        <v>0.9207030823537975</v>
      </c>
      <c r="I42" s="13">
        <v>50600</v>
      </c>
      <c r="J42" s="12">
        <f t="shared" si="4"/>
        <v>0.9207030823537975</v>
      </c>
      <c r="K42" s="8" t="str">
        <f t="shared" si="5"/>
        <v>Sim</v>
      </c>
      <c r="L4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3" spans="2:12" x14ac:dyDescent="0.35">
      <c r="B43" s="11" t="s">
        <v>48</v>
      </c>
      <c r="C43" s="11" t="s">
        <v>180</v>
      </c>
      <c r="D43" s="13">
        <v>54114</v>
      </c>
      <c r="E43" s="7">
        <f t="shared" si="2"/>
        <v>37879.799999999996</v>
      </c>
      <c r="F43" s="7">
        <f t="shared" si="3"/>
        <v>48702.6</v>
      </c>
      <c r="G43" s="13">
        <v>82440</v>
      </c>
      <c r="H43" s="14">
        <f>Tabela35[[#This Row],[Volume
Cadastrado (m³)]]/Tabela35[[#This Row],[Volume equivalente de  Etanol Anidro comercializado em 2023 (m³)]]</f>
        <v>1.5234504934028164</v>
      </c>
      <c r="I43" s="13">
        <v>82440</v>
      </c>
      <c r="J43" s="12">
        <f t="shared" si="4"/>
        <v>1.5234504934028164</v>
      </c>
      <c r="K43" s="8" t="str">
        <f t="shared" si="5"/>
        <v>Sim</v>
      </c>
      <c r="L4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4" spans="2:12" x14ac:dyDescent="0.35">
      <c r="B44" s="11" t="s">
        <v>49</v>
      </c>
      <c r="C44" s="11" t="s">
        <v>181</v>
      </c>
      <c r="D44" s="13">
        <v>53598</v>
      </c>
      <c r="E44" s="7">
        <f t="shared" si="2"/>
        <v>37518.6</v>
      </c>
      <c r="F44" s="7">
        <f t="shared" si="3"/>
        <v>48238.200000000004</v>
      </c>
      <c r="G44" s="13">
        <v>72000</v>
      </c>
      <c r="H44" s="14">
        <f>Tabela35[[#This Row],[Volume
Cadastrado (m³)]]/Tabela35[[#This Row],[Volume equivalente de  Etanol Anidro comercializado em 2023 (m³)]]</f>
        <v>1.3433337064815851</v>
      </c>
      <c r="I44" s="13">
        <v>72000</v>
      </c>
      <c r="J44" s="12">
        <f t="shared" si="4"/>
        <v>1.3433337064815851</v>
      </c>
      <c r="K44" s="8" t="str">
        <f t="shared" si="5"/>
        <v>Sim</v>
      </c>
      <c r="L4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5" spans="2:12" x14ac:dyDescent="0.35">
      <c r="B45" s="11" t="s">
        <v>50</v>
      </c>
      <c r="C45" s="11" t="s">
        <v>283</v>
      </c>
      <c r="D45" s="13">
        <v>47953</v>
      </c>
      <c r="E45" s="7">
        <f t="shared" si="2"/>
        <v>33567.1</v>
      </c>
      <c r="F45" s="7">
        <f t="shared" si="3"/>
        <v>43157.700000000004</v>
      </c>
      <c r="G45" s="13">
        <v>77400</v>
      </c>
      <c r="H45" s="14">
        <f>Tabela35[[#This Row],[Volume
Cadastrado (m³)]]/Tabela35[[#This Row],[Volume equivalente de  Etanol Anidro comercializado em 2023 (m³)]]</f>
        <v>1.6140804537776572</v>
      </c>
      <c r="I45" s="13">
        <v>77400</v>
      </c>
      <c r="J45" s="12">
        <f t="shared" si="4"/>
        <v>1.6140804537776572</v>
      </c>
      <c r="K45" s="8" t="str">
        <f t="shared" si="5"/>
        <v>Sim</v>
      </c>
      <c r="L4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6" spans="2:12" x14ac:dyDescent="0.35">
      <c r="B46" s="11" t="s">
        <v>51</v>
      </c>
      <c r="C46" s="11" t="s">
        <v>182</v>
      </c>
      <c r="D46" s="13">
        <v>43837</v>
      </c>
      <c r="E46" s="7">
        <f t="shared" si="2"/>
        <v>30685.899999999998</v>
      </c>
      <c r="F46" s="7">
        <f t="shared" si="3"/>
        <v>39453.300000000003</v>
      </c>
      <c r="G46" s="13">
        <v>39600</v>
      </c>
      <c r="H46" s="14">
        <f>Tabela35[[#This Row],[Volume
Cadastrado (m³)]]/Tabela35[[#This Row],[Volume equivalente de  Etanol Anidro comercializado em 2023 (m³)]]</f>
        <v>0.90334648812646856</v>
      </c>
      <c r="I46" s="13">
        <v>39600</v>
      </c>
      <c r="J46" s="12">
        <f t="shared" si="4"/>
        <v>0.90334648812646856</v>
      </c>
      <c r="K46" s="8" t="str">
        <f t="shared" si="5"/>
        <v>Sim</v>
      </c>
      <c r="L4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7" spans="2:12" x14ac:dyDescent="0.35">
      <c r="B47" s="11" t="s">
        <v>52</v>
      </c>
      <c r="C47" s="11" t="s">
        <v>183</v>
      </c>
      <c r="D47" s="13">
        <v>40187</v>
      </c>
      <c r="E47" s="7">
        <f t="shared" si="2"/>
        <v>28130.899999999998</v>
      </c>
      <c r="F47" s="7">
        <f t="shared" si="3"/>
        <v>36168.300000000003</v>
      </c>
      <c r="G47" s="13">
        <v>36240</v>
      </c>
      <c r="H47" s="14">
        <f>Tabela35[[#This Row],[Volume
Cadastrado (m³)]]/Tabela35[[#This Row],[Volume equivalente de  Etanol Anidro comercializado em 2023 (m³)]]</f>
        <v>0.90178415905641129</v>
      </c>
      <c r="I47" s="13">
        <v>36240</v>
      </c>
      <c r="J47" s="12">
        <f t="shared" si="4"/>
        <v>0.90178415905641129</v>
      </c>
      <c r="K47" s="8" t="str">
        <f t="shared" si="5"/>
        <v>Sim</v>
      </c>
      <c r="L4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8" spans="2:12" x14ac:dyDescent="0.35">
      <c r="B48" s="11" t="s">
        <v>53</v>
      </c>
      <c r="C48" s="11" t="s">
        <v>184</v>
      </c>
      <c r="D48" s="13">
        <v>37938</v>
      </c>
      <c r="E48" s="7">
        <f t="shared" si="2"/>
        <v>26556.6</v>
      </c>
      <c r="F48" s="7">
        <f t="shared" si="3"/>
        <v>34144.200000000004</v>
      </c>
      <c r="G48" s="13">
        <v>75600</v>
      </c>
      <c r="H48" s="14">
        <f>Tabela35[[#This Row],[Volume
Cadastrado (m³)]]/Tabela35[[#This Row],[Volume equivalente de  Etanol Anidro comercializado em 2023 (m³)]]</f>
        <v>1.9927249723232643</v>
      </c>
      <c r="I48" s="13">
        <v>75600</v>
      </c>
      <c r="J48" s="12">
        <f t="shared" si="4"/>
        <v>1.9927249723232643</v>
      </c>
      <c r="K48" s="8" t="str">
        <f t="shared" si="5"/>
        <v>Sim</v>
      </c>
      <c r="L4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49" spans="2:12" x14ac:dyDescent="0.35">
      <c r="B49" s="11" t="s">
        <v>54</v>
      </c>
      <c r="C49" s="11" t="s">
        <v>185</v>
      </c>
      <c r="D49" s="13">
        <v>34940</v>
      </c>
      <c r="E49" s="7">
        <f t="shared" si="2"/>
        <v>24458</v>
      </c>
      <c r="F49" s="7">
        <f t="shared" si="3"/>
        <v>31446</v>
      </c>
      <c r="G49" s="13">
        <v>31450</v>
      </c>
      <c r="H49" s="14">
        <f>Tabela35[[#This Row],[Volume
Cadastrado (m³)]]/Tabela35[[#This Row],[Volume equivalente de  Etanol Anidro comercializado em 2023 (m³)]]</f>
        <v>0.90011448196908983</v>
      </c>
      <c r="I49" s="13">
        <v>31450</v>
      </c>
      <c r="J49" s="12">
        <f t="shared" si="4"/>
        <v>0.90011448196908983</v>
      </c>
      <c r="K49" s="8" t="str">
        <f t="shared" si="5"/>
        <v>Sim</v>
      </c>
      <c r="L4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0" spans="2:12" x14ac:dyDescent="0.35">
      <c r="B50" s="11" t="s">
        <v>55</v>
      </c>
      <c r="C50" s="11" t="s">
        <v>186</v>
      </c>
      <c r="D50" s="13">
        <v>32176</v>
      </c>
      <c r="E50" s="7">
        <f t="shared" si="2"/>
        <v>22523.199999999997</v>
      </c>
      <c r="F50" s="7">
        <f t="shared" si="3"/>
        <v>28958.400000000001</v>
      </c>
      <c r="G50" s="13">
        <v>23000</v>
      </c>
      <c r="H50" s="14">
        <f>Tabela35[[#This Row],[Volume
Cadastrado (m³)]]/Tabela35[[#This Row],[Volume equivalente de  Etanol Anidro comercializado em 2023 (m³)]]</f>
        <v>0.71481849825957233</v>
      </c>
      <c r="I50" s="13">
        <v>23000</v>
      </c>
      <c r="J50" s="12">
        <f t="shared" si="4"/>
        <v>0.71481849825957233</v>
      </c>
      <c r="K50" s="8" t="str">
        <f t="shared" si="5"/>
        <v>Não</v>
      </c>
      <c r="L50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51" spans="2:12" x14ac:dyDescent="0.35">
      <c r="B51" s="11" t="s">
        <v>56</v>
      </c>
      <c r="C51" s="11" t="s">
        <v>187</v>
      </c>
      <c r="D51" s="13">
        <v>31711</v>
      </c>
      <c r="E51" s="7">
        <f t="shared" si="2"/>
        <v>22197.699999999997</v>
      </c>
      <c r="F51" s="7">
        <f t="shared" si="3"/>
        <v>28539.9</v>
      </c>
      <c r="G51" s="13">
        <v>29400</v>
      </c>
      <c r="H51" s="14">
        <f>Tabela35[[#This Row],[Volume
Cadastrado (m³)]]/Tabela35[[#This Row],[Volume equivalente de  Etanol Anidro comercializado em 2023 (m³)]]</f>
        <v>0.92712308031913215</v>
      </c>
      <c r="I51" s="13">
        <v>29400</v>
      </c>
      <c r="J51" s="12">
        <f t="shared" si="4"/>
        <v>0.92712308031913215</v>
      </c>
      <c r="K51" s="8" t="str">
        <f t="shared" si="5"/>
        <v>Sim</v>
      </c>
      <c r="L5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2" spans="2:12" x14ac:dyDescent="0.35">
      <c r="B52" s="11" t="s">
        <v>57</v>
      </c>
      <c r="C52" s="11" t="s">
        <v>188</v>
      </c>
      <c r="D52" s="13">
        <v>31303</v>
      </c>
      <c r="E52" s="7">
        <f t="shared" si="2"/>
        <v>21912.1</v>
      </c>
      <c r="F52" s="7">
        <f t="shared" si="3"/>
        <v>28172.7</v>
      </c>
      <c r="G52" s="13">
        <v>38400</v>
      </c>
      <c r="H52" s="14">
        <f>Tabela35[[#This Row],[Volume
Cadastrado (m³)]]/Tabela35[[#This Row],[Volume equivalente de  Etanol Anidro comercializado em 2023 (m³)]]</f>
        <v>1.2267194837555506</v>
      </c>
      <c r="I52" s="13">
        <v>38400</v>
      </c>
      <c r="J52" s="12">
        <f t="shared" si="4"/>
        <v>1.2267194837555506</v>
      </c>
      <c r="K52" s="8" t="str">
        <f t="shared" si="5"/>
        <v>Sim</v>
      </c>
      <c r="L5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3" spans="2:12" x14ac:dyDescent="0.35">
      <c r="B53" s="11" t="s">
        <v>58</v>
      </c>
      <c r="C53" s="11" t="s">
        <v>189</v>
      </c>
      <c r="D53" s="13">
        <v>31002</v>
      </c>
      <c r="E53" s="7">
        <f t="shared" si="2"/>
        <v>21701.399999999998</v>
      </c>
      <c r="F53" s="7">
        <f t="shared" si="3"/>
        <v>27901.8</v>
      </c>
      <c r="G53" s="13">
        <v>28500</v>
      </c>
      <c r="H53" s="14">
        <f>Tabela35[[#This Row],[Volume
Cadastrado (m³)]]/Tabela35[[#This Row],[Volume equivalente de  Etanol Anidro comercializado em 2023 (m³)]]</f>
        <v>0.91929552932068903</v>
      </c>
      <c r="I53" s="13">
        <v>28500</v>
      </c>
      <c r="J53" s="12">
        <f t="shared" si="4"/>
        <v>0.91929552932068903</v>
      </c>
      <c r="K53" s="8" t="str">
        <f t="shared" si="5"/>
        <v>Sim</v>
      </c>
      <c r="L5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4" spans="2:12" x14ac:dyDescent="0.35">
      <c r="B54" s="11" t="s">
        <v>59</v>
      </c>
      <c r="C54" s="11" t="s">
        <v>190</v>
      </c>
      <c r="D54" s="13">
        <v>30813</v>
      </c>
      <c r="E54" s="7">
        <f t="shared" si="2"/>
        <v>21569.1</v>
      </c>
      <c r="F54" s="7">
        <f t="shared" si="3"/>
        <v>27731.7</v>
      </c>
      <c r="G54" s="13">
        <v>22260</v>
      </c>
      <c r="H54" s="14">
        <f>Tabela35[[#This Row],[Volume
Cadastrado (m³)]]/Tabela35[[#This Row],[Volume equivalente de  Etanol Anidro comercializado em 2023 (m³)]]</f>
        <v>0.72242235420114886</v>
      </c>
      <c r="I54" s="13">
        <v>22260</v>
      </c>
      <c r="J54" s="12">
        <f t="shared" ref="J54:J85" si="6">I54/D54</f>
        <v>0.72242235420114886</v>
      </c>
      <c r="K54" s="8" t="str">
        <f t="shared" ref="K54:K85" si="7">IF(J54&gt;=90%,"Sim","Não")</f>
        <v>Não</v>
      </c>
      <c r="L54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55" spans="2:12" x14ac:dyDescent="0.35">
      <c r="B55" s="11" t="s">
        <v>60</v>
      </c>
      <c r="C55" s="11" t="s">
        <v>191</v>
      </c>
      <c r="D55" s="13">
        <v>28743</v>
      </c>
      <c r="E55" s="7">
        <f t="shared" si="2"/>
        <v>20120.099999999999</v>
      </c>
      <c r="F55" s="7">
        <f t="shared" si="3"/>
        <v>25868.7</v>
      </c>
      <c r="G55" s="13">
        <v>27000</v>
      </c>
      <c r="H55" s="14">
        <f>Tabela35[[#This Row],[Volume
Cadastrado (m³)]]/Tabela35[[#This Row],[Volume equivalente de  Etanol Anidro comercializado em 2023 (m³)]]</f>
        <v>0.93935914831437217</v>
      </c>
      <c r="I55" s="13">
        <v>27000</v>
      </c>
      <c r="J55" s="12">
        <f t="shared" si="6"/>
        <v>0.93935914831437217</v>
      </c>
      <c r="K55" s="8" t="str">
        <f t="shared" si="7"/>
        <v>Sim</v>
      </c>
      <c r="L5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6" spans="2:12" x14ac:dyDescent="0.35">
      <c r="B56" s="11" t="s">
        <v>61</v>
      </c>
      <c r="C56" s="11" t="s">
        <v>192</v>
      </c>
      <c r="D56" s="13">
        <v>27933</v>
      </c>
      <c r="E56" s="7">
        <f t="shared" si="2"/>
        <v>19553.099999999999</v>
      </c>
      <c r="F56" s="7">
        <f t="shared" si="3"/>
        <v>25139.7</v>
      </c>
      <c r="G56" s="13">
        <v>25140</v>
      </c>
      <c r="H56" s="14">
        <f>Tabela35[[#This Row],[Volume
Cadastrado (m³)]]/Tabela35[[#This Row],[Volume equivalente de  Etanol Anidro comercializado em 2023 (m³)]]</f>
        <v>0.90001073998496406</v>
      </c>
      <c r="I56" s="13">
        <v>25140</v>
      </c>
      <c r="J56" s="12">
        <f t="shared" si="6"/>
        <v>0.90001073998496406</v>
      </c>
      <c r="K56" s="8" t="str">
        <f t="shared" si="7"/>
        <v>Sim</v>
      </c>
      <c r="L5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7" spans="2:12" x14ac:dyDescent="0.35">
      <c r="B57" s="11" t="s">
        <v>62</v>
      </c>
      <c r="C57" s="11" t="s">
        <v>193</v>
      </c>
      <c r="D57" s="13">
        <v>26583</v>
      </c>
      <c r="E57" s="7">
        <f t="shared" si="2"/>
        <v>18608.099999999999</v>
      </c>
      <c r="F57" s="7">
        <f t="shared" si="3"/>
        <v>23924.7</v>
      </c>
      <c r="G57" s="13">
        <v>0</v>
      </c>
      <c r="H57" s="14">
        <f>Tabela35[[#This Row],[Volume
Cadastrado (m³)]]/Tabela35[[#This Row],[Volume equivalente de  Etanol Anidro comercializado em 2023 (m³)]]</f>
        <v>0</v>
      </c>
      <c r="I57" s="13">
        <v>0</v>
      </c>
      <c r="J57" s="12">
        <f t="shared" si="6"/>
        <v>0</v>
      </c>
      <c r="K57" s="8" t="str">
        <f t="shared" si="7"/>
        <v>Não</v>
      </c>
      <c r="L57" s="8" t="str">
        <f>IF(Tabela35[[#This Row],[% homologado]]&gt;0.9,"Contrato de Fornecimento",IF(Tabela35[[#This Row],[% Cadastrado]]&lt;0.7,"Compra Direta","Prazo Adicional ao $ 5º do Art.3º*"))</f>
        <v>Compra Direta</v>
      </c>
    </row>
    <row r="58" spans="2:12" x14ac:dyDescent="0.35">
      <c r="B58" s="11" t="s">
        <v>63</v>
      </c>
      <c r="C58" s="11" t="s">
        <v>194</v>
      </c>
      <c r="D58" s="13">
        <v>26444</v>
      </c>
      <c r="E58" s="7">
        <f t="shared" si="2"/>
        <v>18510.8</v>
      </c>
      <c r="F58" s="7">
        <f t="shared" si="3"/>
        <v>23799.600000000002</v>
      </c>
      <c r="G58" s="13">
        <v>34510</v>
      </c>
      <c r="H58" s="14">
        <f>Tabela35[[#This Row],[Volume
Cadastrado (m³)]]/Tabela35[[#This Row],[Volume equivalente de  Etanol Anidro comercializado em 2023 (m³)]]</f>
        <v>1.3050219331417334</v>
      </c>
      <c r="I58" s="13">
        <v>34510</v>
      </c>
      <c r="J58" s="12">
        <f t="shared" si="6"/>
        <v>1.3050219331417334</v>
      </c>
      <c r="K58" s="8" t="str">
        <f t="shared" si="7"/>
        <v>Sim</v>
      </c>
      <c r="L5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59" spans="2:12" x14ac:dyDescent="0.35">
      <c r="B59" s="11" t="s">
        <v>64</v>
      </c>
      <c r="C59" s="11" t="s">
        <v>195</v>
      </c>
      <c r="D59" s="13">
        <v>26145</v>
      </c>
      <c r="E59" s="7">
        <f t="shared" si="2"/>
        <v>18301.5</v>
      </c>
      <c r="F59" s="7">
        <f t="shared" si="3"/>
        <v>23530.5</v>
      </c>
      <c r="G59" s="13">
        <v>25000</v>
      </c>
      <c r="H59" s="14">
        <f>Tabela35[[#This Row],[Volume
Cadastrado (m³)]]/Tabela35[[#This Row],[Volume equivalente de  Etanol Anidro comercializado em 2023 (m³)]]</f>
        <v>0.95620577548288388</v>
      </c>
      <c r="I59" s="13">
        <v>25000</v>
      </c>
      <c r="J59" s="12">
        <f t="shared" si="6"/>
        <v>0.95620577548288388</v>
      </c>
      <c r="K59" s="8" t="str">
        <f t="shared" si="7"/>
        <v>Sim</v>
      </c>
      <c r="L5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0" spans="2:12" x14ac:dyDescent="0.35">
      <c r="B60" s="11" t="s">
        <v>65</v>
      </c>
      <c r="C60" s="11" t="s">
        <v>196</v>
      </c>
      <c r="D60" s="13">
        <v>25948</v>
      </c>
      <c r="E60" s="7">
        <f t="shared" si="2"/>
        <v>18163.599999999999</v>
      </c>
      <c r="F60" s="7">
        <f t="shared" si="3"/>
        <v>23353.200000000001</v>
      </c>
      <c r="G60" s="13">
        <v>24160</v>
      </c>
      <c r="H60" s="14">
        <f>Tabela35[[#This Row],[Volume
Cadastrado (m³)]]/Tabela35[[#This Row],[Volume equivalente de  Etanol Anidro comercializado em 2023 (m³)]]</f>
        <v>0.93109295514105128</v>
      </c>
      <c r="I60" s="13">
        <v>24160</v>
      </c>
      <c r="J60" s="12">
        <f t="shared" si="6"/>
        <v>0.93109295514105128</v>
      </c>
      <c r="K60" s="8" t="str">
        <f t="shared" si="7"/>
        <v>Sim</v>
      </c>
      <c r="L6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1" spans="2:12" x14ac:dyDescent="0.35">
      <c r="B61" s="11" t="s">
        <v>66</v>
      </c>
      <c r="C61" s="11" t="s">
        <v>197</v>
      </c>
      <c r="D61" s="13">
        <v>25805</v>
      </c>
      <c r="E61" s="7">
        <f t="shared" si="2"/>
        <v>18063.5</v>
      </c>
      <c r="F61" s="7">
        <f t="shared" si="3"/>
        <v>23224.5</v>
      </c>
      <c r="G61" s="13">
        <v>23320</v>
      </c>
      <c r="H61" s="14">
        <f>Tabela35[[#This Row],[Volume
Cadastrado (m³)]]/Tabela35[[#This Row],[Volume equivalente de  Etanol Anidro comercializado em 2023 (m³)]]</f>
        <v>0.90370083317186589</v>
      </c>
      <c r="I61" s="13">
        <v>23320</v>
      </c>
      <c r="J61" s="12">
        <f t="shared" si="6"/>
        <v>0.90370083317186589</v>
      </c>
      <c r="K61" s="8" t="str">
        <f t="shared" si="7"/>
        <v>Sim</v>
      </c>
      <c r="L6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2" spans="2:12" x14ac:dyDescent="0.35">
      <c r="B62" s="11" t="s">
        <v>67</v>
      </c>
      <c r="C62" s="11" t="s">
        <v>198</v>
      </c>
      <c r="D62" s="13">
        <v>25535</v>
      </c>
      <c r="E62" s="7">
        <f t="shared" si="2"/>
        <v>17874.5</v>
      </c>
      <c r="F62" s="7">
        <f t="shared" si="3"/>
        <v>22981.5</v>
      </c>
      <c r="G62" s="13">
        <v>23775</v>
      </c>
      <c r="H62" s="14">
        <f>Tabela35[[#This Row],[Volume
Cadastrado (m³)]]/Tabela35[[#This Row],[Volume equivalente de  Etanol Anidro comercializado em 2023 (m³)]]</f>
        <v>0.93107499510475822</v>
      </c>
      <c r="I62" s="13">
        <v>23775</v>
      </c>
      <c r="J62" s="12">
        <f t="shared" si="6"/>
        <v>0.93107499510475822</v>
      </c>
      <c r="K62" s="8" t="str">
        <f t="shared" si="7"/>
        <v>Sim</v>
      </c>
      <c r="L6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3" spans="2:12" x14ac:dyDescent="0.35">
      <c r="B63" s="11" t="s">
        <v>68</v>
      </c>
      <c r="C63" s="11" t="s">
        <v>199</v>
      </c>
      <c r="D63" s="13">
        <v>23390</v>
      </c>
      <c r="E63" s="7">
        <f t="shared" si="2"/>
        <v>16372.999999999998</v>
      </c>
      <c r="F63" s="7">
        <f t="shared" si="3"/>
        <v>21051</v>
      </c>
      <c r="G63" s="13">
        <v>0</v>
      </c>
      <c r="H63" s="14">
        <f>Tabela35[[#This Row],[Volume
Cadastrado (m³)]]/Tabela35[[#This Row],[Volume equivalente de  Etanol Anidro comercializado em 2023 (m³)]]</f>
        <v>0</v>
      </c>
      <c r="I63" s="13">
        <v>0</v>
      </c>
      <c r="J63" s="12">
        <f t="shared" si="6"/>
        <v>0</v>
      </c>
      <c r="K63" s="8" t="str">
        <f t="shared" si="7"/>
        <v>Não</v>
      </c>
      <c r="L63" s="8" t="str">
        <f>IF(Tabela35[[#This Row],[% homologado]]&gt;0.9,"Contrato de Fornecimento",IF(Tabela35[[#This Row],[% Cadastrado]]&lt;0.7,"Compra Direta","Prazo Adicional ao $ 5º do Art.3º*"))</f>
        <v>Compra Direta</v>
      </c>
    </row>
    <row r="64" spans="2:12" x14ac:dyDescent="0.35">
      <c r="B64" s="11" t="s">
        <v>69</v>
      </c>
      <c r="C64" s="11" t="s">
        <v>200</v>
      </c>
      <c r="D64" s="13">
        <v>23226</v>
      </c>
      <c r="E64" s="7">
        <f t="shared" si="2"/>
        <v>16258.199999999999</v>
      </c>
      <c r="F64" s="7">
        <f t="shared" si="3"/>
        <v>20903.400000000001</v>
      </c>
      <c r="G64" s="13">
        <v>21035</v>
      </c>
      <c r="H64" s="14">
        <f>Tabela35[[#This Row],[Volume
Cadastrado (m³)]]/Tabela35[[#This Row],[Volume equivalente de  Etanol Anidro comercializado em 2023 (m³)]]</f>
        <v>0.90566606389391202</v>
      </c>
      <c r="I64" s="13">
        <v>21035</v>
      </c>
      <c r="J64" s="12">
        <f t="shared" si="6"/>
        <v>0.90566606389391202</v>
      </c>
      <c r="K64" s="8" t="str">
        <f t="shared" si="7"/>
        <v>Sim</v>
      </c>
      <c r="L6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5" spans="2:13" x14ac:dyDescent="0.35">
      <c r="B65" s="11" t="s">
        <v>70</v>
      </c>
      <c r="C65" s="11" t="s">
        <v>201</v>
      </c>
      <c r="D65" s="13">
        <v>22442</v>
      </c>
      <c r="E65" s="7">
        <f t="shared" si="2"/>
        <v>15709.4</v>
      </c>
      <c r="F65" s="7">
        <f t="shared" si="3"/>
        <v>20197.8</v>
      </c>
      <c r="G65" s="13">
        <v>20200</v>
      </c>
      <c r="H65" s="14">
        <f>Tabela35[[#This Row],[Volume
Cadastrado (m³)]]/Tabela35[[#This Row],[Volume equivalente de  Etanol Anidro comercializado em 2023 (m³)]]</f>
        <v>0.90009803047856696</v>
      </c>
      <c r="I65" s="13">
        <v>20200</v>
      </c>
      <c r="J65" s="12">
        <f t="shared" si="6"/>
        <v>0.90009803047856696</v>
      </c>
      <c r="K65" s="8" t="str">
        <f t="shared" si="7"/>
        <v>Sim</v>
      </c>
      <c r="L6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6" spans="2:13" x14ac:dyDescent="0.35">
      <c r="B66" s="11" t="s">
        <v>71</v>
      </c>
      <c r="C66" s="11" t="s">
        <v>202</v>
      </c>
      <c r="D66" s="13">
        <v>21937</v>
      </c>
      <c r="E66" s="7">
        <f t="shared" si="2"/>
        <v>15355.9</v>
      </c>
      <c r="F66" s="7">
        <f t="shared" si="3"/>
        <v>19743.3</v>
      </c>
      <c r="G66" s="13">
        <v>19774</v>
      </c>
      <c r="H66" s="14">
        <f>Tabela35[[#This Row],[Volume
Cadastrado (m³)]]/Tabela35[[#This Row],[Volume equivalente de  Etanol Anidro comercializado em 2023 (m³)]]</f>
        <v>0.90139946209600219</v>
      </c>
      <c r="I66" s="13">
        <v>19774</v>
      </c>
      <c r="J66" s="12">
        <f t="shared" si="6"/>
        <v>0.90139946209600219</v>
      </c>
      <c r="K66" s="8" t="str">
        <f t="shared" si="7"/>
        <v>Sim</v>
      </c>
      <c r="L6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7" spans="2:13" x14ac:dyDescent="0.35">
      <c r="B67" s="11" t="s">
        <v>72</v>
      </c>
      <c r="C67" s="11" t="s">
        <v>203</v>
      </c>
      <c r="D67" s="13">
        <v>20719</v>
      </c>
      <c r="E67" s="7">
        <f t="shared" si="2"/>
        <v>14503.3</v>
      </c>
      <c r="F67" s="7">
        <f t="shared" si="3"/>
        <v>18647.100000000002</v>
      </c>
      <c r="G67" s="13">
        <v>30000</v>
      </c>
      <c r="H67" s="14">
        <f>Tabela35[[#This Row],[Volume
Cadastrado (m³)]]/Tabela35[[#This Row],[Volume equivalente de  Etanol Anidro comercializado em 2023 (m³)]]</f>
        <v>1.4479463294560548</v>
      </c>
      <c r="I67" s="13">
        <v>30000</v>
      </c>
      <c r="J67" s="12">
        <f t="shared" si="6"/>
        <v>1.4479463294560548</v>
      </c>
      <c r="K67" s="8" t="str">
        <f t="shared" si="7"/>
        <v>Sim</v>
      </c>
      <c r="L6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68" spans="2:13" x14ac:dyDescent="0.35">
      <c r="B68" s="11" t="s">
        <v>73</v>
      </c>
      <c r="C68" s="11" t="s">
        <v>204</v>
      </c>
      <c r="D68" s="13">
        <v>20647</v>
      </c>
      <c r="E68" s="7">
        <f t="shared" si="2"/>
        <v>14452.9</v>
      </c>
      <c r="F68" s="7">
        <f t="shared" si="3"/>
        <v>18582.3</v>
      </c>
      <c r="G68" s="13">
        <v>32400</v>
      </c>
      <c r="H68" s="19">
        <f>Tabela35[[#This Row],[Volume
Cadastrado (m³)]]/Tabela35[[#This Row],[Volume equivalente de  Etanol Anidro comercializado em 2023 (m³)]]</f>
        <v>1.5692352399864387</v>
      </c>
      <c r="I68" s="13">
        <v>2400</v>
      </c>
      <c r="J68" s="12">
        <f t="shared" si="6"/>
        <v>0.11623964740640287</v>
      </c>
      <c r="K68" s="8" t="str">
        <f t="shared" si="7"/>
        <v>Não</v>
      </c>
      <c r="L68" s="8" t="str">
        <f>IF(Tabela35[[#This Row],[% homologado]]&gt;0.9,"Contrato de Fornecimento",IF(Tabela35[[#This Row],[% Cadastrado]]&lt;0.7,"Compra Direta","Prazo Adicional ao $ 5º do Art.3º*"))</f>
        <v>Prazo Adicional ao $ 5º do Art.3º*</v>
      </c>
      <c r="M68" t="s">
        <v>287</v>
      </c>
    </row>
    <row r="69" spans="2:13" x14ac:dyDescent="0.35">
      <c r="B69" s="11" t="s">
        <v>74</v>
      </c>
      <c r="C69" s="11" t="s">
        <v>205</v>
      </c>
      <c r="D69" s="13">
        <v>18392</v>
      </c>
      <c r="E69" s="7">
        <f t="shared" si="2"/>
        <v>12874.4</v>
      </c>
      <c r="F69" s="7">
        <f t="shared" si="3"/>
        <v>16552.8</v>
      </c>
      <c r="G69" s="13">
        <v>17040</v>
      </c>
      <c r="H69" s="14">
        <f>Tabela35[[#This Row],[Volume
Cadastrado (m³)]]/Tabela35[[#This Row],[Volume equivalente de  Etanol Anidro comercializado em 2023 (m³)]]</f>
        <v>0.92648977816441935</v>
      </c>
      <c r="I69" s="13">
        <v>17040</v>
      </c>
      <c r="J69" s="12">
        <f t="shared" si="6"/>
        <v>0.92648977816441935</v>
      </c>
      <c r="K69" s="8" t="str">
        <f t="shared" si="7"/>
        <v>Sim</v>
      </c>
      <c r="L6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0" spans="2:13" x14ac:dyDescent="0.35">
      <c r="B70" s="11" t="s">
        <v>75</v>
      </c>
      <c r="C70" s="11" t="s">
        <v>206</v>
      </c>
      <c r="D70" s="13">
        <v>17937</v>
      </c>
      <c r="E70" s="7">
        <f t="shared" si="2"/>
        <v>12555.9</v>
      </c>
      <c r="F70" s="7">
        <f t="shared" si="3"/>
        <v>16143.300000000001</v>
      </c>
      <c r="G70" s="13">
        <v>37000</v>
      </c>
      <c r="H70" s="14">
        <f>Tabela35[[#This Row],[Volume
Cadastrado (m³)]]/Tabela35[[#This Row],[Volume equivalente de  Etanol Anidro comercializado em 2023 (m³)]]</f>
        <v>2.0627752689970453</v>
      </c>
      <c r="I70" s="13">
        <v>37000</v>
      </c>
      <c r="J70" s="12">
        <f t="shared" si="6"/>
        <v>2.0627752689970453</v>
      </c>
      <c r="K70" s="8" t="str">
        <f t="shared" si="7"/>
        <v>Sim</v>
      </c>
      <c r="L7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1" spans="2:13" x14ac:dyDescent="0.35">
      <c r="B71" s="11" t="s">
        <v>76</v>
      </c>
      <c r="C71" s="11" t="s">
        <v>207</v>
      </c>
      <c r="D71" s="13">
        <v>16202</v>
      </c>
      <c r="E71" s="7">
        <f t="shared" si="2"/>
        <v>11341.4</v>
      </c>
      <c r="F71" s="7">
        <f t="shared" si="3"/>
        <v>14581.800000000001</v>
      </c>
      <c r="G71" s="13">
        <v>16000</v>
      </c>
      <c r="H71" s="14">
        <f>Tabela35[[#This Row],[Volume
Cadastrado (m³)]]/Tabela35[[#This Row],[Volume equivalente de  Etanol Anidro comercializado em 2023 (m³)]]</f>
        <v>0.98753240340698678</v>
      </c>
      <c r="I71" s="13">
        <v>16000</v>
      </c>
      <c r="J71" s="12">
        <f t="shared" si="6"/>
        <v>0.98753240340698678</v>
      </c>
      <c r="K71" s="8" t="str">
        <f t="shared" si="7"/>
        <v>Sim</v>
      </c>
      <c r="L7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2" spans="2:13" x14ac:dyDescent="0.35">
      <c r="B72" s="11" t="s">
        <v>77</v>
      </c>
      <c r="C72" s="11" t="s">
        <v>208</v>
      </c>
      <c r="D72" s="13">
        <v>15583</v>
      </c>
      <c r="E72" s="7">
        <f t="shared" si="2"/>
        <v>10908.099999999999</v>
      </c>
      <c r="F72" s="7">
        <f t="shared" si="3"/>
        <v>14024.7</v>
      </c>
      <c r="G72" s="13">
        <v>15040</v>
      </c>
      <c r="H72" s="14">
        <f>Tabela35[[#This Row],[Volume
Cadastrado (m³)]]/Tabela35[[#This Row],[Volume equivalente de  Etanol Anidro comercializado em 2023 (m³)]]</f>
        <v>0.96515433485208235</v>
      </c>
      <c r="I72" s="13">
        <v>15040</v>
      </c>
      <c r="J72" s="12">
        <f t="shared" si="6"/>
        <v>0.96515433485208235</v>
      </c>
      <c r="K72" s="8" t="str">
        <f t="shared" si="7"/>
        <v>Sim</v>
      </c>
      <c r="L7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3" spans="2:13" x14ac:dyDescent="0.35">
      <c r="B73" s="11" t="s">
        <v>78</v>
      </c>
      <c r="C73" s="11" t="s">
        <v>209</v>
      </c>
      <c r="D73" s="13">
        <v>15337</v>
      </c>
      <c r="E73" s="7">
        <f t="shared" si="2"/>
        <v>10735.9</v>
      </c>
      <c r="F73" s="7">
        <f t="shared" si="3"/>
        <v>13803.300000000001</v>
      </c>
      <c r="G73" s="13">
        <v>14000</v>
      </c>
      <c r="H73" s="14">
        <f>Tabela35[[#This Row],[Volume
Cadastrado (m³)]]/Tabela35[[#This Row],[Volume equivalente de  Etanol Anidro comercializado em 2023 (m³)]]</f>
        <v>0.91282519397535367</v>
      </c>
      <c r="I73" s="13">
        <v>14000</v>
      </c>
      <c r="J73" s="12">
        <f t="shared" si="6"/>
        <v>0.91282519397535367</v>
      </c>
      <c r="K73" s="8" t="str">
        <f t="shared" si="7"/>
        <v>Sim</v>
      </c>
      <c r="L7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4" spans="2:13" x14ac:dyDescent="0.35">
      <c r="B74" s="11" t="s">
        <v>79</v>
      </c>
      <c r="C74" s="11" t="s">
        <v>210</v>
      </c>
      <c r="D74" s="13">
        <v>15302</v>
      </c>
      <c r="E74" s="7">
        <f t="shared" ref="E74:E137" si="8">D74*0.7</f>
        <v>10711.4</v>
      </c>
      <c r="F74" s="7">
        <f t="shared" ref="F74:F137" si="9">D74*0.9</f>
        <v>13771.800000000001</v>
      </c>
      <c r="G74" s="13">
        <v>6240</v>
      </c>
      <c r="H74" s="14">
        <f>Tabela35[[#This Row],[Volume
Cadastrado (m³)]]/Tabela35[[#This Row],[Volume equivalente de  Etanol Anidro comercializado em 2023 (m³)]]</f>
        <v>0.40778983139458896</v>
      </c>
      <c r="I74" s="13">
        <v>6240</v>
      </c>
      <c r="J74" s="12">
        <f t="shared" si="6"/>
        <v>0.40778983139458896</v>
      </c>
      <c r="K74" s="8" t="str">
        <f t="shared" si="7"/>
        <v>Não</v>
      </c>
      <c r="L74" s="8" t="str">
        <f>IF(Tabela35[[#This Row],[% homologado]]&gt;0.9,"Contrato de Fornecimento",IF(Tabela35[[#This Row],[% Cadastrado]]&lt;0.7,"Compra Direta","Prazo Adicional ao $ 5º do Art.3º*"))</f>
        <v>Compra Direta</v>
      </c>
    </row>
    <row r="75" spans="2:13" x14ac:dyDescent="0.35">
      <c r="B75" s="11" t="s">
        <v>80</v>
      </c>
      <c r="C75" s="11" t="s">
        <v>211</v>
      </c>
      <c r="D75" s="13">
        <v>14409</v>
      </c>
      <c r="E75" s="7">
        <f t="shared" si="8"/>
        <v>10086.299999999999</v>
      </c>
      <c r="F75" s="7">
        <f t="shared" si="9"/>
        <v>12968.1</v>
      </c>
      <c r="G75" s="13">
        <v>22560</v>
      </c>
      <c r="H75" s="14">
        <f>Tabela35[[#This Row],[Volume
Cadastrado (m³)]]/Tabela35[[#This Row],[Volume equivalente de  Etanol Anidro comercializado em 2023 (m³)]]</f>
        <v>1.5656881115969186</v>
      </c>
      <c r="I75" s="13">
        <v>22560</v>
      </c>
      <c r="J75" s="12">
        <f t="shared" si="6"/>
        <v>1.5656881115969186</v>
      </c>
      <c r="K75" s="8" t="str">
        <f t="shared" si="7"/>
        <v>Sim</v>
      </c>
      <c r="L7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6" spans="2:13" x14ac:dyDescent="0.35">
      <c r="B76" s="11" t="s">
        <v>81</v>
      </c>
      <c r="C76" s="11" t="s">
        <v>212</v>
      </c>
      <c r="D76" s="13">
        <v>14307</v>
      </c>
      <c r="E76" s="7">
        <f t="shared" si="8"/>
        <v>10014.9</v>
      </c>
      <c r="F76" s="7">
        <f t="shared" si="9"/>
        <v>12876.300000000001</v>
      </c>
      <c r="G76" s="13">
        <v>15600</v>
      </c>
      <c r="H76" s="14">
        <f>Tabela35[[#This Row],[Volume
Cadastrado (m³)]]/Tabela35[[#This Row],[Volume equivalente de  Etanol Anidro comercializado em 2023 (m³)]]</f>
        <v>1.090375340742294</v>
      </c>
      <c r="I76" s="13">
        <v>15600</v>
      </c>
      <c r="J76" s="12">
        <f t="shared" si="6"/>
        <v>1.090375340742294</v>
      </c>
      <c r="K76" s="8" t="str">
        <f t="shared" si="7"/>
        <v>Sim</v>
      </c>
      <c r="L7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7" spans="2:13" x14ac:dyDescent="0.35">
      <c r="B77" s="11" t="s">
        <v>82</v>
      </c>
      <c r="C77" s="11" t="s">
        <v>213</v>
      </c>
      <c r="D77" s="13">
        <v>13984</v>
      </c>
      <c r="E77" s="7">
        <f t="shared" si="8"/>
        <v>9788.7999999999993</v>
      </c>
      <c r="F77" s="7">
        <f t="shared" si="9"/>
        <v>12585.6</v>
      </c>
      <c r="G77" s="13">
        <v>11500</v>
      </c>
      <c r="H77" s="14">
        <f>Tabela35[[#This Row],[Volume
Cadastrado (m³)]]/Tabela35[[#This Row],[Volume equivalente de  Etanol Anidro comercializado em 2023 (m³)]]</f>
        <v>0.82236842105263153</v>
      </c>
      <c r="I77" s="13">
        <v>11500</v>
      </c>
      <c r="J77" s="12">
        <f t="shared" si="6"/>
        <v>0.82236842105263153</v>
      </c>
      <c r="K77" s="8" t="str">
        <f t="shared" si="7"/>
        <v>Não</v>
      </c>
      <c r="L77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78" spans="2:13" x14ac:dyDescent="0.35">
      <c r="B78" s="11" t="s">
        <v>83</v>
      </c>
      <c r="C78" s="11" t="s">
        <v>214</v>
      </c>
      <c r="D78" s="13">
        <v>11689</v>
      </c>
      <c r="E78" s="7">
        <f t="shared" si="8"/>
        <v>8182.2999999999993</v>
      </c>
      <c r="F78" s="7">
        <f t="shared" si="9"/>
        <v>10520.1</v>
      </c>
      <c r="G78" s="13">
        <v>11000</v>
      </c>
      <c r="H78" s="14">
        <f>Tabela35[[#This Row],[Volume
Cadastrado (m³)]]/Tabela35[[#This Row],[Volume equivalente de  Etanol Anidro comercializado em 2023 (m³)]]</f>
        <v>0.94105569338694495</v>
      </c>
      <c r="I78" s="13">
        <v>11000</v>
      </c>
      <c r="J78" s="12">
        <f t="shared" si="6"/>
        <v>0.94105569338694495</v>
      </c>
      <c r="K78" s="8" t="str">
        <f t="shared" si="7"/>
        <v>Sim</v>
      </c>
      <c r="L7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79" spans="2:13" x14ac:dyDescent="0.35">
      <c r="B79" s="11" t="s">
        <v>84</v>
      </c>
      <c r="C79" s="11" t="s">
        <v>215</v>
      </c>
      <c r="D79" s="13">
        <v>11518</v>
      </c>
      <c r="E79" s="7">
        <f t="shared" si="8"/>
        <v>8062.5999999999995</v>
      </c>
      <c r="F79" s="7">
        <f t="shared" si="9"/>
        <v>10366.200000000001</v>
      </c>
      <c r="G79" s="13">
        <v>0</v>
      </c>
      <c r="H79" s="14">
        <f>Tabela35[[#This Row],[Volume
Cadastrado (m³)]]/Tabela35[[#This Row],[Volume equivalente de  Etanol Anidro comercializado em 2023 (m³)]]</f>
        <v>0</v>
      </c>
      <c r="I79" s="13">
        <v>0</v>
      </c>
      <c r="J79" s="12">
        <f t="shared" si="6"/>
        <v>0</v>
      </c>
      <c r="K79" s="8" t="str">
        <f t="shared" si="7"/>
        <v>Não</v>
      </c>
      <c r="L79" s="8" t="str">
        <f>IF(Tabela35[[#This Row],[% homologado]]&gt;0.9,"Contrato de Fornecimento",IF(Tabela35[[#This Row],[% Cadastrado]]&lt;0.7,"Compra Direta","Prazo Adicional ao $ 5º do Art.3º*"))</f>
        <v>Compra Direta</v>
      </c>
    </row>
    <row r="80" spans="2:13" x14ac:dyDescent="0.35">
      <c r="B80" s="11" t="s">
        <v>85</v>
      </c>
      <c r="C80" s="11" t="s">
        <v>216</v>
      </c>
      <c r="D80" s="13">
        <v>10785</v>
      </c>
      <c r="E80" s="7">
        <f t="shared" si="8"/>
        <v>7549.4999999999991</v>
      </c>
      <c r="F80" s="7">
        <f t="shared" si="9"/>
        <v>9706.5</v>
      </c>
      <c r="G80" s="13">
        <v>9707</v>
      </c>
      <c r="H80" s="14">
        <f>Tabela35[[#This Row],[Volume
Cadastrado (m³)]]/Tabela35[[#This Row],[Volume equivalente de  Etanol Anidro comercializado em 2023 (m³)]]</f>
        <v>0.90004636068613819</v>
      </c>
      <c r="I80" s="13">
        <v>9707.4</v>
      </c>
      <c r="J80" s="12">
        <f t="shared" si="6"/>
        <v>0.90008344923504868</v>
      </c>
      <c r="K80" s="8" t="str">
        <f t="shared" si="7"/>
        <v>Sim</v>
      </c>
      <c r="L8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1" spans="2:12" x14ac:dyDescent="0.35">
      <c r="B81" s="11" t="s">
        <v>86</v>
      </c>
      <c r="C81" s="11" t="s">
        <v>217</v>
      </c>
      <c r="D81" s="13">
        <v>10498</v>
      </c>
      <c r="E81" s="7">
        <f t="shared" si="8"/>
        <v>7348.5999999999995</v>
      </c>
      <c r="F81" s="7">
        <f t="shared" si="9"/>
        <v>9448.2000000000007</v>
      </c>
      <c r="G81" s="13">
        <v>9900</v>
      </c>
      <c r="H81" s="14">
        <f>Tabela35[[#This Row],[Volume
Cadastrado (m³)]]/Tabela35[[#This Row],[Volume equivalente de  Etanol Anidro comercializado em 2023 (m³)]]</f>
        <v>0.94303676890836352</v>
      </c>
      <c r="I81" s="13">
        <v>9900</v>
      </c>
      <c r="J81" s="12">
        <f t="shared" si="6"/>
        <v>0.94303676890836352</v>
      </c>
      <c r="K81" s="8" t="str">
        <f t="shared" si="7"/>
        <v>Sim</v>
      </c>
      <c r="L8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2" spans="2:12" x14ac:dyDescent="0.35">
      <c r="B82" s="11" t="s">
        <v>87</v>
      </c>
      <c r="C82" s="11" t="s">
        <v>218</v>
      </c>
      <c r="D82" s="13">
        <v>10375</v>
      </c>
      <c r="E82" s="7">
        <f t="shared" si="8"/>
        <v>7262.4999999999991</v>
      </c>
      <c r="F82" s="7">
        <f t="shared" si="9"/>
        <v>9337.5</v>
      </c>
      <c r="G82" s="13">
        <v>9400</v>
      </c>
      <c r="H82" s="14">
        <f>Tabela35[[#This Row],[Volume
Cadastrado (m³)]]/Tabela35[[#This Row],[Volume equivalente de  Etanol Anidro comercializado em 2023 (m³)]]</f>
        <v>0.90602409638554215</v>
      </c>
      <c r="I82" s="13">
        <v>9400</v>
      </c>
      <c r="J82" s="12">
        <f t="shared" si="6"/>
        <v>0.90602409638554215</v>
      </c>
      <c r="K82" s="8" t="str">
        <f t="shared" si="7"/>
        <v>Sim</v>
      </c>
      <c r="L8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3" spans="2:12" x14ac:dyDescent="0.35">
      <c r="B83" s="11" t="s">
        <v>88</v>
      </c>
      <c r="C83" s="11" t="s">
        <v>219</v>
      </c>
      <c r="D83" s="13">
        <v>10160</v>
      </c>
      <c r="E83" s="7">
        <f t="shared" si="8"/>
        <v>7112</v>
      </c>
      <c r="F83" s="7">
        <f t="shared" si="9"/>
        <v>9144</v>
      </c>
      <c r="G83" s="13">
        <v>9360</v>
      </c>
      <c r="H83" s="14">
        <f>Tabela35[[#This Row],[Volume
Cadastrado (m³)]]/Tabela35[[#This Row],[Volume equivalente de  Etanol Anidro comercializado em 2023 (m³)]]</f>
        <v>0.92125984251968507</v>
      </c>
      <c r="I83" s="13">
        <v>9360</v>
      </c>
      <c r="J83" s="12">
        <f t="shared" si="6"/>
        <v>0.92125984251968507</v>
      </c>
      <c r="K83" s="8" t="str">
        <f t="shared" si="7"/>
        <v>Sim</v>
      </c>
      <c r="L8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4" spans="2:12" x14ac:dyDescent="0.35">
      <c r="B84" s="11" t="s">
        <v>89</v>
      </c>
      <c r="C84" s="11" t="s">
        <v>220</v>
      </c>
      <c r="D84" s="13">
        <v>10132</v>
      </c>
      <c r="E84" s="7">
        <f t="shared" si="8"/>
        <v>7092.4</v>
      </c>
      <c r="F84" s="7">
        <f t="shared" si="9"/>
        <v>9118.8000000000011</v>
      </c>
      <c r="G84" s="13">
        <v>16820</v>
      </c>
      <c r="H84" s="14">
        <f>Tabela35[[#This Row],[Volume
Cadastrado (m³)]]/Tabela35[[#This Row],[Volume equivalente de  Etanol Anidro comercializado em 2023 (m³)]]</f>
        <v>1.6600868535333597</v>
      </c>
      <c r="I84" s="13">
        <v>16820</v>
      </c>
      <c r="J84" s="12">
        <f t="shared" si="6"/>
        <v>1.6600868535333597</v>
      </c>
      <c r="K84" s="8" t="str">
        <f t="shared" si="7"/>
        <v>Sim</v>
      </c>
      <c r="L8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5" spans="2:12" x14ac:dyDescent="0.35">
      <c r="B85" s="11" t="s">
        <v>90</v>
      </c>
      <c r="C85" s="11" t="s">
        <v>221</v>
      </c>
      <c r="D85" s="13">
        <v>9816</v>
      </c>
      <c r="E85" s="7">
        <f t="shared" si="8"/>
        <v>6871.2</v>
      </c>
      <c r="F85" s="7">
        <f t="shared" si="9"/>
        <v>8834.4</v>
      </c>
      <c r="G85" s="13">
        <v>9500</v>
      </c>
      <c r="H85" s="14">
        <f>Tabela35[[#This Row],[Volume
Cadastrado (m³)]]/Tabela35[[#This Row],[Volume equivalente de  Etanol Anidro comercializado em 2023 (m³)]]</f>
        <v>0.96780766096169524</v>
      </c>
      <c r="I85" s="13">
        <v>9500</v>
      </c>
      <c r="J85" s="12">
        <f t="shared" si="6"/>
        <v>0.96780766096169524</v>
      </c>
      <c r="K85" s="8" t="str">
        <f t="shared" si="7"/>
        <v>Sim</v>
      </c>
      <c r="L8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6" spans="2:12" x14ac:dyDescent="0.35">
      <c r="B86" s="11" t="s">
        <v>91</v>
      </c>
      <c r="C86" s="11" t="s">
        <v>222</v>
      </c>
      <c r="D86" s="13">
        <v>9708</v>
      </c>
      <c r="E86" s="7">
        <f t="shared" si="8"/>
        <v>6795.5999999999995</v>
      </c>
      <c r="F86" s="7">
        <f t="shared" si="9"/>
        <v>8737.2000000000007</v>
      </c>
      <c r="G86" s="13">
        <v>20800</v>
      </c>
      <c r="H86" s="14">
        <f>Tabela35[[#This Row],[Volume
Cadastrado (m³)]]/Tabela35[[#This Row],[Volume equivalente de  Etanol Anidro comercializado em 2023 (m³)]]</f>
        <v>2.1425628347754428</v>
      </c>
      <c r="I86" s="13">
        <v>20800</v>
      </c>
      <c r="J86" s="12">
        <f t="shared" ref="J86:J117" si="10">I86/D86</f>
        <v>2.1425628347754428</v>
      </c>
      <c r="K86" s="8" t="str">
        <f t="shared" ref="K86:K117" si="11">IF(J86&gt;=90%,"Sim","Não")</f>
        <v>Sim</v>
      </c>
      <c r="L8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7" spans="2:12" x14ac:dyDescent="0.35">
      <c r="B87" s="11" t="s">
        <v>92</v>
      </c>
      <c r="C87" s="11" t="s">
        <v>223</v>
      </c>
      <c r="D87" s="13">
        <v>9472</v>
      </c>
      <c r="E87" s="7">
        <f t="shared" si="8"/>
        <v>6630.4</v>
      </c>
      <c r="F87" s="7">
        <f t="shared" si="9"/>
        <v>8524.8000000000011</v>
      </c>
      <c r="G87" s="13">
        <v>9620</v>
      </c>
      <c r="H87" s="14">
        <f>Tabela35[[#This Row],[Volume
Cadastrado (m³)]]/Tabela35[[#This Row],[Volume equivalente de  Etanol Anidro comercializado em 2023 (m³)]]</f>
        <v>1.015625</v>
      </c>
      <c r="I87" s="13">
        <v>9620</v>
      </c>
      <c r="J87" s="12">
        <f t="shared" si="10"/>
        <v>1.015625</v>
      </c>
      <c r="K87" s="8" t="str">
        <f t="shared" si="11"/>
        <v>Sim</v>
      </c>
      <c r="L8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8" spans="2:12" x14ac:dyDescent="0.35">
      <c r="B88" s="11" t="s">
        <v>93</v>
      </c>
      <c r="C88" s="11" t="s">
        <v>224</v>
      </c>
      <c r="D88" s="13">
        <v>8970</v>
      </c>
      <c r="E88" s="7">
        <f t="shared" si="8"/>
        <v>6279</v>
      </c>
      <c r="F88" s="7">
        <f t="shared" si="9"/>
        <v>8073</v>
      </c>
      <c r="G88" s="13">
        <v>8073</v>
      </c>
      <c r="H88" s="14">
        <f>Tabela35[[#This Row],[Volume
Cadastrado (m³)]]/Tabela35[[#This Row],[Volume equivalente de  Etanol Anidro comercializado em 2023 (m³)]]</f>
        <v>0.9</v>
      </c>
      <c r="I88" s="13">
        <v>8073.1</v>
      </c>
      <c r="J88" s="12">
        <f t="shared" si="10"/>
        <v>0.90001114827201789</v>
      </c>
      <c r="K88" s="8" t="str">
        <f t="shared" si="11"/>
        <v>Sim</v>
      </c>
      <c r="L8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89" spans="2:12" x14ac:dyDescent="0.35">
      <c r="B89" s="11" t="s">
        <v>94</v>
      </c>
      <c r="C89" s="11" t="s">
        <v>225</v>
      </c>
      <c r="D89" s="13">
        <v>8837</v>
      </c>
      <c r="E89" s="7">
        <f t="shared" si="8"/>
        <v>6185.9</v>
      </c>
      <c r="F89" s="7">
        <f t="shared" si="9"/>
        <v>7953.3</v>
      </c>
      <c r="G89" s="13">
        <v>8000</v>
      </c>
      <c r="H89" s="14">
        <f>Tabela35[[#This Row],[Volume
Cadastrado (m³)]]/Tabela35[[#This Row],[Volume equivalente de  Etanol Anidro comercializado em 2023 (m³)]]</f>
        <v>0.90528459884576218</v>
      </c>
      <c r="I89" s="13">
        <v>8000</v>
      </c>
      <c r="J89" s="12">
        <f t="shared" si="10"/>
        <v>0.90528459884576218</v>
      </c>
      <c r="K89" s="8" t="str">
        <f t="shared" si="11"/>
        <v>Sim</v>
      </c>
      <c r="L8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0" spans="2:12" x14ac:dyDescent="0.35">
      <c r="B90" s="11" t="s">
        <v>95</v>
      </c>
      <c r="C90" s="11" t="s">
        <v>226</v>
      </c>
      <c r="D90" s="13">
        <v>8585</v>
      </c>
      <c r="E90" s="7">
        <f t="shared" si="8"/>
        <v>6009.5</v>
      </c>
      <c r="F90" s="7">
        <f t="shared" si="9"/>
        <v>7726.5</v>
      </c>
      <c r="G90" s="13">
        <v>8632</v>
      </c>
      <c r="H90" s="14">
        <f>Tabela35[[#This Row],[Volume
Cadastrado (m³)]]/Tabela35[[#This Row],[Volume equivalente de  Etanol Anidro comercializado em 2023 (m³)]]</f>
        <v>1.0054746651135702</v>
      </c>
      <c r="I90" s="13">
        <v>8632</v>
      </c>
      <c r="J90" s="12">
        <f t="shared" si="10"/>
        <v>1.0054746651135702</v>
      </c>
      <c r="K90" s="8" t="str">
        <f t="shared" si="11"/>
        <v>Sim</v>
      </c>
      <c r="L9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1" spans="2:12" x14ac:dyDescent="0.35">
      <c r="B91" s="11" t="s">
        <v>96</v>
      </c>
      <c r="C91" s="11" t="s">
        <v>227</v>
      </c>
      <c r="D91" s="13">
        <v>8405</v>
      </c>
      <c r="E91" s="7">
        <f t="shared" si="8"/>
        <v>5883.5</v>
      </c>
      <c r="F91" s="7">
        <f t="shared" si="9"/>
        <v>7564.5</v>
      </c>
      <c r="G91" s="13">
        <v>9680</v>
      </c>
      <c r="H91" s="14">
        <f>Tabela35[[#This Row],[Volume
Cadastrado (m³)]]/Tabela35[[#This Row],[Volume equivalente de  Etanol Anidro comercializado em 2023 (m³)]]</f>
        <v>1.1516954193932183</v>
      </c>
      <c r="I91" s="13">
        <v>6560</v>
      </c>
      <c r="J91" s="12">
        <f t="shared" si="10"/>
        <v>0.78048780487804881</v>
      </c>
      <c r="K91" s="8" t="str">
        <f t="shared" si="11"/>
        <v>Não</v>
      </c>
      <c r="L91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92" spans="2:12" x14ac:dyDescent="0.35">
      <c r="B92" s="11" t="s">
        <v>97</v>
      </c>
      <c r="C92" s="11" t="s">
        <v>228</v>
      </c>
      <c r="D92" s="13">
        <v>8243</v>
      </c>
      <c r="E92" s="7">
        <f t="shared" si="8"/>
        <v>5770.0999999999995</v>
      </c>
      <c r="F92" s="7">
        <f t="shared" si="9"/>
        <v>7418.7</v>
      </c>
      <c r="G92" s="13">
        <v>11800</v>
      </c>
      <c r="H92" s="14">
        <f>Tabela35[[#This Row],[Volume
Cadastrado (m³)]]/Tabela35[[#This Row],[Volume equivalente de  Etanol Anidro comercializado em 2023 (m³)]]</f>
        <v>1.4315176513405314</v>
      </c>
      <c r="I92" s="13">
        <v>11800</v>
      </c>
      <c r="J92" s="12">
        <f t="shared" si="10"/>
        <v>1.4315176513405314</v>
      </c>
      <c r="K92" s="8" t="str">
        <f t="shared" si="11"/>
        <v>Sim</v>
      </c>
      <c r="L9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3" spans="2:12" x14ac:dyDescent="0.35">
      <c r="B93" s="11" t="s">
        <v>98</v>
      </c>
      <c r="C93" s="11" t="s">
        <v>229</v>
      </c>
      <c r="D93" s="13">
        <v>8083</v>
      </c>
      <c r="E93" s="7">
        <f t="shared" si="8"/>
        <v>5658.0999999999995</v>
      </c>
      <c r="F93" s="7">
        <f t="shared" si="9"/>
        <v>7274.7</v>
      </c>
      <c r="G93" s="13">
        <v>7680</v>
      </c>
      <c r="H93" s="14">
        <f>Tabela35[[#This Row],[Volume
Cadastrado (m³)]]/Tabela35[[#This Row],[Volume equivalente de  Etanol Anidro comercializado em 2023 (m³)]]</f>
        <v>0.95014227390820238</v>
      </c>
      <c r="I93" s="13">
        <v>7680</v>
      </c>
      <c r="J93" s="12">
        <f t="shared" si="10"/>
        <v>0.95014227390820238</v>
      </c>
      <c r="K93" s="8" t="str">
        <f t="shared" si="11"/>
        <v>Sim</v>
      </c>
      <c r="L9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4" spans="2:12" x14ac:dyDescent="0.35">
      <c r="B94" s="11" t="s">
        <v>99</v>
      </c>
      <c r="C94" s="11" t="s">
        <v>230</v>
      </c>
      <c r="D94" s="13">
        <v>7870</v>
      </c>
      <c r="E94" s="7">
        <f t="shared" si="8"/>
        <v>5509</v>
      </c>
      <c r="F94" s="7">
        <f t="shared" si="9"/>
        <v>7083</v>
      </c>
      <c r="G94" s="13">
        <v>10000</v>
      </c>
      <c r="H94" s="14">
        <f>Tabela35[[#This Row],[Volume
Cadastrado (m³)]]/Tabela35[[#This Row],[Volume equivalente de  Etanol Anidro comercializado em 2023 (m³)]]</f>
        <v>1.2706480304955527</v>
      </c>
      <c r="I94" s="13">
        <v>10000</v>
      </c>
      <c r="J94" s="12">
        <f t="shared" si="10"/>
        <v>1.2706480304955527</v>
      </c>
      <c r="K94" s="8" t="str">
        <f t="shared" si="11"/>
        <v>Sim</v>
      </c>
      <c r="L9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5" spans="2:12" x14ac:dyDescent="0.35">
      <c r="B95" s="11" t="s">
        <v>100</v>
      </c>
      <c r="C95" s="11" t="s">
        <v>231</v>
      </c>
      <c r="D95" s="13">
        <v>7496</v>
      </c>
      <c r="E95" s="7">
        <f t="shared" si="8"/>
        <v>5247.2</v>
      </c>
      <c r="F95" s="7">
        <f t="shared" si="9"/>
        <v>6746.4000000000005</v>
      </c>
      <c r="G95" s="13">
        <v>7000</v>
      </c>
      <c r="H95" s="14">
        <f>Tabela35[[#This Row],[Volume
Cadastrado (m³)]]/Tabela35[[#This Row],[Volume equivalente de  Etanol Anidro comercializado em 2023 (m³)]]</f>
        <v>0.93383137673425831</v>
      </c>
      <c r="I95" s="13">
        <v>7000</v>
      </c>
      <c r="J95" s="12">
        <f t="shared" si="10"/>
        <v>0.93383137673425831</v>
      </c>
      <c r="K95" s="8" t="str">
        <f t="shared" si="11"/>
        <v>Sim</v>
      </c>
      <c r="L9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6" spans="2:12" x14ac:dyDescent="0.35">
      <c r="B96" s="11" t="s">
        <v>101</v>
      </c>
      <c r="C96" s="11" t="s">
        <v>232</v>
      </c>
      <c r="D96" s="13">
        <v>6603</v>
      </c>
      <c r="E96" s="7">
        <f t="shared" si="8"/>
        <v>4622.0999999999995</v>
      </c>
      <c r="F96" s="7">
        <f t="shared" si="9"/>
        <v>5942.7</v>
      </c>
      <c r="G96" s="13">
        <v>6500</v>
      </c>
      <c r="H96" s="14">
        <f>Tabela35[[#This Row],[Volume
Cadastrado (m³)]]/Tabela35[[#This Row],[Volume equivalente de  Etanol Anidro comercializado em 2023 (m³)]]</f>
        <v>0.9844010298349235</v>
      </c>
      <c r="I96" s="13">
        <v>6500</v>
      </c>
      <c r="J96" s="12">
        <f t="shared" si="10"/>
        <v>0.9844010298349235</v>
      </c>
      <c r="K96" s="8" t="str">
        <f t="shared" si="11"/>
        <v>Sim</v>
      </c>
      <c r="L9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7" spans="2:12" x14ac:dyDescent="0.35">
      <c r="B97" s="11" t="s">
        <v>102</v>
      </c>
      <c r="C97" s="11" t="s">
        <v>233</v>
      </c>
      <c r="D97" s="13">
        <v>5897</v>
      </c>
      <c r="E97" s="7">
        <f t="shared" si="8"/>
        <v>4127.8999999999996</v>
      </c>
      <c r="F97" s="7">
        <f t="shared" si="9"/>
        <v>5307.3</v>
      </c>
      <c r="G97" s="13">
        <v>5310</v>
      </c>
      <c r="H97" s="14">
        <f>Tabela35[[#This Row],[Volume
Cadastrado (m³)]]/Tabela35[[#This Row],[Volume equivalente de  Etanol Anidro comercializado em 2023 (m³)]]</f>
        <v>0.90045785992877736</v>
      </c>
      <c r="I97" s="13">
        <v>5310</v>
      </c>
      <c r="J97" s="12">
        <f t="shared" si="10"/>
        <v>0.90045785992877736</v>
      </c>
      <c r="K97" s="8" t="str">
        <f t="shared" si="11"/>
        <v>Sim</v>
      </c>
      <c r="L9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8" spans="2:12" x14ac:dyDescent="0.35">
      <c r="B98" s="11" t="s">
        <v>103</v>
      </c>
      <c r="C98" s="11" t="s">
        <v>234</v>
      </c>
      <c r="D98" s="13">
        <v>5731</v>
      </c>
      <c r="E98" s="7">
        <f t="shared" si="8"/>
        <v>4011.7</v>
      </c>
      <c r="F98" s="7">
        <f t="shared" si="9"/>
        <v>5157.9000000000005</v>
      </c>
      <c r="G98" s="13">
        <v>14880</v>
      </c>
      <c r="H98" s="14">
        <f>Tabela35[[#This Row],[Volume
Cadastrado (m³)]]/Tabela35[[#This Row],[Volume equivalente de  Etanol Anidro comercializado em 2023 (m³)]]</f>
        <v>2.5964055138719244</v>
      </c>
      <c r="I98" s="13">
        <v>14880</v>
      </c>
      <c r="J98" s="12">
        <f t="shared" si="10"/>
        <v>2.5964055138719244</v>
      </c>
      <c r="K98" s="8" t="str">
        <f t="shared" si="11"/>
        <v>Sim</v>
      </c>
      <c r="L9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99" spans="2:12" x14ac:dyDescent="0.35">
      <c r="B99" s="11" t="s">
        <v>104</v>
      </c>
      <c r="C99" s="11" t="s">
        <v>235</v>
      </c>
      <c r="D99" s="13">
        <v>5618</v>
      </c>
      <c r="E99" s="7">
        <f t="shared" si="8"/>
        <v>3932.6</v>
      </c>
      <c r="F99" s="7">
        <f t="shared" si="9"/>
        <v>5056.2</v>
      </c>
      <c r="G99" s="13">
        <v>12000</v>
      </c>
      <c r="H99" s="14">
        <f>Tabela35[[#This Row],[Volume
Cadastrado (m³)]]/Tabela35[[#This Row],[Volume equivalente de  Etanol Anidro comercializado em 2023 (m³)]]</f>
        <v>2.135991456034176</v>
      </c>
      <c r="I99" s="13">
        <v>12000</v>
      </c>
      <c r="J99" s="12">
        <f t="shared" si="10"/>
        <v>2.135991456034176</v>
      </c>
      <c r="K99" s="8" t="str">
        <f t="shared" si="11"/>
        <v>Sim</v>
      </c>
      <c r="L9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0" spans="2:12" x14ac:dyDescent="0.35">
      <c r="B100" s="11" t="s">
        <v>105</v>
      </c>
      <c r="C100" s="11" t="s">
        <v>236</v>
      </c>
      <c r="D100" s="13">
        <v>5281</v>
      </c>
      <c r="E100" s="7">
        <f t="shared" si="8"/>
        <v>3696.7</v>
      </c>
      <c r="F100" s="7">
        <f t="shared" si="9"/>
        <v>4752.9000000000005</v>
      </c>
      <c r="G100" s="13">
        <v>9360</v>
      </c>
      <c r="H100" s="14">
        <f>Tabela35[[#This Row],[Volume
Cadastrado (m³)]]/Tabela35[[#This Row],[Volume equivalente de  Etanol Anidro comercializado em 2023 (m³)]]</f>
        <v>1.7723915925014202</v>
      </c>
      <c r="I100" s="13">
        <v>9360</v>
      </c>
      <c r="J100" s="12">
        <f t="shared" si="10"/>
        <v>1.7723915925014202</v>
      </c>
      <c r="K100" s="8" t="str">
        <f t="shared" si="11"/>
        <v>Sim</v>
      </c>
      <c r="L100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1" spans="2:12" x14ac:dyDescent="0.35">
      <c r="B101" s="11" t="s">
        <v>106</v>
      </c>
      <c r="C101" s="11" t="s">
        <v>237</v>
      </c>
      <c r="D101" s="13">
        <v>5263</v>
      </c>
      <c r="E101" s="7">
        <f t="shared" si="8"/>
        <v>3684.1</v>
      </c>
      <c r="F101" s="7">
        <f t="shared" si="9"/>
        <v>4736.7</v>
      </c>
      <c r="G101" s="13">
        <v>4800</v>
      </c>
      <c r="H101" s="14">
        <f>Tabela35[[#This Row],[Volume
Cadastrado (m³)]]/Tabela35[[#This Row],[Volume equivalente de  Etanol Anidro comercializado em 2023 (m³)]]</f>
        <v>0.91202736082082458</v>
      </c>
      <c r="I101" s="13">
        <v>4800</v>
      </c>
      <c r="J101" s="12">
        <f t="shared" si="10"/>
        <v>0.91202736082082458</v>
      </c>
      <c r="K101" s="8" t="str">
        <f t="shared" si="11"/>
        <v>Sim</v>
      </c>
      <c r="L10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2" spans="2:12" x14ac:dyDescent="0.35">
      <c r="B102" s="11" t="s">
        <v>107</v>
      </c>
      <c r="C102" s="11" t="s">
        <v>238</v>
      </c>
      <c r="D102" s="13">
        <v>4911</v>
      </c>
      <c r="E102" s="7">
        <f t="shared" si="8"/>
        <v>3437.7</v>
      </c>
      <c r="F102" s="7">
        <f t="shared" si="9"/>
        <v>4419.9000000000005</v>
      </c>
      <c r="G102" s="13">
        <v>3600</v>
      </c>
      <c r="H102" s="14">
        <f>Tabela35[[#This Row],[Volume
Cadastrado (m³)]]/Tabela35[[#This Row],[Volume equivalente de  Etanol Anidro comercializado em 2023 (m³)]]</f>
        <v>0.73304825901038484</v>
      </c>
      <c r="I102" s="13">
        <v>3600</v>
      </c>
      <c r="J102" s="12">
        <f t="shared" si="10"/>
        <v>0.73304825901038484</v>
      </c>
      <c r="K102" s="8" t="str">
        <f t="shared" si="11"/>
        <v>Não</v>
      </c>
      <c r="L102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103" spans="2:12" x14ac:dyDescent="0.35">
      <c r="B103" s="11" t="s">
        <v>108</v>
      </c>
      <c r="C103" s="11" t="s">
        <v>239</v>
      </c>
      <c r="D103" s="13">
        <v>4125</v>
      </c>
      <c r="E103" s="7">
        <f t="shared" si="8"/>
        <v>2887.5</v>
      </c>
      <c r="F103" s="7">
        <f t="shared" si="9"/>
        <v>3712.5</v>
      </c>
      <c r="G103" s="13">
        <v>0</v>
      </c>
      <c r="H103" s="14">
        <f>Tabela35[[#This Row],[Volume
Cadastrado (m³)]]/Tabela35[[#This Row],[Volume equivalente de  Etanol Anidro comercializado em 2023 (m³)]]</f>
        <v>0</v>
      </c>
      <c r="I103" s="13">
        <v>0</v>
      </c>
      <c r="J103" s="12">
        <f t="shared" si="10"/>
        <v>0</v>
      </c>
      <c r="K103" s="8" t="str">
        <f t="shared" si="11"/>
        <v>Não</v>
      </c>
      <c r="L103" s="8" t="str">
        <f>IF(Tabela35[[#This Row],[% homologado]]&gt;0.9,"Contrato de Fornecimento",IF(Tabela35[[#This Row],[% Cadastrado]]&lt;0.7,"Compra Direta","Prazo Adicional ao $ 5º do Art.3º*"))</f>
        <v>Compra Direta</v>
      </c>
    </row>
    <row r="104" spans="2:12" x14ac:dyDescent="0.35">
      <c r="B104" s="11" t="s">
        <v>109</v>
      </c>
      <c r="C104" s="11" t="s">
        <v>240</v>
      </c>
      <c r="D104" s="13">
        <v>3544</v>
      </c>
      <c r="E104" s="7">
        <f t="shared" si="8"/>
        <v>2480.7999999999997</v>
      </c>
      <c r="F104" s="7">
        <f t="shared" si="9"/>
        <v>3189.6</v>
      </c>
      <c r="G104" s="13">
        <v>4004</v>
      </c>
      <c r="H104" s="14">
        <f>Tabela35[[#This Row],[Volume
Cadastrado (m³)]]/Tabela35[[#This Row],[Volume equivalente de  Etanol Anidro comercializado em 2023 (m³)]]</f>
        <v>1.1297968397291196</v>
      </c>
      <c r="I104" s="13">
        <v>4004</v>
      </c>
      <c r="J104" s="12">
        <f t="shared" si="10"/>
        <v>1.1297968397291196</v>
      </c>
      <c r="K104" s="8" t="str">
        <f t="shared" si="11"/>
        <v>Sim</v>
      </c>
      <c r="L10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5" spans="2:12" x14ac:dyDescent="0.35">
      <c r="B105" s="11" t="s">
        <v>110</v>
      </c>
      <c r="C105" s="11" t="s">
        <v>241</v>
      </c>
      <c r="D105" s="13">
        <v>3546</v>
      </c>
      <c r="E105" s="7">
        <f t="shared" si="8"/>
        <v>2482.1999999999998</v>
      </c>
      <c r="F105" s="7">
        <f t="shared" si="9"/>
        <v>3191.4</v>
      </c>
      <c r="G105" s="13">
        <v>0</v>
      </c>
      <c r="H105" s="14">
        <f>Tabela35[[#This Row],[Volume
Cadastrado (m³)]]/Tabela35[[#This Row],[Volume equivalente de  Etanol Anidro comercializado em 2023 (m³)]]</f>
        <v>0</v>
      </c>
      <c r="I105" s="13">
        <v>0</v>
      </c>
      <c r="J105" s="12">
        <f t="shared" si="10"/>
        <v>0</v>
      </c>
      <c r="K105" s="8" t="str">
        <f t="shared" si="11"/>
        <v>Não</v>
      </c>
      <c r="L105" s="8" t="str">
        <f>IF(Tabela35[[#This Row],[% homologado]]&gt;0.9,"Contrato de Fornecimento",IF(Tabela35[[#This Row],[% Cadastrado]]&lt;0.7,"Compra Direta","Prazo Adicional ao $ 5º do Art.3º*"))</f>
        <v>Compra Direta</v>
      </c>
    </row>
    <row r="106" spans="2:12" x14ac:dyDescent="0.35">
      <c r="B106" s="11" t="s">
        <v>111</v>
      </c>
      <c r="C106" s="11" t="s">
        <v>242</v>
      </c>
      <c r="D106" s="13">
        <v>3526</v>
      </c>
      <c r="E106" s="7">
        <f t="shared" si="8"/>
        <v>2468.1999999999998</v>
      </c>
      <c r="F106" s="7">
        <f t="shared" si="9"/>
        <v>3173.4</v>
      </c>
      <c r="G106" s="13">
        <v>2496</v>
      </c>
      <c r="H106" s="14">
        <f>Tabela35[[#This Row],[Volume
Cadastrado (m³)]]/Tabela35[[#This Row],[Volume equivalente de  Etanol Anidro comercializado em 2023 (m³)]]</f>
        <v>0.70788428814520699</v>
      </c>
      <c r="I106" s="13">
        <v>2496</v>
      </c>
      <c r="J106" s="12">
        <f t="shared" si="10"/>
        <v>0.70788428814520699</v>
      </c>
      <c r="K106" s="8" t="str">
        <f t="shared" si="11"/>
        <v>Não</v>
      </c>
      <c r="L106" s="8" t="str">
        <f>IF(Tabela35[[#This Row],[% homologado]]&gt;0.9,"Contrato de Fornecimento",IF(Tabela35[[#This Row],[% Cadastrado]]&lt;0.7,"Compra Direta","Prazo Adicional ao $ 5º do Art.3º*"))</f>
        <v>Prazo Adicional ao $ 5º do Art.3º*</v>
      </c>
    </row>
    <row r="107" spans="2:12" x14ac:dyDescent="0.35">
      <c r="B107" s="11" t="s">
        <v>112</v>
      </c>
      <c r="C107" s="11" t="s">
        <v>243</v>
      </c>
      <c r="D107" s="13">
        <v>2902</v>
      </c>
      <c r="E107" s="7">
        <f t="shared" si="8"/>
        <v>2031.3999999999999</v>
      </c>
      <c r="F107" s="7">
        <f t="shared" si="9"/>
        <v>2611.8000000000002</v>
      </c>
      <c r="G107" s="13">
        <v>2700</v>
      </c>
      <c r="H107" s="14">
        <f>Tabela35[[#This Row],[Volume
Cadastrado (m³)]]/Tabela35[[#This Row],[Volume equivalente de  Etanol Anidro comercializado em 2023 (m³)]]</f>
        <v>0.93039283252929017</v>
      </c>
      <c r="I107" s="13">
        <v>2700</v>
      </c>
      <c r="J107" s="12">
        <f t="shared" si="10"/>
        <v>0.93039283252929017</v>
      </c>
      <c r="K107" s="8" t="str">
        <f t="shared" si="11"/>
        <v>Sim</v>
      </c>
      <c r="L107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8" spans="2:12" x14ac:dyDescent="0.35">
      <c r="B108" s="11" t="s">
        <v>113</v>
      </c>
      <c r="C108" s="11" t="s">
        <v>244</v>
      </c>
      <c r="D108" s="13">
        <v>2746</v>
      </c>
      <c r="E108" s="7">
        <f t="shared" si="8"/>
        <v>1922.1999999999998</v>
      </c>
      <c r="F108" s="7">
        <f t="shared" si="9"/>
        <v>2471.4</v>
      </c>
      <c r="G108" s="13">
        <v>3528</v>
      </c>
      <c r="H108" s="14">
        <f>Tabela35[[#This Row],[Volume
Cadastrado (m³)]]/Tabela35[[#This Row],[Volume equivalente de  Etanol Anidro comercializado em 2023 (m³)]]</f>
        <v>1.2847778587035688</v>
      </c>
      <c r="I108" s="13">
        <v>3528</v>
      </c>
      <c r="J108" s="12">
        <f t="shared" si="10"/>
        <v>1.2847778587035688</v>
      </c>
      <c r="K108" s="8" t="str">
        <f t="shared" si="11"/>
        <v>Sim</v>
      </c>
      <c r="L10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09" spans="2:12" x14ac:dyDescent="0.35">
      <c r="B109" s="11" t="s">
        <v>114</v>
      </c>
      <c r="C109" s="11" t="s">
        <v>245</v>
      </c>
      <c r="D109" s="13">
        <v>2587</v>
      </c>
      <c r="E109" s="7">
        <f t="shared" si="8"/>
        <v>1810.8999999999999</v>
      </c>
      <c r="F109" s="7">
        <f t="shared" si="9"/>
        <v>2328.3000000000002</v>
      </c>
      <c r="G109" s="13">
        <v>2400</v>
      </c>
      <c r="H109" s="14">
        <f>Tabela35[[#This Row],[Volume
Cadastrado (m³)]]/Tabela35[[#This Row],[Volume equivalente de  Etanol Anidro comercializado em 2023 (m³)]]</f>
        <v>0.92771550057982222</v>
      </c>
      <c r="I109" s="13">
        <v>2400</v>
      </c>
      <c r="J109" s="12">
        <f t="shared" si="10"/>
        <v>0.92771550057982222</v>
      </c>
      <c r="K109" s="8" t="str">
        <f t="shared" si="11"/>
        <v>Sim</v>
      </c>
      <c r="L109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0" spans="2:12" x14ac:dyDescent="0.35">
      <c r="B110" s="11" t="s">
        <v>115</v>
      </c>
      <c r="C110" s="11" t="s">
        <v>246</v>
      </c>
      <c r="D110" s="13">
        <v>2540</v>
      </c>
      <c r="E110" s="7">
        <f t="shared" si="8"/>
        <v>1778</v>
      </c>
      <c r="F110" s="7">
        <f t="shared" si="9"/>
        <v>2286</v>
      </c>
      <c r="G110" s="13">
        <v>0</v>
      </c>
      <c r="H110" s="14">
        <f>Tabela35[[#This Row],[Volume
Cadastrado (m³)]]/Tabela35[[#This Row],[Volume equivalente de  Etanol Anidro comercializado em 2023 (m³)]]</f>
        <v>0</v>
      </c>
      <c r="I110" s="13">
        <v>0</v>
      </c>
      <c r="J110" s="12">
        <f t="shared" si="10"/>
        <v>0</v>
      </c>
      <c r="K110" s="8" t="str">
        <f t="shared" si="11"/>
        <v>Não</v>
      </c>
      <c r="L110" s="8" t="str">
        <f>IF(Tabela35[[#This Row],[% homologado]]&gt;0.9,"Contrato de Fornecimento",IF(Tabela35[[#This Row],[% Cadastrado]]&lt;0.7,"Compra Direta","Prazo Adicional ao $ 5º do Art.3º*"))</f>
        <v>Compra Direta</v>
      </c>
    </row>
    <row r="111" spans="2:12" x14ac:dyDescent="0.35">
      <c r="B111" s="11" t="s">
        <v>116</v>
      </c>
      <c r="C111" s="11" t="s">
        <v>247</v>
      </c>
      <c r="D111" s="13">
        <v>2299</v>
      </c>
      <c r="E111" s="7">
        <f t="shared" si="8"/>
        <v>1609.3</v>
      </c>
      <c r="F111" s="7">
        <f t="shared" si="9"/>
        <v>2069.1</v>
      </c>
      <c r="G111" s="13">
        <v>2340</v>
      </c>
      <c r="H111" s="14">
        <f>Tabela35[[#This Row],[Volume
Cadastrado (m³)]]/Tabela35[[#This Row],[Volume equivalente de  Etanol Anidro comercializado em 2023 (m³)]]</f>
        <v>1.017833840800348</v>
      </c>
      <c r="I111" s="13">
        <v>2340</v>
      </c>
      <c r="J111" s="12">
        <f t="shared" si="10"/>
        <v>1.017833840800348</v>
      </c>
      <c r="K111" s="8" t="str">
        <f t="shared" si="11"/>
        <v>Sim</v>
      </c>
      <c r="L11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2" spans="2:12" x14ac:dyDescent="0.35">
      <c r="B112" s="11" t="s">
        <v>117</v>
      </c>
      <c r="C112" s="11" t="s">
        <v>248</v>
      </c>
      <c r="D112" s="13">
        <v>1800</v>
      </c>
      <c r="E112" s="7">
        <f t="shared" si="8"/>
        <v>1260</v>
      </c>
      <c r="F112" s="7">
        <f t="shared" si="9"/>
        <v>1620</v>
      </c>
      <c r="G112" s="13">
        <v>1650</v>
      </c>
      <c r="H112" s="14">
        <f>Tabela35[[#This Row],[Volume
Cadastrado (m³)]]/Tabela35[[#This Row],[Volume equivalente de  Etanol Anidro comercializado em 2023 (m³)]]</f>
        <v>0.91666666666666663</v>
      </c>
      <c r="I112" s="13">
        <v>1650</v>
      </c>
      <c r="J112" s="12">
        <f t="shared" si="10"/>
        <v>0.91666666666666663</v>
      </c>
      <c r="K112" s="8" t="str">
        <f t="shared" si="11"/>
        <v>Sim</v>
      </c>
      <c r="L11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3" spans="2:12" x14ac:dyDescent="0.35">
      <c r="B113" s="11" t="s">
        <v>118</v>
      </c>
      <c r="C113" s="11" t="s">
        <v>249</v>
      </c>
      <c r="D113" s="13">
        <v>1765</v>
      </c>
      <c r="E113" s="7">
        <f t="shared" si="8"/>
        <v>1235.5</v>
      </c>
      <c r="F113" s="7">
        <f t="shared" si="9"/>
        <v>1588.5</v>
      </c>
      <c r="G113" s="13">
        <v>0</v>
      </c>
      <c r="H113" s="19">
        <f>Tabela35[[#This Row],[Volume
Cadastrado (m³)]]/Tabela35[[#This Row],[Volume equivalente de  Etanol Anidro comercializado em 2023 (m³)]]</f>
        <v>0</v>
      </c>
      <c r="I113" s="13">
        <v>1589</v>
      </c>
      <c r="J113" s="12">
        <f t="shared" si="10"/>
        <v>0.90028328611898012</v>
      </c>
      <c r="K113" s="8" t="str">
        <f t="shared" si="11"/>
        <v>Sim</v>
      </c>
      <c r="L113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4" spans="2:12" x14ac:dyDescent="0.35">
      <c r="B114" s="11" t="s">
        <v>119</v>
      </c>
      <c r="C114" s="11" t="s">
        <v>250</v>
      </c>
      <c r="D114" s="13">
        <v>1758</v>
      </c>
      <c r="E114" s="7">
        <f t="shared" si="8"/>
        <v>1230.5999999999999</v>
      </c>
      <c r="F114" s="7">
        <f t="shared" si="9"/>
        <v>1582.2</v>
      </c>
      <c r="G114" s="13">
        <v>6240</v>
      </c>
      <c r="H114" s="14">
        <f>Tabela35[[#This Row],[Volume
Cadastrado (m³)]]/Tabela35[[#This Row],[Volume equivalente de  Etanol Anidro comercializado em 2023 (m³)]]</f>
        <v>3.5494880546075085</v>
      </c>
      <c r="I114" s="13">
        <v>6240</v>
      </c>
      <c r="J114" s="12">
        <f t="shared" si="10"/>
        <v>3.5494880546075085</v>
      </c>
      <c r="K114" s="8" t="str">
        <f t="shared" si="11"/>
        <v>Sim</v>
      </c>
      <c r="L11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5" spans="2:12" x14ac:dyDescent="0.35">
      <c r="B115" s="11" t="s">
        <v>120</v>
      </c>
      <c r="C115" s="11" t="s">
        <v>251</v>
      </c>
      <c r="D115" s="13">
        <v>1500</v>
      </c>
      <c r="E115" s="7">
        <f t="shared" si="8"/>
        <v>1050</v>
      </c>
      <c r="F115" s="7">
        <f t="shared" si="9"/>
        <v>1350</v>
      </c>
      <c r="G115" s="13">
        <v>1404</v>
      </c>
      <c r="H115" s="14">
        <f>Tabela35[[#This Row],[Volume
Cadastrado (m³)]]/Tabela35[[#This Row],[Volume equivalente de  Etanol Anidro comercializado em 2023 (m³)]]</f>
        <v>0.93600000000000005</v>
      </c>
      <c r="I115" s="13">
        <v>1404</v>
      </c>
      <c r="J115" s="12">
        <f t="shared" si="10"/>
        <v>0.93600000000000005</v>
      </c>
      <c r="K115" s="8" t="str">
        <f t="shared" si="11"/>
        <v>Sim</v>
      </c>
      <c r="L11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6" spans="2:12" x14ac:dyDescent="0.35">
      <c r="B116" s="11" t="s">
        <v>121</v>
      </c>
      <c r="C116" s="11" t="s">
        <v>252</v>
      </c>
      <c r="D116" s="13">
        <v>1326</v>
      </c>
      <c r="E116" s="7">
        <f t="shared" si="8"/>
        <v>928.19999999999993</v>
      </c>
      <c r="F116" s="7">
        <f t="shared" si="9"/>
        <v>1193.4000000000001</v>
      </c>
      <c r="G116" s="13">
        <v>0</v>
      </c>
      <c r="H116" s="14">
        <f>Tabela35[[#This Row],[Volume
Cadastrado (m³)]]/Tabela35[[#This Row],[Volume equivalente de  Etanol Anidro comercializado em 2023 (m³)]]</f>
        <v>0</v>
      </c>
      <c r="I116" s="13">
        <v>0</v>
      </c>
      <c r="J116" s="12">
        <f t="shared" si="10"/>
        <v>0</v>
      </c>
      <c r="K116" s="8" t="str">
        <f t="shared" si="11"/>
        <v>Não</v>
      </c>
      <c r="L116" s="8" t="str">
        <f>IF(Tabela35[[#This Row],[% homologado]]&gt;0.9,"Contrato de Fornecimento",IF(Tabela35[[#This Row],[% Cadastrado]]&lt;0.7,"Compra Direta","Prazo Adicional ao $ 5º do Art.3º*"))</f>
        <v>Compra Direta</v>
      </c>
    </row>
    <row r="117" spans="2:12" x14ac:dyDescent="0.35">
      <c r="B117" s="11" t="s">
        <v>122</v>
      </c>
      <c r="C117" s="11" t="s">
        <v>253</v>
      </c>
      <c r="D117" s="13">
        <v>1248</v>
      </c>
      <c r="E117" s="7">
        <f t="shared" si="8"/>
        <v>873.59999999999991</v>
      </c>
      <c r="F117" s="7">
        <f t="shared" si="9"/>
        <v>1123.2</v>
      </c>
      <c r="G117" s="13">
        <v>0</v>
      </c>
      <c r="H117" s="14">
        <f>Tabela35[[#This Row],[Volume
Cadastrado (m³)]]/Tabela35[[#This Row],[Volume equivalente de  Etanol Anidro comercializado em 2023 (m³)]]</f>
        <v>0</v>
      </c>
      <c r="I117" s="13">
        <v>0</v>
      </c>
      <c r="J117" s="12">
        <f t="shared" si="10"/>
        <v>0</v>
      </c>
      <c r="K117" s="8" t="str">
        <f t="shared" si="11"/>
        <v>Não</v>
      </c>
      <c r="L117" s="8" t="str">
        <f>IF(Tabela35[[#This Row],[% homologado]]&gt;0.9,"Contrato de Fornecimento",IF(Tabela35[[#This Row],[% Cadastrado]]&lt;0.7,"Compra Direta","Prazo Adicional ao $ 5º do Art.3º*"))</f>
        <v>Compra Direta</v>
      </c>
    </row>
    <row r="118" spans="2:12" x14ac:dyDescent="0.35">
      <c r="B118" s="11" t="s">
        <v>123</v>
      </c>
      <c r="C118" s="11" t="s">
        <v>254</v>
      </c>
      <c r="D118" s="13">
        <v>1074</v>
      </c>
      <c r="E118" s="7">
        <f t="shared" si="8"/>
        <v>751.8</v>
      </c>
      <c r="F118" s="7">
        <f t="shared" si="9"/>
        <v>966.6</v>
      </c>
      <c r="G118" s="13">
        <v>1100</v>
      </c>
      <c r="H118" s="14">
        <f>Tabela35[[#This Row],[Volume
Cadastrado (m³)]]/Tabela35[[#This Row],[Volume equivalente de  Etanol Anidro comercializado em 2023 (m³)]]</f>
        <v>1.0242085661080074</v>
      </c>
      <c r="I118" s="13">
        <v>1100</v>
      </c>
      <c r="J118" s="12">
        <f t="shared" ref="J118:J140" si="12">I118/D118</f>
        <v>1.0242085661080074</v>
      </c>
      <c r="K118" s="8" t="str">
        <f t="shared" ref="K118:K141" si="13">IF(J118&gt;=90%,"Sim","Não")</f>
        <v>Sim</v>
      </c>
      <c r="L118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19" spans="2:12" x14ac:dyDescent="0.35">
      <c r="B119" s="11" t="s">
        <v>124</v>
      </c>
      <c r="C119" s="11" t="s">
        <v>255</v>
      </c>
      <c r="D119" s="13">
        <v>896</v>
      </c>
      <c r="E119" s="7">
        <f t="shared" si="8"/>
        <v>627.19999999999993</v>
      </c>
      <c r="F119" s="7">
        <f t="shared" si="9"/>
        <v>806.4</v>
      </c>
      <c r="G119" s="13">
        <v>0</v>
      </c>
      <c r="H119" s="14">
        <f>Tabela35[[#This Row],[Volume
Cadastrado (m³)]]/Tabela35[[#This Row],[Volume equivalente de  Etanol Anidro comercializado em 2023 (m³)]]</f>
        <v>0</v>
      </c>
      <c r="I119" s="13">
        <v>0</v>
      </c>
      <c r="J119" s="12">
        <f t="shared" si="12"/>
        <v>0</v>
      </c>
      <c r="K119" s="8" t="str">
        <f t="shared" si="13"/>
        <v>Não</v>
      </c>
      <c r="L119" s="8" t="str">
        <f>IF(Tabela35[[#This Row],[% homologado]]&gt;0.9,"Contrato de Fornecimento",IF(Tabela35[[#This Row],[% Cadastrado]]&lt;0.7,"Compra Direta","Prazo Adicional ao $ 5º do Art.3º*"))</f>
        <v>Compra Direta</v>
      </c>
    </row>
    <row r="120" spans="2:12" x14ac:dyDescent="0.35">
      <c r="B120" s="11" t="s">
        <v>125</v>
      </c>
      <c r="C120" s="11" t="s">
        <v>256</v>
      </c>
      <c r="D120" s="13">
        <v>873</v>
      </c>
      <c r="E120" s="7">
        <f t="shared" si="8"/>
        <v>611.09999999999991</v>
      </c>
      <c r="F120" s="7">
        <f t="shared" si="9"/>
        <v>785.7</v>
      </c>
      <c r="G120" s="13">
        <v>0</v>
      </c>
      <c r="H120" s="14">
        <f>Tabela35[[#This Row],[Volume
Cadastrado (m³)]]/Tabela35[[#This Row],[Volume equivalente de  Etanol Anidro comercializado em 2023 (m³)]]</f>
        <v>0</v>
      </c>
      <c r="I120" s="13">
        <v>0</v>
      </c>
      <c r="J120" s="12">
        <f t="shared" si="12"/>
        <v>0</v>
      </c>
      <c r="K120" s="8" t="str">
        <f t="shared" si="13"/>
        <v>Não</v>
      </c>
      <c r="L120" s="8" t="str">
        <f>IF(Tabela35[[#This Row],[% homologado]]&gt;0.9,"Contrato de Fornecimento",IF(Tabela35[[#This Row],[% Cadastrado]]&lt;0.7,"Compra Direta","Prazo Adicional ao $ 5º do Art.3º*"))</f>
        <v>Compra Direta</v>
      </c>
    </row>
    <row r="121" spans="2:12" x14ac:dyDescent="0.35">
      <c r="B121" s="11" t="s">
        <v>126</v>
      </c>
      <c r="C121" s="11" t="s">
        <v>257</v>
      </c>
      <c r="D121" s="13">
        <v>844</v>
      </c>
      <c r="E121" s="7">
        <f t="shared" si="8"/>
        <v>590.79999999999995</v>
      </c>
      <c r="F121" s="7">
        <f t="shared" si="9"/>
        <v>759.6</v>
      </c>
      <c r="G121" s="13">
        <v>1500</v>
      </c>
      <c r="H121" s="14">
        <f>Tabela35[[#This Row],[Volume
Cadastrado (m³)]]/Tabela35[[#This Row],[Volume equivalente de  Etanol Anidro comercializado em 2023 (m³)]]</f>
        <v>1.7772511848341233</v>
      </c>
      <c r="I121" s="13">
        <v>1500</v>
      </c>
      <c r="J121" s="12">
        <f t="shared" si="12"/>
        <v>1.7772511848341233</v>
      </c>
      <c r="K121" s="8" t="str">
        <f t="shared" si="13"/>
        <v>Sim</v>
      </c>
      <c r="L121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22" spans="2:12" x14ac:dyDescent="0.35">
      <c r="B122" s="11" t="s">
        <v>127</v>
      </c>
      <c r="C122" s="11" t="s">
        <v>258</v>
      </c>
      <c r="D122" s="13">
        <v>707</v>
      </c>
      <c r="E122" s="7">
        <f t="shared" si="8"/>
        <v>494.9</v>
      </c>
      <c r="F122" s="7">
        <f t="shared" si="9"/>
        <v>636.30000000000007</v>
      </c>
      <c r="G122" s="13">
        <v>6000</v>
      </c>
      <c r="H122" s="14">
        <f>Tabela35[[#This Row],[Volume
Cadastrado (m³)]]/Tabela35[[#This Row],[Volume equivalente de  Etanol Anidro comercializado em 2023 (m³)]]</f>
        <v>8.4865629420084865</v>
      </c>
      <c r="I122" s="13">
        <v>6000</v>
      </c>
      <c r="J122" s="12">
        <f t="shared" si="12"/>
        <v>8.4865629420084865</v>
      </c>
      <c r="K122" s="8" t="str">
        <f t="shared" si="13"/>
        <v>Sim</v>
      </c>
      <c r="L122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23" spans="2:12" x14ac:dyDescent="0.35">
      <c r="B123" s="11" t="s">
        <v>128</v>
      </c>
      <c r="C123" s="11" t="s">
        <v>259</v>
      </c>
      <c r="D123" s="13">
        <v>518</v>
      </c>
      <c r="E123" s="7">
        <f t="shared" si="8"/>
        <v>362.59999999999997</v>
      </c>
      <c r="F123" s="7">
        <f t="shared" si="9"/>
        <v>466.2</v>
      </c>
      <c r="G123" s="13">
        <v>0</v>
      </c>
      <c r="H123" s="14">
        <f>Tabela35[[#This Row],[Volume
Cadastrado (m³)]]/Tabela35[[#This Row],[Volume equivalente de  Etanol Anidro comercializado em 2023 (m³)]]</f>
        <v>0</v>
      </c>
      <c r="I123" s="13">
        <v>0</v>
      </c>
      <c r="J123" s="12">
        <f t="shared" si="12"/>
        <v>0</v>
      </c>
      <c r="K123" s="8" t="str">
        <f t="shared" si="13"/>
        <v>Não</v>
      </c>
      <c r="L123" s="8" t="str">
        <f>IF(Tabela35[[#This Row],[% homologado]]&gt;0.9,"Contrato de Fornecimento",IF(Tabela35[[#This Row],[% Cadastrado]]&lt;0.7,"Compra Direta","Prazo Adicional ao $ 5º do Art.3º*"))</f>
        <v>Compra Direta</v>
      </c>
    </row>
    <row r="124" spans="2:12" x14ac:dyDescent="0.35">
      <c r="B124" s="11" t="s">
        <v>129</v>
      </c>
      <c r="C124" s="11" t="s">
        <v>260</v>
      </c>
      <c r="D124" s="13">
        <v>471</v>
      </c>
      <c r="E124" s="7">
        <f t="shared" si="8"/>
        <v>329.7</v>
      </c>
      <c r="F124" s="7">
        <f t="shared" si="9"/>
        <v>423.90000000000003</v>
      </c>
      <c r="G124" s="13">
        <v>0</v>
      </c>
      <c r="H124" s="14">
        <f>Tabela35[[#This Row],[Volume
Cadastrado (m³)]]/Tabela35[[#This Row],[Volume equivalente de  Etanol Anidro comercializado em 2023 (m³)]]</f>
        <v>0</v>
      </c>
      <c r="I124" s="13">
        <v>0</v>
      </c>
      <c r="J124" s="12">
        <f t="shared" si="12"/>
        <v>0</v>
      </c>
      <c r="K124" s="8" t="str">
        <f t="shared" si="13"/>
        <v>Não</v>
      </c>
      <c r="L124" s="8" t="str">
        <f>IF(Tabela35[[#This Row],[% homologado]]&gt;0.9,"Contrato de Fornecimento",IF(Tabela35[[#This Row],[% Cadastrado]]&lt;0.7,"Compra Direta","Prazo Adicional ao $ 5º do Art.3º*"))</f>
        <v>Compra Direta</v>
      </c>
    </row>
    <row r="125" spans="2:12" x14ac:dyDescent="0.35">
      <c r="B125" s="11" t="s">
        <v>130</v>
      </c>
      <c r="C125" s="11" t="s">
        <v>261</v>
      </c>
      <c r="D125" s="13">
        <v>251</v>
      </c>
      <c r="E125" s="7">
        <f t="shared" si="8"/>
        <v>175.7</v>
      </c>
      <c r="F125" s="7">
        <f t="shared" si="9"/>
        <v>225.9</v>
      </c>
      <c r="G125" s="13">
        <v>0</v>
      </c>
      <c r="H125" s="14">
        <f>Tabela35[[#This Row],[Volume
Cadastrado (m³)]]/Tabela35[[#This Row],[Volume equivalente de  Etanol Anidro comercializado em 2023 (m³)]]</f>
        <v>0</v>
      </c>
      <c r="I125" s="13">
        <v>0</v>
      </c>
      <c r="J125" s="12">
        <f t="shared" si="12"/>
        <v>0</v>
      </c>
      <c r="K125" s="8" t="str">
        <f t="shared" si="13"/>
        <v>Não</v>
      </c>
      <c r="L125" s="8" t="str">
        <f>IF(Tabela35[[#This Row],[% homologado]]&gt;0.9,"Contrato de Fornecimento",IF(Tabela35[[#This Row],[% Cadastrado]]&lt;0.7,"Compra Direta","Prazo Adicional ao $ 5º do Art.3º*"))</f>
        <v>Compra Direta</v>
      </c>
    </row>
    <row r="126" spans="2:12" x14ac:dyDescent="0.35">
      <c r="B126" s="11" t="s">
        <v>131</v>
      </c>
      <c r="C126" s="11" t="s">
        <v>262</v>
      </c>
      <c r="D126" s="13">
        <v>231</v>
      </c>
      <c r="E126" s="7">
        <f t="shared" si="8"/>
        <v>161.69999999999999</v>
      </c>
      <c r="F126" s="7">
        <f t="shared" si="9"/>
        <v>207.9</v>
      </c>
      <c r="G126" s="13">
        <v>240</v>
      </c>
      <c r="H126" s="14">
        <f>Tabela35[[#This Row],[Volume
Cadastrado (m³)]]/Tabela35[[#This Row],[Volume equivalente de  Etanol Anidro comercializado em 2023 (m³)]]</f>
        <v>1.0389610389610389</v>
      </c>
      <c r="I126" s="13">
        <v>240</v>
      </c>
      <c r="J126" s="12">
        <f t="shared" si="12"/>
        <v>1.0389610389610389</v>
      </c>
      <c r="K126" s="8" t="str">
        <f t="shared" si="13"/>
        <v>Sim</v>
      </c>
      <c r="L126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27" spans="2:12" x14ac:dyDescent="0.35">
      <c r="B127" s="11" t="s">
        <v>132</v>
      </c>
      <c r="C127" s="11" t="s">
        <v>263</v>
      </c>
      <c r="D127" s="13">
        <v>230</v>
      </c>
      <c r="E127" s="7">
        <f t="shared" si="8"/>
        <v>161</v>
      </c>
      <c r="F127" s="7">
        <f t="shared" si="9"/>
        <v>207</v>
      </c>
      <c r="G127" s="13">
        <v>0</v>
      </c>
      <c r="H127" s="14">
        <f>Tabela35[[#This Row],[Volume
Cadastrado (m³)]]/Tabela35[[#This Row],[Volume equivalente de  Etanol Anidro comercializado em 2023 (m³)]]</f>
        <v>0</v>
      </c>
      <c r="I127" s="13">
        <v>0</v>
      </c>
      <c r="J127" s="12">
        <f t="shared" si="12"/>
        <v>0</v>
      </c>
      <c r="K127" s="8" t="str">
        <f t="shared" si="13"/>
        <v>Não</v>
      </c>
      <c r="L127" s="8" t="str">
        <f>IF(Tabela35[[#This Row],[% homologado]]&gt;0.9,"Contrato de Fornecimento",IF(Tabela35[[#This Row],[% Cadastrado]]&lt;0.7,"Compra Direta","Prazo Adicional ao $ 5º do Art.3º*"))</f>
        <v>Compra Direta</v>
      </c>
    </row>
    <row r="128" spans="2:12" x14ac:dyDescent="0.35">
      <c r="B128" s="11" t="s">
        <v>133</v>
      </c>
      <c r="C128" s="11" t="s">
        <v>264</v>
      </c>
      <c r="D128" s="13">
        <v>158</v>
      </c>
      <c r="E128" s="7">
        <f t="shared" si="8"/>
        <v>110.6</v>
      </c>
      <c r="F128" s="7">
        <f t="shared" si="9"/>
        <v>142.20000000000002</v>
      </c>
      <c r="G128" s="13">
        <v>0</v>
      </c>
      <c r="H128" s="14">
        <f>Tabela35[[#This Row],[Volume
Cadastrado (m³)]]/Tabela35[[#This Row],[Volume equivalente de  Etanol Anidro comercializado em 2023 (m³)]]</f>
        <v>0</v>
      </c>
      <c r="I128" s="13">
        <v>0</v>
      </c>
      <c r="J128" s="12">
        <f t="shared" si="12"/>
        <v>0</v>
      </c>
      <c r="K128" s="8" t="str">
        <f t="shared" si="13"/>
        <v>Não</v>
      </c>
      <c r="L128" s="8" t="str">
        <f>IF(Tabela35[[#This Row],[% homologado]]&gt;0.9,"Contrato de Fornecimento",IF(Tabela35[[#This Row],[% Cadastrado]]&lt;0.7,"Compra Direta","Prazo Adicional ao $ 5º do Art.3º*"))</f>
        <v>Compra Direta</v>
      </c>
    </row>
    <row r="129" spans="2:12" x14ac:dyDescent="0.35">
      <c r="B129" s="11" t="s">
        <v>134</v>
      </c>
      <c r="C129" s="11" t="s">
        <v>265</v>
      </c>
      <c r="D129" s="13">
        <v>95</v>
      </c>
      <c r="E129" s="7">
        <f t="shared" si="8"/>
        <v>66.5</v>
      </c>
      <c r="F129" s="7">
        <f t="shared" si="9"/>
        <v>85.5</v>
      </c>
      <c r="G129" s="13">
        <v>0</v>
      </c>
      <c r="H129" s="14">
        <f>Tabela35[[#This Row],[Volume
Cadastrado (m³)]]/Tabela35[[#This Row],[Volume equivalente de  Etanol Anidro comercializado em 2023 (m³)]]</f>
        <v>0</v>
      </c>
      <c r="I129" s="13">
        <v>0</v>
      </c>
      <c r="J129" s="12">
        <f t="shared" si="12"/>
        <v>0</v>
      </c>
      <c r="K129" s="8" t="str">
        <f t="shared" si="13"/>
        <v>Não</v>
      </c>
      <c r="L129" s="8" t="str">
        <f>IF(Tabela35[[#This Row],[% homologado]]&gt;0.9,"Contrato de Fornecimento",IF(Tabela35[[#This Row],[% Cadastrado]]&lt;0.7,"Compra Direta","Prazo Adicional ao $ 5º do Art.3º*"))</f>
        <v>Compra Direta</v>
      </c>
    </row>
    <row r="130" spans="2:12" x14ac:dyDescent="0.35">
      <c r="B130" s="11" t="s">
        <v>135</v>
      </c>
      <c r="C130" s="11" t="s">
        <v>266</v>
      </c>
      <c r="D130" s="13">
        <v>81</v>
      </c>
      <c r="E130" s="7">
        <f t="shared" si="8"/>
        <v>56.699999999999996</v>
      </c>
      <c r="F130" s="7">
        <f t="shared" si="9"/>
        <v>72.900000000000006</v>
      </c>
      <c r="G130" s="13">
        <v>0</v>
      </c>
      <c r="H130" s="14">
        <f>Tabela35[[#This Row],[Volume
Cadastrado (m³)]]/Tabela35[[#This Row],[Volume equivalente de  Etanol Anidro comercializado em 2023 (m³)]]</f>
        <v>0</v>
      </c>
      <c r="I130" s="13">
        <v>0</v>
      </c>
      <c r="J130" s="12">
        <f t="shared" si="12"/>
        <v>0</v>
      </c>
      <c r="K130" s="8" t="str">
        <f t="shared" si="13"/>
        <v>Não</v>
      </c>
      <c r="L130" s="8" t="str">
        <f>IF(Tabela35[[#This Row],[% homologado]]&gt;0.9,"Contrato de Fornecimento",IF(Tabela35[[#This Row],[% Cadastrado]]&lt;0.7,"Compra Direta","Prazo Adicional ao $ 5º do Art.3º*"))</f>
        <v>Compra Direta</v>
      </c>
    </row>
    <row r="131" spans="2:12" x14ac:dyDescent="0.35">
      <c r="B131" s="11" t="s">
        <v>136</v>
      </c>
      <c r="C131" s="11" t="s">
        <v>267</v>
      </c>
      <c r="D131" s="13">
        <v>76</v>
      </c>
      <c r="E131" s="7">
        <f t="shared" si="8"/>
        <v>53.199999999999996</v>
      </c>
      <c r="F131" s="7">
        <f t="shared" si="9"/>
        <v>68.400000000000006</v>
      </c>
      <c r="G131" s="13">
        <v>0</v>
      </c>
      <c r="H131" s="14">
        <f>Tabela35[[#This Row],[Volume
Cadastrado (m³)]]/Tabela35[[#This Row],[Volume equivalente de  Etanol Anidro comercializado em 2023 (m³)]]</f>
        <v>0</v>
      </c>
      <c r="I131" s="13">
        <v>0</v>
      </c>
      <c r="J131" s="12">
        <f t="shared" si="12"/>
        <v>0</v>
      </c>
      <c r="K131" s="8" t="str">
        <f t="shared" si="13"/>
        <v>Não</v>
      </c>
      <c r="L131" s="8" t="str">
        <f>IF(Tabela35[[#This Row],[% homologado]]&gt;0.9,"Contrato de Fornecimento",IF(Tabela35[[#This Row],[% Cadastrado]]&lt;0.7,"Compra Direta","Prazo Adicional ao $ 5º do Art.3º*"))</f>
        <v>Compra Direta</v>
      </c>
    </row>
    <row r="132" spans="2:12" x14ac:dyDescent="0.35">
      <c r="B132" s="11" t="s">
        <v>137</v>
      </c>
      <c r="C132" s="11" t="s">
        <v>268</v>
      </c>
      <c r="D132" s="13">
        <v>74</v>
      </c>
      <c r="E132" s="7">
        <f t="shared" si="8"/>
        <v>51.8</v>
      </c>
      <c r="F132" s="7">
        <f t="shared" si="9"/>
        <v>66.600000000000009</v>
      </c>
      <c r="G132" s="13">
        <v>0</v>
      </c>
      <c r="H132" s="14">
        <f>Tabela35[[#This Row],[Volume
Cadastrado (m³)]]/Tabela35[[#This Row],[Volume equivalente de  Etanol Anidro comercializado em 2023 (m³)]]</f>
        <v>0</v>
      </c>
      <c r="I132" s="13">
        <v>0</v>
      </c>
      <c r="J132" s="12">
        <f t="shared" si="12"/>
        <v>0</v>
      </c>
      <c r="K132" s="8" t="str">
        <f t="shared" si="13"/>
        <v>Não</v>
      </c>
      <c r="L132" s="8" t="str">
        <f>IF(Tabela35[[#This Row],[% homologado]]&gt;0.9,"Contrato de Fornecimento",IF(Tabela35[[#This Row],[% Cadastrado]]&lt;0.7,"Compra Direta","Prazo Adicional ao $ 5º do Art.3º*"))</f>
        <v>Compra Direta</v>
      </c>
    </row>
    <row r="133" spans="2:12" x14ac:dyDescent="0.35">
      <c r="B133" s="11" t="s">
        <v>138</v>
      </c>
      <c r="C133" s="11" t="s">
        <v>269</v>
      </c>
      <c r="D133" s="13">
        <v>61</v>
      </c>
      <c r="E133" s="7">
        <f t="shared" si="8"/>
        <v>42.699999999999996</v>
      </c>
      <c r="F133" s="7">
        <f t="shared" si="9"/>
        <v>54.9</v>
      </c>
      <c r="G133" s="13">
        <v>0</v>
      </c>
      <c r="H133" s="14">
        <f>Tabela35[[#This Row],[Volume
Cadastrado (m³)]]/Tabela35[[#This Row],[Volume equivalente de  Etanol Anidro comercializado em 2023 (m³)]]</f>
        <v>0</v>
      </c>
      <c r="I133" s="13">
        <v>0</v>
      </c>
      <c r="J133" s="12">
        <f t="shared" si="12"/>
        <v>0</v>
      </c>
      <c r="K133" s="8" t="str">
        <f t="shared" si="13"/>
        <v>Não</v>
      </c>
      <c r="L133" s="8" t="str">
        <f>IF(Tabela35[[#This Row],[% homologado]]&gt;0.9,"Contrato de Fornecimento",IF(Tabela35[[#This Row],[% Cadastrado]]&lt;0.7,"Compra Direta","Prazo Adicional ao $ 5º do Art.3º*"))</f>
        <v>Compra Direta</v>
      </c>
    </row>
    <row r="134" spans="2:12" x14ac:dyDescent="0.35">
      <c r="B134" s="11" t="s">
        <v>139</v>
      </c>
      <c r="C134" s="11" t="s">
        <v>270</v>
      </c>
      <c r="D134" s="13">
        <v>35</v>
      </c>
      <c r="E134" s="7">
        <f t="shared" si="8"/>
        <v>24.5</v>
      </c>
      <c r="F134" s="7">
        <f t="shared" si="9"/>
        <v>31.5</v>
      </c>
      <c r="G134" s="13">
        <v>60</v>
      </c>
      <c r="H134" s="14">
        <f>Tabela35[[#This Row],[Volume
Cadastrado (m³)]]/Tabela35[[#This Row],[Volume equivalente de  Etanol Anidro comercializado em 2023 (m³)]]</f>
        <v>1.7142857142857142</v>
      </c>
      <c r="I134" s="13">
        <v>60</v>
      </c>
      <c r="J134" s="12">
        <f t="shared" si="12"/>
        <v>1.7142857142857142</v>
      </c>
      <c r="K134" s="8" t="str">
        <f t="shared" si="13"/>
        <v>Sim</v>
      </c>
      <c r="L134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35" spans="2:12" x14ac:dyDescent="0.35">
      <c r="B135" s="11" t="s">
        <v>140</v>
      </c>
      <c r="C135" s="11" t="s">
        <v>271</v>
      </c>
      <c r="D135" s="13">
        <v>28</v>
      </c>
      <c r="E135" s="7">
        <f t="shared" si="8"/>
        <v>19.599999999999998</v>
      </c>
      <c r="F135" s="7">
        <f t="shared" si="9"/>
        <v>25.2</v>
      </c>
      <c r="G135" s="13">
        <v>1800</v>
      </c>
      <c r="H135" s="14">
        <f>Tabela35[[#This Row],[Volume
Cadastrado (m³)]]/Tabela35[[#This Row],[Volume equivalente de  Etanol Anidro comercializado em 2023 (m³)]]</f>
        <v>64.285714285714292</v>
      </c>
      <c r="I135" s="13">
        <v>1800</v>
      </c>
      <c r="J135" s="12">
        <f t="shared" si="12"/>
        <v>64.285714285714292</v>
      </c>
      <c r="K135" s="8" t="str">
        <f t="shared" si="13"/>
        <v>Sim</v>
      </c>
      <c r="L135" s="8" t="str">
        <f>IF(Tabela35[[#This Row],[% homologado]]&gt;0.9,"Contrato de Fornecimento",IF(Tabela35[[#This Row],[% Cadastrado]]&lt;0.7,"Compra Direta","Prazo Adicional ao $ 5º do Art.3º*"))</f>
        <v>Contrato de Fornecimento</v>
      </c>
    </row>
    <row r="136" spans="2:12" x14ac:dyDescent="0.35">
      <c r="B136" s="11" t="s">
        <v>141</v>
      </c>
      <c r="C136" s="11" t="s">
        <v>272</v>
      </c>
      <c r="D136" s="13">
        <v>6</v>
      </c>
      <c r="E136" s="7">
        <f t="shared" si="8"/>
        <v>4.1999999999999993</v>
      </c>
      <c r="F136" s="7">
        <f t="shared" si="9"/>
        <v>5.4</v>
      </c>
      <c r="G136" s="13">
        <v>0</v>
      </c>
      <c r="H136" s="14">
        <f>Tabela35[[#This Row],[Volume
Cadastrado (m³)]]/Tabela35[[#This Row],[Volume equivalente de  Etanol Anidro comercializado em 2023 (m³)]]</f>
        <v>0</v>
      </c>
      <c r="I136" s="13">
        <v>0</v>
      </c>
      <c r="J136" s="12">
        <f t="shared" si="12"/>
        <v>0</v>
      </c>
      <c r="K136" s="8" t="str">
        <f t="shared" si="13"/>
        <v>Não</v>
      </c>
      <c r="L136" s="8" t="str">
        <f>IF(Tabela35[[#This Row],[% homologado]]&gt;0.9,"Contrato de Fornecimento",IF(Tabela35[[#This Row],[% Cadastrado]]&lt;0.7,"Compra Direta","Prazo Adicional ao $ 5º do Art.3º*"))</f>
        <v>Compra Direta</v>
      </c>
    </row>
    <row r="137" spans="2:12" x14ac:dyDescent="0.35">
      <c r="B137" s="11" t="s">
        <v>142</v>
      </c>
      <c r="C137" s="11" t="s">
        <v>273</v>
      </c>
      <c r="D137" s="13">
        <v>5</v>
      </c>
      <c r="E137" s="7">
        <f t="shared" si="8"/>
        <v>3.5</v>
      </c>
      <c r="F137" s="7">
        <f t="shared" si="9"/>
        <v>4.5</v>
      </c>
      <c r="G137" s="13">
        <v>0</v>
      </c>
      <c r="H137" s="14">
        <f>Tabela35[[#This Row],[Volume
Cadastrado (m³)]]/Tabela35[[#This Row],[Volume equivalente de  Etanol Anidro comercializado em 2023 (m³)]]</f>
        <v>0</v>
      </c>
      <c r="I137" s="13">
        <v>0</v>
      </c>
      <c r="J137" s="12">
        <f t="shared" si="12"/>
        <v>0</v>
      </c>
      <c r="K137" s="8" t="str">
        <f t="shared" si="13"/>
        <v>Não</v>
      </c>
      <c r="L137" s="8" t="str">
        <f>IF(Tabela35[[#This Row],[% homologado]]&gt;0.9,"Contrato de Fornecimento",IF(Tabela35[[#This Row],[% Cadastrado]]&lt;0.7,"Compra Direta","Prazo Adicional ao $ 5º do Art.3º*"))</f>
        <v>Compra Direta</v>
      </c>
    </row>
    <row r="138" spans="2:12" x14ac:dyDescent="0.35">
      <c r="B138" s="11" t="s">
        <v>143</v>
      </c>
      <c r="C138" s="11" t="s">
        <v>274</v>
      </c>
      <c r="D138" s="13">
        <v>5</v>
      </c>
      <c r="E138" s="7">
        <f t="shared" ref="E138" si="14">D138*0.7</f>
        <v>3.5</v>
      </c>
      <c r="F138" s="7">
        <f t="shared" ref="F138" si="15">D138*0.9</f>
        <v>4.5</v>
      </c>
      <c r="G138" s="13">
        <v>0</v>
      </c>
      <c r="H138" s="14">
        <f>Tabela35[[#This Row],[Volume
Cadastrado (m³)]]/Tabela35[[#This Row],[Volume equivalente de  Etanol Anidro comercializado em 2023 (m³)]]</f>
        <v>0</v>
      </c>
      <c r="I138" s="13">
        <v>0</v>
      </c>
      <c r="J138" s="12">
        <f t="shared" si="12"/>
        <v>0</v>
      </c>
      <c r="K138" s="8" t="str">
        <f t="shared" si="13"/>
        <v>Não</v>
      </c>
      <c r="L138" s="8" t="str">
        <f>IF(Tabela35[[#This Row],[% homologado]]&gt;0.9,"Contrato de Fornecimento",IF(Tabela35[[#This Row],[% Cadastrado]]&lt;0.7,"Compra Direta","Prazo Adicional ao $ 5º do Art.3º*"))</f>
        <v>Compra Direta</v>
      </c>
    </row>
    <row r="139" spans="2:12" x14ac:dyDescent="0.35">
      <c r="B139" s="11" t="s">
        <v>144</v>
      </c>
      <c r="C139" s="11" t="s">
        <v>275</v>
      </c>
      <c r="D139" s="13">
        <v>3</v>
      </c>
      <c r="E139" s="7">
        <f t="shared" ref="E139:E141" si="16">D139*0.7</f>
        <v>2.0999999999999996</v>
      </c>
      <c r="F139" s="7">
        <f t="shared" ref="F139:F141" si="17">D139*0.9</f>
        <v>2.7</v>
      </c>
      <c r="G139" s="13">
        <v>0</v>
      </c>
      <c r="H139" s="14">
        <f>Tabela35[[#This Row],[Volume
Cadastrado (m³)]]/Tabela35[[#This Row],[Volume equivalente de  Etanol Anidro comercializado em 2023 (m³)]]</f>
        <v>0</v>
      </c>
      <c r="I139" s="13">
        <v>0</v>
      </c>
      <c r="J139" s="12">
        <f t="shared" si="12"/>
        <v>0</v>
      </c>
      <c r="K139" s="8" t="str">
        <f t="shared" si="13"/>
        <v>Não</v>
      </c>
      <c r="L139" s="8" t="str">
        <f>IF(Tabela35[[#This Row],[% homologado]]&gt;0.9,"Contrato de Fornecimento",IF(Tabela35[[#This Row],[% Cadastrado]]&lt;0.7,"Compra Direta","Prazo Adicional ao $ 5º do Art.3º*"))</f>
        <v>Compra Direta</v>
      </c>
    </row>
    <row r="140" spans="2:12" x14ac:dyDescent="0.35">
      <c r="B140" s="11" t="s">
        <v>145</v>
      </c>
      <c r="C140" s="11" t="s">
        <v>276</v>
      </c>
      <c r="D140" s="13">
        <v>2</v>
      </c>
      <c r="E140" s="7">
        <f t="shared" si="16"/>
        <v>1.4</v>
      </c>
      <c r="F140" s="7">
        <f t="shared" si="17"/>
        <v>1.8</v>
      </c>
      <c r="G140" s="13">
        <v>0</v>
      </c>
      <c r="H140" s="14">
        <f>Tabela35[[#This Row],[Volume
Cadastrado (m³)]]/Tabela35[[#This Row],[Volume equivalente de  Etanol Anidro comercializado em 2023 (m³)]]</f>
        <v>0</v>
      </c>
      <c r="I140" s="13">
        <v>0</v>
      </c>
      <c r="J140" s="12">
        <f t="shared" si="12"/>
        <v>0</v>
      </c>
      <c r="K140" s="8" t="str">
        <f t="shared" si="13"/>
        <v>Não</v>
      </c>
      <c r="L140" s="8" t="str">
        <f>IF(Tabela35[[#This Row],[% homologado]]&gt;0.9,"Contrato de Fornecimento",IF(Tabela35[[#This Row],[% Cadastrado]]&lt;0.7,"Compra Direta","Prazo Adicional ao $ 5º do Art.3º*"))</f>
        <v>Compra Direta</v>
      </c>
    </row>
    <row r="141" spans="2:12" x14ac:dyDescent="0.35">
      <c r="B141" s="11" t="s">
        <v>277</v>
      </c>
      <c r="C141" s="16" t="s">
        <v>284</v>
      </c>
      <c r="D141" s="13">
        <v>0</v>
      </c>
      <c r="E141" s="15">
        <f t="shared" si="16"/>
        <v>0</v>
      </c>
      <c r="F141" s="15">
        <f t="shared" si="17"/>
        <v>0</v>
      </c>
      <c r="G141" s="13">
        <v>184500</v>
      </c>
      <c r="H141" s="14">
        <v>0</v>
      </c>
      <c r="I141" s="13">
        <v>184500</v>
      </c>
      <c r="J141" s="12">
        <v>0</v>
      </c>
      <c r="K141" s="8" t="str">
        <f t="shared" si="13"/>
        <v>Não</v>
      </c>
      <c r="L141" s="8" t="s">
        <v>288</v>
      </c>
    </row>
    <row r="142" spans="2:12" x14ac:dyDescent="0.35">
      <c r="B142" s="11" t="s">
        <v>278</v>
      </c>
      <c r="C142" s="16" t="s">
        <v>285</v>
      </c>
      <c r="D142" s="13">
        <v>0</v>
      </c>
      <c r="E142" s="15">
        <f t="shared" ref="E142" si="18">D142*0.7</f>
        <v>0</v>
      </c>
      <c r="F142" s="15">
        <f t="shared" ref="F142" si="19">D142*0.9</f>
        <v>0</v>
      </c>
      <c r="G142" s="13">
        <v>8200</v>
      </c>
      <c r="H142" s="14">
        <v>0</v>
      </c>
      <c r="I142" s="13">
        <v>8200</v>
      </c>
      <c r="J142" s="12">
        <v>0</v>
      </c>
      <c r="K142" s="8" t="str">
        <f t="shared" ref="K142" si="20">IF(J142&gt;=90%,"Sim","Não")</f>
        <v>Não</v>
      </c>
      <c r="L142" s="8" t="s">
        <v>289</v>
      </c>
    </row>
    <row r="143" spans="2:12" x14ac:dyDescent="0.35">
      <c r="B143" t="s">
        <v>279</v>
      </c>
    </row>
    <row r="145" spans="10:10" x14ac:dyDescent="0.35">
      <c r="J145" s="10"/>
    </row>
  </sheetData>
  <mergeCells count="4">
    <mergeCell ref="C1:L1"/>
    <mergeCell ref="C4:L4"/>
    <mergeCell ref="C5:L5"/>
    <mergeCell ref="B7:L7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9725-3576-4953-85E2-9F44BEE98C37}">
  <dimension ref="A1:K146"/>
  <sheetViews>
    <sheetView tabSelected="1" topLeftCell="B5" workbookViewId="0">
      <selection activeCell="K9" sqref="K9"/>
    </sheetView>
  </sheetViews>
  <sheetFormatPr defaultRowHeight="14.5" x14ac:dyDescent="0.35"/>
  <cols>
    <col min="1" max="1" width="16.453125" customWidth="1"/>
    <col min="2" max="2" width="52.08984375" customWidth="1"/>
    <col min="3" max="3" width="13.453125" bestFit="1" customWidth="1"/>
    <col min="4" max="7" width="13.26953125" bestFit="1" customWidth="1"/>
    <col min="8" max="8" width="13.453125" bestFit="1" customWidth="1"/>
    <col min="9" max="9" width="13.26953125" bestFit="1" customWidth="1"/>
    <col min="10" max="10" width="12" bestFit="1" customWidth="1"/>
    <col min="11" max="11" width="26.26953125" customWidth="1"/>
  </cols>
  <sheetData>
    <row r="1" spans="1:11" ht="37" customHeight="1" x14ac:dyDescent="0.35">
      <c r="B1" s="27" t="s">
        <v>282</v>
      </c>
      <c r="C1" s="27"/>
      <c r="D1" s="27"/>
      <c r="E1" s="27"/>
      <c r="F1" s="27"/>
      <c r="G1" s="27"/>
      <c r="H1" s="27"/>
      <c r="I1" s="27"/>
      <c r="J1" s="27"/>
      <c r="K1" s="27"/>
    </row>
    <row r="4" spans="1:11" x14ac:dyDescent="0.35">
      <c r="A4" s="1" t="s">
        <v>0</v>
      </c>
      <c r="B4" s="34" t="s">
        <v>12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96.5" customHeight="1" x14ac:dyDescent="0.35">
      <c r="A5" s="2" t="s">
        <v>281</v>
      </c>
      <c r="B5" s="36" t="s">
        <v>280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35">
      <c r="A6" s="3"/>
      <c r="B6" s="4"/>
      <c r="C6" s="3"/>
      <c r="D6" s="3"/>
      <c r="E6" s="3"/>
      <c r="F6" s="3"/>
      <c r="G6" s="3"/>
      <c r="H6" s="3"/>
      <c r="I6" s="3"/>
    </row>
    <row r="7" spans="1:11" x14ac:dyDescent="0.3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69" customHeight="1" x14ac:dyDescent="0.35">
      <c r="A8" s="5" t="s">
        <v>2</v>
      </c>
      <c r="B8" s="6" t="s">
        <v>3</v>
      </c>
      <c r="C8" s="6" t="s">
        <v>13</v>
      </c>
      <c r="D8" s="6" t="s">
        <v>4</v>
      </c>
      <c r="E8" s="6" t="s">
        <v>5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6</v>
      </c>
      <c r="K8" s="6" t="s">
        <v>7</v>
      </c>
    </row>
    <row r="9" spans="1:11" x14ac:dyDescent="0.35">
      <c r="A9" s="20" t="s">
        <v>14</v>
      </c>
      <c r="B9" s="3" t="s">
        <v>146</v>
      </c>
      <c r="C9" s="21">
        <v>2880679</v>
      </c>
      <c r="D9" s="7">
        <f>C9*0.7</f>
        <v>2016475.2999999998</v>
      </c>
      <c r="E9" s="7">
        <f>C9*0.9</f>
        <v>2592611.1</v>
      </c>
      <c r="F9" s="21">
        <v>2593130</v>
      </c>
      <c r="G9" s="22">
        <f>Tabela353[[#This Row],[Volume
Cadastrado (m³)]]/Tabela353[[#This Row],[Volume equivalente de  Etanol Anidro comercializado em 2023 (m³)]]</f>
        <v>0.90018013114269235</v>
      </c>
      <c r="H9" s="21">
        <v>2593130</v>
      </c>
      <c r="I9" s="9">
        <f>H9/C9</f>
        <v>0.90018013114269235</v>
      </c>
      <c r="J9" s="8" t="str">
        <f t="shared" ref="J9:J20" si="0">IF(I9&gt;=90%,"Sim","Não")</f>
        <v>Sim</v>
      </c>
      <c r="K9" s="8" t="str">
        <f>IF(Tabela353[[#This Row],[% homologado]]&gt;=0.9,"Contrato de Fornecimento",IF(Tabela353[[#This Row],[% Cadastrado]]&lt;0.9,"Compra Direta"))</f>
        <v>Contrato de Fornecimento</v>
      </c>
    </row>
    <row r="10" spans="1:11" x14ac:dyDescent="0.35">
      <c r="A10" s="20" t="s">
        <v>15</v>
      </c>
      <c r="B10" s="3" t="s">
        <v>147</v>
      </c>
      <c r="C10" s="21">
        <v>2111551</v>
      </c>
      <c r="D10" s="7">
        <f t="shared" ref="D10:D73" si="1">C10*0.7</f>
        <v>1478085.7</v>
      </c>
      <c r="E10" s="7">
        <f t="shared" ref="E10:E73" si="2">C10*0.9</f>
        <v>1900395.9000000001</v>
      </c>
      <c r="F10" s="21">
        <v>2139960</v>
      </c>
      <c r="G10" s="22">
        <f>Tabela353[[#This Row],[Volume
Cadastrado (m³)]]/Tabela353[[#This Row],[Volume equivalente de  Etanol Anidro comercializado em 2023 (m³)]]</f>
        <v>1.0134540913290753</v>
      </c>
      <c r="H10" s="21">
        <v>2139960</v>
      </c>
      <c r="I10" s="9">
        <f t="shared" ref="I10:I20" si="3">H10/C10</f>
        <v>1.0134540913290753</v>
      </c>
      <c r="J10" s="8" t="str">
        <f t="shared" si="0"/>
        <v>Sim</v>
      </c>
      <c r="K10" s="8" t="str">
        <f>IF(Tabela353[[#This Row],[% homologado]]&gt;=0.9,"Contrato de Fornecimento",IF(Tabela353[[#This Row],[% Cadastrado]]&lt;0.9,"Compra Direta"))</f>
        <v>Contrato de Fornecimento</v>
      </c>
    </row>
    <row r="11" spans="1:11" x14ac:dyDescent="0.35">
      <c r="A11" s="20" t="s">
        <v>16</v>
      </c>
      <c r="B11" s="3" t="s">
        <v>148</v>
      </c>
      <c r="C11" s="21">
        <v>2037306</v>
      </c>
      <c r="D11" s="7">
        <f t="shared" si="1"/>
        <v>1426114.2</v>
      </c>
      <c r="E11" s="7">
        <f t="shared" si="2"/>
        <v>1833575.4000000001</v>
      </c>
      <c r="F11" s="21">
        <f>2558875+6000</f>
        <v>2564875</v>
      </c>
      <c r="G11" s="22">
        <f>Tabela353[[#This Row],[Volume
Cadastrado (m³)]]/Tabela353[[#This Row],[Volume equivalente de  Etanol Anidro comercializado em 2023 (m³)]]</f>
        <v>1.2589542268073624</v>
      </c>
      <c r="H11" s="21">
        <v>2558875</v>
      </c>
      <c r="I11" s="9">
        <f t="shared" si="3"/>
        <v>1.256009161117672</v>
      </c>
      <c r="J11" s="8" t="str">
        <f t="shared" si="0"/>
        <v>Sim</v>
      </c>
      <c r="K11" s="8" t="str">
        <f>IF(Tabela353[[#This Row],[% homologado]]&gt;=0.9,"Contrato de Fornecimento",IF(Tabela353[[#This Row],[% Cadastrado]]&lt;0.9,"Compra Direta"))</f>
        <v>Contrato de Fornecimento</v>
      </c>
    </row>
    <row r="12" spans="1:11" x14ac:dyDescent="0.35">
      <c r="A12" s="20" t="s">
        <v>17</v>
      </c>
      <c r="B12" s="3" t="s">
        <v>149</v>
      </c>
      <c r="C12" s="21">
        <v>347857</v>
      </c>
      <c r="D12" s="7">
        <f t="shared" si="1"/>
        <v>243499.9</v>
      </c>
      <c r="E12" s="7">
        <f t="shared" si="2"/>
        <v>313071.3</v>
      </c>
      <c r="F12" s="21">
        <v>350740</v>
      </c>
      <c r="G12" s="22">
        <f>Tabela353[[#This Row],[Volume
Cadastrado (m³)]]/Tabela353[[#This Row],[Volume equivalente de  Etanol Anidro comercializado em 2023 (m³)]]</f>
        <v>1.0082878884139173</v>
      </c>
      <c r="H12" s="21">
        <v>350740</v>
      </c>
      <c r="I12" s="9">
        <f t="shared" si="3"/>
        <v>1.0082878884139173</v>
      </c>
      <c r="J12" s="8" t="str">
        <f t="shared" si="0"/>
        <v>Sim</v>
      </c>
      <c r="K12" s="8" t="str">
        <f>IF(Tabela353[[#This Row],[% homologado]]&gt;=0.9,"Contrato de Fornecimento",IF(Tabela353[[#This Row],[% Cadastrado]]&lt;0.9,"Compra Direta"))</f>
        <v>Contrato de Fornecimento</v>
      </c>
    </row>
    <row r="13" spans="1:11" x14ac:dyDescent="0.35">
      <c r="A13" s="20" t="s">
        <v>18</v>
      </c>
      <c r="B13" s="3" t="s">
        <v>150</v>
      </c>
      <c r="C13" s="21">
        <v>284553</v>
      </c>
      <c r="D13" s="7">
        <f t="shared" si="1"/>
        <v>199187.09999999998</v>
      </c>
      <c r="E13" s="7">
        <f t="shared" si="2"/>
        <v>256097.7</v>
      </c>
      <c r="F13" s="21">
        <v>180000</v>
      </c>
      <c r="G13" s="22">
        <f>Tabela353[[#This Row],[Volume
Cadastrado (m³)]]/Tabela353[[#This Row],[Volume equivalente de  Etanol Anidro comercializado em 2023 (m³)]]</f>
        <v>0.6325710851756966</v>
      </c>
      <c r="H13" s="21">
        <v>180000</v>
      </c>
      <c r="I13" s="9">
        <f t="shared" si="3"/>
        <v>0.6325710851756966</v>
      </c>
      <c r="J13" s="8" t="str">
        <f t="shared" si="0"/>
        <v>Não</v>
      </c>
      <c r="K13" s="8" t="str">
        <f>IF(Tabela353[[#This Row],[% homologado]]&gt;=0.9,"Contrato de Fornecimento",IF(Tabela353[[#This Row],[% Cadastrado]]&lt;0.9,"Compra Direta"))</f>
        <v>Compra Direta</v>
      </c>
    </row>
    <row r="14" spans="1:11" x14ac:dyDescent="0.35">
      <c r="A14" s="20" t="s">
        <v>19</v>
      </c>
      <c r="B14" s="3" t="s">
        <v>151</v>
      </c>
      <c r="C14" s="21">
        <v>263736</v>
      </c>
      <c r="D14" s="7">
        <f t="shared" si="1"/>
        <v>184615.19999999998</v>
      </c>
      <c r="E14" s="7">
        <f t="shared" si="2"/>
        <v>237362.4</v>
      </c>
      <c r="F14" s="21">
        <v>332960</v>
      </c>
      <c r="G14" s="22">
        <f>Tabela353[[#This Row],[Volume
Cadastrado (m³)]]/Tabela353[[#This Row],[Volume equivalente de  Etanol Anidro comercializado em 2023 (m³)]]</f>
        <v>1.2624745958079291</v>
      </c>
      <c r="H14" s="21">
        <v>332960</v>
      </c>
      <c r="I14" s="9">
        <f t="shared" si="3"/>
        <v>1.2624745958079291</v>
      </c>
      <c r="J14" s="8" t="str">
        <f t="shared" si="0"/>
        <v>Sim</v>
      </c>
      <c r="K14" s="8" t="str">
        <f>IF(Tabela353[[#This Row],[% homologado]]&gt;=0.9,"Contrato de Fornecimento",IF(Tabela353[[#This Row],[% Cadastrado]]&lt;0.9,"Compra Direta"))</f>
        <v>Contrato de Fornecimento</v>
      </c>
    </row>
    <row r="15" spans="1:11" x14ac:dyDescent="0.35">
      <c r="A15" s="20" t="s">
        <v>20</v>
      </c>
      <c r="B15" s="3" t="s">
        <v>152</v>
      </c>
      <c r="C15" s="21">
        <v>202803</v>
      </c>
      <c r="D15" s="7">
        <f t="shared" si="1"/>
        <v>141962.09999999998</v>
      </c>
      <c r="E15" s="7">
        <f t="shared" si="2"/>
        <v>182522.7</v>
      </c>
      <c r="F15" s="21">
        <v>231000</v>
      </c>
      <c r="G15" s="22">
        <f>Tabela353[[#This Row],[Volume
Cadastrado (m³)]]/Tabela353[[#This Row],[Volume equivalente de  Etanol Anidro comercializado em 2023 (m³)]]</f>
        <v>1.1390364047869115</v>
      </c>
      <c r="H15" s="21">
        <v>231000</v>
      </c>
      <c r="I15" s="9">
        <f t="shared" si="3"/>
        <v>1.1390364047869115</v>
      </c>
      <c r="J15" s="8" t="str">
        <f t="shared" si="0"/>
        <v>Sim</v>
      </c>
      <c r="K15" s="8" t="str">
        <f>IF(Tabela353[[#This Row],[% homologado]]&gt;=0.9,"Contrato de Fornecimento",IF(Tabela353[[#This Row],[% Cadastrado]]&lt;0.9,"Compra Direta"))</f>
        <v>Contrato de Fornecimento</v>
      </c>
    </row>
    <row r="16" spans="1:11" x14ac:dyDescent="0.35">
      <c r="A16" s="20" t="s">
        <v>21</v>
      </c>
      <c r="B16" s="3" t="s">
        <v>153</v>
      </c>
      <c r="C16" s="21">
        <v>183557</v>
      </c>
      <c r="D16" s="7">
        <f t="shared" si="1"/>
        <v>128489.9</v>
      </c>
      <c r="E16" s="7">
        <f t="shared" si="2"/>
        <v>165201.30000000002</v>
      </c>
      <c r="F16" s="21">
        <v>291440</v>
      </c>
      <c r="G16" s="22">
        <f>Tabela353[[#This Row],[Volume
Cadastrado (m³)]]/Tabela353[[#This Row],[Volume equivalente de  Etanol Anidro comercializado em 2023 (m³)]]</f>
        <v>1.5877356897312551</v>
      </c>
      <c r="H16" s="21">
        <v>291440</v>
      </c>
      <c r="I16" s="9">
        <f t="shared" si="3"/>
        <v>1.5877356897312551</v>
      </c>
      <c r="J16" s="8" t="str">
        <f t="shared" si="0"/>
        <v>Sim</v>
      </c>
      <c r="K16" s="8" t="str">
        <f>IF(Tabela353[[#This Row],[% homologado]]&gt;=0.9,"Contrato de Fornecimento",IF(Tabela353[[#This Row],[% Cadastrado]]&lt;0.9,"Compra Direta"))</f>
        <v>Contrato de Fornecimento</v>
      </c>
    </row>
    <row r="17" spans="1:11" x14ac:dyDescent="0.35">
      <c r="A17" s="20" t="s">
        <v>22</v>
      </c>
      <c r="B17" s="3" t="s">
        <v>154</v>
      </c>
      <c r="C17" s="21">
        <v>158625</v>
      </c>
      <c r="D17" s="7">
        <f t="shared" si="1"/>
        <v>111037.5</v>
      </c>
      <c r="E17" s="7">
        <f t="shared" si="2"/>
        <v>142762.5</v>
      </c>
      <c r="F17" s="21">
        <v>220400</v>
      </c>
      <c r="G17" s="22">
        <f>Tabela353[[#This Row],[Volume
Cadastrado (m³)]]/Tabela353[[#This Row],[Volume equivalente de  Etanol Anidro comercializado em 2023 (m³)]]</f>
        <v>1.3894405043341214</v>
      </c>
      <c r="H17" s="21">
        <v>220400</v>
      </c>
      <c r="I17" s="9">
        <f t="shared" si="3"/>
        <v>1.3894405043341214</v>
      </c>
      <c r="J17" s="8" t="str">
        <f t="shared" si="0"/>
        <v>Sim</v>
      </c>
      <c r="K17" s="8" t="str">
        <f>IF(Tabela353[[#This Row],[% homologado]]&gt;=0.9,"Contrato de Fornecimento",IF(Tabela353[[#This Row],[% Cadastrado]]&lt;0.9,"Compra Direta"))</f>
        <v>Contrato de Fornecimento</v>
      </c>
    </row>
    <row r="18" spans="1:11" x14ac:dyDescent="0.35">
      <c r="A18" s="20" t="s">
        <v>23</v>
      </c>
      <c r="B18" s="3" t="s">
        <v>155</v>
      </c>
      <c r="C18" s="21">
        <v>146002</v>
      </c>
      <c r="D18" s="7">
        <f t="shared" si="1"/>
        <v>102201.4</v>
      </c>
      <c r="E18" s="7">
        <f t="shared" si="2"/>
        <v>131401.80000000002</v>
      </c>
      <c r="F18" s="21">
        <v>134320</v>
      </c>
      <c r="G18" s="22">
        <f>Tabela353[[#This Row],[Volume
Cadastrado (m³)]]/Tabela353[[#This Row],[Volume equivalente de  Etanol Anidro comercializado em 2023 (m³)]]</f>
        <v>0.91998739743291191</v>
      </c>
      <c r="H18" s="21">
        <v>134320</v>
      </c>
      <c r="I18" s="9">
        <f t="shared" si="3"/>
        <v>0.91998739743291191</v>
      </c>
      <c r="J18" s="8" t="str">
        <f t="shared" si="0"/>
        <v>Sim</v>
      </c>
      <c r="K18" s="8" t="str">
        <f>IF(Tabela353[[#This Row],[% homologado]]&gt;=0.9,"Contrato de Fornecimento",IF(Tabela353[[#This Row],[% Cadastrado]]&lt;0.9,"Compra Direta"))</f>
        <v>Contrato de Fornecimento</v>
      </c>
    </row>
    <row r="19" spans="1:11" x14ac:dyDescent="0.35">
      <c r="A19" s="20" t="s">
        <v>24</v>
      </c>
      <c r="B19" s="3" t="s">
        <v>156</v>
      </c>
      <c r="C19" s="21">
        <v>144494</v>
      </c>
      <c r="D19" s="7">
        <f t="shared" si="1"/>
        <v>101145.79999999999</v>
      </c>
      <c r="E19" s="7">
        <f t="shared" si="2"/>
        <v>130044.6</v>
      </c>
      <c r="F19" s="21">
        <v>159920</v>
      </c>
      <c r="G19" s="22">
        <f>Tabela353[[#This Row],[Volume
Cadastrado (m³)]]/Tabela353[[#This Row],[Volume equivalente de  Etanol Anidro comercializado em 2023 (m³)]]</f>
        <v>1.1067587581491274</v>
      </c>
      <c r="H19" s="21">
        <v>159920</v>
      </c>
      <c r="I19" s="9">
        <f t="shared" si="3"/>
        <v>1.1067587581491274</v>
      </c>
      <c r="J19" s="8" t="str">
        <f t="shared" si="0"/>
        <v>Sim</v>
      </c>
      <c r="K19" s="8" t="str">
        <f>IF(Tabela353[[#This Row],[% homologado]]&gt;=0.9,"Contrato de Fornecimento",IF(Tabela353[[#This Row],[% Cadastrado]]&lt;0.9,"Compra Direta"))</f>
        <v>Contrato de Fornecimento</v>
      </c>
    </row>
    <row r="20" spans="1:11" x14ac:dyDescent="0.35">
      <c r="A20" s="20" t="s">
        <v>25</v>
      </c>
      <c r="B20" s="3" t="s">
        <v>157</v>
      </c>
      <c r="C20" s="21">
        <v>143739</v>
      </c>
      <c r="D20" s="7">
        <f t="shared" si="1"/>
        <v>100617.29999999999</v>
      </c>
      <c r="E20" s="7">
        <f t="shared" si="2"/>
        <v>129365.1</v>
      </c>
      <c r="F20" s="21">
        <v>158000</v>
      </c>
      <c r="G20" s="22">
        <f>Tabela353[[#This Row],[Volume
Cadastrado (m³)]]/Tabela353[[#This Row],[Volume equivalente de  Etanol Anidro comercializado em 2023 (m³)]]</f>
        <v>1.0992145485915443</v>
      </c>
      <c r="H20" s="21">
        <v>158000</v>
      </c>
      <c r="I20" s="9">
        <f t="shared" si="3"/>
        <v>1.0992145485915443</v>
      </c>
      <c r="J20" s="8" t="str">
        <f t="shared" si="0"/>
        <v>Sim</v>
      </c>
      <c r="K20" s="8" t="str">
        <f>IF(Tabela353[[#This Row],[% homologado]]&gt;=0.9,"Contrato de Fornecimento",IF(Tabela353[[#This Row],[% Cadastrado]]&lt;0.9,"Compra Direta"))</f>
        <v>Contrato de Fornecimento</v>
      </c>
    </row>
    <row r="21" spans="1:11" x14ac:dyDescent="0.35">
      <c r="A21" s="20" t="s">
        <v>26</v>
      </c>
      <c r="B21" s="3" t="s">
        <v>158</v>
      </c>
      <c r="C21" s="21">
        <v>142291</v>
      </c>
      <c r="D21" s="7">
        <f t="shared" si="1"/>
        <v>99603.7</v>
      </c>
      <c r="E21" s="7">
        <f t="shared" si="2"/>
        <v>128061.90000000001</v>
      </c>
      <c r="F21" s="21">
        <v>134700</v>
      </c>
      <c r="G21" s="22">
        <f>Tabela353[[#This Row],[Volume
Cadastrado (m³)]]/Tabela353[[#This Row],[Volume equivalente de  Etanol Anidro comercializado em 2023 (m³)]]</f>
        <v>0.94665158021238172</v>
      </c>
      <c r="H21" s="21">
        <v>134700</v>
      </c>
      <c r="I21" s="12">
        <f>H21/C21</f>
        <v>0.94665158021238172</v>
      </c>
      <c r="J21" s="8" t="str">
        <f>IF(I21&gt;=90%,"Sim","Não")</f>
        <v>Sim</v>
      </c>
      <c r="K21" s="8" t="str">
        <f>IF(Tabela353[[#This Row],[% homologado]]&gt;=0.9,"Contrato de Fornecimento",IF(Tabela353[[#This Row],[% Cadastrado]]&lt;0.9,"Compra Direta"))</f>
        <v>Contrato de Fornecimento</v>
      </c>
    </row>
    <row r="22" spans="1:11" x14ac:dyDescent="0.35">
      <c r="A22" s="20" t="s">
        <v>27</v>
      </c>
      <c r="B22" s="3" t="s">
        <v>159</v>
      </c>
      <c r="C22" s="21">
        <v>139764</v>
      </c>
      <c r="D22" s="7">
        <f t="shared" si="1"/>
        <v>97834.799999999988</v>
      </c>
      <c r="E22" s="7">
        <f t="shared" si="2"/>
        <v>125787.6</v>
      </c>
      <c r="F22" s="21">
        <v>148000</v>
      </c>
      <c r="G22" s="22">
        <f>Tabela353[[#This Row],[Volume
Cadastrado (m³)]]/Tabela353[[#This Row],[Volume equivalente de  Etanol Anidro comercializado em 2023 (m³)]]</f>
        <v>1.0589279070433015</v>
      </c>
      <c r="H22" s="21">
        <v>148000</v>
      </c>
      <c r="I22" s="12">
        <f t="shared" ref="I22:I85" si="4">H22/C22</f>
        <v>1.0589279070433015</v>
      </c>
      <c r="J22" s="8" t="str">
        <f t="shared" ref="J22:J85" si="5">IF(I22&gt;=90%,"Sim","Não")</f>
        <v>Sim</v>
      </c>
      <c r="K22" s="8" t="str">
        <f>IF(Tabela353[[#This Row],[% homologado]]&gt;=0.9,"Contrato de Fornecimento",IF(Tabela353[[#This Row],[% Cadastrado]]&lt;0.9,"Compra Direta"))</f>
        <v>Contrato de Fornecimento</v>
      </c>
    </row>
    <row r="23" spans="1:11" x14ac:dyDescent="0.35">
      <c r="A23" s="20" t="s">
        <v>28</v>
      </c>
      <c r="B23" s="3" t="s">
        <v>160</v>
      </c>
      <c r="C23" s="21">
        <v>139469</v>
      </c>
      <c r="D23" s="7">
        <f t="shared" si="1"/>
        <v>97628.299999999988</v>
      </c>
      <c r="E23" s="7">
        <f t="shared" si="2"/>
        <v>125522.1</v>
      </c>
      <c r="F23" s="21">
        <v>139500</v>
      </c>
      <c r="G23" s="22">
        <f>Tabela353[[#This Row],[Volume
Cadastrado (m³)]]/Tabela353[[#This Row],[Volume equivalente de  Etanol Anidro comercializado em 2023 (m³)]]</f>
        <v>1.0002222716159146</v>
      </c>
      <c r="H23" s="21">
        <v>139500</v>
      </c>
      <c r="I23" s="12">
        <f t="shared" si="4"/>
        <v>1.0002222716159146</v>
      </c>
      <c r="J23" s="8" t="str">
        <f t="shared" si="5"/>
        <v>Sim</v>
      </c>
      <c r="K23" s="8" t="str">
        <f>IF(Tabela353[[#This Row],[% homologado]]&gt;=0.9,"Contrato de Fornecimento",IF(Tabela353[[#This Row],[% Cadastrado]]&lt;0.9,"Compra Direta"))</f>
        <v>Contrato de Fornecimento</v>
      </c>
    </row>
    <row r="24" spans="1:11" x14ac:dyDescent="0.35">
      <c r="A24" s="20" t="s">
        <v>29</v>
      </c>
      <c r="B24" s="3" t="s">
        <v>161</v>
      </c>
      <c r="C24" s="21">
        <v>139195</v>
      </c>
      <c r="D24" s="7">
        <f t="shared" si="1"/>
        <v>97436.5</v>
      </c>
      <c r="E24" s="7">
        <f t="shared" si="2"/>
        <v>125275.5</v>
      </c>
      <c r="F24" s="21">
        <v>134400</v>
      </c>
      <c r="G24" s="22">
        <f>Tabela353[[#This Row],[Volume
Cadastrado (m³)]]/Tabela353[[#This Row],[Volume equivalente de  Etanol Anidro comercializado em 2023 (m³)]]</f>
        <v>0.9655519235604727</v>
      </c>
      <c r="H24" s="21">
        <v>134400</v>
      </c>
      <c r="I24" s="12">
        <f t="shared" si="4"/>
        <v>0.9655519235604727</v>
      </c>
      <c r="J24" s="8" t="str">
        <f t="shared" si="5"/>
        <v>Sim</v>
      </c>
      <c r="K24" s="8" t="str">
        <f>IF(Tabela353[[#This Row],[% homologado]]&gt;=0.9,"Contrato de Fornecimento",IF(Tabela353[[#This Row],[% Cadastrado]]&lt;0.9,"Compra Direta"))</f>
        <v>Contrato de Fornecimento</v>
      </c>
    </row>
    <row r="25" spans="1:11" x14ac:dyDescent="0.35">
      <c r="A25" s="20" t="s">
        <v>30</v>
      </c>
      <c r="B25" s="3" t="s">
        <v>162</v>
      </c>
      <c r="C25" s="21">
        <v>133662</v>
      </c>
      <c r="D25" s="7">
        <f t="shared" si="1"/>
        <v>93563.4</v>
      </c>
      <c r="E25" s="7">
        <f t="shared" si="2"/>
        <v>120295.8</v>
      </c>
      <c r="F25" s="21">
        <v>165500</v>
      </c>
      <c r="G25" s="22">
        <f>Tabela353[[#This Row],[Volume
Cadastrado (m³)]]/Tabela353[[#This Row],[Volume equivalente de  Etanol Anidro comercializado em 2023 (m³)]]</f>
        <v>1.2381978423186843</v>
      </c>
      <c r="H25" s="21">
        <v>165500</v>
      </c>
      <c r="I25" s="12">
        <f t="shared" si="4"/>
        <v>1.2381978423186843</v>
      </c>
      <c r="J25" s="8" t="str">
        <f t="shared" si="5"/>
        <v>Sim</v>
      </c>
      <c r="K25" s="8" t="str">
        <f>IF(Tabela353[[#This Row],[% homologado]]&gt;=0.9,"Contrato de Fornecimento",IF(Tabela353[[#This Row],[% Cadastrado]]&lt;0.9,"Compra Direta"))</f>
        <v>Contrato de Fornecimento</v>
      </c>
    </row>
    <row r="26" spans="1:11" x14ac:dyDescent="0.35">
      <c r="A26" s="20" t="s">
        <v>31</v>
      </c>
      <c r="B26" s="3" t="s">
        <v>163</v>
      </c>
      <c r="C26" s="21">
        <v>133081</v>
      </c>
      <c r="D26" s="7">
        <f t="shared" si="1"/>
        <v>93156.7</v>
      </c>
      <c r="E26" s="7">
        <f t="shared" si="2"/>
        <v>119772.90000000001</v>
      </c>
      <c r="F26" s="21">
        <v>121460</v>
      </c>
      <c r="G26" s="22">
        <f>Tabela353[[#This Row],[Volume
Cadastrado (m³)]]/Tabela353[[#This Row],[Volume equivalente de  Etanol Anidro comercializado em 2023 (m³)]]</f>
        <v>0.91267724167987918</v>
      </c>
      <c r="H26" s="21">
        <v>121460</v>
      </c>
      <c r="I26" s="12">
        <f t="shared" si="4"/>
        <v>0.91267724167987918</v>
      </c>
      <c r="J26" s="8" t="str">
        <f t="shared" si="5"/>
        <v>Sim</v>
      </c>
      <c r="K26" s="8" t="str">
        <f>IF(Tabela353[[#This Row],[% homologado]]&gt;=0.9,"Contrato de Fornecimento",IF(Tabela353[[#This Row],[% Cadastrado]]&lt;0.9,"Compra Direta"))</f>
        <v>Contrato de Fornecimento</v>
      </c>
    </row>
    <row r="27" spans="1:11" x14ac:dyDescent="0.35">
      <c r="A27" s="20" t="s">
        <v>32</v>
      </c>
      <c r="B27" s="3" t="s">
        <v>164</v>
      </c>
      <c r="C27" s="21">
        <v>122729</v>
      </c>
      <c r="D27" s="7">
        <f t="shared" si="1"/>
        <v>85910.299999999988</v>
      </c>
      <c r="E27" s="7">
        <f t="shared" si="2"/>
        <v>110456.1</v>
      </c>
      <c r="F27" s="21">
        <v>110538</v>
      </c>
      <c r="G27" s="22">
        <f>Tabela353[[#This Row],[Volume
Cadastrado (m³)]]/Tabela353[[#This Row],[Volume equivalente de  Etanol Anidro comercializado em 2023 (m³)]]</f>
        <v>0.90066732394136673</v>
      </c>
      <c r="H27" s="21">
        <v>110538</v>
      </c>
      <c r="I27" s="12">
        <f t="shared" si="4"/>
        <v>0.90066732394136673</v>
      </c>
      <c r="J27" s="8" t="str">
        <f t="shared" si="5"/>
        <v>Sim</v>
      </c>
      <c r="K27" s="8" t="str">
        <f>IF(Tabela353[[#This Row],[% homologado]]&gt;=0.9,"Contrato de Fornecimento",IF(Tabela353[[#This Row],[% Cadastrado]]&lt;0.9,"Compra Direta"))</f>
        <v>Contrato de Fornecimento</v>
      </c>
    </row>
    <row r="28" spans="1:11" x14ac:dyDescent="0.35">
      <c r="A28" s="20" t="s">
        <v>33</v>
      </c>
      <c r="B28" s="3" t="s">
        <v>165</v>
      </c>
      <c r="C28" s="21">
        <v>122215</v>
      </c>
      <c r="D28" s="7">
        <f t="shared" si="1"/>
        <v>85550.5</v>
      </c>
      <c r="E28" s="7">
        <f t="shared" si="2"/>
        <v>109993.5</v>
      </c>
      <c r="F28" s="21">
        <v>112638</v>
      </c>
      <c r="G28" s="22">
        <f>Tabela353[[#This Row],[Volume
Cadastrado (m³)]]/Tabela353[[#This Row],[Volume equivalente de  Etanol Anidro comercializado em 2023 (m³)]]</f>
        <v>0.92163809679662889</v>
      </c>
      <c r="H28" s="21">
        <v>112638</v>
      </c>
      <c r="I28" s="12">
        <f t="shared" si="4"/>
        <v>0.92163809679662889</v>
      </c>
      <c r="J28" s="8" t="str">
        <f t="shared" si="5"/>
        <v>Sim</v>
      </c>
      <c r="K28" s="8" t="str">
        <f>IF(Tabela353[[#This Row],[% homologado]]&gt;=0.9,"Contrato de Fornecimento",IF(Tabela353[[#This Row],[% Cadastrado]]&lt;0.9,"Compra Direta"))</f>
        <v>Contrato de Fornecimento</v>
      </c>
    </row>
    <row r="29" spans="1:11" x14ac:dyDescent="0.35">
      <c r="A29" s="20" t="s">
        <v>34</v>
      </c>
      <c r="B29" s="3" t="s">
        <v>166</v>
      </c>
      <c r="C29" s="21">
        <v>121424</v>
      </c>
      <c r="D29" s="7">
        <f t="shared" si="1"/>
        <v>84996.799999999988</v>
      </c>
      <c r="E29" s="7">
        <f t="shared" si="2"/>
        <v>109281.60000000001</v>
      </c>
      <c r="F29" s="21">
        <v>165080</v>
      </c>
      <c r="G29" s="22">
        <f>Tabela353[[#This Row],[Volume
Cadastrado (m³)]]/Tabela353[[#This Row],[Volume equivalente de  Etanol Anidro comercializado em 2023 (m³)]]</f>
        <v>1.3595335353801554</v>
      </c>
      <c r="H29" s="21">
        <v>165080</v>
      </c>
      <c r="I29" s="12">
        <f t="shared" si="4"/>
        <v>1.3595335353801554</v>
      </c>
      <c r="J29" s="8" t="str">
        <f t="shared" si="5"/>
        <v>Sim</v>
      </c>
      <c r="K29" s="8" t="str">
        <f>IF(Tabela353[[#This Row],[% homologado]]&gt;=0.9,"Contrato de Fornecimento",IF(Tabela353[[#This Row],[% Cadastrado]]&lt;0.9,"Compra Direta"))</f>
        <v>Contrato de Fornecimento</v>
      </c>
    </row>
    <row r="30" spans="1:11" x14ac:dyDescent="0.35">
      <c r="A30" s="20" t="s">
        <v>35</v>
      </c>
      <c r="B30" s="3" t="s">
        <v>167</v>
      </c>
      <c r="C30" s="21">
        <v>120894</v>
      </c>
      <c r="D30" s="7">
        <f t="shared" si="1"/>
        <v>84625.799999999988</v>
      </c>
      <c r="E30" s="7">
        <f t="shared" si="2"/>
        <v>108804.6</v>
      </c>
      <c r="F30" s="21">
        <v>158230</v>
      </c>
      <c r="G30" s="22">
        <f>Tabela353[[#This Row],[Volume
Cadastrado (m³)]]/Tabela353[[#This Row],[Volume equivalente de  Etanol Anidro comercializado em 2023 (m³)]]</f>
        <v>1.3088325309775506</v>
      </c>
      <c r="H30" s="21">
        <v>158230</v>
      </c>
      <c r="I30" s="12">
        <f t="shared" si="4"/>
        <v>1.3088325309775506</v>
      </c>
      <c r="J30" s="8" t="str">
        <f t="shared" si="5"/>
        <v>Sim</v>
      </c>
      <c r="K30" s="8" t="str">
        <f>IF(Tabela353[[#This Row],[% homologado]]&gt;=0.9,"Contrato de Fornecimento",IF(Tabela353[[#This Row],[% Cadastrado]]&lt;0.9,"Compra Direta"))</f>
        <v>Contrato de Fornecimento</v>
      </c>
    </row>
    <row r="31" spans="1:11" x14ac:dyDescent="0.35">
      <c r="A31" s="20" t="s">
        <v>36</v>
      </c>
      <c r="B31" s="3" t="s">
        <v>168</v>
      </c>
      <c r="C31" s="21">
        <v>109575</v>
      </c>
      <c r="D31" s="7">
        <f t="shared" si="1"/>
        <v>76702.5</v>
      </c>
      <c r="E31" s="7">
        <f t="shared" si="2"/>
        <v>98617.5</v>
      </c>
      <c r="F31" s="21">
        <v>99000</v>
      </c>
      <c r="G31" s="22">
        <f>Tabela353[[#This Row],[Volume
Cadastrado (m³)]]/Tabela353[[#This Row],[Volume equivalente de  Etanol Anidro comercializado em 2023 (m³)]]</f>
        <v>0.90349075975359339</v>
      </c>
      <c r="H31" s="21">
        <v>99000</v>
      </c>
      <c r="I31" s="12">
        <f t="shared" si="4"/>
        <v>0.90349075975359339</v>
      </c>
      <c r="J31" s="8" t="str">
        <f t="shared" si="5"/>
        <v>Sim</v>
      </c>
      <c r="K31" s="8" t="str">
        <f>IF(Tabela353[[#This Row],[% homologado]]&gt;=0.9,"Contrato de Fornecimento",IF(Tabela353[[#This Row],[% Cadastrado]]&lt;0.9,"Compra Direta"))</f>
        <v>Contrato de Fornecimento</v>
      </c>
    </row>
    <row r="32" spans="1:11" x14ac:dyDescent="0.35">
      <c r="A32" s="20" t="s">
        <v>37</v>
      </c>
      <c r="B32" s="3" t="s">
        <v>169</v>
      </c>
      <c r="C32" s="21">
        <v>100390</v>
      </c>
      <c r="D32" s="7">
        <f t="shared" si="1"/>
        <v>70273</v>
      </c>
      <c r="E32" s="7">
        <f t="shared" si="2"/>
        <v>90351</v>
      </c>
      <c r="F32" s="21">
        <v>101500</v>
      </c>
      <c r="G32" s="22">
        <f>Tabela353[[#This Row],[Volume
Cadastrado (m³)]]/Tabela353[[#This Row],[Volume equivalente de  Etanol Anidro comercializado em 2023 (m³)]]</f>
        <v>1.011056878175117</v>
      </c>
      <c r="H32" s="21">
        <v>101500</v>
      </c>
      <c r="I32" s="12">
        <f t="shared" si="4"/>
        <v>1.011056878175117</v>
      </c>
      <c r="J32" s="8" t="str">
        <f t="shared" si="5"/>
        <v>Sim</v>
      </c>
      <c r="K32" s="8" t="str">
        <f>IF(Tabela353[[#This Row],[% homologado]]&gt;=0.9,"Contrato de Fornecimento",IF(Tabela353[[#This Row],[% Cadastrado]]&lt;0.9,"Compra Direta"))</f>
        <v>Contrato de Fornecimento</v>
      </c>
    </row>
    <row r="33" spans="1:11" x14ac:dyDescent="0.35">
      <c r="A33" s="20" t="s">
        <v>38</v>
      </c>
      <c r="B33" s="3" t="s">
        <v>170</v>
      </c>
      <c r="C33" s="21">
        <v>95941</v>
      </c>
      <c r="D33" s="7">
        <f t="shared" si="1"/>
        <v>67158.7</v>
      </c>
      <c r="E33" s="7">
        <f t="shared" si="2"/>
        <v>86346.900000000009</v>
      </c>
      <c r="F33" s="21">
        <v>98560</v>
      </c>
      <c r="G33" s="22">
        <f>Tabela353[[#This Row],[Volume
Cadastrado (m³)]]/Tabela353[[#This Row],[Volume equivalente de  Etanol Anidro comercializado em 2023 (m³)]]</f>
        <v>1.0272980269123733</v>
      </c>
      <c r="H33" s="21">
        <v>98560</v>
      </c>
      <c r="I33" s="12">
        <f t="shared" si="4"/>
        <v>1.0272980269123733</v>
      </c>
      <c r="J33" s="8" t="str">
        <f t="shared" si="5"/>
        <v>Sim</v>
      </c>
      <c r="K33" s="8" t="str">
        <f>IF(Tabela353[[#This Row],[% homologado]]&gt;=0.9,"Contrato de Fornecimento",IF(Tabela353[[#This Row],[% Cadastrado]]&lt;0.9,"Compra Direta"))</f>
        <v>Contrato de Fornecimento</v>
      </c>
    </row>
    <row r="34" spans="1:11" x14ac:dyDescent="0.35">
      <c r="A34" s="20" t="s">
        <v>39</v>
      </c>
      <c r="B34" s="3" t="s">
        <v>171</v>
      </c>
      <c r="C34" s="21">
        <v>93269</v>
      </c>
      <c r="D34" s="7">
        <f t="shared" si="1"/>
        <v>65288.299999999996</v>
      </c>
      <c r="E34" s="7">
        <f t="shared" si="2"/>
        <v>83942.1</v>
      </c>
      <c r="F34" s="21">
        <v>89160</v>
      </c>
      <c r="G34" s="22">
        <f>Tabela353[[#This Row],[Volume
Cadastrado (m³)]]/Tabela353[[#This Row],[Volume equivalente de  Etanol Anidro comercializado em 2023 (m³)]]</f>
        <v>0.95594463326507195</v>
      </c>
      <c r="H34" s="21">
        <v>89160</v>
      </c>
      <c r="I34" s="12">
        <f t="shared" si="4"/>
        <v>0.95594463326507195</v>
      </c>
      <c r="J34" s="8" t="str">
        <f t="shared" si="5"/>
        <v>Sim</v>
      </c>
      <c r="K34" s="8" t="str">
        <f>IF(Tabela353[[#This Row],[% homologado]]&gt;=0.9,"Contrato de Fornecimento",IF(Tabela353[[#This Row],[% Cadastrado]]&lt;0.9,"Compra Direta"))</f>
        <v>Contrato de Fornecimento</v>
      </c>
    </row>
    <row r="35" spans="1:11" x14ac:dyDescent="0.35">
      <c r="A35" s="20" t="s">
        <v>40</v>
      </c>
      <c r="B35" s="3" t="s">
        <v>172</v>
      </c>
      <c r="C35" s="21">
        <v>75702</v>
      </c>
      <c r="D35" s="7">
        <f t="shared" si="1"/>
        <v>52991.399999999994</v>
      </c>
      <c r="E35" s="7">
        <f t="shared" si="2"/>
        <v>68131.8</v>
      </c>
      <c r="F35" s="21">
        <v>120402</v>
      </c>
      <c r="G35" s="22">
        <f>Tabela353[[#This Row],[Volume
Cadastrado (m³)]]/Tabela353[[#This Row],[Volume equivalente de  Etanol Anidro comercializado em 2023 (m³)]]</f>
        <v>1.5904731711183324</v>
      </c>
      <c r="H35" s="21">
        <v>120402</v>
      </c>
      <c r="I35" s="12">
        <f t="shared" si="4"/>
        <v>1.5904731711183324</v>
      </c>
      <c r="J35" s="8" t="str">
        <f t="shared" si="5"/>
        <v>Sim</v>
      </c>
      <c r="K35" s="8" t="str">
        <f>IF(Tabela353[[#This Row],[% homologado]]&gt;=0.9,"Contrato de Fornecimento",IF(Tabela353[[#This Row],[% Cadastrado]]&lt;0.9,"Compra Direta"))</f>
        <v>Contrato de Fornecimento</v>
      </c>
    </row>
    <row r="36" spans="1:11" x14ac:dyDescent="0.35">
      <c r="A36" s="20" t="s">
        <v>41</v>
      </c>
      <c r="B36" s="3" t="s">
        <v>173</v>
      </c>
      <c r="C36" s="21">
        <v>68195</v>
      </c>
      <c r="D36" s="7">
        <f t="shared" si="1"/>
        <v>47736.5</v>
      </c>
      <c r="E36" s="7">
        <f t="shared" si="2"/>
        <v>61375.5</v>
      </c>
      <c r="F36" s="21">
        <v>61840</v>
      </c>
      <c r="G36" s="22">
        <f>Tabela353[[#This Row],[Volume
Cadastrado (m³)]]/Tabela353[[#This Row],[Volume equivalente de  Etanol Anidro comercializado em 2023 (m³)]]</f>
        <v>0.90681134980570421</v>
      </c>
      <c r="H36" s="21">
        <v>61840</v>
      </c>
      <c r="I36" s="12">
        <f t="shared" si="4"/>
        <v>0.90681134980570421</v>
      </c>
      <c r="J36" s="8" t="str">
        <f t="shared" si="5"/>
        <v>Sim</v>
      </c>
      <c r="K36" s="8" t="str">
        <f>IF(Tabela353[[#This Row],[% homologado]]&gt;=0.9,"Contrato de Fornecimento",IF(Tabela353[[#This Row],[% Cadastrado]]&lt;0.9,"Compra Direta"))</f>
        <v>Contrato de Fornecimento</v>
      </c>
    </row>
    <row r="37" spans="1:11" x14ac:dyDescent="0.35">
      <c r="A37" s="20" t="s">
        <v>42</v>
      </c>
      <c r="B37" s="3" t="s">
        <v>174</v>
      </c>
      <c r="C37" s="21">
        <v>67790</v>
      </c>
      <c r="D37" s="7">
        <f t="shared" si="1"/>
        <v>47453</v>
      </c>
      <c r="E37" s="7">
        <f t="shared" si="2"/>
        <v>61011</v>
      </c>
      <c r="F37" s="21">
        <v>85700</v>
      </c>
      <c r="G37" s="22">
        <f>Tabela353[[#This Row],[Volume
Cadastrado (m³)]]/Tabela353[[#This Row],[Volume equivalente de  Etanol Anidro comercializado em 2023 (m³)]]</f>
        <v>1.2641982593302847</v>
      </c>
      <c r="H37" s="21">
        <v>85700</v>
      </c>
      <c r="I37" s="12">
        <f t="shared" si="4"/>
        <v>1.2641982593302847</v>
      </c>
      <c r="J37" s="8" t="str">
        <f t="shared" si="5"/>
        <v>Sim</v>
      </c>
      <c r="K37" s="8" t="str">
        <f>IF(Tabela353[[#This Row],[% homologado]]&gt;=0.9,"Contrato de Fornecimento",IF(Tabela353[[#This Row],[% Cadastrado]]&lt;0.9,"Compra Direta"))</f>
        <v>Contrato de Fornecimento</v>
      </c>
    </row>
    <row r="38" spans="1:11" x14ac:dyDescent="0.35">
      <c r="A38" s="20" t="s">
        <v>43</v>
      </c>
      <c r="B38" s="3" t="s">
        <v>175</v>
      </c>
      <c r="C38" s="21">
        <v>61562</v>
      </c>
      <c r="D38" s="7">
        <f t="shared" si="1"/>
        <v>43093.399999999994</v>
      </c>
      <c r="E38" s="7">
        <f t="shared" si="2"/>
        <v>55405.8</v>
      </c>
      <c r="F38" s="21">
        <v>63600</v>
      </c>
      <c r="G38" s="22">
        <f>Tabela353[[#This Row],[Volume
Cadastrado (m³)]]/Tabela353[[#This Row],[Volume equivalente de  Etanol Anidro comercializado em 2023 (m³)]]</f>
        <v>1.0331048373996947</v>
      </c>
      <c r="H38" s="21">
        <v>63600</v>
      </c>
      <c r="I38" s="12">
        <f t="shared" si="4"/>
        <v>1.0331048373996947</v>
      </c>
      <c r="J38" s="8" t="str">
        <f t="shared" si="5"/>
        <v>Sim</v>
      </c>
      <c r="K38" s="8" t="str">
        <f>IF(Tabela353[[#This Row],[% homologado]]&gt;=0.9,"Contrato de Fornecimento",IF(Tabela353[[#This Row],[% Cadastrado]]&lt;0.9,"Compra Direta"))</f>
        <v>Contrato de Fornecimento</v>
      </c>
    </row>
    <row r="39" spans="1:11" x14ac:dyDescent="0.35">
      <c r="A39" s="20" t="s">
        <v>44</v>
      </c>
      <c r="B39" s="3" t="s">
        <v>176</v>
      </c>
      <c r="C39" s="21">
        <v>60681</v>
      </c>
      <c r="D39" s="7">
        <f t="shared" si="1"/>
        <v>42476.7</v>
      </c>
      <c r="E39" s="7">
        <f t="shared" si="2"/>
        <v>54612.9</v>
      </c>
      <c r="F39" s="21">
        <v>66000</v>
      </c>
      <c r="G39" s="22">
        <f>Tabela353[[#This Row],[Volume
Cadastrado (m³)]]/Tabela353[[#This Row],[Volume equivalente de  Etanol Anidro comercializado em 2023 (m³)]]</f>
        <v>1.0876551144509814</v>
      </c>
      <c r="H39" s="21">
        <v>66000</v>
      </c>
      <c r="I39" s="12">
        <f t="shared" si="4"/>
        <v>1.0876551144509814</v>
      </c>
      <c r="J39" s="8" t="str">
        <f t="shared" si="5"/>
        <v>Sim</v>
      </c>
      <c r="K39" s="8" t="str">
        <f>IF(Tabela353[[#This Row],[% homologado]]&gt;=0.9,"Contrato de Fornecimento",IF(Tabela353[[#This Row],[% Cadastrado]]&lt;0.9,"Compra Direta"))</f>
        <v>Contrato de Fornecimento</v>
      </c>
    </row>
    <row r="40" spans="1:11" x14ac:dyDescent="0.35">
      <c r="A40" s="20" t="s">
        <v>45</v>
      </c>
      <c r="B40" s="3" t="s">
        <v>177</v>
      </c>
      <c r="C40" s="21">
        <v>58622</v>
      </c>
      <c r="D40" s="7">
        <f t="shared" si="1"/>
        <v>41035.399999999994</v>
      </c>
      <c r="E40" s="7">
        <f t="shared" si="2"/>
        <v>52759.8</v>
      </c>
      <c r="F40" s="21">
        <v>71880</v>
      </c>
      <c r="G40" s="22">
        <f>Tabela353[[#This Row],[Volume
Cadastrado (m³)]]/Tabela353[[#This Row],[Volume equivalente de  Etanol Anidro comercializado em 2023 (m³)]]</f>
        <v>1.2261608269932789</v>
      </c>
      <c r="H40" s="21">
        <v>71880</v>
      </c>
      <c r="I40" s="12">
        <f t="shared" si="4"/>
        <v>1.2261608269932789</v>
      </c>
      <c r="J40" s="8" t="str">
        <f t="shared" si="5"/>
        <v>Sim</v>
      </c>
      <c r="K40" s="8" t="str">
        <f>IF(Tabela353[[#This Row],[% homologado]]&gt;=0.9,"Contrato de Fornecimento",IF(Tabela353[[#This Row],[% Cadastrado]]&lt;0.9,"Compra Direta"))</f>
        <v>Contrato de Fornecimento</v>
      </c>
    </row>
    <row r="41" spans="1:11" x14ac:dyDescent="0.35">
      <c r="A41" s="20" t="s">
        <v>46</v>
      </c>
      <c r="B41" s="3" t="s">
        <v>178</v>
      </c>
      <c r="C41" s="21">
        <v>58413</v>
      </c>
      <c r="D41" s="7">
        <f t="shared" si="1"/>
        <v>40889.1</v>
      </c>
      <c r="E41" s="7">
        <f t="shared" si="2"/>
        <v>52571.700000000004</v>
      </c>
      <c r="F41" s="21">
        <v>26540</v>
      </c>
      <c r="G41" s="22">
        <f>Tabela353[[#This Row],[Volume
Cadastrado (m³)]]/Tabela353[[#This Row],[Volume equivalente de  Etanol Anidro comercializado em 2023 (m³)]]</f>
        <v>0.45435091503603647</v>
      </c>
      <c r="H41" s="21">
        <v>26540</v>
      </c>
      <c r="I41" s="12">
        <f t="shared" si="4"/>
        <v>0.45435091503603647</v>
      </c>
      <c r="J41" s="8" t="str">
        <f t="shared" si="5"/>
        <v>Não</v>
      </c>
      <c r="K41" s="8" t="str">
        <f>IF(Tabela353[[#This Row],[% homologado]]&gt;=0.9,"Contrato de Fornecimento",IF(Tabela353[[#This Row],[% Cadastrado]]&lt;0.9,"Compra Direta"))</f>
        <v>Compra Direta</v>
      </c>
    </row>
    <row r="42" spans="1:11" x14ac:dyDescent="0.35">
      <c r="A42" s="20" t="s">
        <v>47</v>
      </c>
      <c r="B42" s="3" t="s">
        <v>179</v>
      </c>
      <c r="C42" s="21">
        <v>54958</v>
      </c>
      <c r="D42" s="7">
        <f t="shared" si="1"/>
        <v>38470.6</v>
      </c>
      <c r="E42" s="7">
        <f t="shared" si="2"/>
        <v>49462.200000000004</v>
      </c>
      <c r="F42" s="21">
        <v>50600</v>
      </c>
      <c r="G42" s="22">
        <f>Tabela353[[#This Row],[Volume
Cadastrado (m³)]]/Tabela353[[#This Row],[Volume equivalente de  Etanol Anidro comercializado em 2023 (m³)]]</f>
        <v>0.9207030823537975</v>
      </c>
      <c r="H42" s="21">
        <v>50600</v>
      </c>
      <c r="I42" s="12">
        <f t="shared" si="4"/>
        <v>0.9207030823537975</v>
      </c>
      <c r="J42" s="8" t="str">
        <f t="shared" si="5"/>
        <v>Sim</v>
      </c>
      <c r="K42" s="8" t="str">
        <f>IF(Tabela353[[#This Row],[% homologado]]&gt;=0.9,"Contrato de Fornecimento",IF(Tabela353[[#This Row],[% Cadastrado]]&lt;0.9,"Compra Direta"))</f>
        <v>Contrato de Fornecimento</v>
      </c>
    </row>
    <row r="43" spans="1:11" x14ac:dyDescent="0.35">
      <c r="A43" s="20" t="s">
        <v>48</v>
      </c>
      <c r="B43" s="3" t="s">
        <v>180</v>
      </c>
      <c r="C43" s="21">
        <v>54114</v>
      </c>
      <c r="D43" s="7">
        <f t="shared" si="1"/>
        <v>37879.799999999996</v>
      </c>
      <c r="E43" s="7">
        <f t="shared" si="2"/>
        <v>48702.6</v>
      </c>
      <c r="F43" s="21">
        <v>82440</v>
      </c>
      <c r="G43" s="22">
        <f>Tabela353[[#This Row],[Volume
Cadastrado (m³)]]/Tabela353[[#This Row],[Volume equivalente de  Etanol Anidro comercializado em 2023 (m³)]]</f>
        <v>1.5234504934028164</v>
      </c>
      <c r="H43" s="21">
        <v>82440</v>
      </c>
      <c r="I43" s="12">
        <f t="shared" si="4"/>
        <v>1.5234504934028164</v>
      </c>
      <c r="J43" s="8" t="str">
        <f t="shared" si="5"/>
        <v>Sim</v>
      </c>
      <c r="K43" s="8" t="str">
        <f>IF(Tabela353[[#This Row],[% homologado]]&gt;=0.9,"Contrato de Fornecimento",IF(Tabela353[[#This Row],[% Cadastrado]]&lt;0.9,"Compra Direta"))</f>
        <v>Contrato de Fornecimento</v>
      </c>
    </row>
    <row r="44" spans="1:11" x14ac:dyDescent="0.35">
      <c r="A44" s="20" t="s">
        <v>49</v>
      </c>
      <c r="B44" s="3" t="s">
        <v>181</v>
      </c>
      <c r="C44" s="21">
        <v>53598</v>
      </c>
      <c r="D44" s="7">
        <f t="shared" si="1"/>
        <v>37518.6</v>
      </c>
      <c r="E44" s="7">
        <f t="shared" si="2"/>
        <v>48238.200000000004</v>
      </c>
      <c r="F44" s="21">
        <v>72000</v>
      </c>
      <c r="G44" s="22">
        <f>Tabela353[[#This Row],[Volume
Cadastrado (m³)]]/Tabela353[[#This Row],[Volume equivalente de  Etanol Anidro comercializado em 2023 (m³)]]</f>
        <v>1.3433337064815851</v>
      </c>
      <c r="H44" s="21">
        <v>72000</v>
      </c>
      <c r="I44" s="12">
        <f t="shared" si="4"/>
        <v>1.3433337064815851</v>
      </c>
      <c r="J44" s="8" t="str">
        <f t="shared" si="5"/>
        <v>Sim</v>
      </c>
      <c r="K44" s="8" t="str">
        <f>IF(Tabela353[[#This Row],[% homologado]]&gt;=0.9,"Contrato de Fornecimento",IF(Tabela353[[#This Row],[% Cadastrado]]&lt;0.9,"Compra Direta"))</f>
        <v>Contrato de Fornecimento</v>
      </c>
    </row>
    <row r="45" spans="1:11" x14ac:dyDescent="0.35">
      <c r="A45" s="20" t="s">
        <v>50</v>
      </c>
      <c r="B45" s="3" t="s">
        <v>283</v>
      </c>
      <c r="C45" s="21">
        <v>47953</v>
      </c>
      <c r="D45" s="7">
        <f t="shared" si="1"/>
        <v>33567.1</v>
      </c>
      <c r="E45" s="7">
        <f t="shared" si="2"/>
        <v>43157.700000000004</v>
      </c>
      <c r="F45" s="21">
        <v>77400</v>
      </c>
      <c r="G45" s="22">
        <f>Tabela353[[#This Row],[Volume
Cadastrado (m³)]]/Tabela353[[#This Row],[Volume equivalente de  Etanol Anidro comercializado em 2023 (m³)]]</f>
        <v>1.6140804537776572</v>
      </c>
      <c r="H45" s="21">
        <v>77400</v>
      </c>
      <c r="I45" s="12">
        <f t="shared" si="4"/>
        <v>1.6140804537776572</v>
      </c>
      <c r="J45" s="8" t="str">
        <f t="shared" si="5"/>
        <v>Sim</v>
      </c>
      <c r="K45" s="8" t="str">
        <f>IF(Tabela353[[#This Row],[% homologado]]&gt;=0.9,"Contrato de Fornecimento",IF(Tabela353[[#This Row],[% Cadastrado]]&lt;0.9,"Compra Direta"))</f>
        <v>Contrato de Fornecimento</v>
      </c>
    </row>
    <row r="46" spans="1:11" x14ac:dyDescent="0.35">
      <c r="A46" s="20" t="s">
        <v>51</v>
      </c>
      <c r="B46" s="3" t="s">
        <v>182</v>
      </c>
      <c r="C46" s="21">
        <v>43837</v>
      </c>
      <c r="D46" s="7">
        <f t="shared" si="1"/>
        <v>30685.899999999998</v>
      </c>
      <c r="E46" s="7">
        <f t="shared" si="2"/>
        <v>39453.300000000003</v>
      </c>
      <c r="F46" s="21">
        <v>39600</v>
      </c>
      <c r="G46" s="22">
        <f>Tabela353[[#This Row],[Volume
Cadastrado (m³)]]/Tabela353[[#This Row],[Volume equivalente de  Etanol Anidro comercializado em 2023 (m³)]]</f>
        <v>0.90334648812646856</v>
      </c>
      <c r="H46" s="21">
        <v>39600</v>
      </c>
      <c r="I46" s="12">
        <f t="shared" si="4"/>
        <v>0.90334648812646856</v>
      </c>
      <c r="J46" s="8" t="str">
        <f t="shared" si="5"/>
        <v>Sim</v>
      </c>
      <c r="K46" s="8" t="str">
        <f>IF(Tabela353[[#This Row],[% homologado]]&gt;=0.9,"Contrato de Fornecimento",IF(Tabela353[[#This Row],[% Cadastrado]]&lt;0.9,"Compra Direta"))</f>
        <v>Contrato de Fornecimento</v>
      </c>
    </row>
    <row r="47" spans="1:11" x14ac:dyDescent="0.35">
      <c r="A47" s="20" t="s">
        <v>52</v>
      </c>
      <c r="B47" s="3" t="s">
        <v>183</v>
      </c>
      <c r="C47" s="21">
        <v>40187</v>
      </c>
      <c r="D47" s="7">
        <f t="shared" si="1"/>
        <v>28130.899999999998</v>
      </c>
      <c r="E47" s="7">
        <f t="shared" si="2"/>
        <v>36168.300000000003</v>
      </c>
      <c r="F47" s="21">
        <v>79630</v>
      </c>
      <c r="G47" s="22">
        <f>Tabela353[[#This Row],[Volume
Cadastrado (m³)]]/Tabela353[[#This Row],[Volume equivalente de  Etanol Anidro comercializado em 2023 (m³)]]</f>
        <v>1.9814865503769876</v>
      </c>
      <c r="H47" s="21">
        <v>79630</v>
      </c>
      <c r="I47" s="12">
        <f t="shared" si="4"/>
        <v>1.9814865503769876</v>
      </c>
      <c r="J47" s="8" t="str">
        <f t="shared" si="5"/>
        <v>Sim</v>
      </c>
      <c r="K47" s="8" t="str">
        <f>IF(Tabela353[[#This Row],[% homologado]]&gt;=0.9,"Contrato de Fornecimento",IF(Tabela353[[#This Row],[% Cadastrado]]&lt;0.9,"Compra Direta"))</f>
        <v>Contrato de Fornecimento</v>
      </c>
    </row>
    <row r="48" spans="1:11" x14ac:dyDescent="0.35">
      <c r="A48" s="20" t="s">
        <v>53</v>
      </c>
      <c r="B48" s="3" t="s">
        <v>184</v>
      </c>
      <c r="C48" s="21">
        <v>37938</v>
      </c>
      <c r="D48" s="7">
        <f t="shared" si="1"/>
        <v>26556.6</v>
      </c>
      <c r="E48" s="7">
        <f t="shared" si="2"/>
        <v>34144.200000000004</v>
      </c>
      <c r="F48" s="21">
        <v>75600</v>
      </c>
      <c r="G48" s="22">
        <f>Tabela353[[#This Row],[Volume
Cadastrado (m³)]]/Tabela353[[#This Row],[Volume equivalente de  Etanol Anidro comercializado em 2023 (m³)]]</f>
        <v>1.9927249723232643</v>
      </c>
      <c r="H48" s="21">
        <v>75600</v>
      </c>
      <c r="I48" s="12">
        <f t="shared" si="4"/>
        <v>1.9927249723232643</v>
      </c>
      <c r="J48" s="8" t="str">
        <f t="shared" si="5"/>
        <v>Sim</v>
      </c>
      <c r="K48" s="8" t="str">
        <f>IF(Tabela353[[#This Row],[% homologado]]&gt;=0.9,"Contrato de Fornecimento",IF(Tabela353[[#This Row],[% Cadastrado]]&lt;0.9,"Compra Direta"))</f>
        <v>Contrato de Fornecimento</v>
      </c>
    </row>
    <row r="49" spans="1:11" x14ac:dyDescent="0.35">
      <c r="A49" s="20" t="s">
        <v>54</v>
      </c>
      <c r="B49" s="3" t="s">
        <v>185</v>
      </c>
      <c r="C49" s="21">
        <v>34940</v>
      </c>
      <c r="D49" s="7">
        <f t="shared" si="1"/>
        <v>24458</v>
      </c>
      <c r="E49" s="7">
        <f t="shared" si="2"/>
        <v>31446</v>
      </c>
      <c r="F49" s="21">
        <v>31450</v>
      </c>
      <c r="G49" s="22">
        <f>Tabela353[[#This Row],[Volume
Cadastrado (m³)]]/Tabela353[[#This Row],[Volume equivalente de  Etanol Anidro comercializado em 2023 (m³)]]</f>
        <v>0.90011448196908983</v>
      </c>
      <c r="H49" s="21">
        <v>31450</v>
      </c>
      <c r="I49" s="12">
        <f t="shared" si="4"/>
        <v>0.90011448196908983</v>
      </c>
      <c r="J49" s="8" t="str">
        <f t="shared" si="5"/>
        <v>Sim</v>
      </c>
      <c r="K49" s="8" t="str">
        <f>IF(Tabela353[[#This Row],[% homologado]]&gt;=0.9,"Contrato de Fornecimento",IF(Tabela353[[#This Row],[% Cadastrado]]&lt;0.9,"Compra Direta"))</f>
        <v>Contrato de Fornecimento</v>
      </c>
    </row>
    <row r="50" spans="1:11" x14ac:dyDescent="0.35">
      <c r="A50" s="20" t="s">
        <v>55</v>
      </c>
      <c r="B50" s="3" t="s">
        <v>186</v>
      </c>
      <c r="C50" s="21">
        <v>32176</v>
      </c>
      <c r="D50" s="7">
        <f t="shared" si="1"/>
        <v>22523.199999999997</v>
      </c>
      <c r="E50" s="7">
        <f t="shared" si="2"/>
        <v>28958.400000000001</v>
      </c>
      <c r="F50" s="21">
        <v>31000</v>
      </c>
      <c r="G50" s="22">
        <f>Tabela353[[#This Row],[Volume
Cadastrado (m³)]]/Tabela353[[#This Row],[Volume equivalente de  Etanol Anidro comercializado em 2023 (m³)]]</f>
        <v>0.96345101939333666</v>
      </c>
      <c r="H50" s="21">
        <v>31000</v>
      </c>
      <c r="I50" s="12">
        <f t="shared" si="4"/>
        <v>0.96345101939333666</v>
      </c>
      <c r="J50" s="8" t="str">
        <f t="shared" si="5"/>
        <v>Sim</v>
      </c>
      <c r="K50" s="8" t="str">
        <f>IF(Tabela353[[#This Row],[% homologado]]&gt;=0.9,"Contrato de Fornecimento",IF(Tabela353[[#This Row],[% Cadastrado]]&lt;0.9,"Compra Direta"))</f>
        <v>Contrato de Fornecimento</v>
      </c>
    </row>
    <row r="51" spans="1:11" x14ac:dyDescent="0.35">
      <c r="A51" s="20" t="s">
        <v>56</v>
      </c>
      <c r="B51" s="3" t="s">
        <v>187</v>
      </c>
      <c r="C51" s="21">
        <v>31711</v>
      </c>
      <c r="D51" s="7">
        <f t="shared" si="1"/>
        <v>22197.699999999997</v>
      </c>
      <c r="E51" s="7">
        <f t="shared" si="2"/>
        <v>28539.9</v>
      </c>
      <c r="F51" s="21">
        <v>29400</v>
      </c>
      <c r="G51" s="22">
        <f>Tabela353[[#This Row],[Volume
Cadastrado (m³)]]/Tabela353[[#This Row],[Volume equivalente de  Etanol Anidro comercializado em 2023 (m³)]]</f>
        <v>0.92712308031913215</v>
      </c>
      <c r="H51" s="21">
        <v>29400</v>
      </c>
      <c r="I51" s="12">
        <f t="shared" si="4"/>
        <v>0.92712308031913215</v>
      </c>
      <c r="J51" s="8" t="str">
        <f t="shared" si="5"/>
        <v>Sim</v>
      </c>
      <c r="K51" s="8" t="str">
        <f>IF(Tabela353[[#This Row],[% homologado]]&gt;=0.9,"Contrato de Fornecimento",IF(Tabela353[[#This Row],[% Cadastrado]]&lt;0.9,"Compra Direta"))</f>
        <v>Contrato de Fornecimento</v>
      </c>
    </row>
    <row r="52" spans="1:11" x14ac:dyDescent="0.35">
      <c r="A52" s="20" t="s">
        <v>57</v>
      </c>
      <c r="B52" s="3" t="s">
        <v>188</v>
      </c>
      <c r="C52" s="21">
        <v>31303</v>
      </c>
      <c r="D52" s="7">
        <f t="shared" si="1"/>
        <v>21912.1</v>
      </c>
      <c r="E52" s="7">
        <f t="shared" si="2"/>
        <v>28172.7</v>
      </c>
      <c r="F52" s="21">
        <v>38400</v>
      </c>
      <c r="G52" s="22">
        <f>Tabela353[[#This Row],[Volume
Cadastrado (m³)]]/Tabela353[[#This Row],[Volume equivalente de  Etanol Anidro comercializado em 2023 (m³)]]</f>
        <v>1.2267194837555506</v>
      </c>
      <c r="H52" s="21">
        <v>38400</v>
      </c>
      <c r="I52" s="12">
        <f t="shared" si="4"/>
        <v>1.2267194837555506</v>
      </c>
      <c r="J52" s="8" t="str">
        <f t="shared" si="5"/>
        <v>Sim</v>
      </c>
      <c r="K52" s="8" t="str">
        <f>IF(Tabela353[[#This Row],[% homologado]]&gt;=0.9,"Contrato de Fornecimento",IF(Tabela353[[#This Row],[% Cadastrado]]&lt;0.9,"Compra Direta"))</f>
        <v>Contrato de Fornecimento</v>
      </c>
    </row>
    <row r="53" spans="1:11" x14ac:dyDescent="0.35">
      <c r="A53" s="20" t="s">
        <v>58</v>
      </c>
      <c r="B53" s="3" t="s">
        <v>189</v>
      </c>
      <c r="C53" s="21">
        <v>31002</v>
      </c>
      <c r="D53" s="7">
        <f t="shared" si="1"/>
        <v>21701.399999999998</v>
      </c>
      <c r="E53" s="7">
        <f t="shared" si="2"/>
        <v>27901.8</v>
      </c>
      <c r="F53" s="21">
        <v>28500</v>
      </c>
      <c r="G53" s="22">
        <f>Tabela353[[#This Row],[Volume
Cadastrado (m³)]]/Tabela353[[#This Row],[Volume equivalente de  Etanol Anidro comercializado em 2023 (m³)]]</f>
        <v>0.91929552932068903</v>
      </c>
      <c r="H53" s="21">
        <v>28500</v>
      </c>
      <c r="I53" s="12">
        <f t="shared" si="4"/>
        <v>0.91929552932068903</v>
      </c>
      <c r="J53" s="8" t="str">
        <f t="shared" si="5"/>
        <v>Sim</v>
      </c>
      <c r="K53" s="8" t="str">
        <f>IF(Tabela353[[#This Row],[% homologado]]&gt;=0.9,"Contrato de Fornecimento",IF(Tabela353[[#This Row],[% Cadastrado]]&lt;0.9,"Compra Direta"))</f>
        <v>Contrato de Fornecimento</v>
      </c>
    </row>
    <row r="54" spans="1:11" x14ac:dyDescent="0.35">
      <c r="A54" s="20" t="s">
        <v>59</v>
      </c>
      <c r="B54" s="3" t="s">
        <v>190</v>
      </c>
      <c r="C54" s="21">
        <v>30813</v>
      </c>
      <c r="D54" s="7">
        <f t="shared" si="1"/>
        <v>21569.1</v>
      </c>
      <c r="E54" s="7">
        <f t="shared" si="2"/>
        <v>27731.7</v>
      </c>
      <c r="F54" s="21">
        <v>24240</v>
      </c>
      <c r="G54" s="22">
        <f>Tabela353[[#This Row],[Volume
Cadastrado (m³)]]/Tabela353[[#This Row],[Volume equivalente de  Etanol Anidro comercializado em 2023 (m³)]]</f>
        <v>0.78668094635381169</v>
      </c>
      <c r="H54" s="21">
        <v>24240</v>
      </c>
      <c r="I54" s="12">
        <f t="shared" si="4"/>
        <v>0.78668094635381169</v>
      </c>
      <c r="J54" s="8" t="str">
        <f t="shared" si="5"/>
        <v>Não</v>
      </c>
      <c r="K54" s="8" t="str">
        <f>IF(Tabela353[[#This Row],[% homologado]]&gt;=0.9,"Contrato de Fornecimento",IF(Tabela353[[#This Row],[% Cadastrado]]&lt;0.9,"Compra Direta"))</f>
        <v>Compra Direta</v>
      </c>
    </row>
    <row r="55" spans="1:11" x14ac:dyDescent="0.35">
      <c r="A55" s="20" t="s">
        <v>60</v>
      </c>
      <c r="B55" s="3" t="s">
        <v>191</v>
      </c>
      <c r="C55" s="21">
        <v>28743</v>
      </c>
      <c r="D55" s="7">
        <f t="shared" si="1"/>
        <v>20120.099999999999</v>
      </c>
      <c r="E55" s="7">
        <f t="shared" si="2"/>
        <v>25868.7</v>
      </c>
      <c r="F55" s="21">
        <v>27000</v>
      </c>
      <c r="G55" s="22">
        <f>Tabela353[[#This Row],[Volume
Cadastrado (m³)]]/Tabela353[[#This Row],[Volume equivalente de  Etanol Anidro comercializado em 2023 (m³)]]</f>
        <v>0.93935914831437217</v>
      </c>
      <c r="H55" s="21">
        <v>27000</v>
      </c>
      <c r="I55" s="12">
        <f t="shared" si="4"/>
        <v>0.93935914831437217</v>
      </c>
      <c r="J55" s="8" t="str">
        <f t="shared" si="5"/>
        <v>Sim</v>
      </c>
      <c r="K55" s="8" t="str">
        <f>IF(Tabela353[[#This Row],[% homologado]]&gt;=0.9,"Contrato de Fornecimento",IF(Tabela353[[#This Row],[% Cadastrado]]&lt;0.9,"Compra Direta"))</f>
        <v>Contrato de Fornecimento</v>
      </c>
    </row>
    <row r="56" spans="1:11" x14ac:dyDescent="0.35">
      <c r="A56" s="20" t="s">
        <v>61</v>
      </c>
      <c r="B56" s="3" t="s">
        <v>192</v>
      </c>
      <c r="C56" s="21">
        <v>27933</v>
      </c>
      <c r="D56" s="7">
        <f t="shared" si="1"/>
        <v>19553.099999999999</v>
      </c>
      <c r="E56" s="7">
        <f t="shared" si="2"/>
        <v>25139.7</v>
      </c>
      <c r="F56" s="21">
        <v>25140</v>
      </c>
      <c r="G56" s="22">
        <f>Tabela353[[#This Row],[Volume
Cadastrado (m³)]]/Tabela353[[#This Row],[Volume equivalente de  Etanol Anidro comercializado em 2023 (m³)]]</f>
        <v>0.90001073998496406</v>
      </c>
      <c r="H56" s="21">
        <v>25140</v>
      </c>
      <c r="I56" s="12">
        <f t="shared" si="4"/>
        <v>0.90001073998496406</v>
      </c>
      <c r="J56" s="8" t="str">
        <f t="shared" si="5"/>
        <v>Sim</v>
      </c>
      <c r="K56" s="8" t="str">
        <f>IF(Tabela353[[#This Row],[% homologado]]&gt;=0.9,"Contrato de Fornecimento",IF(Tabela353[[#This Row],[% Cadastrado]]&lt;0.9,"Compra Direta"))</f>
        <v>Contrato de Fornecimento</v>
      </c>
    </row>
    <row r="57" spans="1:11" x14ac:dyDescent="0.35">
      <c r="A57" s="20" t="s">
        <v>62</v>
      </c>
      <c r="B57" s="3" t="s">
        <v>193</v>
      </c>
      <c r="C57" s="21">
        <v>26583</v>
      </c>
      <c r="D57" s="7">
        <f t="shared" si="1"/>
        <v>18608.099999999999</v>
      </c>
      <c r="E57" s="7">
        <f t="shared" si="2"/>
        <v>23924.7</v>
      </c>
      <c r="F57" s="21">
        <v>0</v>
      </c>
      <c r="G57" s="22">
        <f>Tabela353[[#This Row],[Volume
Cadastrado (m³)]]/Tabela353[[#This Row],[Volume equivalente de  Etanol Anidro comercializado em 2023 (m³)]]</f>
        <v>0</v>
      </c>
      <c r="H57" s="21">
        <v>0</v>
      </c>
      <c r="I57" s="12">
        <f t="shared" si="4"/>
        <v>0</v>
      </c>
      <c r="J57" s="8" t="str">
        <f t="shared" si="5"/>
        <v>Não</v>
      </c>
      <c r="K57" s="8" t="str">
        <f>IF(Tabela353[[#This Row],[% homologado]]&gt;=0.9,"Contrato de Fornecimento",IF(Tabela353[[#This Row],[% Cadastrado]]&lt;0.9,"Compra Direta"))</f>
        <v>Compra Direta</v>
      </c>
    </row>
    <row r="58" spans="1:11" x14ac:dyDescent="0.35">
      <c r="A58" s="20" t="s">
        <v>63</v>
      </c>
      <c r="B58" s="3" t="s">
        <v>194</v>
      </c>
      <c r="C58" s="21">
        <v>26444</v>
      </c>
      <c r="D58" s="7">
        <f t="shared" si="1"/>
        <v>18510.8</v>
      </c>
      <c r="E58" s="7">
        <f t="shared" si="2"/>
        <v>23799.600000000002</v>
      </c>
      <c r="F58" s="21">
        <v>34510</v>
      </c>
      <c r="G58" s="22">
        <f>Tabela353[[#This Row],[Volume
Cadastrado (m³)]]/Tabela353[[#This Row],[Volume equivalente de  Etanol Anidro comercializado em 2023 (m³)]]</f>
        <v>1.3050219331417334</v>
      </c>
      <c r="H58" s="21">
        <v>34510</v>
      </c>
      <c r="I58" s="12">
        <f t="shared" si="4"/>
        <v>1.3050219331417334</v>
      </c>
      <c r="J58" s="8" t="str">
        <f t="shared" si="5"/>
        <v>Sim</v>
      </c>
      <c r="K58" s="8" t="str">
        <f>IF(Tabela353[[#This Row],[% homologado]]&gt;=0.9,"Contrato de Fornecimento",IF(Tabela353[[#This Row],[% Cadastrado]]&lt;0.9,"Compra Direta"))</f>
        <v>Contrato de Fornecimento</v>
      </c>
    </row>
    <row r="59" spans="1:11" x14ac:dyDescent="0.35">
      <c r="A59" s="20" t="s">
        <v>64</v>
      </c>
      <c r="B59" s="3" t="s">
        <v>195</v>
      </c>
      <c r="C59" s="21">
        <v>26145</v>
      </c>
      <c r="D59" s="7">
        <f t="shared" si="1"/>
        <v>18301.5</v>
      </c>
      <c r="E59" s="7">
        <f t="shared" si="2"/>
        <v>23530.5</v>
      </c>
      <c r="F59" s="21">
        <v>25000</v>
      </c>
      <c r="G59" s="22">
        <f>Tabela353[[#This Row],[Volume
Cadastrado (m³)]]/Tabela353[[#This Row],[Volume equivalente de  Etanol Anidro comercializado em 2023 (m³)]]</f>
        <v>0.95620577548288388</v>
      </c>
      <c r="H59" s="21">
        <v>25000</v>
      </c>
      <c r="I59" s="12">
        <f t="shared" si="4"/>
        <v>0.95620577548288388</v>
      </c>
      <c r="J59" s="8" t="str">
        <f t="shared" si="5"/>
        <v>Sim</v>
      </c>
      <c r="K59" s="8" t="str">
        <f>IF(Tabela353[[#This Row],[% homologado]]&gt;=0.9,"Contrato de Fornecimento",IF(Tabela353[[#This Row],[% Cadastrado]]&lt;0.9,"Compra Direta"))</f>
        <v>Contrato de Fornecimento</v>
      </c>
    </row>
    <row r="60" spans="1:11" x14ac:dyDescent="0.35">
      <c r="A60" s="20" t="s">
        <v>65</v>
      </c>
      <c r="B60" s="3" t="s">
        <v>196</v>
      </c>
      <c r="C60" s="21">
        <v>25948</v>
      </c>
      <c r="D60" s="7">
        <f t="shared" si="1"/>
        <v>18163.599999999999</v>
      </c>
      <c r="E60" s="7">
        <f t="shared" si="2"/>
        <v>23353.200000000001</v>
      </c>
      <c r="F60" s="21">
        <v>24160</v>
      </c>
      <c r="G60" s="22">
        <f>Tabela353[[#This Row],[Volume
Cadastrado (m³)]]/Tabela353[[#This Row],[Volume equivalente de  Etanol Anidro comercializado em 2023 (m³)]]</f>
        <v>0.93109295514105128</v>
      </c>
      <c r="H60" s="21">
        <v>24160</v>
      </c>
      <c r="I60" s="12">
        <f t="shared" si="4"/>
        <v>0.93109295514105128</v>
      </c>
      <c r="J60" s="8" t="str">
        <f t="shared" si="5"/>
        <v>Sim</v>
      </c>
      <c r="K60" s="8" t="str">
        <f>IF(Tabela353[[#This Row],[% homologado]]&gt;=0.9,"Contrato de Fornecimento",IF(Tabela353[[#This Row],[% Cadastrado]]&lt;0.9,"Compra Direta"))</f>
        <v>Contrato de Fornecimento</v>
      </c>
    </row>
    <row r="61" spans="1:11" x14ac:dyDescent="0.35">
      <c r="A61" s="20" t="s">
        <v>66</v>
      </c>
      <c r="B61" s="3" t="s">
        <v>197</v>
      </c>
      <c r="C61" s="21">
        <v>25805</v>
      </c>
      <c r="D61" s="7">
        <f t="shared" si="1"/>
        <v>18063.5</v>
      </c>
      <c r="E61" s="7">
        <f t="shared" si="2"/>
        <v>23224.5</v>
      </c>
      <c r="F61" s="21">
        <v>23320</v>
      </c>
      <c r="G61" s="22">
        <f>Tabela353[[#This Row],[Volume
Cadastrado (m³)]]/Tabela353[[#This Row],[Volume equivalente de  Etanol Anidro comercializado em 2023 (m³)]]</f>
        <v>0.90370083317186589</v>
      </c>
      <c r="H61" s="21">
        <v>23320</v>
      </c>
      <c r="I61" s="12">
        <f t="shared" si="4"/>
        <v>0.90370083317186589</v>
      </c>
      <c r="J61" s="8" t="str">
        <f t="shared" si="5"/>
        <v>Sim</v>
      </c>
      <c r="K61" s="8" t="str">
        <f>IF(Tabela353[[#This Row],[% homologado]]&gt;=0.9,"Contrato de Fornecimento",IF(Tabela353[[#This Row],[% Cadastrado]]&lt;0.9,"Compra Direta"))</f>
        <v>Contrato de Fornecimento</v>
      </c>
    </row>
    <row r="62" spans="1:11" x14ac:dyDescent="0.35">
      <c r="A62" s="20" t="s">
        <v>67</v>
      </c>
      <c r="B62" s="3" t="s">
        <v>198</v>
      </c>
      <c r="C62" s="21">
        <v>25535</v>
      </c>
      <c r="D62" s="7">
        <f t="shared" si="1"/>
        <v>17874.5</v>
      </c>
      <c r="E62" s="7">
        <f t="shared" si="2"/>
        <v>22981.5</v>
      </c>
      <c r="F62" s="21">
        <v>23775</v>
      </c>
      <c r="G62" s="22">
        <f>Tabela353[[#This Row],[Volume
Cadastrado (m³)]]/Tabela353[[#This Row],[Volume equivalente de  Etanol Anidro comercializado em 2023 (m³)]]</f>
        <v>0.93107499510475822</v>
      </c>
      <c r="H62" s="21">
        <v>23775</v>
      </c>
      <c r="I62" s="12">
        <f t="shared" si="4"/>
        <v>0.93107499510475822</v>
      </c>
      <c r="J62" s="8" t="str">
        <f t="shared" si="5"/>
        <v>Sim</v>
      </c>
      <c r="K62" s="8" t="str">
        <f>IF(Tabela353[[#This Row],[% homologado]]&gt;=0.9,"Contrato de Fornecimento",IF(Tabela353[[#This Row],[% Cadastrado]]&lt;0.9,"Compra Direta"))</f>
        <v>Contrato de Fornecimento</v>
      </c>
    </row>
    <row r="63" spans="1:11" x14ac:dyDescent="0.35">
      <c r="A63" s="20" t="s">
        <v>68</v>
      </c>
      <c r="B63" s="3" t="s">
        <v>199</v>
      </c>
      <c r="C63" s="21">
        <v>23390</v>
      </c>
      <c r="D63" s="7">
        <f t="shared" si="1"/>
        <v>16372.999999999998</v>
      </c>
      <c r="E63" s="7">
        <f t="shared" si="2"/>
        <v>21051</v>
      </c>
      <c r="F63" s="21">
        <v>0</v>
      </c>
      <c r="G63" s="22">
        <f>Tabela353[[#This Row],[Volume
Cadastrado (m³)]]/Tabela353[[#This Row],[Volume equivalente de  Etanol Anidro comercializado em 2023 (m³)]]</f>
        <v>0</v>
      </c>
      <c r="H63" s="21">
        <v>0</v>
      </c>
      <c r="I63" s="12">
        <f t="shared" si="4"/>
        <v>0</v>
      </c>
      <c r="J63" s="8" t="str">
        <f t="shared" si="5"/>
        <v>Não</v>
      </c>
      <c r="K63" s="8" t="str">
        <f>IF(Tabela353[[#This Row],[% homologado]]&gt;=0.9,"Contrato de Fornecimento",IF(Tabela353[[#This Row],[% Cadastrado]]&lt;0.9,"Compra Direta"))</f>
        <v>Compra Direta</v>
      </c>
    </row>
    <row r="64" spans="1:11" x14ac:dyDescent="0.35">
      <c r="A64" s="20" t="s">
        <v>69</v>
      </c>
      <c r="B64" s="3" t="s">
        <v>200</v>
      </c>
      <c r="C64" s="21">
        <v>23226</v>
      </c>
      <c r="D64" s="7">
        <f t="shared" si="1"/>
        <v>16258.199999999999</v>
      </c>
      <c r="E64" s="7">
        <f t="shared" si="2"/>
        <v>20903.400000000001</v>
      </c>
      <c r="F64" s="21">
        <v>21035</v>
      </c>
      <c r="G64" s="22">
        <f>Tabela353[[#This Row],[Volume
Cadastrado (m³)]]/Tabela353[[#This Row],[Volume equivalente de  Etanol Anidro comercializado em 2023 (m³)]]</f>
        <v>0.90566606389391202</v>
      </c>
      <c r="H64" s="21">
        <v>21035</v>
      </c>
      <c r="I64" s="12">
        <f t="shared" si="4"/>
        <v>0.90566606389391202</v>
      </c>
      <c r="J64" s="8" t="str">
        <f t="shared" si="5"/>
        <v>Sim</v>
      </c>
      <c r="K64" s="8" t="str">
        <f>IF(Tabela353[[#This Row],[% homologado]]&gt;=0.9,"Contrato de Fornecimento",IF(Tabela353[[#This Row],[% Cadastrado]]&lt;0.9,"Compra Direta"))</f>
        <v>Contrato de Fornecimento</v>
      </c>
    </row>
    <row r="65" spans="1:11" x14ac:dyDescent="0.35">
      <c r="A65" s="20" t="s">
        <v>70</v>
      </c>
      <c r="B65" s="3" t="s">
        <v>201</v>
      </c>
      <c r="C65" s="21">
        <v>22442</v>
      </c>
      <c r="D65" s="7">
        <f t="shared" si="1"/>
        <v>15709.4</v>
      </c>
      <c r="E65" s="7">
        <f t="shared" si="2"/>
        <v>20197.8</v>
      </c>
      <c r="F65" s="21">
        <v>20200</v>
      </c>
      <c r="G65" s="22">
        <f>Tabela353[[#This Row],[Volume
Cadastrado (m³)]]/Tabela353[[#This Row],[Volume equivalente de  Etanol Anidro comercializado em 2023 (m³)]]</f>
        <v>0.90009803047856696</v>
      </c>
      <c r="H65" s="21">
        <v>20200</v>
      </c>
      <c r="I65" s="12">
        <f t="shared" si="4"/>
        <v>0.90009803047856696</v>
      </c>
      <c r="J65" s="8" t="str">
        <f t="shared" si="5"/>
        <v>Sim</v>
      </c>
      <c r="K65" s="8" t="str">
        <f>IF(Tabela353[[#This Row],[% homologado]]&gt;=0.9,"Contrato de Fornecimento",IF(Tabela353[[#This Row],[% Cadastrado]]&lt;0.9,"Compra Direta"))</f>
        <v>Contrato de Fornecimento</v>
      </c>
    </row>
    <row r="66" spans="1:11" x14ac:dyDescent="0.35">
      <c r="A66" s="20" t="s">
        <v>71</v>
      </c>
      <c r="B66" s="3" t="s">
        <v>202</v>
      </c>
      <c r="C66" s="21">
        <v>21937</v>
      </c>
      <c r="D66" s="7">
        <f t="shared" si="1"/>
        <v>15355.9</v>
      </c>
      <c r="E66" s="7">
        <f t="shared" si="2"/>
        <v>19743.3</v>
      </c>
      <c r="F66" s="21">
        <v>19774</v>
      </c>
      <c r="G66" s="22">
        <f>Tabela353[[#This Row],[Volume
Cadastrado (m³)]]/Tabela353[[#This Row],[Volume equivalente de  Etanol Anidro comercializado em 2023 (m³)]]</f>
        <v>0.90139946209600219</v>
      </c>
      <c r="H66" s="21">
        <v>19774</v>
      </c>
      <c r="I66" s="12">
        <f t="shared" si="4"/>
        <v>0.90139946209600219</v>
      </c>
      <c r="J66" s="8" t="str">
        <f t="shared" si="5"/>
        <v>Sim</v>
      </c>
      <c r="K66" s="8" t="str">
        <f>IF(Tabela353[[#This Row],[% homologado]]&gt;=0.9,"Contrato de Fornecimento",IF(Tabela353[[#This Row],[% Cadastrado]]&lt;0.9,"Compra Direta"))</f>
        <v>Contrato de Fornecimento</v>
      </c>
    </row>
    <row r="67" spans="1:11" x14ac:dyDescent="0.35">
      <c r="A67" s="20" t="s">
        <v>72</v>
      </c>
      <c r="B67" s="3" t="s">
        <v>203</v>
      </c>
      <c r="C67" s="21">
        <v>20719</v>
      </c>
      <c r="D67" s="7">
        <f t="shared" si="1"/>
        <v>14503.3</v>
      </c>
      <c r="E67" s="7">
        <f t="shared" si="2"/>
        <v>18647.100000000002</v>
      </c>
      <c r="F67" s="21">
        <v>30000</v>
      </c>
      <c r="G67" s="22">
        <f>Tabela353[[#This Row],[Volume
Cadastrado (m³)]]/Tabela353[[#This Row],[Volume equivalente de  Etanol Anidro comercializado em 2023 (m³)]]</f>
        <v>1.4479463294560548</v>
      </c>
      <c r="H67" s="21">
        <v>30000</v>
      </c>
      <c r="I67" s="12">
        <f t="shared" si="4"/>
        <v>1.4479463294560548</v>
      </c>
      <c r="J67" s="8" t="str">
        <f t="shared" si="5"/>
        <v>Sim</v>
      </c>
      <c r="K67" s="8" t="str">
        <f>IF(Tabela353[[#This Row],[% homologado]]&gt;=0.9,"Contrato de Fornecimento",IF(Tabela353[[#This Row],[% Cadastrado]]&lt;0.9,"Compra Direta"))</f>
        <v>Contrato de Fornecimento</v>
      </c>
    </row>
    <row r="68" spans="1:11" x14ac:dyDescent="0.35">
      <c r="A68" s="20" t="s">
        <v>73</v>
      </c>
      <c r="B68" s="3" t="s">
        <v>204</v>
      </c>
      <c r="C68" s="21">
        <v>20647</v>
      </c>
      <c r="D68" s="7">
        <f t="shared" si="1"/>
        <v>14452.9</v>
      </c>
      <c r="E68" s="7">
        <f t="shared" si="2"/>
        <v>18582.3</v>
      </c>
      <c r="F68" s="21">
        <v>32400</v>
      </c>
      <c r="G68" s="22">
        <f>Tabela353[[#This Row],[Volume
Cadastrado (m³)]]/Tabela353[[#This Row],[Volume equivalente de  Etanol Anidro comercializado em 2023 (m³)]]</f>
        <v>1.5692352399864387</v>
      </c>
      <c r="H68" s="21">
        <v>32400</v>
      </c>
      <c r="I68" s="12">
        <f t="shared" si="4"/>
        <v>1.5692352399864387</v>
      </c>
      <c r="J68" s="8" t="str">
        <f t="shared" si="5"/>
        <v>Sim</v>
      </c>
      <c r="K68" s="8" t="str">
        <f>IF(Tabela353[[#This Row],[% homologado]]&gt;=0.9,"Contrato de Fornecimento",IF(Tabela353[[#This Row],[% Cadastrado]]&lt;0.9,"Compra Direta"))</f>
        <v>Contrato de Fornecimento</v>
      </c>
    </row>
    <row r="69" spans="1:11" x14ac:dyDescent="0.35">
      <c r="A69" s="20" t="s">
        <v>74</v>
      </c>
      <c r="B69" s="3" t="s">
        <v>205</v>
      </c>
      <c r="C69" s="21">
        <v>18392</v>
      </c>
      <c r="D69" s="7">
        <f t="shared" si="1"/>
        <v>12874.4</v>
      </c>
      <c r="E69" s="7">
        <f t="shared" si="2"/>
        <v>16552.8</v>
      </c>
      <c r="F69" s="21">
        <v>17040</v>
      </c>
      <c r="G69" s="22">
        <f>Tabela353[[#This Row],[Volume
Cadastrado (m³)]]/Tabela353[[#This Row],[Volume equivalente de  Etanol Anidro comercializado em 2023 (m³)]]</f>
        <v>0.92648977816441935</v>
      </c>
      <c r="H69" s="21">
        <v>17040</v>
      </c>
      <c r="I69" s="12">
        <f t="shared" si="4"/>
        <v>0.92648977816441935</v>
      </c>
      <c r="J69" s="8" t="str">
        <f t="shared" si="5"/>
        <v>Sim</v>
      </c>
      <c r="K69" s="8" t="str">
        <f>IF(Tabela353[[#This Row],[% homologado]]&gt;=0.9,"Contrato de Fornecimento",IF(Tabela353[[#This Row],[% Cadastrado]]&lt;0.9,"Compra Direta"))</f>
        <v>Contrato de Fornecimento</v>
      </c>
    </row>
    <row r="70" spans="1:11" x14ac:dyDescent="0.35">
      <c r="A70" s="20" t="s">
        <v>75</v>
      </c>
      <c r="B70" s="3" t="s">
        <v>206</v>
      </c>
      <c r="C70" s="21">
        <v>17937</v>
      </c>
      <c r="D70" s="7">
        <f t="shared" si="1"/>
        <v>12555.9</v>
      </c>
      <c r="E70" s="7">
        <f t="shared" si="2"/>
        <v>16143.300000000001</v>
      </c>
      <c r="F70" s="21">
        <v>37000</v>
      </c>
      <c r="G70" s="22">
        <f>Tabela353[[#This Row],[Volume
Cadastrado (m³)]]/Tabela353[[#This Row],[Volume equivalente de  Etanol Anidro comercializado em 2023 (m³)]]</f>
        <v>2.0627752689970453</v>
      </c>
      <c r="H70" s="21">
        <v>37000</v>
      </c>
      <c r="I70" s="12">
        <f t="shared" si="4"/>
        <v>2.0627752689970453</v>
      </c>
      <c r="J70" s="8" t="str">
        <f t="shared" si="5"/>
        <v>Sim</v>
      </c>
      <c r="K70" s="8" t="str">
        <f>IF(Tabela353[[#This Row],[% homologado]]&gt;=0.9,"Contrato de Fornecimento",IF(Tabela353[[#This Row],[% Cadastrado]]&lt;0.9,"Compra Direta"))</f>
        <v>Contrato de Fornecimento</v>
      </c>
    </row>
    <row r="71" spans="1:11" x14ac:dyDescent="0.35">
      <c r="A71" s="20" t="s">
        <v>76</v>
      </c>
      <c r="B71" s="3" t="s">
        <v>207</v>
      </c>
      <c r="C71" s="21">
        <v>16202</v>
      </c>
      <c r="D71" s="7">
        <f t="shared" si="1"/>
        <v>11341.4</v>
      </c>
      <c r="E71" s="7">
        <f t="shared" si="2"/>
        <v>14581.800000000001</v>
      </c>
      <c r="F71" s="21">
        <v>16000</v>
      </c>
      <c r="G71" s="22">
        <f>Tabela353[[#This Row],[Volume
Cadastrado (m³)]]/Tabela353[[#This Row],[Volume equivalente de  Etanol Anidro comercializado em 2023 (m³)]]</f>
        <v>0.98753240340698678</v>
      </c>
      <c r="H71" s="21">
        <v>16000</v>
      </c>
      <c r="I71" s="12">
        <f t="shared" si="4"/>
        <v>0.98753240340698678</v>
      </c>
      <c r="J71" s="8" t="str">
        <f t="shared" si="5"/>
        <v>Sim</v>
      </c>
      <c r="K71" s="8" t="str">
        <f>IF(Tabela353[[#This Row],[% homologado]]&gt;=0.9,"Contrato de Fornecimento",IF(Tabela353[[#This Row],[% Cadastrado]]&lt;0.9,"Compra Direta"))</f>
        <v>Contrato de Fornecimento</v>
      </c>
    </row>
    <row r="72" spans="1:11" x14ac:dyDescent="0.35">
      <c r="A72" s="20" t="s">
        <v>77</v>
      </c>
      <c r="B72" s="3" t="s">
        <v>208</v>
      </c>
      <c r="C72" s="21">
        <v>15583</v>
      </c>
      <c r="D72" s="7">
        <f t="shared" si="1"/>
        <v>10908.099999999999</v>
      </c>
      <c r="E72" s="7">
        <f t="shared" si="2"/>
        <v>14024.7</v>
      </c>
      <c r="F72" s="21">
        <v>15040</v>
      </c>
      <c r="G72" s="22">
        <f>Tabela353[[#This Row],[Volume
Cadastrado (m³)]]/Tabela353[[#This Row],[Volume equivalente de  Etanol Anidro comercializado em 2023 (m³)]]</f>
        <v>0.96515433485208235</v>
      </c>
      <c r="H72" s="21">
        <v>15040</v>
      </c>
      <c r="I72" s="12">
        <f t="shared" si="4"/>
        <v>0.96515433485208235</v>
      </c>
      <c r="J72" s="8" t="str">
        <f t="shared" si="5"/>
        <v>Sim</v>
      </c>
      <c r="K72" s="8" t="str">
        <f>IF(Tabela353[[#This Row],[% homologado]]&gt;=0.9,"Contrato de Fornecimento",IF(Tabela353[[#This Row],[% Cadastrado]]&lt;0.9,"Compra Direta"))</f>
        <v>Contrato de Fornecimento</v>
      </c>
    </row>
    <row r="73" spans="1:11" x14ac:dyDescent="0.35">
      <c r="A73" s="20" t="s">
        <v>78</v>
      </c>
      <c r="B73" s="3" t="s">
        <v>209</v>
      </c>
      <c r="C73" s="21">
        <v>15337</v>
      </c>
      <c r="D73" s="7">
        <f t="shared" si="1"/>
        <v>10735.9</v>
      </c>
      <c r="E73" s="7">
        <f t="shared" si="2"/>
        <v>13803.300000000001</v>
      </c>
      <c r="F73" s="21">
        <v>14000</v>
      </c>
      <c r="G73" s="22">
        <f>Tabela353[[#This Row],[Volume
Cadastrado (m³)]]/Tabela353[[#This Row],[Volume equivalente de  Etanol Anidro comercializado em 2023 (m³)]]</f>
        <v>0.91282519397535367</v>
      </c>
      <c r="H73" s="21">
        <v>14000</v>
      </c>
      <c r="I73" s="12">
        <f t="shared" si="4"/>
        <v>0.91282519397535367</v>
      </c>
      <c r="J73" s="8" t="str">
        <f t="shared" si="5"/>
        <v>Sim</v>
      </c>
      <c r="K73" s="8" t="str">
        <f>IF(Tabela353[[#This Row],[% homologado]]&gt;=0.9,"Contrato de Fornecimento",IF(Tabela353[[#This Row],[% Cadastrado]]&lt;0.9,"Compra Direta"))</f>
        <v>Contrato de Fornecimento</v>
      </c>
    </row>
    <row r="74" spans="1:11" x14ac:dyDescent="0.35">
      <c r="A74" s="20" t="s">
        <v>79</v>
      </c>
      <c r="B74" s="3" t="s">
        <v>210</v>
      </c>
      <c r="C74" s="21">
        <v>15302</v>
      </c>
      <c r="D74" s="7">
        <f t="shared" ref="D74:D137" si="6">C74*0.7</f>
        <v>10711.4</v>
      </c>
      <c r="E74" s="7">
        <f t="shared" ref="E74:E137" si="7">C74*0.9</f>
        <v>13771.800000000001</v>
      </c>
      <c r="F74" s="21">
        <v>6240</v>
      </c>
      <c r="G74" s="22">
        <f>Tabela353[[#This Row],[Volume
Cadastrado (m³)]]/Tabela353[[#This Row],[Volume equivalente de  Etanol Anidro comercializado em 2023 (m³)]]</f>
        <v>0.40778983139458896</v>
      </c>
      <c r="H74" s="21">
        <v>6240</v>
      </c>
      <c r="I74" s="12">
        <f t="shared" si="4"/>
        <v>0.40778983139458896</v>
      </c>
      <c r="J74" s="8" t="str">
        <f t="shared" si="5"/>
        <v>Não</v>
      </c>
      <c r="K74" s="8" t="str">
        <f>IF(Tabela353[[#This Row],[% homologado]]&gt;=0.9,"Contrato de Fornecimento",IF(Tabela353[[#This Row],[% Cadastrado]]&lt;0.9,"Compra Direta"))</f>
        <v>Compra Direta</v>
      </c>
    </row>
    <row r="75" spans="1:11" x14ac:dyDescent="0.35">
      <c r="A75" s="20" t="s">
        <v>80</v>
      </c>
      <c r="B75" s="3" t="s">
        <v>211</v>
      </c>
      <c r="C75" s="21">
        <v>14409</v>
      </c>
      <c r="D75" s="7">
        <f t="shared" si="6"/>
        <v>10086.299999999999</v>
      </c>
      <c r="E75" s="7">
        <f t="shared" si="7"/>
        <v>12968.1</v>
      </c>
      <c r="F75" s="21">
        <v>22560</v>
      </c>
      <c r="G75" s="22">
        <f>Tabela353[[#This Row],[Volume
Cadastrado (m³)]]/Tabela353[[#This Row],[Volume equivalente de  Etanol Anidro comercializado em 2023 (m³)]]</f>
        <v>1.5656881115969186</v>
      </c>
      <c r="H75" s="21">
        <v>22560</v>
      </c>
      <c r="I75" s="12">
        <f t="shared" si="4"/>
        <v>1.5656881115969186</v>
      </c>
      <c r="J75" s="8" t="str">
        <f t="shared" si="5"/>
        <v>Sim</v>
      </c>
      <c r="K75" s="8" t="str">
        <f>IF(Tabela353[[#This Row],[% homologado]]&gt;=0.9,"Contrato de Fornecimento",IF(Tabela353[[#This Row],[% Cadastrado]]&lt;0.9,"Compra Direta"))</f>
        <v>Contrato de Fornecimento</v>
      </c>
    </row>
    <row r="76" spans="1:11" x14ac:dyDescent="0.35">
      <c r="A76" s="20" t="s">
        <v>81</v>
      </c>
      <c r="B76" s="3" t="s">
        <v>212</v>
      </c>
      <c r="C76" s="21">
        <v>14307</v>
      </c>
      <c r="D76" s="7">
        <f t="shared" si="6"/>
        <v>10014.9</v>
      </c>
      <c r="E76" s="7">
        <f t="shared" si="7"/>
        <v>12876.300000000001</v>
      </c>
      <c r="F76" s="21">
        <v>15600</v>
      </c>
      <c r="G76" s="22">
        <f>Tabela353[[#This Row],[Volume
Cadastrado (m³)]]/Tabela353[[#This Row],[Volume equivalente de  Etanol Anidro comercializado em 2023 (m³)]]</f>
        <v>1.090375340742294</v>
      </c>
      <c r="H76" s="21">
        <v>15600</v>
      </c>
      <c r="I76" s="12">
        <f t="shared" si="4"/>
        <v>1.090375340742294</v>
      </c>
      <c r="J76" s="8" t="str">
        <f t="shared" si="5"/>
        <v>Sim</v>
      </c>
      <c r="K76" s="8" t="str">
        <f>IF(Tabela353[[#This Row],[% homologado]]&gt;=0.9,"Contrato de Fornecimento",IF(Tabela353[[#This Row],[% Cadastrado]]&lt;0.9,"Compra Direta"))</f>
        <v>Contrato de Fornecimento</v>
      </c>
    </row>
    <row r="77" spans="1:11" x14ac:dyDescent="0.35">
      <c r="A77" s="20" t="s">
        <v>82</v>
      </c>
      <c r="B77" s="3" t="s">
        <v>213</v>
      </c>
      <c r="C77" s="21">
        <v>13984</v>
      </c>
      <c r="D77" s="7">
        <f t="shared" si="6"/>
        <v>9788.7999999999993</v>
      </c>
      <c r="E77" s="7">
        <f t="shared" si="7"/>
        <v>12585.6</v>
      </c>
      <c r="F77" s="21">
        <v>12700</v>
      </c>
      <c r="G77" s="22">
        <f>Tabela353[[#This Row],[Volume
Cadastrado (m³)]]/Tabela353[[#This Row],[Volume equivalente de  Etanol Anidro comercializado em 2023 (m³)]]</f>
        <v>0.90818077803203656</v>
      </c>
      <c r="H77" s="21">
        <v>12700</v>
      </c>
      <c r="I77" s="12">
        <f t="shared" si="4"/>
        <v>0.90818077803203656</v>
      </c>
      <c r="J77" s="8" t="str">
        <f t="shared" si="5"/>
        <v>Sim</v>
      </c>
      <c r="K77" s="8" t="str">
        <f>IF(Tabela353[[#This Row],[% homologado]]&gt;=0.9,"Contrato de Fornecimento",IF(Tabela353[[#This Row],[% Cadastrado]]&lt;0.9,"Compra Direta"))</f>
        <v>Contrato de Fornecimento</v>
      </c>
    </row>
    <row r="78" spans="1:11" x14ac:dyDescent="0.35">
      <c r="A78" s="20" t="s">
        <v>83</v>
      </c>
      <c r="B78" s="3" t="s">
        <v>214</v>
      </c>
      <c r="C78" s="21">
        <v>11689</v>
      </c>
      <c r="D78" s="7">
        <f t="shared" si="6"/>
        <v>8182.2999999999993</v>
      </c>
      <c r="E78" s="7">
        <f t="shared" si="7"/>
        <v>10520.1</v>
      </c>
      <c r="F78" s="21">
        <v>11000</v>
      </c>
      <c r="G78" s="22">
        <f>Tabela353[[#This Row],[Volume
Cadastrado (m³)]]/Tabela353[[#This Row],[Volume equivalente de  Etanol Anidro comercializado em 2023 (m³)]]</f>
        <v>0.94105569338694495</v>
      </c>
      <c r="H78" s="21">
        <v>11000</v>
      </c>
      <c r="I78" s="12">
        <f t="shared" si="4"/>
        <v>0.94105569338694495</v>
      </c>
      <c r="J78" s="8" t="str">
        <f t="shared" si="5"/>
        <v>Sim</v>
      </c>
      <c r="K78" s="8" t="str">
        <f>IF(Tabela353[[#This Row],[% homologado]]&gt;=0.9,"Contrato de Fornecimento",IF(Tabela353[[#This Row],[% Cadastrado]]&lt;0.9,"Compra Direta"))</f>
        <v>Contrato de Fornecimento</v>
      </c>
    </row>
    <row r="79" spans="1:11" x14ac:dyDescent="0.35">
      <c r="A79" s="20" t="s">
        <v>84</v>
      </c>
      <c r="B79" s="3" t="s">
        <v>215</v>
      </c>
      <c r="C79" s="21">
        <v>11518</v>
      </c>
      <c r="D79" s="7">
        <f t="shared" si="6"/>
        <v>8062.5999999999995</v>
      </c>
      <c r="E79" s="7">
        <f t="shared" si="7"/>
        <v>10366.200000000001</v>
      </c>
      <c r="F79" s="21">
        <v>0</v>
      </c>
      <c r="G79" s="22">
        <f>Tabela353[[#This Row],[Volume
Cadastrado (m³)]]/Tabela353[[#This Row],[Volume equivalente de  Etanol Anidro comercializado em 2023 (m³)]]</f>
        <v>0</v>
      </c>
      <c r="H79" s="21">
        <v>0</v>
      </c>
      <c r="I79" s="12">
        <f t="shared" si="4"/>
        <v>0</v>
      </c>
      <c r="J79" s="8" t="str">
        <f t="shared" si="5"/>
        <v>Não</v>
      </c>
      <c r="K79" s="8" t="str">
        <f>IF(Tabela353[[#This Row],[% homologado]]&gt;=0.9,"Contrato de Fornecimento",IF(Tabela353[[#This Row],[% Cadastrado]]&lt;0.9,"Compra Direta"))</f>
        <v>Compra Direta</v>
      </c>
    </row>
    <row r="80" spans="1:11" x14ac:dyDescent="0.35">
      <c r="A80" s="20" t="s">
        <v>85</v>
      </c>
      <c r="B80" s="3" t="s">
        <v>216</v>
      </c>
      <c r="C80" s="21">
        <v>10785</v>
      </c>
      <c r="D80" s="7">
        <f t="shared" si="6"/>
        <v>7549.4999999999991</v>
      </c>
      <c r="E80" s="7">
        <f t="shared" si="7"/>
        <v>9706.5</v>
      </c>
      <c r="F80" s="21">
        <v>9707</v>
      </c>
      <c r="G80" s="22">
        <f>Tabela353[[#This Row],[Volume
Cadastrado (m³)]]/Tabela353[[#This Row],[Volume equivalente de  Etanol Anidro comercializado em 2023 (m³)]]</f>
        <v>0.90004636068613819</v>
      </c>
      <c r="H80" s="21">
        <v>9707</v>
      </c>
      <c r="I80" s="12">
        <f t="shared" si="4"/>
        <v>0.90004636068613819</v>
      </c>
      <c r="J80" s="8" t="str">
        <f t="shared" si="5"/>
        <v>Sim</v>
      </c>
      <c r="K80" s="8" t="str">
        <f>IF(Tabela353[[#This Row],[% homologado]]&gt;=0.9,"Contrato de Fornecimento",IF(Tabela353[[#This Row],[% Cadastrado]]&lt;0.9,"Compra Direta"))</f>
        <v>Contrato de Fornecimento</v>
      </c>
    </row>
    <row r="81" spans="1:11" x14ac:dyDescent="0.35">
      <c r="A81" s="20" t="s">
        <v>86</v>
      </c>
      <c r="B81" s="3" t="s">
        <v>217</v>
      </c>
      <c r="C81" s="21">
        <v>10498</v>
      </c>
      <c r="D81" s="7">
        <f t="shared" si="6"/>
        <v>7348.5999999999995</v>
      </c>
      <c r="E81" s="7">
        <f t="shared" si="7"/>
        <v>9448.2000000000007</v>
      </c>
      <c r="F81" s="21">
        <v>9900</v>
      </c>
      <c r="G81" s="22">
        <f>Tabela353[[#This Row],[Volume
Cadastrado (m³)]]/Tabela353[[#This Row],[Volume equivalente de  Etanol Anidro comercializado em 2023 (m³)]]</f>
        <v>0.94303676890836352</v>
      </c>
      <c r="H81" s="21">
        <v>9900</v>
      </c>
      <c r="I81" s="12">
        <f t="shared" si="4"/>
        <v>0.94303676890836352</v>
      </c>
      <c r="J81" s="8" t="str">
        <f t="shared" si="5"/>
        <v>Sim</v>
      </c>
      <c r="K81" s="8" t="str">
        <f>IF(Tabela353[[#This Row],[% homologado]]&gt;=0.9,"Contrato de Fornecimento",IF(Tabela353[[#This Row],[% Cadastrado]]&lt;0.9,"Compra Direta"))</f>
        <v>Contrato de Fornecimento</v>
      </c>
    </row>
    <row r="82" spans="1:11" x14ac:dyDescent="0.35">
      <c r="A82" s="20" t="s">
        <v>87</v>
      </c>
      <c r="B82" s="3" t="s">
        <v>218</v>
      </c>
      <c r="C82" s="21">
        <v>10375</v>
      </c>
      <c r="D82" s="7">
        <f t="shared" si="6"/>
        <v>7262.4999999999991</v>
      </c>
      <c r="E82" s="7">
        <f t="shared" si="7"/>
        <v>9337.5</v>
      </c>
      <c r="F82" s="21">
        <v>9400</v>
      </c>
      <c r="G82" s="22">
        <f>Tabela353[[#This Row],[Volume
Cadastrado (m³)]]/Tabela353[[#This Row],[Volume equivalente de  Etanol Anidro comercializado em 2023 (m³)]]</f>
        <v>0.90602409638554215</v>
      </c>
      <c r="H82" s="21">
        <v>9400</v>
      </c>
      <c r="I82" s="12">
        <f t="shared" si="4"/>
        <v>0.90602409638554215</v>
      </c>
      <c r="J82" s="8" t="str">
        <f t="shared" si="5"/>
        <v>Sim</v>
      </c>
      <c r="K82" s="8" t="str">
        <f>IF(Tabela353[[#This Row],[% homologado]]&gt;=0.9,"Contrato de Fornecimento",IF(Tabela353[[#This Row],[% Cadastrado]]&lt;0.9,"Compra Direta"))</f>
        <v>Contrato de Fornecimento</v>
      </c>
    </row>
    <row r="83" spans="1:11" x14ac:dyDescent="0.35">
      <c r="A83" s="20" t="s">
        <v>88</v>
      </c>
      <c r="B83" s="3" t="s">
        <v>219</v>
      </c>
      <c r="C83" s="21">
        <v>10160</v>
      </c>
      <c r="D83" s="7">
        <f t="shared" si="6"/>
        <v>7112</v>
      </c>
      <c r="E83" s="7">
        <f t="shared" si="7"/>
        <v>9144</v>
      </c>
      <c r="F83" s="21">
        <v>9360</v>
      </c>
      <c r="G83" s="22">
        <f>Tabela353[[#This Row],[Volume
Cadastrado (m³)]]/Tabela353[[#This Row],[Volume equivalente de  Etanol Anidro comercializado em 2023 (m³)]]</f>
        <v>0.92125984251968507</v>
      </c>
      <c r="H83" s="21">
        <v>9360</v>
      </c>
      <c r="I83" s="12">
        <f t="shared" si="4"/>
        <v>0.92125984251968507</v>
      </c>
      <c r="J83" s="8" t="str">
        <f t="shared" si="5"/>
        <v>Sim</v>
      </c>
      <c r="K83" s="8" t="str">
        <f>IF(Tabela353[[#This Row],[% homologado]]&gt;=0.9,"Contrato de Fornecimento",IF(Tabela353[[#This Row],[% Cadastrado]]&lt;0.9,"Compra Direta"))</f>
        <v>Contrato de Fornecimento</v>
      </c>
    </row>
    <row r="84" spans="1:11" x14ac:dyDescent="0.35">
      <c r="A84" s="20" t="s">
        <v>89</v>
      </c>
      <c r="B84" s="3" t="s">
        <v>220</v>
      </c>
      <c r="C84" s="21">
        <v>10132</v>
      </c>
      <c r="D84" s="7">
        <f t="shared" si="6"/>
        <v>7092.4</v>
      </c>
      <c r="E84" s="7">
        <f t="shared" si="7"/>
        <v>9118.8000000000011</v>
      </c>
      <c r="F84" s="21">
        <v>16820</v>
      </c>
      <c r="G84" s="22">
        <f>Tabela353[[#This Row],[Volume
Cadastrado (m³)]]/Tabela353[[#This Row],[Volume equivalente de  Etanol Anidro comercializado em 2023 (m³)]]</f>
        <v>1.6600868535333597</v>
      </c>
      <c r="H84" s="21">
        <v>16820</v>
      </c>
      <c r="I84" s="12">
        <f t="shared" si="4"/>
        <v>1.6600868535333597</v>
      </c>
      <c r="J84" s="8" t="str">
        <f t="shared" si="5"/>
        <v>Sim</v>
      </c>
      <c r="K84" s="8" t="str">
        <f>IF(Tabela353[[#This Row],[% homologado]]&gt;=0.9,"Contrato de Fornecimento",IF(Tabela353[[#This Row],[% Cadastrado]]&lt;0.9,"Compra Direta"))</f>
        <v>Contrato de Fornecimento</v>
      </c>
    </row>
    <row r="85" spans="1:11" x14ac:dyDescent="0.35">
      <c r="A85" s="20" t="s">
        <v>90</v>
      </c>
      <c r="B85" s="3" t="s">
        <v>221</v>
      </c>
      <c r="C85" s="21">
        <v>9816</v>
      </c>
      <c r="D85" s="7">
        <f t="shared" si="6"/>
        <v>6871.2</v>
      </c>
      <c r="E85" s="7">
        <f t="shared" si="7"/>
        <v>8834.4</v>
      </c>
      <c r="F85" s="21">
        <v>9500</v>
      </c>
      <c r="G85" s="22">
        <f>Tabela353[[#This Row],[Volume
Cadastrado (m³)]]/Tabela353[[#This Row],[Volume equivalente de  Etanol Anidro comercializado em 2023 (m³)]]</f>
        <v>0.96780766096169524</v>
      </c>
      <c r="H85" s="21">
        <v>9500</v>
      </c>
      <c r="I85" s="12">
        <f t="shared" si="4"/>
        <v>0.96780766096169524</v>
      </c>
      <c r="J85" s="8" t="str">
        <f t="shared" si="5"/>
        <v>Sim</v>
      </c>
      <c r="K85" s="8" t="str">
        <f>IF(Tabela353[[#This Row],[% homologado]]&gt;=0.9,"Contrato de Fornecimento",IF(Tabela353[[#This Row],[% Cadastrado]]&lt;0.9,"Compra Direta"))</f>
        <v>Contrato de Fornecimento</v>
      </c>
    </row>
    <row r="86" spans="1:11" x14ac:dyDescent="0.35">
      <c r="A86" s="20" t="s">
        <v>91</v>
      </c>
      <c r="B86" s="3" t="s">
        <v>222</v>
      </c>
      <c r="C86" s="21">
        <v>9708</v>
      </c>
      <c r="D86" s="7">
        <f t="shared" si="6"/>
        <v>6795.5999999999995</v>
      </c>
      <c r="E86" s="7">
        <f t="shared" si="7"/>
        <v>8737.2000000000007</v>
      </c>
      <c r="F86" s="21">
        <v>20800</v>
      </c>
      <c r="G86" s="22">
        <f>Tabela353[[#This Row],[Volume
Cadastrado (m³)]]/Tabela353[[#This Row],[Volume equivalente de  Etanol Anidro comercializado em 2023 (m³)]]</f>
        <v>2.1425628347754428</v>
      </c>
      <c r="H86" s="21">
        <v>20800</v>
      </c>
      <c r="I86" s="12">
        <f t="shared" ref="I86:I140" si="8">H86/C86</f>
        <v>2.1425628347754428</v>
      </c>
      <c r="J86" s="8" t="str">
        <f t="shared" ref="J86:J140" si="9">IF(I86&gt;=90%,"Sim","Não")</f>
        <v>Sim</v>
      </c>
      <c r="K86" s="8" t="str">
        <f>IF(Tabela353[[#This Row],[% homologado]]&gt;=0.9,"Contrato de Fornecimento",IF(Tabela353[[#This Row],[% Cadastrado]]&lt;0.9,"Compra Direta"))</f>
        <v>Contrato de Fornecimento</v>
      </c>
    </row>
    <row r="87" spans="1:11" x14ac:dyDescent="0.35">
      <c r="A87" s="20" t="s">
        <v>92</v>
      </c>
      <c r="B87" s="3" t="s">
        <v>223</v>
      </c>
      <c r="C87" s="21">
        <v>9472</v>
      </c>
      <c r="D87" s="7">
        <f t="shared" si="6"/>
        <v>6630.4</v>
      </c>
      <c r="E87" s="7">
        <f t="shared" si="7"/>
        <v>8524.8000000000011</v>
      </c>
      <c r="F87" s="21">
        <v>9620</v>
      </c>
      <c r="G87" s="22">
        <f>Tabela353[[#This Row],[Volume
Cadastrado (m³)]]/Tabela353[[#This Row],[Volume equivalente de  Etanol Anidro comercializado em 2023 (m³)]]</f>
        <v>1.015625</v>
      </c>
      <c r="H87" s="21">
        <v>9620</v>
      </c>
      <c r="I87" s="12">
        <f t="shared" si="8"/>
        <v>1.015625</v>
      </c>
      <c r="J87" s="8" t="str">
        <f t="shared" si="9"/>
        <v>Sim</v>
      </c>
      <c r="K87" s="8" t="str">
        <f>IF(Tabela353[[#This Row],[% homologado]]&gt;=0.9,"Contrato de Fornecimento",IF(Tabela353[[#This Row],[% Cadastrado]]&lt;0.9,"Compra Direta"))</f>
        <v>Contrato de Fornecimento</v>
      </c>
    </row>
    <row r="88" spans="1:11" x14ac:dyDescent="0.35">
      <c r="A88" s="20" t="s">
        <v>93</v>
      </c>
      <c r="B88" s="3" t="s">
        <v>224</v>
      </c>
      <c r="C88" s="21">
        <v>8970</v>
      </c>
      <c r="D88" s="7">
        <f t="shared" si="6"/>
        <v>6279</v>
      </c>
      <c r="E88" s="7">
        <f t="shared" si="7"/>
        <v>8073</v>
      </c>
      <c r="F88" s="21">
        <v>8073</v>
      </c>
      <c r="G88" s="22">
        <f>Tabela353[[#This Row],[Volume
Cadastrado (m³)]]/Tabela353[[#This Row],[Volume equivalente de  Etanol Anidro comercializado em 2023 (m³)]]</f>
        <v>0.9</v>
      </c>
      <c r="H88" s="21">
        <v>8073</v>
      </c>
      <c r="I88" s="12">
        <f t="shared" si="8"/>
        <v>0.9</v>
      </c>
      <c r="J88" s="8" t="str">
        <f t="shared" si="9"/>
        <v>Sim</v>
      </c>
      <c r="K88" s="8" t="str">
        <f>IF(Tabela353[[#This Row],[% homologado]]&gt;=0.9,"Contrato de Fornecimento",IF(Tabela353[[#This Row],[% Cadastrado]]&lt;0.9,"Compra Direta"))</f>
        <v>Contrato de Fornecimento</v>
      </c>
    </row>
    <row r="89" spans="1:11" x14ac:dyDescent="0.35">
      <c r="A89" s="20" t="s">
        <v>94</v>
      </c>
      <c r="B89" s="3" t="s">
        <v>225</v>
      </c>
      <c r="C89" s="21">
        <v>8837</v>
      </c>
      <c r="D89" s="7">
        <f t="shared" si="6"/>
        <v>6185.9</v>
      </c>
      <c r="E89" s="7">
        <f t="shared" si="7"/>
        <v>7953.3</v>
      </c>
      <c r="F89" s="21">
        <v>8000</v>
      </c>
      <c r="G89" s="22">
        <f>Tabela353[[#This Row],[Volume
Cadastrado (m³)]]/Tabela353[[#This Row],[Volume equivalente de  Etanol Anidro comercializado em 2023 (m³)]]</f>
        <v>0.90528459884576218</v>
      </c>
      <c r="H89" s="21">
        <v>8000</v>
      </c>
      <c r="I89" s="12">
        <f t="shared" si="8"/>
        <v>0.90528459884576218</v>
      </c>
      <c r="J89" s="8" t="str">
        <f t="shared" si="9"/>
        <v>Sim</v>
      </c>
      <c r="K89" s="8" t="str">
        <f>IF(Tabela353[[#This Row],[% homologado]]&gt;=0.9,"Contrato de Fornecimento",IF(Tabela353[[#This Row],[% Cadastrado]]&lt;0.9,"Compra Direta"))</f>
        <v>Contrato de Fornecimento</v>
      </c>
    </row>
    <row r="90" spans="1:11" x14ac:dyDescent="0.35">
      <c r="A90" s="20" t="s">
        <v>95</v>
      </c>
      <c r="B90" s="3" t="s">
        <v>226</v>
      </c>
      <c r="C90" s="21">
        <v>8585</v>
      </c>
      <c r="D90" s="7">
        <f t="shared" si="6"/>
        <v>6009.5</v>
      </c>
      <c r="E90" s="7">
        <f t="shared" si="7"/>
        <v>7726.5</v>
      </c>
      <c r="F90" s="21">
        <v>8632</v>
      </c>
      <c r="G90" s="22">
        <f>Tabela353[[#This Row],[Volume
Cadastrado (m³)]]/Tabela353[[#This Row],[Volume equivalente de  Etanol Anidro comercializado em 2023 (m³)]]</f>
        <v>1.0054746651135702</v>
      </c>
      <c r="H90" s="21">
        <v>8632</v>
      </c>
      <c r="I90" s="12">
        <f t="shared" si="8"/>
        <v>1.0054746651135702</v>
      </c>
      <c r="J90" s="8" t="str">
        <f t="shared" si="9"/>
        <v>Sim</v>
      </c>
      <c r="K90" s="8" t="str">
        <f>IF(Tabela353[[#This Row],[% homologado]]&gt;=0.9,"Contrato de Fornecimento",IF(Tabela353[[#This Row],[% Cadastrado]]&lt;0.9,"Compra Direta"))</f>
        <v>Contrato de Fornecimento</v>
      </c>
    </row>
    <row r="91" spans="1:11" x14ac:dyDescent="0.35">
      <c r="A91" s="20" t="s">
        <v>96</v>
      </c>
      <c r="B91" s="3" t="s">
        <v>227</v>
      </c>
      <c r="C91" s="21">
        <v>8405</v>
      </c>
      <c r="D91" s="7">
        <f t="shared" si="6"/>
        <v>5883.5</v>
      </c>
      <c r="E91" s="7">
        <f t="shared" si="7"/>
        <v>7564.5</v>
      </c>
      <c r="F91" s="21">
        <v>9680</v>
      </c>
      <c r="G91" s="22">
        <f>Tabela353[[#This Row],[Volume
Cadastrado (m³)]]/Tabela353[[#This Row],[Volume equivalente de  Etanol Anidro comercializado em 2023 (m³)]]</f>
        <v>1.1516954193932183</v>
      </c>
      <c r="H91" s="21">
        <v>9680</v>
      </c>
      <c r="I91" s="12">
        <f t="shared" si="8"/>
        <v>1.1516954193932183</v>
      </c>
      <c r="J91" s="8" t="str">
        <f t="shared" si="9"/>
        <v>Sim</v>
      </c>
      <c r="K91" s="8" t="str">
        <f>IF(Tabela353[[#This Row],[% homologado]]&gt;=0.9,"Contrato de Fornecimento",IF(Tabela353[[#This Row],[% Cadastrado]]&lt;0.9,"Compra Direta"))</f>
        <v>Contrato de Fornecimento</v>
      </c>
    </row>
    <row r="92" spans="1:11" x14ac:dyDescent="0.35">
      <c r="A92" s="20" t="s">
        <v>97</v>
      </c>
      <c r="B92" s="3" t="s">
        <v>228</v>
      </c>
      <c r="C92" s="21">
        <v>8243</v>
      </c>
      <c r="D92" s="7">
        <f t="shared" si="6"/>
        <v>5770.0999999999995</v>
      </c>
      <c r="E92" s="7">
        <f t="shared" si="7"/>
        <v>7418.7</v>
      </c>
      <c r="F92" s="21">
        <v>11800</v>
      </c>
      <c r="G92" s="22">
        <f>Tabela353[[#This Row],[Volume
Cadastrado (m³)]]/Tabela353[[#This Row],[Volume equivalente de  Etanol Anidro comercializado em 2023 (m³)]]</f>
        <v>1.4315176513405314</v>
      </c>
      <c r="H92" s="21">
        <v>11800</v>
      </c>
      <c r="I92" s="12">
        <f t="shared" si="8"/>
        <v>1.4315176513405314</v>
      </c>
      <c r="J92" s="8" t="str">
        <f t="shared" si="9"/>
        <v>Sim</v>
      </c>
      <c r="K92" s="8" t="str">
        <f>IF(Tabela353[[#This Row],[% homologado]]&gt;=0.9,"Contrato de Fornecimento",IF(Tabela353[[#This Row],[% Cadastrado]]&lt;0.9,"Compra Direta"))</f>
        <v>Contrato de Fornecimento</v>
      </c>
    </row>
    <row r="93" spans="1:11" x14ac:dyDescent="0.35">
      <c r="A93" s="20" t="s">
        <v>98</v>
      </c>
      <c r="B93" s="3" t="s">
        <v>229</v>
      </c>
      <c r="C93" s="21">
        <v>8083</v>
      </c>
      <c r="D93" s="7">
        <f t="shared" si="6"/>
        <v>5658.0999999999995</v>
      </c>
      <c r="E93" s="7">
        <f t="shared" si="7"/>
        <v>7274.7</v>
      </c>
      <c r="F93" s="21">
        <v>7680</v>
      </c>
      <c r="G93" s="22">
        <f>Tabela353[[#This Row],[Volume
Cadastrado (m³)]]/Tabela353[[#This Row],[Volume equivalente de  Etanol Anidro comercializado em 2023 (m³)]]</f>
        <v>0.95014227390820238</v>
      </c>
      <c r="H93" s="21">
        <v>7680</v>
      </c>
      <c r="I93" s="12">
        <f t="shared" si="8"/>
        <v>0.95014227390820238</v>
      </c>
      <c r="J93" s="8" t="str">
        <f t="shared" si="9"/>
        <v>Sim</v>
      </c>
      <c r="K93" s="8" t="str">
        <f>IF(Tabela353[[#This Row],[% homologado]]&gt;=0.9,"Contrato de Fornecimento",IF(Tabela353[[#This Row],[% Cadastrado]]&lt;0.9,"Compra Direta"))</f>
        <v>Contrato de Fornecimento</v>
      </c>
    </row>
    <row r="94" spans="1:11" x14ac:dyDescent="0.35">
      <c r="A94" s="20" t="s">
        <v>99</v>
      </c>
      <c r="B94" s="3" t="s">
        <v>230</v>
      </c>
      <c r="C94" s="21">
        <v>7870</v>
      </c>
      <c r="D94" s="7">
        <f t="shared" si="6"/>
        <v>5509</v>
      </c>
      <c r="E94" s="7">
        <f t="shared" si="7"/>
        <v>7083</v>
      </c>
      <c r="F94" s="21">
        <v>10000</v>
      </c>
      <c r="G94" s="22">
        <f>Tabela353[[#This Row],[Volume
Cadastrado (m³)]]/Tabela353[[#This Row],[Volume equivalente de  Etanol Anidro comercializado em 2023 (m³)]]</f>
        <v>1.2706480304955527</v>
      </c>
      <c r="H94" s="21">
        <v>10000</v>
      </c>
      <c r="I94" s="12">
        <f t="shared" si="8"/>
        <v>1.2706480304955527</v>
      </c>
      <c r="J94" s="8" t="str">
        <f t="shared" si="9"/>
        <v>Sim</v>
      </c>
      <c r="K94" s="8" t="str">
        <f>IF(Tabela353[[#This Row],[% homologado]]&gt;=0.9,"Contrato de Fornecimento",IF(Tabela353[[#This Row],[% Cadastrado]]&lt;0.9,"Compra Direta"))</f>
        <v>Contrato de Fornecimento</v>
      </c>
    </row>
    <row r="95" spans="1:11" x14ac:dyDescent="0.35">
      <c r="A95" s="20" t="s">
        <v>100</v>
      </c>
      <c r="B95" s="3" t="s">
        <v>231</v>
      </c>
      <c r="C95" s="21">
        <v>7496</v>
      </c>
      <c r="D95" s="7">
        <f t="shared" si="6"/>
        <v>5247.2</v>
      </c>
      <c r="E95" s="7">
        <f t="shared" si="7"/>
        <v>6746.4000000000005</v>
      </c>
      <c r="F95" s="21">
        <v>13746</v>
      </c>
      <c r="G95" s="22">
        <f>Tabela353[[#This Row],[Volume
Cadastrado (m³)]]/Tabela353[[#This Row],[Volume equivalente de  Etanol Anidro comercializado em 2023 (m³)]]</f>
        <v>1.8337780149413021</v>
      </c>
      <c r="H95" s="21">
        <v>13746</v>
      </c>
      <c r="I95" s="12">
        <f t="shared" si="8"/>
        <v>1.8337780149413021</v>
      </c>
      <c r="J95" s="8" t="str">
        <f t="shared" si="9"/>
        <v>Sim</v>
      </c>
      <c r="K95" s="8" t="str">
        <f>IF(Tabela353[[#This Row],[% homologado]]&gt;=0.9,"Contrato de Fornecimento",IF(Tabela353[[#This Row],[% Cadastrado]]&lt;0.9,"Compra Direta"))</f>
        <v>Contrato de Fornecimento</v>
      </c>
    </row>
    <row r="96" spans="1:11" x14ac:dyDescent="0.35">
      <c r="A96" s="20" t="s">
        <v>101</v>
      </c>
      <c r="B96" s="3" t="s">
        <v>232</v>
      </c>
      <c r="C96" s="21">
        <v>6603</v>
      </c>
      <c r="D96" s="7">
        <f t="shared" si="6"/>
        <v>4622.0999999999995</v>
      </c>
      <c r="E96" s="7">
        <f t="shared" si="7"/>
        <v>5942.7</v>
      </c>
      <c r="F96" s="21">
        <v>6500</v>
      </c>
      <c r="G96" s="22">
        <f>Tabela353[[#This Row],[Volume
Cadastrado (m³)]]/Tabela353[[#This Row],[Volume equivalente de  Etanol Anidro comercializado em 2023 (m³)]]</f>
        <v>0.9844010298349235</v>
      </c>
      <c r="H96" s="21">
        <v>6500</v>
      </c>
      <c r="I96" s="12">
        <f t="shared" si="8"/>
        <v>0.9844010298349235</v>
      </c>
      <c r="J96" s="8" t="str">
        <f t="shared" si="9"/>
        <v>Sim</v>
      </c>
      <c r="K96" s="8" t="str">
        <f>IF(Tabela353[[#This Row],[% homologado]]&gt;=0.9,"Contrato de Fornecimento",IF(Tabela353[[#This Row],[% Cadastrado]]&lt;0.9,"Compra Direta"))</f>
        <v>Contrato de Fornecimento</v>
      </c>
    </row>
    <row r="97" spans="1:11" x14ac:dyDescent="0.35">
      <c r="A97" s="20" t="s">
        <v>102</v>
      </c>
      <c r="B97" s="3" t="s">
        <v>233</v>
      </c>
      <c r="C97" s="21">
        <v>5897</v>
      </c>
      <c r="D97" s="7">
        <f t="shared" si="6"/>
        <v>4127.8999999999996</v>
      </c>
      <c r="E97" s="7">
        <f t="shared" si="7"/>
        <v>5307.3</v>
      </c>
      <c r="F97" s="21">
        <v>5310</v>
      </c>
      <c r="G97" s="22">
        <f>Tabela353[[#This Row],[Volume
Cadastrado (m³)]]/Tabela353[[#This Row],[Volume equivalente de  Etanol Anidro comercializado em 2023 (m³)]]</f>
        <v>0.90045785992877736</v>
      </c>
      <c r="H97" s="21">
        <v>5310</v>
      </c>
      <c r="I97" s="12">
        <f t="shared" si="8"/>
        <v>0.90045785992877736</v>
      </c>
      <c r="J97" s="8" t="str">
        <f t="shared" si="9"/>
        <v>Sim</v>
      </c>
      <c r="K97" s="8" t="str">
        <f>IF(Tabela353[[#This Row],[% homologado]]&gt;=0.9,"Contrato de Fornecimento",IF(Tabela353[[#This Row],[% Cadastrado]]&lt;0.9,"Compra Direta"))</f>
        <v>Contrato de Fornecimento</v>
      </c>
    </row>
    <row r="98" spans="1:11" x14ac:dyDescent="0.35">
      <c r="A98" s="20" t="s">
        <v>103</v>
      </c>
      <c r="B98" s="3" t="s">
        <v>234</v>
      </c>
      <c r="C98" s="21">
        <v>5731</v>
      </c>
      <c r="D98" s="7">
        <f t="shared" si="6"/>
        <v>4011.7</v>
      </c>
      <c r="E98" s="7">
        <f t="shared" si="7"/>
        <v>5157.9000000000005</v>
      </c>
      <c r="F98" s="21">
        <v>14880</v>
      </c>
      <c r="G98" s="22">
        <f>Tabela353[[#This Row],[Volume
Cadastrado (m³)]]/Tabela353[[#This Row],[Volume equivalente de  Etanol Anidro comercializado em 2023 (m³)]]</f>
        <v>2.5964055138719244</v>
      </c>
      <c r="H98" s="21">
        <v>14880</v>
      </c>
      <c r="I98" s="12">
        <f t="shared" si="8"/>
        <v>2.5964055138719244</v>
      </c>
      <c r="J98" s="8" t="str">
        <f t="shared" si="9"/>
        <v>Sim</v>
      </c>
      <c r="K98" s="8" t="str">
        <f>IF(Tabela353[[#This Row],[% homologado]]&gt;=0.9,"Contrato de Fornecimento",IF(Tabela353[[#This Row],[% Cadastrado]]&lt;0.9,"Compra Direta"))</f>
        <v>Contrato de Fornecimento</v>
      </c>
    </row>
    <row r="99" spans="1:11" x14ac:dyDescent="0.35">
      <c r="A99" s="20" t="s">
        <v>104</v>
      </c>
      <c r="B99" s="3" t="s">
        <v>235</v>
      </c>
      <c r="C99" s="21">
        <v>5618</v>
      </c>
      <c r="D99" s="7">
        <f t="shared" si="6"/>
        <v>3932.6</v>
      </c>
      <c r="E99" s="7">
        <f t="shared" si="7"/>
        <v>5056.2</v>
      </c>
      <c r="F99" s="21">
        <v>12000</v>
      </c>
      <c r="G99" s="22">
        <f>Tabela353[[#This Row],[Volume
Cadastrado (m³)]]/Tabela353[[#This Row],[Volume equivalente de  Etanol Anidro comercializado em 2023 (m³)]]</f>
        <v>2.135991456034176</v>
      </c>
      <c r="H99" s="21">
        <v>12000</v>
      </c>
      <c r="I99" s="12">
        <f t="shared" si="8"/>
        <v>2.135991456034176</v>
      </c>
      <c r="J99" s="8" t="str">
        <f t="shared" si="9"/>
        <v>Sim</v>
      </c>
      <c r="K99" s="8" t="str">
        <f>IF(Tabela353[[#This Row],[% homologado]]&gt;=0.9,"Contrato de Fornecimento",IF(Tabela353[[#This Row],[% Cadastrado]]&lt;0.9,"Compra Direta"))</f>
        <v>Contrato de Fornecimento</v>
      </c>
    </row>
    <row r="100" spans="1:11" x14ac:dyDescent="0.35">
      <c r="A100" s="20" t="s">
        <v>105</v>
      </c>
      <c r="B100" s="3" t="s">
        <v>236</v>
      </c>
      <c r="C100" s="21">
        <v>5281</v>
      </c>
      <c r="D100" s="7">
        <f t="shared" si="6"/>
        <v>3696.7</v>
      </c>
      <c r="E100" s="7">
        <f t="shared" si="7"/>
        <v>4752.9000000000005</v>
      </c>
      <c r="F100" s="21">
        <v>9360</v>
      </c>
      <c r="G100" s="22">
        <f>Tabela353[[#This Row],[Volume
Cadastrado (m³)]]/Tabela353[[#This Row],[Volume equivalente de  Etanol Anidro comercializado em 2023 (m³)]]</f>
        <v>1.7723915925014202</v>
      </c>
      <c r="H100" s="21">
        <v>9360</v>
      </c>
      <c r="I100" s="12">
        <f t="shared" si="8"/>
        <v>1.7723915925014202</v>
      </c>
      <c r="J100" s="8" t="str">
        <f t="shared" si="9"/>
        <v>Sim</v>
      </c>
      <c r="K100" s="8" t="str">
        <f>IF(Tabela353[[#This Row],[% homologado]]&gt;=0.9,"Contrato de Fornecimento",IF(Tabela353[[#This Row],[% Cadastrado]]&lt;0.9,"Compra Direta"))</f>
        <v>Contrato de Fornecimento</v>
      </c>
    </row>
    <row r="101" spans="1:11" x14ac:dyDescent="0.35">
      <c r="A101" s="20" t="s">
        <v>106</v>
      </c>
      <c r="B101" s="3" t="s">
        <v>237</v>
      </c>
      <c r="C101" s="21">
        <v>5263</v>
      </c>
      <c r="D101" s="7">
        <f t="shared" si="6"/>
        <v>3684.1</v>
      </c>
      <c r="E101" s="7">
        <f t="shared" si="7"/>
        <v>4736.7</v>
      </c>
      <c r="F101" s="21">
        <v>4800</v>
      </c>
      <c r="G101" s="22">
        <f>Tabela353[[#This Row],[Volume
Cadastrado (m³)]]/Tabela353[[#This Row],[Volume equivalente de  Etanol Anidro comercializado em 2023 (m³)]]</f>
        <v>0.91202736082082458</v>
      </c>
      <c r="H101" s="21">
        <v>4800</v>
      </c>
      <c r="I101" s="12">
        <f t="shared" si="8"/>
        <v>0.91202736082082458</v>
      </c>
      <c r="J101" s="8" t="str">
        <f t="shared" si="9"/>
        <v>Sim</v>
      </c>
      <c r="K101" s="8" t="str">
        <f>IF(Tabela353[[#This Row],[% homologado]]&gt;=0.9,"Contrato de Fornecimento",IF(Tabela353[[#This Row],[% Cadastrado]]&lt;0.9,"Compra Direta"))</f>
        <v>Contrato de Fornecimento</v>
      </c>
    </row>
    <row r="102" spans="1:11" x14ac:dyDescent="0.35">
      <c r="A102" s="20" t="s">
        <v>107</v>
      </c>
      <c r="B102" s="3" t="s">
        <v>238</v>
      </c>
      <c r="C102" s="21">
        <v>4911</v>
      </c>
      <c r="D102" s="7">
        <f t="shared" si="6"/>
        <v>3437.7</v>
      </c>
      <c r="E102" s="7">
        <f t="shared" si="7"/>
        <v>4419.9000000000005</v>
      </c>
      <c r="F102" s="21">
        <v>4560</v>
      </c>
      <c r="G102" s="22">
        <f>Tabela353[[#This Row],[Volume
Cadastrado (m³)]]/Tabela353[[#This Row],[Volume equivalente de  Etanol Anidro comercializado em 2023 (m³)]]</f>
        <v>0.9285277947464875</v>
      </c>
      <c r="H102" s="21">
        <v>4560</v>
      </c>
      <c r="I102" s="12">
        <f t="shared" si="8"/>
        <v>0.9285277947464875</v>
      </c>
      <c r="J102" s="8" t="str">
        <f t="shared" si="9"/>
        <v>Sim</v>
      </c>
      <c r="K102" s="8" t="str">
        <f>IF(Tabela353[[#This Row],[% homologado]]&gt;=0.9,"Contrato de Fornecimento",IF(Tabela353[[#This Row],[% Cadastrado]]&lt;0.9,"Compra Direta"))</f>
        <v>Contrato de Fornecimento</v>
      </c>
    </row>
    <row r="103" spans="1:11" x14ac:dyDescent="0.35">
      <c r="A103" s="20" t="s">
        <v>108</v>
      </c>
      <c r="B103" s="3" t="s">
        <v>239</v>
      </c>
      <c r="C103" s="21">
        <v>4125</v>
      </c>
      <c r="D103" s="7">
        <f t="shared" si="6"/>
        <v>2887.5</v>
      </c>
      <c r="E103" s="7">
        <f t="shared" si="7"/>
        <v>3712.5</v>
      </c>
      <c r="F103" s="21">
        <v>0</v>
      </c>
      <c r="G103" s="22">
        <f>Tabela353[[#This Row],[Volume
Cadastrado (m³)]]/Tabela353[[#This Row],[Volume equivalente de  Etanol Anidro comercializado em 2023 (m³)]]</f>
        <v>0</v>
      </c>
      <c r="H103" s="21">
        <v>0</v>
      </c>
      <c r="I103" s="12">
        <f t="shared" si="8"/>
        <v>0</v>
      </c>
      <c r="J103" s="8" t="str">
        <f t="shared" si="9"/>
        <v>Não</v>
      </c>
      <c r="K103" s="8" t="str">
        <f>IF(Tabela353[[#This Row],[% homologado]]&gt;=0.9,"Contrato de Fornecimento",IF(Tabela353[[#This Row],[% Cadastrado]]&lt;0.9,"Compra Direta"))</f>
        <v>Compra Direta</v>
      </c>
    </row>
    <row r="104" spans="1:11" x14ac:dyDescent="0.35">
      <c r="A104" s="20" t="s">
        <v>109</v>
      </c>
      <c r="B104" s="3" t="s">
        <v>240</v>
      </c>
      <c r="C104" s="21">
        <v>3544</v>
      </c>
      <c r="D104" s="7">
        <f t="shared" si="6"/>
        <v>2480.7999999999997</v>
      </c>
      <c r="E104" s="7">
        <f t="shared" si="7"/>
        <v>3189.6</v>
      </c>
      <c r="F104" s="21">
        <v>4004</v>
      </c>
      <c r="G104" s="22">
        <f>Tabela353[[#This Row],[Volume
Cadastrado (m³)]]/Tabela353[[#This Row],[Volume equivalente de  Etanol Anidro comercializado em 2023 (m³)]]</f>
        <v>1.1297968397291196</v>
      </c>
      <c r="H104" s="21">
        <v>4004</v>
      </c>
      <c r="I104" s="12">
        <f t="shared" si="8"/>
        <v>1.1297968397291196</v>
      </c>
      <c r="J104" s="8" t="str">
        <f t="shared" si="9"/>
        <v>Sim</v>
      </c>
      <c r="K104" s="8" t="str">
        <f>IF(Tabela353[[#This Row],[% homologado]]&gt;=0.9,"Contrato de Fornecimento",IF(Tabela353[[#This Row],[% Cadastrado]]&lt;0.9,"Compra Direta"))</f>
        <v>Contrato de Fornecimento</v>
      </c>
    </row>
    <row r="105" spans="1:11" x14ac:dyDescent="0.35">
      <c r="A105" s="20" t="s">
        <v>110</v>
      </c>
      <c r="B105" s="3" t="s">
        <v>241</v>
      </c>
      <c r="C105" s="21">
        <v>3546</v>
      </c>
      <c r="D105" s="7">
        <f t="shared" si="6"/>
        <v>2482.1999999999998</v>
      </c>
      <c r="E105" s="7">
        <f t="shared" si="7"/>
        <v>3191.4</v>
      </c>
      <c r="F105" s="21">
        <v>0</v>
      </c>
      <c r="G105" s="22">
        <f>Tabela353[[#This Row],[Volume
Cadastrado (m³)]]/Tabela353[[#This Row],[Volume equivalente de  Etanol Anidro comercializado em 2023 (m³)]]</f>
        <v>0</v>
      </c>
      <c r="H105" s="21">
        <v>0</v>
      </c>
      <c r="I105" s="12">
        <f t="shared" si="8"/>
        <v>0</v>
      </c>
      <c r="J105" s="8" t="str">
        <f t="shared" si="9"/>
        <v>Não</v>
      </c>
      <c r="K105" s="8" t="str">
        <f>IF(Tabela353[[#This Row],[% homologado]]&gt;=0.9,"Contrato de Fornecimento",IF(Tabela353[[#This Row],[% Cadastrado]]&lt;0.9,"Compra Direta"))</f>
        <v>Compra Direta</v>
      </c>
    </row>
    <row r="106" spans="1:11" x14ac:dyDescent="0.35">
      <c r="A106" s="20" t="s">
        <v>111</v>
      </c>
      <c r="B106" s="3" t="s">
        <v>242</v>
      </c>
      <c r="C106" s="21">
        <v>3526</v>
      </c>
      <c r="D106" s="7">
        <f t="shared" si="6"/>
        <v>2468.1999999999998</v>
      </c>
      <c r="E106" s="7">
        <f t="shared" si="7"/>
        <v>3173.4</v>
      </c>
      <c r="F106" s="21">
        <v>2496</v>
      </c>
      <c r="G106" s="22">
        <f>Tabela353[[#This Row],[Volume
Cadastrado (m³)]]/Tabela353[[#This Row],[Volume equivalente de  Etanol Anidro comercializado em 2023 (m³)]]</f>
        <v>0.70788428814520699</v>
      </c>
      <c r="H106" s="21">
        <v>2496</v>
      </c>
      <c r="I106" s="12">
        <f t="shared" si="8"/>
        <v>0.70788428814520699</v>
      </c>
      <c r="J106" s="8" t="str">
        <f t="shared" si="9"/>
        <v>Não</v>
      </c>
      <c r="K106" s="8" t="str">
        <f>IF(Tabela353[[#This Row],[% homologado]]&gt;=0.9,"Contrato de Fornecimento",IF(Tabela353[[#This Row],[% Cadastrado]]&lt;0.9,"Compra Direta"))</f>
        <v>Compra Direta</v>
      </c>
    </row>
    <row r="107" spans="1:11" x14ac:dyDescent="0.35">
      <c r="A107" s="20" t="s">
        <v>112</v>
      </c>
      <c r="B107" s="3" t="s">
        <v>243</v>
      </c>
      <c r="C107" s="21">
        <v>2902</v>
      </c>
      <c r="D107" s="7">
        <f t="shared" si="6"/>
        <v>2031.3999999999999</v>
      </c>
      <c r="E107" s="7">
        <f t="shared" si="7"/>
        <v>2611.8000000000002</v>
      </c>
      <c r="F107" s="21">
        <v>2700</v>
      </c>
      <c r="G107" s="22">
        <f>Tabela353[[#This Row],[Volume
Cadastrado (m³)]]/Tabela353[[#This Row],[Volume equivalente de  Etanol Anidro comercializado em 2023 (m³)]]</f>
        <v>0.93039283252929017</v>
      </c>
      <c r="H107" s="21">
        <v>2700</v>
      </c>
      <c r="I107" s="12">
        <f t="shared" si="8"/>
        <v>0.93039283252929017</v>
      </c>
      <c r="J107" s="8" t="str">
        <f t="shared" si="9"/>
        <v>Sim</v>
      </c>
      <c r="K107" s="8" t="str">
        <f>IF(Tabela353[[#This Row],[% homologado]]&gt;=0.9,"Contrato de Fornecimento",IF(Tabela353[[#This Row],[% Cadastrado]]&lt;0.9,"Compra Direta"))</f>
        <v>Contrato de Fornecimento</v>
      </c>
    </row>
    <row r="108" spans="1:11" x14ac:dyDescent="0.35">
      <c r="A108" s="20" t="s">
        <v>113</v>
      </c>
      <c r="B108" s="3" t="s">
        <v>244</v>
      </c>
      <c r="C108" s="21">
        <v>2746</v>
      </c>
      <c r="D108" s="7">
        <f t="shared" si="6"/>
        <v>1922.1999999999998</v>
      </c>
      <c r="E108" s="7">
        <f t="shared" si="7"/>
        <v>2471.4</v>
      </c>
      <c r="F108" s="21">
        <v>3528</v>
      </c>
      <c r="G108" s="22">
        <f>Tabela353[[#This Row],[Volume
Cadastrado (m³)]]/Tabela353[[#This Row],[Volume equivalente de  Etanol Anidro comercializado em 2023 (m³)]]</f>
        <v>1.2847778587035688</v>
      </c>
      <c r="H108" s="21">
        <v>3528</v>
      </c>
      <c r="I108" s="12">
        <f t="shared" si="8"/>
        <v>1.2847778587035688</v>
      </c>
      <c r="J108" s="8" t="str">
        <f t="shared" si="9"/>
        <v>Sim</v>
      </c>
      <c r="K108" s="8" t="str">
        <f>IF(Tabela353[[#This Row],[% homologado]]&gt;=0.9,"Contrato de Fornecimento",IF(Tabela353[[#This Row],[% Cadastrado]]&lt;0.9,"Compra Direta"))</f>
        <v>Contrato de Fornecimento</v>
      </c>
    </row>
    <row r="109" spans="1:11" x14ac:dyDescent="0.35">
      <c r="A109" s="20" t="s">
        <v>114</v>
      </c>
      <c r="B109" s="3" t="s">
        <v>245</v>
      </c>
      <c r="C109" s="21">
        <v>2587</v>
      </c>
      <c r="D109" s="7">
        <f t="shared" si="6"/>
        <v>1810.8999999999999</v>
      </c>
      <c r="E109" s="7">
        <f t="shared" si="7"/>
        <v>2328.3000000000002</v>
      </c>
      <c r="F109" s="21">
        <v>2400</v>
      </c>
      <c r="G109" s="22">
        <f>Tabela353[[#This Row],[Volume
Cadastrado (m³)]]/Tabela353[[#This Row],[Volume equivalente de  Etanol Anidro comercializado em 2023 (m³)]]</f>
        <v>0.92771550057982222</v>
      </c>
      <c r="H109" s="21">
        <v>2400</v>
      </c>
      <c r="I109" s="12">
        <f t="shared" si="8"/>
        <v>0.92771550057982222</v>
      </c>
      <c r="J109" s="8" t="str">
        <f t="shared" si="9"/>
        <v>Sim</v>
      </c>
      <c r="K109" s="8" t="str">
        <f>IF(Tabela353[[#This Row],[% homologado]]&gt;=0.9,"Contrato de Fornecimento",IF(Tabela353[[#This Row],[% Cadastrado]]&lt;0.9,"Compra Direta"))</f>
        <v>Contrato de Fornecimento</v>
      </c>
    </row>
    <row r="110" spans="1:11" x14ac:dyDescent="0.35">
      <c r="A110" s="20" t="s">
        <v>115</v>
      </c>
      <c r="B110" s="3" t="s">
        <v>246</v>
      </c>
      <c r="C110" s="21">
        <v>2540</v>
      </c>
      <c r="D110" s="7">
        <f t="shared" si="6"/>
        <v>1778</v>
      </c>
      <c r="E110" s="7">
        <f t="shared" si="7"/>
        <v>2286</v>
      </c>
      <c r="F110" s="21">
        <v>0</v>
      </c>
      <c r="G110" s="22">
        <f>Tabela353[[#This Row],[Volume
Cadastrado (m³)]]/Tabela353[[#This Row],[Volume equivalente de  Etanol Anidro comercializado em 2023 (m³)]]</f>
        <v>0</v>
      </c>
      <c r="H110" s="21">
        <v>0</v>
      </c>
      <c r="I110" s="12">
        <f t="shared" si="8"/>
        <v>0</v>
      </c>
      <c r="J110" s="8" t="str">
        <f t="shared" si="9"/>
        <v>Não</v>
      </c>
      <c r="K110" s="8" t="str">
        <f>IF(Tabela353[[#This Row],[% homologado]]&gt;=0.9,"Contrato de Fornecimento",IF(Tabela353[[#This Row],[% Cadastrado]]&lt;0.9,"Compra Direta"))</f>
        <v>Compra Direta</v>
      </c>
    </row>
    <row r="111" spans="1:11" x14ac:dyDescent="0.35">
      <c r="A111" s="20" t="s">
        <v>116</v>
      </c>
      <c r="B111" s="3" t="s">
        <v>247</v>
      </c>
      <c r="C111" s="21">
        <v>2299</v>
      </c>
      <c r="D111" s="7">
        <f t="shared" si="6"/>
        <v>1609.3</v>
      </c>
      <c r="E111" s="7">
        <f t="shared" si="7"/>
        <v>2069.1</v>
      </c>
      <c r="F111" s="21">
        <v>2340</v>
      </c>
      <c r="G111" s="22">
        <f>Tabela353[[#This Row],[Volume
Cadastrado (m³)]]/Tabela353[[#This Row],[Volume equivalente de  Etanol Anidro comercializado em 2023 (m³)]]</f>
        <v>1.017833840800348</v>
      </c>
      <c r="H111" s="21">
        <v>2340</v>
      </c>
      <c r="I111" s="12">
        <f t="shared" si="8"/>
        <v>1.017833840800348</v>
      </c>
      <c r="J111" s="8" t="str">
        <f t="shared" si="9"/>
        <v>Sim</v>
      </c>
      <c r="K111" s="8" t="str">
        <f>IF(Tabela353[[#This Row],[% homologado]]&gt;=0.9,"Contrato de Fornecimento",IF(Tabela353[[#This Row],[% Cadastrado]]&lt;0.9,"Compra Direta"))</f>
        <v>Contrato de Fornecimento</v>
      </c>
    </row>
    <row r="112" spans="1:11" x14ac:dyDescent="0.35">
      <c r="A112" s="20" t="s">
        <v>117</v>
      </c>
      <c r="B112" s="3" t="s">
        <v>248</v>
      </c>
      <c r="C112" s="21">
        <v>1800</v>
      </c>
      <c r="D112" s="7">
        <f t="shared" si="6"/>
        <v>1260</v>
      </c>
      <c r="E112" s="7">
        <f t="shared" si="7"/>
        <v>1620</v>
      </c>
      <c r="F112" s="21">
        <v>1650</v>
      </c>
      <c r="G112" s="22">
        <f>Tabela353[[#This Row],[Volume
Cadastrado (m³)]]/Tabela353[[#This Row],[Volume equivalente de  Etanol Anidro comercializado em 2023 (m³)]]</f>
        <v>0.91666666666666663</v>
      </c>
      <c r="H112" s="21">
        <v>1650</v>
      </c>
      <c r="I112" s="12">
        <f t="shared" si="8"/>
        <v>0.91666666666666663</v>
      </c>
      <c r="J112" s="8" t="str">
        <f t="shared" si="9"/>
        <v>Sim</v>
      </c>
      <c r="K112" s="8" t="str">
        <f>IF(Tabela353[[#This Row],[% homologado]]&gt;=0.9,"Contrato de Fornecimento",IF(Tabela353[[#This Row],[% Cadastrado]]&lt;0.9,"Compra Direta"))</f>
        <v>Contrato de Fornecimento</v>
      </c>
    </row>
    <row r="113" spans="1:11" x14ac:dyDescent="0.35">
      <c r="A113" s="20" t="s">
        <v>118</v>
      </c>
      <c r="B113" s="3" t="s">
        <v>249</v>
      </c>
      <c r="C113" s="21">
        <v>1765</v>
      </c>
      <c r="D113" s="7">
        <f t="shared" si="6"/>
        <v>1235.5</v>
      </c>
      <c r="E113" s="7">
        <f t="shared" si="7"/>
        <v>1588.5</v>
      </c>
      <c r="F113" s="21">
        <v>1589</v>
      </c>
      <c r="G113" s="22">
        <f>Tabela353[[#This Row],[Volume
Cadastrado (m³)]]/Tabela353[[#This Row],[Volume equivalente de  Etanol Anidro comercializado em 2023 (m³)]]</f>
        <v>0.90028328611898012</v>
      </c>
      <c r="H113" s="21">
        <v>1589</v>
      </c>
      <c r="I113" s="12">
        <f t="shared" si="8"/>
        <v>0.90028328611898012</v>
      </c>
      <c r="J113" s="8" t="str">
        <f t="shared" si="9"/>
        <v>Sim</v>
      </c>
      <c r="K113" s="8" t="str">
        <f>IF(Tabela353[[#This Row],[% homologado]]&gt;=0.9,"Contrato de Fornecimento",IF(Tabela353[[#This Row],[% Cadastrado]]&lt;0.9,"Compra Direta"))</f>
        <v>Contrato de Fornecimento</v>
      </c>
    </row>
    <row r="114" spans="1:11" x14ac:dyDescent="0.35">
      <c r="A114" s="20" t="s">
        <v>119</v>
      </c>
      <c r="B114" s="3" t="s">
        <v>250</v>
      </c>
      <c r="C114" s="21">
        <v>1758</v>
      </c>
      <c r="D114" s="7">
        <f t="shared" si="6"/>
        <v>1230.5999999999999</v>
      </c>
      <c r="E114" s="7">
        <f t="shared" si="7"/>
        <v>1582.2</v>
      </c>
      <c r="F114" s="21">
        <v>6240</v>
      </c>
      <c r="G114" s="22">
        <f>Tabela353[[#This Row],[Volume
Cadastrado (m³)]]/Tabela353[[#This Row],[Volume equivalente de  Etanol Anidro comercializado em 2023 (m³)]]</f>
        <v>3.5494880546075085</v>
      </c>
      <c r="H114" s="21">
        <v>6240</v>
      </c>
      <c r="I114" s="12">
        <f t="shared" si="8"/>
        <v>3.5494880546075085</v>
      </c>
      <c r="J114" s="8" t="str">
        <f t="shared" si="9"/>
        <v>Sim</v>
      </c>
      <c r="K114" s="8" t="str">
        <f>IF(Tabela353[[#This Row],[% homologado]]&gt;=0.9,"Contrato de Fornecimento",IF(Tabela353[[#This Row],[% Cadastrado]]&lt;0.9,"Compra Direta"))</f>
        <v>Contrato de Fornecimento</v>
      </c>
    </row>
    <row r="115" spans="1:11" x14ac:dyDescent="0.35">
      <c r="A115" s="20" t="s">
        <v>120</v>
      </c>
      <c r="B115" s="3" t="s">
        <v>251</v>
      </c>
      <c r="C115" s="21">
        <v>1500</v>
      </c>
      <c r="D115" s="7">
        <f t="shared" si="6"/>
        <v>1050</v>
      </c>
      <c r="E115" s="7">
        <f t="shared" si="7"/>
        <v>1350</v>
      </c>
      <c r="F115" s="21">
        <v>1404</v>
      </c>
      <c r="G115" s="22">
        <f>Tabela353[[#This Row],[Volume
Cadastrado (m³)]]/Tabela353[[#This Row],[Volume equivalente de  Etanol Anidro comercializado em 2023 (m³)]]</f>
        <v>0.93600000000000005</v>
      </c>
      <c r="H115" s="21">
        <v>1404</v>
      </c>
      <c r="I115" s="12">
        <f t="shared" si="8"/>
        <v>0.93600000000000005</v>
      </c>
      <c r="J115" s="8" t="str">
        <f t="shared" si="9"/>
        <v>Sim</v>
      </c>
      <c r="K115" s="8" t="str">
        <f>IF(Tabela353[[#This Row],[% homologado]]&gt;=0.9,"Contrato de Fornecimento",IF(Tabela353[[#This Row],[% Cadastrado]]&lt;0.9,"Compra Direta"))</f>
        <v>Contrato de Fornecimento</v>
      </c>
    </row>
    <row r="116" spans="1:11" x14ac:dyDescent="0.35">
      <c r="A116" s="20" t="s">
        <v>121</v>
      </c>
      <c r="B116" s="3" t="s">
        <v>252</v>
      </c>
      <c r="C116" s="21">
        <v>1326</v>
      </c>
      <c r="D116" s="7">
        <f t="shared" si="6"/>
        <v>928.19999999999993</v>
      </c>
      <c r="E116" s="7">
        <f t="shared" si="7"/>
        <v>1193.4000000000001</v>
      </c>
      <c r="F116" s="21">
        <v>0</v>
      </c>
      <c r="G116" s="22">
        <f>Tabela353[[#This Row],[Volume
Cadastrado (m³)]]/Tabela353[[#This Row],[Volume equivalente de  Etanol Anidro comercializado em 2023 (m³)]]</f>
        <v>0</v>
      </c>
      <c r="H116" s="21">
        <v>0</v>
      </c>
      <c r="I116" s="12">
        <f t="shared" si="8"/>
        <v>0</v>
      </c>
      <c r="J116" s="8" t="str">
        <f t="shared" si="9"/>
        <v>Não</v>
      </c>
      <c r="K116" s="8" t="str">
        <f>IF(Tabela353[[#This Row],[% homologado]]&gt;=0.9,"Contrato de Fornecimento",IF(Tabela353[[#This Row],[% Cadastrado]]&lt;0.9,"Compra Direta"))</f>
        <v>Compra Direta</v>
      </c>
    </row>
    <row r="117" spans="1:11" x14ac:dyDescent="0.35">
      <c r="A117" s="20" t="s">
        <v>122</v>
      </c>
      <c r="B117" s="3" t="s">
        <v>253</v>
      </c>
      <c r="C117" s="21">
        <v>1248</v>
      </c>
      <c r="D117" s="7">
        <f t="shared" si="6"/>
        <v>873.59999999999991</v>
      </c>
      <c r="E117" s="7">
        <f t="shared" si="7"/>
        <v>1123.2</v>
      </c>
      <c r="F117" s="21">
        <v>0</v>
      </c>
      <c r="G117" s="22">
        <f>Tabela353[[#This Row],[Volume
Cadastrado (m³)]]/Tabela353[[#This Row],[Volume equivalente de  Etanol Anidro comercializado em 2023 (m³)]]</f>
        <v>0</v>
      </c>
      <c r="H117" s="21">
        <v>0</v>
      </c>
      <c r="I117" s="12">
        <f t="shared" si="8"/>
        <v>0</v>
      </c>
      <c r="J117" s="8" t="str">
        <f t="shared" si="9"/>
        <v>Não</v>
      </c>
      <c r="K117" s="8" t="str">
        <f>IF(Tabela353[[#This Row],[% homologado]]&gt;=0.9,"Contrato de Fornecimento",IF(Tabela353[[#This Row],[% Cadastrado]]&lt;0.9,"Compra Direta"))</f>
        <v>Compra Direta</v>
      </c>
    </row>
    <row r="118" spans="1:11" x14ac:dyDescent="0.35">
      <c r="A118" s="20" t="s">
        <v>123</v>
      </c>
      <c r="B118" s="3" t="s">
        <v>254</v>
      </c>
      <c r="C118" s="21">
        <v>1074</v>
      </c>
      <c r="D118" s="7">
        <f t="shared" si="6"/>
        <v>751.8</v>
      </c>
      <c r="E118" s="7">
        <f t="shared" si="7"/>
        <v>966.6</v>
      </c>
      <c r="F118" s="21">
        <v>1100</v>
      </c>
      <c r="G118" s="22">
        <f>Tabela353[[#This Row],[Volume
Cadastrado (m³)]]/Tabela353[[#This Row],[Volume equivalente de  Etanol Anidro comercializado em 2023 (m³)]]</f>
        <v>1.0242085661080074</v>
      </c>
      <c r="H118" s="21">
        <v>1100</v>
      </c>
      <c r="I118" s="12">
        <f t="shared" si="8"/>
        <v>1.0242085661080074</v>
      </c>
      <c r="J118" s="8" t="str">
        <f t="shared" si="9"/>
        <v>Sim</v>
      </c>
      <c r="K118" s="8" t="str">
        <f>IF(Tabela353[[#This Row],[% homologado]]&gt;=0.9,"Contrato de Fornecimento",IF(Tabela353[[#This Row],[% Cadastrado]]&lt;0.9,"Compra Direta"))</f>
        <v>Contrato de Fornecimento</v>
      </c>
    </row>
    <row r="119" spans="1:11" x14ac:dyDescent="0.35">
      <c r="A119" s="20" t="s">
        <v>124</v>
      </c>
      <c r="B119" s="3" t="s">
        <v>255</v>
      </c>
      <c r="C119" s="21">
        <v>896</v>
      </c>
      <c r="D119" s="7">
        <f t="shared" si="6"/>
        <v>627.19999999999993</v>
      </c>
      <c r="E119" s="7">
        <f t="shared" si="7"/>
        <v>806.4</v>
      </c>
      <c r="F119" s="21">
        <v>0</v>
      </c>
      <c r="G119" s="22">
        <f>Tabela353[[#This Row],[Volume
Cadastrado (m³)]]/Tabela353[[#This Row],[Volume equivalente de  Etanol Anidro comercializado em 2023 (m³)]]</f>
        <v>0</v>
      </c>
      <c r="H119" s="21">
        <v>0</v>
      </c>
      <c r="I119" s="12">
        <f t="shared" si="8"/>
        <v>0</v>
      </c>
      <c r="J119" s="8" t="str">
        <f t="shared" si="9"/>
        <v>Não</v>
      </c>
      <c r="K119" s="8" t="str">
        <f>IF(Tabela353[[#This Row],[% homologado]]&gt;=0.9,"Contrato de Fornecimento",IF(Tabela353[[#This Row],[% Cadastrado]]&lt;0.9,"Compra Direta"))</f>
        <v>Compra Direta</v>
      </c>
    </row>
    <row r="120" spans="1:11" x14ac:dyDescent="0.35">
      <c r="A120" s="20" t="s">
        <v>125</v>
      </c>
      <c r="B120" s="3" t="s">
        <v>256</v>
      </c>
      <c r="C120" s="21">
        <v>873</v>
      </c>
      <c r="D120" s="7">
        <f t="shared" si="6"/>
        <v>611.09999999999991</v>
      </c>
      <c r="E120" s="7">
        <f t="shared" si="7"/>
        <v>785.7</v>
      </c>
      <c r="F120" s="21">
        <v>0</v>
      </c>
      <c r="G120" s="22">
        <f>Tabela353[[#This Row],[Volume
Cadastrado (m³)]]/Tabela353[[#This Row],[Volume equivalente de  Etanol Anidro comercializado em 2023 (m³)]]</f>
        <v>0</v>
      </c>
      <c r="H120" s="21">
        <v>0</v>
      </c>
      <c r="I120" s="12">
        <f t="shared" si="8"/>
        <v>0</v>
      </c>
      <c r="J120" s="8" t="str">
        <f t="shared" si="9"/>
        <v>Não</v>
      </c>
      <c r="K120" s="8" t="str">
        <f>IF(Tabela353[[#This Row],[% homologado]]&gt;=0.9,"Contrato de Fornecimento",IF(Tabela353[[#This Row],[% Cadastrado]]&lt;0.9,"Compra Direta"))</f>
        <v>Compra Direta</v>
      </c>
    </row>
    <row r="121" spans="1:11" x14ac:dyDescent="0.35">
      <c r="A121" s="20" t="s">
        <v>126</v>
      </c>
      <c r="B121" s="3" t="s">
        <v>257</v>
      </c>
      <c r="C121" s="21">
        <v>844</v>
      </c>
      <c r="D121" s="7">
        <f t="shared" si="6"/>
        <v>590.79999999999995</v>
      </c>
      <c r="E121" s="7">
        <f t="shared" si="7"/>
        <v>759.6</v>
      </c>
      <c r="F121" s="21">
        <v>1500</v>
      </c>
      <c r="G121" s="22">
        <f>Tabela353[[#This Row],[Volume
Cadastrado (m³)]]/Tabela353[[#This Row],[Volume equivalente de  Etanol Anidro comercializado em 2023 (m³)]]</f>
        <v>1.7772511848341233</v>
      </c>
      <c r="H121" s="21">
        <v>1500</v>
      </c>
      <c r="I121" s="12">
        <f t="shared" si="8"/>
        <v>1.7772511848341233</v>
      </c>
      <c r="J121" s="8" t="str">
        <f t="shared" si="9"/>
        <v>Sim</v>
      </c>
      <c r="K121" s="8" t="str">
        <f>IF(Tabela353[[#This Row],[% homologado]]&gt;=0.9,"Contrato de Fornecimento",IF(Tabela353[[#This Row],[% Cadastrado]]&lt;0.9,"Compra Direta"))</f>
        <v>Contrato de Fornecimento</v>
      </c>
    </row>
    <row r="122" spans="1:11" x14ac:dyDescent="0.35">
      <c r="A122" s="20" t="s">
        <v>127</v>
      </c>
      <c r="B122" s="3" t="s">
        <v>258</v>
      </c>
      <c r="C122" s="21">
        <v>707</v>
      </c>
      <c r="D122" s="7">
        <f t="shared" si="6"/>
        <v>494.9</v>
      </c>
      <c r="E122" s="7">
        <f t="shared" si="7"/>
        <v>636.30000000000007</v>
      </c>
      <c r="F122" s="21">
        <v>6000</v>
      </c>
      <c r="G122" s="22">
        <f>Tabela353[[#This Row],[Volume
Cadastrado (m³)]]/Tabela353[[#This Row],[Volume equivalente de  Etanol Anidro comercializado em 2023 (m³)]]</f>
        <v>8.4865629420084865</v>
      </c>
      <c r="H122" s="21">
        <v>6000</v>
      </c>
      <c r="I122" s="12">
        <f t="shared" si="8"/>
        <v>8.4865629420084865</v>
      </c>
      <c r="J122" s="8" t="str">
        <f t="shared" si="9"/>
        <v>Sim</v>
      </c>
      <c r="K122" s="8" t="str">
        <f>IF(Tabela353[[#This Row],[% homologado]]&gt;=0.9,"Contrato de Fornecimento",IF(Tabela353[[#This Row],[% Cadastrado]]&lt;0.9,"Compra Direta"))</f>
        <v>Contrato de Fornecimento</v>
      </c>
    </row>
    <row r="123" spans="1:11" x14ac:dyDescent="0.35">
      <c r="A123" s="20" t="s">
        <v>128</v>
      </c>
      <c r="B123" s="3" t="s">
        <v>259</v>
      </c>
      <c r="C123" s="21">
        <v>518</v>
      </c>
      <c r="D123" s="7">
        <f t="shared" si="6"/>
        <v>362.59999999999997</v>
      </c>
      <c r="E123" s="7">
        <f t="shared" si="7"/>
        <v>466.2</v>
      </c>
      <c r="F123" s="21">
        <v>0</v>
      </c>
      <c r="G123" s="22">
        <f>Tabela353[[#This Row],[Volume
Cadastrado (m³)]]/Tabela353[[#This Row],[Volume equivalente de  Etanol Anidro comercializado em 2023 (m³)]]</f>
        <v>0</v>
      </c>
      <c r="H123" s="21">
        <v>0</v>
      </c>
      <c r="I123" s="12">
        <f t="shared" si="8"/>
        <v>0</v>
      </c>
      <c r="J123" s="8" t="str">
        <f t="shared" si="9"/>
        <v>Não</v>
      </c>
      <c r="K123" s="8" t="str">
        <f>IF(Tabela353[[#This Row],[% homologado]]&gt;=0.9,"Contrato de Fornecimento",IF(Tabela353[[#This Row],[% Cadastrado]]&lt;0.9,"Compra Direta"))</f>
        <v>Compra Direta</v>
      </c>
    </row>
    <row r="124" spans="1:11" x14ac:dyDescent="0.35">
      <c r="A124" s="20" t="s">
        <v>129</v>
      </c>
      <c r="B124" s="3" t="s">
        <v>260</v>
      </c>
      <c r="C124" s="21">
        <v>471</v>
      </c>
      <c r="D124" s="7">
        <f t="shared" si="6"/>
        <v>329.7</v>
      </c>
      <c r="E124" s="7">
        <f t="shared" si="7"/>
        <v>423.90000000000003</v>
      </c>
      <c r="F124" s="21">
        <v>0</v>
      </c>
      <c r="G124" s="22">
        <f>Tabela353[[#This Row],[Volume
Cadastrado (m³)]]/Tabela353[[#This Row],[Volume equivalente de  Etanol Anidro comercializado em 2023 (m³)]]</f>
        <v>0</v>
      </c>
      <c r="H124" s="21">
        <v>0</v>
      </c>
      <c r="I124" s="12">
        <f t="shared" si="8"/>
        <v>0</v>
      </c>
      <c r="J124" s="8" t="str">
        <f t="shared" si="9"/>
        <v>Não</v>
      </c>
      <c r="K124" s="8" t="str">
        <f>IF(Tabela353[[#This Row],[% homologado]]&gt;=0.9,"Contrato de Fornecimento",IF(Tabela353[[#This Row],[% Cadastrado]]&lt;0.9,"Compra Direta"))</f>
        <v>Compra Direta</v>
      </c>
    </row>
    <row r="125" spans="1:11" x14ac:dyDescent="0.35">
      <c r="A125" s="20" t="s">
        <v>130</v>
      </c>
      <c r="B125" s="3" t="s">
        <v>261</v>
      </c>
      <c r="C125" s="21">
        <v>251</v>
      </c>
      <c r="D125" s="7">
        <f t="shared" si="6"/>
        <v>175.7</v>
      </c>
      <c r="E125" s="7">
        <f t="shared" si="7"/>
        <v>225.9</v>
      </c>
      <c r="F125" s="21">
        <v>0</v>
      </c>
      <c r="G125" s="22">
        <f>Tabela353[[#This Row],[Volume
Cadastrado (m³)]]/Tabela353[[#This Row],[Volume equivalente de  Etanol Anidro comercializado em 2023 (m³)]]</f>
        <v>0</v>
      </c>
      <c r="H125" s="21">
        <v>0</v>
      </c>
      <c r="I125" s="12">
        <f t="shared" si="8"/>
        <v>0</v>
      </c>
      <c r="J125" s="8" t="str">
        <f t="shared" si="9"/>
        <v>Não</v>
      </c>
      <c r="K125" s="8" t="str">
        <f>IF(Tabela353[[#This Row],[% homologado]]&gt;=0.9,"Contrato de Fornecimento",IF(Tabela353[[#This Row],[% Cadastrado]]&lt;0.9,"Compra Direta"))</f>
        <v>Compra Direta</v>
      </c>
    </row>
    <row r="126" spans="1:11" x14ac:dyDescent="0.35">
      <c r="A126" s="20" t="s">
        <v>131</v>
      </c>
      <c r="B126" s="3" t="s">
        <v>262</v>
      </c>
      <c r="C126" s="21">
        <v>231</v>
      </c>
      <c r="D126" s="7">
        <f t="shared" si="6"/>
        <v>161.69999999999999</v>
      </c>
      <c r="E126" s="7">
        <f t="shared" si="7"/>
        <v>207.9</v>
      </c>
      <c r="F126" s="21">
        <v>240</v>
      </c>
      <c r="G126" s="22">
        <f>Tabela353[[#This Row],[Volume
Cadastrado (m³)]]/Tabela353[[#This Row],[Volume equivalente de  Etanol Anidro comercializado em 2023 (m³)]]</f>
        <v>1.0389610389610389</v>
      </c>
      <c r="H126" s="21">
        <v>240</v>
      </c>
      <c r="I126" s="12">
        <f t="shared" si="8"/>
        <v>1.0389610389610389</v>
      </c>
      <c r="J126" s="8" t="str">
        <f t="shared" si="9"/>
        <v>Sim</v>
      </c>
      <c r="K126" s="8" t="str">
        <f>IF(Tabela353[[#This Row],[% homologado]]&gt;=0.9,"Contrato de Fornecimento",IF(Tabela353[[#This Row],[% Cadastrado]]&lt;0.9,"Compra Direta"))</f>
        <v>Contrato de Fornecimento</v>
      </c>
    </row>
    <row r="127" spans="1:11" x14ac:dyDescent="0.35">
      <c r="A127" s="20" t="s">
        <v>132</v>
      </c>
      <c r="B127" s="3" t="s">
        <v>263</v>
      </c>
      <c r="C127" s="21">
        <v>230</v>
      </c>
      <c r="D127" s="7">
        <f t="shared" si="6"/>
        <v>161</v>
      </c>
      <c r="E127" s="7">
        <f t="shared" si="7"/>
        <v>207</v>
      </c>
      <c r="F127" s="21">
        <v>0</v>
      </c>
      <c r="G127" s="22">
        <f>Tabela353[[#This Row],[Volume
Cadastrado (m³)]]/Tabela353[[#This Row],[Volume equivalente de  Etanol Anidro comercializado em 2023 (m³)]]</f>
        <v>0</v>
      </c>
      <c r="H127" s="21">
        <v>0</v>
      </c>
      <c r="I127" s="12">
        <f t="shared" si="8"/>
        <v>0</v>
      </c>
      <c r="J127" s="8" t="str">
        <f t="shared" si="9"/>
        <v>Não</v>
      </c>
      <c r="K127" s="8" t="str">
        <f>IF(Tabela353[[#This Row],[% homologado]]&gt;=0.9,"Contrato de Fornecimento",IF(Tabela353[[#This Row],[% Cadastrado]]&lt;0.9,"Compra Direta"))</f>
        <v>Compra Direta</v>
      </c>
    </row>
    <row r="128" spans="1:11" x14ac:dyDescent="0.35">
      <c r="A128" s="20" t="s">
        <v>133</v>
      </c>
      <c r="B128" s="3" t="s">
        <v>264</v>
      </c>
      <c r="C128" s="21">
        <v>158</v>
      </c>
      <c r="D128" s="7">
        <f t="shared" si="6"/>
        <v>110.6</v>
      </c>
      <c r="E128" s="7">
        <f t="shared" si="7"/>
        <v>142.20000000000002</v>
      </c>
      <c r="F128" s="21">
        <v>0</v>
      </c>
      <c r="G128" s="22">
        <f>Tabela353[[#This Row],[Volume
Cadastrado (m³)]]/Tabela353[[#This Row],[Volume equivalente de  Etanol Anidro comercializado em 2023 (m³)]]</f>
        <v>0</v>
      </c>
      <c r="H128" s="21">
        <v>0</v>
      </c>
      <c r="I128" s="12">
        <f t="shared" si="8"/>
        <v>0</v>
      </c>
      <c r="J128" s="8" t="str">
        <f t="shared" si="9"/>
        <v>Não</v>
      </c>
      <c r="K128" s="8" t="str">
        <f>IF(Tabela353[[#This Row],[% homologado]]&gt;=0.9,"Contrato de Fornecimento",IF(Tabela353[[#This Row],[% Cadastrado]]&lt;0.9,"Compra Direta"))</f>
        <v>Compra Direta</v>
      </c>
    </row>
    <row r="129" spans="1:11" x14ac:dyDescent="0.35">
      <c r="A129" s="20" t="s">
        <v>134</v>
      </c>
      <c r="B129" s="3" t="s">
        <v>265</v>
      </c>
      <c r="C129" s="21">
        <v>95</v>
      </c>
      <c r="D129" s="7">
        <f t="shared" si="6"/>
        <v>66.5</v>
      </c>
      <c r="E129" s="7">
        <f t="shared" si="7"/>
        <v>85.5</v>
      </c>
      <c r="F129" s="21">
        <v>0</v>
      </c>
      <c r="G129" s="22">
        <f>Tabela353[[#This Row],[Volume
Cadastrado (m³)]]/Tabela353[[#This Row],[Volume equivalente de  Etanol Anidro comercializado em 2023 (m³)]]</f>
        <v>0</v>
      </c>
      <c r="H129" s="21">
        <v>0</v>
      </c>
      <c r="I129" s="12">
        <f t="shared" si="8"/>
        <v>0</v>
      </c>
      <c r="J129" s="8" t="str">
        <f t="shared" si="9"/>
        <v>Não</v>
      </c>
      <c r="K129" s="8" t="str">
        <f>IF(Tabela353[[#This Row],[% homologado]]&gt;=0.9,"Contrato de Fornecimento",IF(Tabela353[[#This Row],[% Cadastrado]]&lt;0.9,"Compra Direta"))</f>
        <v>Compra Direta</v>
      </c>
    </row>
    <row r="130" spans="1:11" x14ac:dyDescent="0.35">
      <c r="A130" s="20" t="s">
        <v>135</v>
      </c>
      <c r="B130" s="3" t="s">
        <v>266</v>
      </c>
      <c r="C130" s="21">
        <v>81</v>
      </c>
      <c r="D130" s="7">
        <f t="shared" si="6"/>
        <v>56.699999999999996</v>
      </c>
      <c r="E130" s="7">
        <f t="shared" si="7"/>
        <v>72.900000000000006</v>
      </c>
      <c r="F130" s="21">
        <v>0</v>
      </c>
      <c r="G130" s="22">
        <f>Tabela353[[#This Row],[Volume
Cadastrado (m³)]]/Tabela353[[#This Row],[Volume equivalente de  Etanol Anidro comercializado em 2023 (m³)]]</f>
        <v>0</v>
      </c>
      <c r="H130" s="21">
        <v>0</v>
      </c>
      <c r="I130" s="12">
        <f t="shared" si="8"/>
        <v>0</v>
      </c>
      <c r="J130" s="8" t="str">
        <f t="shared" si="9"/>
        <v>Não</v>
      </c>
      <c r="K130" s="8" t="str">
        <f>IF(Tabela353[[#This Row],[% homologado]]&gt;=0.9,"Contrato de Fornecimento",IF(Tabela353[[#This Row],[% Cadastrado]]&lt;0.9,"Compra Direta"))</f>
        <v>Compra Direta</v>
      </c>
    </row>
    <row r="131" spans="1:11" x14ac:dyDescent="0.35">
      <c r="A131" s="20" t="s">
        <v>136</v>
      </c>
      <c r="B131" s="3" t="s">
        <v>267</v>
      </c>
      <c r="C131" s="21">
        <v>76</v>
      </c>
      <c r="D131" s="7">
        <f t="shared" si="6"/>
        <v>53.199999999999996</v>
      </c>
      <c r="E131" s="7">
        <f t="shared" si="7"/>
        <v>68.400000000000006</v>
      </c>
      <c r="F131" s="21">
        <v>0</v>
      </c>
      <c r="G131" s="22">
        <f>Tabela353[[#This Row],[Volume
Cadastrado (m³)]]/Tabela353[[#This Row],[Volume equivalente de  Etanol Anidro comercializado em 2023 (m³)]]</f>
        <v>0</v>
      </c>
      <c r="H131" s="21">
        <v>0</v>
      </c>
      <c r="I131" s="12">
        <f t="shared" si="8"/>
        <v>0</v>
      </c>
      <c r="J131" s="8" t="str">
        <f t="shared" si="9"/>
        <v>Não</v>
      </c>
      <c r="K131" s="8" t="str">
        <f>IF(Tabela353[[#This Row],[% homologado]]&gt;=0.9,"Contrato de Fornecimento",IF(Tabela353[[#This Row],[% Cadastrado]]&lt;0.9,"Compra Direta"))</f>
        <v>Compra Direta</v>
      </c>
    </row>
    <row r="132" spans="1:11" x14ac:dyDescent="0.35">
      <c r="A132" s="20" t="s">
        <v>137</v>
      </c>
      <c r="B132" s="3" t="s">
        <v>268</v>
      </c>
      <c r="C132" s="21">
        <v>74</v>
      </c>
      <c r="D132" s="7">
        <f t="shared" si="6"/>
        <v>51.8</v>
      </c>
      <c r="E132" s="7">
        <f t="shared" si="7"/>
        <v>66.600000000000009</v>
      </c>
      <c r="F132" s="21">
        <v>0</v>
      </c>
      <c r="G132" s="22">
        <f>Tabela353[[#This Row],[Volume
Cadastrado (m³)]]/Tabela353[[#This Row],[Volume equivalente de  Etanol Anidro comercializado em 2023 (m³)]]</f>
        <v>0</v>
      </c>
      <c r="H132" s="21">
        <v>0</v>
      </c>
      <c r="I132" s="12">
        <f t="shared" si="8"/>
        <v>0</v>
      </c>
      <c r="J132" s="8" t="str">
        <f t="shared" si="9"/>
        <v>Não</v>
      </c>
      <c r="K132" s="8" t="str">
        <f>IF(Tabela353[[#This Row],[% homologado]]&gt;=0.9,"Contrato de Fornecimento",IF(Tabela353[[#This Row],[% Cadastrado]]&lt;0.9,"Compra Direta"))</f>
        <v>Compra Direta</v>
      </c>
    </row>
    <row r="133" spans="1:11" x14ac:dyDescent="0.35">
      <c r="A133" s="20" t="s">
        <v>138</v>
      </c>
      <c r="B133" s="3" t="s">
        <v>269</v>
      </c>
      <c r="C133" s="21">
        <v>61</v>
      </c>
      <c r="D133" s="7">
        <f t="shared" si="6"/>
        <v>42.699999999999996</v>
      </c>
      <c r="E133" s="7">
        <f t="shared" si="7"/>
        <v>54.9</v>
      </c>
      <c r="F133" s="21">
        <v>0</v>
      </c>
      <c r="G133" s="22">
        <f>Tabela353[[#This Row],[Volume
Cadastrado (m³)]]/Tabela353[[#This Row],[Volume equivalente de  Etanol Anidro comercializado em 2023 (m³)]]</f>
        <v>0</v>
      </c>
      <c r="H133" s="21">
        <v>0</v>
      </c>
      <c r="I133" s="12">
        <f t="shared" si="8"/>
        <v>0</v>
      </c>
      <c r="J133" s="8" t="str">
        <f t="shared" si="9"/>
        <v>Não</v>
      </c>
      <c r="K133" s="8" t="str">
        <f>IF(Tabela353[[#This Row],[% homologado]]&gt;=0.9,"Contrato de Fornecimento",IF(Tabela353[[#This Row],[% Cadastrado]]&lt;0.9,"Compra Direta"))</f>
        <v>Compra Direta</v>
      </c>
    </row>
    <row r="134" spans="1:11" x14ac:dyDescent="0.35">
      <c r="A134" s="20" t="s">
        <v>139</v>
      </c>
      <c r="B134" s="3" t="s">
        <v>270</v>
      </c>
      <c r="C134" s="21">
        <v>35</v>
      </c>
      <c r="D134" s="7">
        <f t="shared" si="6"/>
        <v>24.5</v>
      </c>
      <c r="E134" s="7">
        <f t="shared" si="7"/>
        <v>31.5</v>
      </c>
      <c r="F134" s="21">
        <v>60</v>
      </c>
      <c r="G134" s="22">
        <f>Tabela353[[#This Row],[Volume
Cadastrado (m³)]]/Tabela353[[#This Row],[Volume equivalente de  Etanol Anidro comercializado em 2023 (m³)]]</f>
        <v>1.7142857142857142</v>
      </c>
      <c r="H134" s="21">
        <v>60</v>
      </c>
      <c r="I134" s="12">
        <f t="shared" si="8"/>
        <v>1.7142857142857142</v>
      </c>
      <c r="J134" s="8" t="str">
        <f t="shared" si="9"/>
        <v>Sim</v>
      </c>
      <c r="K134" s="8" t="str">
        <f>IF(Tabela353[[#This Row],[% homologado]]&gt;=0.9,"Contrato de Fornecimento",IF(Tabela353[[#This Row],[% Cadastrado]]&lt;0.9,"Compra Direta"))</f>
        <v>Contrato de Fornecimento</v>
      </c>
    </row>
    <row r="135" spans="1:11" x14ac:dyDescent="0.35">
      <c r="A135" s="20" t="s">
        <v>140</v>
      </c>
      <c r="B135" s="3" t="s">
        <v>271</v>
      </c>
      <c r="C135" s="21">
        <v>28</v>
      </c>
      <c r="D135" s="7">
        <f t="shared" si="6"/>
        <v>19.599999999999998</v>
      </c>
      <c r="E135" s="7">
        <f t="shared" si="7"/>
        <v>25.2</v>
      </c>
      <c r="F135" s="21">
        <v>1800</v>
      </c>
      <c r="G135" s="22">
        <f>Tabela353[[#This Row],[Volume
Cadastrado (m³)]]/Tabela353[[#This Row],[Volume equivalente de  Etanol Anidro comercializado em 2023 (m³)]]</f>
        <v>64.285714285714292</v>
      </c>
      <c r="H135" s="21">
        <v>1800</v>
      </c>
      <c r="I135" s="12">
        <f t="shared" si="8"/>
        <v>64.285714285714292</v>
      </c>
      <c r="J135" s="8" t="str">
        <f t="shared" si="9"/>
        <v>Sim</v>
      </c>
      <c r="K135" s="8" t="str">
        <f>IF(Tabela353[[#This Row],[% homologado]]&gt;=0.9,"Contrato de Fornecimento",IF(Tabela353[[#This Row],[% Cadastrado]]&lt;0.9,"Compra Direta"))</f>
        <v>Contrato de Fornecimento</v>
      </c>
    </row>
    <row r="136" spans="1:11" x14ac:dyDescent="0.35">
      <c r="A136" s="20" t="s">
        <v>141</v>
      </c>
      <c r="B136" s="3" t="s">
        <v>272</v>
      </c>
      <c r="C136" s="21">
        <v>6</v>
      </c>
      <c r="D136" s="7">
        <f t="shared" si="6"/>
        <v>4.1999999999999993</v>
      </c>
      <c r="E136" s="7">
        <f t="shared" si="7"/>
        <v>5.4</v>
      </c>
      <c r="F136" s="21">
        <v>0</v>
      </c>
      <c r="G136" s="22">
        <f>Tabela353[[#This Row],[Volume
Cadastrado (m³)]]/Tabela353[[#This Row],[Volume equivalente de  Etanol Anidro comercializado em 2023 (m³)]]</f>
        <v>0</v>
      </c>
      <c r="H136" s="21">
        <v>0</v>
      </c>
      <c r="I136" s="12">
        <f t="shared" si="8"/>
        <v>0</v>
      </c>
      <c r="J136" s="8" t="str">
        <f t="shared" si="9"/>
        <v>Não</v>
      </c>
      <c r="K136" s="8" t="str">
        <f>IF(Tabela353[[#This Row],[% homologado]]&gt;=0.9,"Contrato de Fornecimento",IF(Tabela353[[#This Row],[% Cadastrado]]&lt;0.9,"Compra Direta"))</f>
        <v>Compra Direta</v>
      </c>
    </row>
    <row r="137" spans="1:11" x14ac:dyDescent="0.35">
      <c r="A137" s="20" t="s">
        <v>142</v>
      </c>
      <c r="B137" s="3" t="s">
        <v>273</v>
      </c>
      <c r="C137" s="21">
        <v>5</v>
      </c>
      <c r="D137" s="7">
        <f t="shared" si="6"/>
        <v>3.5</v>
      </c>
      <c r="E137" s="7">
        <f t="shared" si="7"/>
        <v>4.5</v>
      </c>
      <c r="F137" s="21">
        <v>0</v>
      </c>
      <c r="G137" s="22">
        <f>Tabela353[[#This Row],[Volume
Cadastrado (m³)]]/Tabela353[[#This Row],[Volume equivalente de  Etanol Anidro comercializado em 2023 (m³)]]</f>
        <v>0</v>
      </c>
      <c r="H137" s="21">
        <v>0</v>
      </c>
      <c r="I137" s="12">
        <f t="shared" si="8"/>
        <v>0</v>
      </c>
      <c r="J137" s="8" t="str">
        <f t="shared" si="9"/>
        <v>Não</v>
      </c>
      <c r="K137" s="8" t="str">
        <f>IF(Tabela353[[#This Row],[% homologado]]&gt;=0.9,"Contrato de Fornecimento",IF(Tabela353[[#This Row],[% Cadastrado]]&lt;0.9,"Compra Direta"))</f>
        <v>Compra Direta</v>
      </c>
    </row>
    <row r="138" spans="1:11" x14ac:dyDescent="0.35">
      <c r="A138" s="20" t="s">
        <v>143</v>
      </c>
      <c r="B138" s="3" t="s">
        <v>274</v>
      </c>
      <c r="C138" s="21">
        <v>5</v>
      </c>
      <c r="D138" s="7">
        <f t="shared" ref="D138:D140" si="10">C138*0.7</f>
        <v>3.5</v>
      </c>
      <c r="E138" s="7">
        <f t="shared" ref="E138:E140" si="11">C138*0.9</f>
        <v>4.5</v>
      </c>
      <c r="F138" s="21">
        <v>0</v>
      </c>
      <c r="G138" s="22">
        <f>Tabela353[[#This Row],[Volume
Cadastrado (m³)]]/Tabela353[[#This Row],[Volume equivalente de  Etanol Anidro comercializado em 2023 (m³)]]</f>
        <v>0</v>
      </c>
      <c r="H138" s="21">
        <v>0</v>
      </c>
      <c r="I138" s="12">
        <f t="shared" si="8"/>
        <v>0</v>
      </c>
      <c r="J138" s="8" t="str">
        <f t="shared" si="9"/>
        <v>Não</v>
      </c>
      <c r="K138" s="8" t="str">
        <f>IF(Tabela353[[#This Row],[% homologado]]&gt;=0.9,"Contrato de Fornecimento",IF(Tabela353[[#This Row],[% Cadastrado]]&lt;0.9,"Compra Direta"))</f>
        <v>Compra Direta</v>
      </c>
    </row>
    <row r="139" spans="1:11" x14ac:dyDescent="0.35">
      <c r="A139" s="20" t="s">
        <v>144</v>
      </c>
      <c r="B139" s="3" t="s">
        <v>275</v>
      </c>
      <c r="C139" s="21">
        <v>3</v>
      </c>
      <c r="D139" s="7">
        <f t="shared" si="10"/>
        <v>2.0999999999999996</v>
      </c>
      <c r="E139" s="7">
        <f t="shared" si="11"/>
        <v>2.7</v>
      </c>
      <c r="F139" s="21">
        <v>0</v>
      </c>
      <c r="G139" s="22">
        <f>Tabela353[[#This Row],[Volume
Cadastrado (m³)]]/Tabela353[[#This Row],[Volume equivalente de  Etanol Anidro comercializado em 2023 (m³)]]</f>
        <v>0</v>
      </c>
      <c r="H139" s="21">
        <v>0</v>
      </c>
      <c r="I139" s="12">
        <f t="shared" si="8"/>
        <v>0</v>
      </c>
      <c r="J139" s="8" t="str">
        <f t="shared" si="9"/>
        <v>Não</v>
      </c>
      <c r="K139" s="8" t="str">
        <f>IF(Tabela353[[#This Row],[% homologado]]&gt;=0.9,"Contrato de Fornecimento",IF(Tabela353[[#This Row],[% Cadastrado]]&lt;0.9,"Compra Direta"))</f>
        <v>Compra Direta</v>
      </c>
    </row>
    <row r="140" spans="1:11" x14ac:dyDescent="0.35">
      <c r="A140" s="20" t="s">
        <v>145</v>
      </c>
      <c r="B140" s="3" t="s">
        <v>276</v>
      </c>
      <c r="C140" s="21">
        <v>2</v>
      </c>
      <c r="D140" s="7">
        <f t="shared" si="10"/>
        <v>1.4</v>
      </c>
      <c r="E140" s="7">
        <f t="shared" si="11"/>
        <v>1.8</v>
      </c>
      <c r="F140" s="21">
        <v>0</v>
      </c>
      <c r="G140" s="22">
        <f>Tabela353[[#This Row],[Volume
Cadastrado (m³)]]/Tabela353[[#This Row],[Volume equivalente de  Etanol Anidro comercializado em 2023 (m³)]]</f>
        <v>0</v>
      </c>
      <c r="H140" s="21">
        <v>0</v>
      </c>
      <c r="I140" s="12">
        <f t="shared" si="8"/>
        <v>0</v>
      </c>
      <c r="J140" s="8" t="str">
        <f t="shared" si="9"/>
        <v>Não</v>
      </c>
      <c r="K140" s="8" t="str">
        <f>IF(Tabela353[[#This Row],[% homologado]]&gt;=0.9,"Contrato de Fornecimento",IF(Tabela353[[#This Row],[% Cadastrado]]&lt;0.9,"Compra Direta"))</f>
        <v>Compra Direta</v>
      </c>
    </row>
    <row r="141" spans="1:11" x14ac:dyDescent="0.35">
      <c r="A141" s="20" t="s">
        <v>277</v>
      </c>
      <c r="B141" s="3" t="s">
        <v>284</v>
      </c>
      <c r="C141" s="21">
        <v>0</v>
      </c>
      <c r="D141" s="7">
        <f t="shared" ref="D141:D142" si="12">C141*0.7</f>
        <v>0</v>
      </c>
      <c r="E141" s="7">
        <f t="shared" ref="E141:E142" si="13">C141*0.9</f>
        <v>0</v>
      </c>
      <c r="F141" s="21">
        <v>184500</v>
      </c>
      <c r="G141" s="23" t="e">
        <f>Tabela353[[#This Row],[Volume
Cadastrado (m³)]]/Tabela353[[#This Row],[Volume equivalente de  Etanol Anidro comercializado em 2023 (m³)]]</f>
        <v>#DIV/0!</v>
      </c>
      <c r="H141" s="21">
        <v>184500</v>
      </c>
      <c r="I141" s="12" t="e">
        <f t="shared" ref="I141:I142" si="14">H141/C141</f>
        <v>#DIV/0!</v>
      </c>
      <c r="J141" s="8" t="e">
        <f t="shared" ref="J141:J142" si="15">IF(I141&gt;=90%,"Sim","Não")</f>
        <v>#DIV/0!</v>
      </c>
      <c r="K141" s="8" t="e">
        <f>IF(Tabela353[[#This Row],[% homologado]]&gt;=0.9,"Contrato de Fornecimento",IF(Tabela353[[#This Row],[% Cadastrado]]&lt;0.9,"Compra Direta"))</f>
        <v>#DIV/0!</v>
      </c>
    </row>
    <row r="142" spans="1:11" x14ac:dyDescent="0.35">
      <c r="A142" s="20" t="s">
        <v>278</v>
      </c>
      <c r="B142" s="3" t="s">
        <v>285</v>
      </c>
      <c r="C142" s="21">
        <v>0</v>
      </c>
      <c r="D142" s="7">
        <f t="shared" si="12"/>
        <v>0</v>
      </c>
      <c r="E142" s="7">
        <f t="shared" si="13"/>
        <v>0</v>
      </c>
      <c r="F142" s="21">
        <v>8200</v>
      </c>
      <c r="G142" s="23" t="e">
        <f>Tabela353[[#This Row],[Volume
Cadastrado (m³)]]/Tabela353[[#This Row],[Volume equivalente de  Etanol Anidro comercializado em 2023 (m³)]]</f>
        <v>#DIV/0!</v>
      </c>
      <c r="H142" s="21">
        <v>8200</v>
      </c>
      <c r="I142" s="12" t="e">
        <f t="shared" si="14"/>
        <v>#DIV/0!</v>
      </c>
      <c r="J142" s="8" t="e">
        <f t="shared" si="15"/>
        <v>#DIV/0!</v>
      </c>
      <c r="K142" s="8" t="e">
        <f>IF(Tabela353[[#This Row],[% homologado]]&gt;=0.9,"Contrato de Fornecimento",IF(Tabela353[[#This Row],[% Cadastrado]]&lt;0.9,"Compra Direta"))</f>
        <v>#DIV/0!</v>
      </c>
    </row>
    <row r="143" spans="1:11" x14ac:dyDescent="0.35">
      <c r="A143" s="11"/>
      <c r="B143" s="17"/>
      <c r="C143" s="13"/>
      <c r="D143" s="24"/>
      <c r="E143" s="24"/>
      <c r="F143" s="13"/>
      <c r="G143" s="19"/>
      <c r="H143" s="13"/>
      <c r="I143" s="25"/>
      <c r="J143" s="26"/>
      <c r="K143" s="26"/>
    </row>
    <row r="144" spans="1:11" x14ac:dyDescent="0.35">
      <c r="A144" s="11"/>
      <c r="B144" s="17"/>
      <c r="C144" s="13"/>
      <c r="D144" s="24"/>
      <c r="E144" s="24"/>
      <c r="F144" s="13"/>
      <c r="G144" s="19"/>
      <c r="H144" s="13"/>
      <c r="I144" s="25"/>
      <c r="J144" s="26"/>
      <c r="K144" s="26"/>
    </row>
    <row r="145" spans="1:11" x14ac:dyDescent="0.35">
      <c r="A145" s="11"/>
      <c r="B145" s="17"/>
      <c r="C145" s="13"/>
      <c r="D145" s="24"/>
      <c r="E145" s="24"/>
      <c r="F145" s="13"/>
      <c r="G145" s="19"/>
      <c r="H145" s="13"/>
      <c r="I145" s="25"/>
      <c r="J145" s="26"/>
      <c r="K145" s="26"/>
    </row>
    <row r="146" spans="1:11" x14ac:dyDescent="0.35">
      <c r="A146" s="3" t="s">
        <v>279</v>
      </c>
    </row>
  </sheetData>
  <mergeCells count="4">
    <mergeCell ref="B1:K1"/>
    <mergeCell ref="B4:K4"/>
    <mergeCell ref="B5:K5"/>
    <mergeCell ref="A7:K7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Distrib. (1ª fase - 02.05.24)</vt:lpstr>
      <vt:lpstr>Distrib. (2ª fase - 05.07.24)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Helena Moreira Paraquetti</dc:creator>
  <cp:lastModifiedBy>Luiz Carlos Ferreira de Souza</cp:lastModifiedBy>
  <dcterms:created xsi:type="dcterms:W3CDTF">2023-03-17T16:45:27Z</dcterms:created>
  <dcterms:modified xsi:type="dcterms:W3CDTF">2024-07-10T17:02:35Z</dcterms:modified>
</cp:coreProperties>
</file>