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21" documentId="8_{8797A29C-9288-43E8-A31E-0609AAA65D79}" xr6:coauthVersionLast="47" xr6:coauthVersionMax="47" xr10:uidLastSave="{3746CAA8-24B6-41B2-9F24-CE3B86BFAC80}"/>
  <bookViews>
    <workbookView xWindow="-110" yWindow="-110" windowWidth="19420" windowHeight="10420" xr2:uid="{00000000-000D-0000-FFFF-FFFF00000000}"/>
  </bookViews>
  <sheets>
    <sheet name="Areas (m²)-Preencher" sheetId="3" r:id="rId1"/>
    <sheet name="Exemplo1" sheetId="1" r:id="rId2"/>
    <sheet name="Exemplo2" sheetId="5" r:id="rId3"/>
    <sheet name="Parâmetros" sheetId="4" state="hidden" r:id="rId4"/>
  </sheets>
  <definedNames>
    <definedName name="_xlnm.Print_Titles" localSheetId="0">'Areas (m²)-Preencher'!$2:$2</definedName>
    <definedName name="_xlnm.Print_Titles" localSheetId="1">Exemplo1!#REF!</definedName>
    <definedName name="_xlnm.Print_Titles" localSheetId="2">Exemplo2!#REF!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2" i="3" l="1"/>
  <c r="J185" i="3"/>
  <c r="J190" i="3"/>
  <c r="J189" i="3"/>
  <c r="J188" i="3"/>
  <c r="J187" i="3"/>
  <c r="J186" i="3"/>
  <c r="D160" i="3"/>
  <c r="E159" i="3"/>
  <c r="E158" i="3"/>
  <c r="E160" i="3" s="1"/>
  <c r="E157" i="3"/>
  <c r="I114" i="3"/>
  <c r="D114" i="3"/>
  <c r="J114" i="3" s="1"/>
  <c r="K114" i="3" s="1"/>
  <c r="I113" i="3"/>
  <c r="D113" i="3"/>
  <c r="J113" i="3" s="1"/>
  <c r="K113" i="3" s="1"/>
  <c r="D93" i="3"/>
  <c r="B106" i="3"/>
  <c r="B92" i="3"/>
  <c r="C58" i="3"/>
  <c r="B58" i="3"/>
  <c r="C57" i="3"/>
  <c r="B57" i="3"/>
  <c r="C42" i="3"/>
  <c r="B42" i="3"/>
  <c r="E168" i="3" l="1"/>
  <c r="E177" i="3" s="1"/>
  <c r="I30" i="1"/>
  <c r="I29" i="1"/>
  <c r="I28" i="1"/>
  <c r="C156" i="5"/>
  <c r="A156" i="5"/>
  <c r="C149" i="5"/>
  <c r="A149" i="5"/>
  <c r="C148" i="5"/>
  <c r="A148" i="5"/>
  <c r="C147" i="5"/>
  <c r="A147" i="5"/>
  <c r="C140" i="5"/>
  <c r="A140" i="5"/>
  <c r="C139" i="5"/>
  <c r="A139" i="5"/>
  <c r="C138" i="5"/>
  <c r="A138" i="5"/>
  <c r="C137" i="5"/>
  <c r="A137" i="5"/>
  <c r="C130" i="5"/>
  <c r="A130" i="5"/>
  <c r="C129" i="5"/>
  <c r="A129" i="5"/>
  <c r="C128" i="5"/>
  <c r="A128" i="5"/>
  <c r="C127" i="5"/>
  <c r="A127" i="5"/>
  <c r="C126" i="5"/>
  <c r="A126" i="5"/>
  <c r="C125" i="5"/>
  <c r="A125" i="5"/>
  <c r="D114" i="5"/>
  <c r="J114" i="5" s="1"/>
  <c r="K114" i="5" s="1"/>
  <c r="D113" i="5"/>
  <c r="J113" i="5" s="1"/>
  <c r="K113" i="5" s="1"/>
  <c r="D112" i="5"/>
  <c r="J112" i="5" s="1"/>
  <c r="D111" i="5"/>
  <c r="J111" i="5" s="1"/>
  <c r="K111" i="5" s="1"/>
  <c r="D110" i="5"/>
  <c r="J110" i="5" s="1"/>
  <c r="K110" i="5" s="1"/>
  <c r="D109" i="5"/>
  <c r="J109" i="5" s="1"/>
  <c r="K109" i="5" s="1"/>
  <c r="D108" i="5"/>
  <c r="J108" i="5" s="1"/>
  <c r="K108" i="5" s="1"/>
  <c r="J107" i="5"/>
  <c r="K107" i="5" s="1"/>
  <c r="D107" i="5"/>
  <c r="D106" i="5"/>
  <c r="J106" i="5" s="1"/>
  <c r="K106" i="5" s="1"/>
  <c r="D105" i="5"/>
  <c r="J105" i="5" s="1"/>
  <c r="D104" i="5"/>
  <c r="J104" i="5" s="1"/>
  <c r="K104" i="5" s="1"/>
  <c r="D103" i="5"/>
  <c r="J103" i="5" s="1"/>
  <c r="K103" i="5" s="1"/>
  <c r="J102" i="5"/>
  <c r="K102" i="5" s="1"/>
  <c r="D102" i="5"/>
  <c r="J101" i="5"/>
  <c r="K101" i="5" s="1"/>
  <c r="D101" i="5"/>
  <c r="J100" i="5"/>
  <c r="K100" i="5" s="1"/>
  <c r="D100" i="5"/>
  <c r="D99" i="5"/>
  <c r="J99" i="5" s="1"/>
  <c r="K99" i="5" s="1"/>
  <c r="D98" i="5"/>
  <c r="J98" i="5" s="1"/>
  <c r="D97" i="5"/>
  <c r="J97" i="5" s="1"/>
  <c r="K97" i="5" s="1"/>
  <c r="D96" i="5"/>
  <c r="J96" i="5" s="1"/>
  <c r="K96" i="5" s="1"/>
  <c r="D95" i="5"/>
  <c r="J95" i="5" s="1"/>
  <c r="K95" i="5" s="1"/>
  <c r="D94" i="5"/>
  <c r="J94" i="5" s="1"/>
  <c r="K94" i="5" s="1"/>
  <c r="D93" i="5"/>
  <c r="J93" i="5" s="1"/>
  <c r="K93" i="5" s="1"/>
  <c r="D92" i="5"/>
  <c r="J92" i="5" s="1"/>
  <c r="K92" i="5" s="1"/>
  <c r="J91" i="5"/>
  <c r="D91" i="5"/>
  <c r="D90" i="5"/>
  <c r="J90" i="5" s="1"/>
  <c r="K90" i="5" s="1"/>
  <c r="D89" i="5"/>
  <c r="J89" i="5" s="1"/>
  <c r="K89" i="5" s="1"/>
  <c r="D88" i="5"/>
  <c r="J88" i="5" s="1"/>
  <c r="K88" i="5" s="1"/>
  <c r="D87" i="5"/>
  <c r="J87" i="5" s="1"/>
  <c r="K87" i="5" s="1"/>
  <c r="J86" i="5"/>
  <c r="K86" i="5" s="1"/>
  <c r="D86" i="5"/>
  <c r="J85" i="5"/>
  <c r="B140" i="5" s="1"/>
  <c r="D140" i="5" s="1"/>
  <c r="D85" i="5"/>
  <c r="J84" i="5"/>
  <c r="K84" i="5" s="1"/>
  <c r="D84" i="5"/>
  <c r="D83" i="5"/>
  <c r="J83" i="5" s="1"/>
  <c r="K83" i="5" s="1"/>
  <c r="D82" i="5"/>
  <c r="J82" i="5" s="1"/>
  <c r="K82" i="5" s="1"/>
  <c r="D81" i="5"/>
  <c r="J81" i="5" s="1"/>
  <c r="K81" i="5" s="1"/>
  <c r="D80" i="5"/>
  <c r="J80" i="5" s="1"/>
  <c r="K80" i="5" s="1"/>
  <c r="D79" i="5"/>
  <c r="J79" i="5" s="1"/>
  <c r="K79" i="5" s="1"/>
  <c r="D78" i="5"/>
  <c r="J78" i="5" s="1"/>
  <c r="K78" i="5" s="1"/>
  <c r="D77" i="5"/>
  <c r="J77" i="5" s="1"/>
  <c r="K77" i="5" s="1"/>
  <c r="D76" i="5"/>
  <c r="J76" i="5" s="1"/>
  <c r="K76" i="5" s="1"/>
  <c r="J75" i="5"/>
  <c r="K75" i="5" s="1"/>
  <c r="D75" i="5"/>
  <c r="D74" i="5"/>
  <c r="J74" i="5" s="1"/>
  <c r="K74" i="5" s="1"/>
  <c r="D73" i="5"/>
  <c r="J73" i="5" s="1"/>
  <c r="K73" i="5" s="1"/>
  <c r="D72" i="5"/>
  <c r="J72" i="5" s="1"/>
  <c r="K72" i="5" s="1"/>
  <c r="D71" i="5"/>
  <c r="J71" i="5" s="1"/>
  <c r="J70" i="5"/>
  <c r="K70" i="5" s="1"/>
  <c r="D70" i="5"/>
  <c r="J69" i="5"/>
  <c r="K69" i="5" s="1"/>
  <c r="D69" i="5"/>
  <c r="J68" i="5"/>
  <c r="K68" i="5" s="1"/>
  <c r="D68" i="5"/>
  <c r="D67" i="5"/>
  <c r="J67" i="5" s="1"/>
  <c r="K67" i="5" s="1"/>
  <c r="D66" i="5"/>
  <c r="J66" i="5" s="1"/>
  <c r="K66" i="5" s="1"/>
  <c r="D65" i="5"/>
  <c r="J65" i="5" s="1"/>
  <c r="K65" i="5" s="1"/>
  <c r="D64" i="5"/>
  <c r="J64" i="5" s="1"/>
  <c r="D63" i="5"/>
  <c r="J63" i="5" s="1"/>
  <c r="K63" i="5" s="1"/>
  <c r="D62" i="5"/>
  <c r="J62" i="5" s="1"/>
  <c r="K62" i="5" s="1"/>
  <c r="D61" i="5"/>
  <c r="J61" i="5" s="1"/>
  <c r="K61" i="5" s="1"/>
  <c r="D60" i="5"/>
  <c r="J60" i="5" s="1"/>
  <c r="K60" i="5" s="1"/>
  <c r="J59" i="5"/>
  <c r="K59" i="5" s="1"/>
  <c r="D59" i="5"/>
  <c r="D58" i="5"/>
  <c r="J58" i="5" s="1"/>
  <c r="K58" i="5" s="1"/>
  <c r="D57" i="5"/>
  <c r="J57" i="5" s="1"/>
  <c r="K57" i="5" s="1"/>
  <c r="D56" i="5"/>
  <c r="J56" i="5" s="1"/>
  <c r="K56" i="5" s="1"/>
  <c r="D55" i="5"/>
  <c r="J55" i="5" s="1"/>
  <c r="K55" i="5" s="1"/>
  <c r="J54" i="5"/>
  <c r="K54" i="5" s="1"/>
  <c r="D54" i="5"/>
  <c r="J53" i="5"/>
  <c r="K53" i="5" s="1"/>
  <c r="D53" i="5"/>
  <c r="J52" i="5"/>
  <c r="D52" i="5"/>
  <c r="D51" i="5"/>
  <c r="J51" i="5" s="1"/>
  <c r="K51" i="5" s="1"/>
  <c r="J50" i="5"/>
  <c r="K50" i="5" s="1"/>
  <c r="D50" i="5"/>
  <c r="D49" i="5"/>
  <c r="J49" i="5" s="1"/>
  <c r="K49" i="5" s="1"/>
  <c r="D48" i="5"/>
  <c r="J48" i="5" s="1"/>
  <c r="K48" i="5" s="1"/>
  <c r="D47" i="5"/>
  <c r="J47" i="5" s="1"/>
  <c r="K47" i="5" s="1"/>
  <c r="D46" i="5"/>
  <c r="J46" i="5" s="1"/>
  <c r="K46" i="5" s="1"/>
  <c r="D45" i="5"/>
  <c r="J45" i="5" s="1"/>
  <c r="K45" i="5" s="1"/>
  <c r="D44" i="5"/>
  <c r="J44" i="5" s="1"/>
  <c r="K44" i="5" s="1"/>
  <c r="J43" i="5"/>
  <c r="K43" i="5" s="1"/>
  <c r="D43" i="5"/>
  <c r="D42" i="5"/>
  <c r="J42" i="5" s="1"/>
  <c r="K42" i="5" s="1"/>
  <c r="D41" i="5"/>
  <c r="J41" i="5" s="1"/>
  <c r="K41" i="5" s="1"/>
  <c r="D40" i="5"/>
  <c r="J40" i="5" s="1"/>
  <c r="D39" i="5"/>
  <c r="J39" i="5" s="1"/>
  <c r="K39" i="5" s="1"/>
  <c r="J38" i="5"/>
  <c r="K38" i="5" s="1"/>
  <c r="D38" i="5"/>
  <c r="J37" i="5"/>
  <c r="K37" i="5" s="1"/>
  <c r="D37" i="5"/>
  <c r="J36" i="5"/>
  <c r="K36" i="5" s="1"/>
  <c r="D36" i="5"/>
  <c r="D35" i="5"/>
  <c r="J35" i="5" s="1"/>
  <c r="K35" i="5" s="1"/>
  <c r="D34" i="5"/>
  <c r="J34" i="5" s="1"/>
  <c r="D33" i="5"/>
  <c r="J33" i="5" s="1"/>
  <c r="K33" i="5" s="1"/>
  <c r="D32" i="5"/>
  <c r="J32" i="5" s="1"/>
  <c r="K32" i="5" s="1"/>
  <c r="D31" i="5"/>
  <c r="J31" i="5" s="1"/>
  <c r="K31" i="5" s="1"/>
  <c r="D30" i="5"/>
  <c r="J30" i="5" s="1"/>
  <c r="K30" i="5" s="1"/>
  <c r="J29" i="5"/>
  <c r="K29" i="5" s="1"/>
  <c r="D29" i="5"/>
  <c r="J28" i="5"/>
  <c r="B127" i="5" s="1"/>
  <c r="D127" i="5" s="1"/>
  <c r="D28" i="5"/>
  <c r="J27" i="5"/>
  <c r="K27" i="5" s="1"/>
  <c r="D27" i="5"/>
  <c r="D26" i="5"/>
  <c r="J26" i="5" s="1"/>
  <c r="K26" i="5" s="1"/>
  <c r="D25" i="5"/>
  <c r="J25" i="5" s="1"/>
  <c r="K25" i="5" s="1"/>
  <c r="D24" i="5"/>
  <c r="J24" i="5" s="1"/>
  <c r="K24" i="5" s="1"/>
  <c r="D23" i="5"/>
  <c r="J23" i="5" s="1"/>
  <c r="K23" i="5" s="1"/>
  <c r="D22" i="5"/>
  <c r="J22" i="5" s="1"/>
  <c r="D21" i="5"/>
  <c r="J21" i="5" s="1"/>
  <c r="K21" i="5" s="1"/>
  <c r="D20" i="5"/>
  <c r="J20" i="5" s="1"/>
  <c r="K20" i="5" s="1"/>
  <c r="D19" i="5"/>
  <c r="J19" i="5" s="1"/>
  <c r="K19" i="5" s="1"/>
  <c r="D18" i="5"/>
  <c r="J18" i="5" s="1"/>
  <c r="K18" i="5" s="1"/>
  <c r="D17" i="5"/>
  <c r="J17" i="5" s="1"/>
  <c r="K17" i="5" s="1"/>
  <c r="D16" i="5"/>
  <c r="J16" i="5" s="1"/>
  <c r="K16" i="5" s="1"/>
  <c r="D15" i="5"/>
  <c r="J15" i="5" s="1"/>
  <c r="K15" i="5" s="1"/>
  <c r="D14" i="5"/>
  <c r="J14" i="5" s="1"/>
  <c r="K14" i="5" s="1"/>
  <c r="D13" i="5"/>
  <c r="J13" i="5" s="1"/>
  <c r="K13" i="5" s="1"/>
  <c r="D12" i="5"/>
  <c r="J12" i="5" s="1"/>
  <c r="K12" i="5" s="1"/>
  <c r="D11" i="5"/>
  <c r="J11" i="5" s="1"/>
  <c r="K11" i="5" s="1"/>
  <c r="D10" i="5"/>
  <c r="J10" i="5" s="1"/>
  <c r="K10" i="5" s="1"/>
  <c r="D9" i="5"/>
  <c r="J9" i="5" s="1"/>
  <c r="K9" i="5" s="1"/>
  <c r="D8" i="5"/>
  <c r="J8" i="5" s="1"/>
  <c r="K8" i="5" s="1"/>
  <c r="D7" i="5"/>
  <c r="J7" i="5" s="1"/>
  <c r="K7" i="5" s="1"/>
  <c r="D6" i="5"/>
  <c r="J6" i="5" s="1"/>
  <c r="K6" i="5" s="1"/>
  <c r="J5" i="5"/>
  <c r="K5" i="5" s="1"/>
  <c r="D5" i="5"/>
  <c r="D4" i="5"/>
  <c r="J4" i="5" s="1"/>
  <c r="K4" i="5" s="1"/>
  <c r="D3" i="5"/>
  <c r="J3" i="5" s="1"/>
  <c r="K3" i="5" s="1"/>
  <c r="D2" i="5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J114" i="1"/>
  <c r="K114" i="1" s="1"/>
  <c r="D114" i="1"/>
  <c r="D113" i="1"/>
  <c r="J113" i="1" s="1"/>
  <c r="K113" i="1" s="1"/>
  <c r="J112" i="1"/>
  <c r="D112" i="1"/>
  <c r="D111" i="1"/>
  <c r="J111" i="1" s="1"/>
  <c r="K111" i="1" s="1"/>
  <c r="D110" i="1"/>
  <c r="J110" i="1" s="1"/>
  <c r="K110" i="1" s="1"/>
  <c r="D109" i="1"/>
  <c r="J109" i="1" s="1"/>
  <c r="K109" i="1" s="1"/>
  <c r="D108" i="1"/>
  <c r="J108" i="1" s="1"/>
  <c r="K108" i="1" s="1"/>
  <c r="D107" i="1"/>
  <c r="J107" i="1" s="1"/>
  <c r="K107" i="1" s="1"/>
  <c r="D106" i="1"/>
  <c r="J106" i="1" s="1"/>
  <c r="K106" i="1" s="1"/>
  <c r="J105" i="1"/>
  <c r="K105" i="1" s="1"/>
  <c r="D105" i="1"/>
  <c r="D104" i="1"/>
  <c r="J104" i="1" s="1"/>
  <c r="K104" i="1" s="1"/>
  <c r="D103" i="1"/>
  <c r="J103" i="1" s="1"/>
  <c r="K103" i="1" s="1"/>
  <c r="D102" i="1"/>
  <c r="J102" i="1" s="1"/>
  <c r="K102" i="1" s="1"/>
  <c r="D101" i="1"/>
  <c r="J101" i="1" s="1"/>
  <c r="K101" i="1" s="1"/>
  <c r="J100" i="1"/>
  <c r="K100" i="1" s="1"/>
  <c r="D100" i="1"/>
  <c r="J99" i="1"/>
  <c r="K99" i="1" s="1"/>
  <c r="D99" i="1"/>
  <c r="J98" i="1"/>
  <c r="K98" i="1" s="1"/>
  <c r="D98" i="1"/>
  <c r="D97" i="1"/>
  <c r="J97" i="1" s="1"/>
  <c r="K97" i="1" s="1"/>
  <c r="J96" i="1"/>
  <c r="K96" i="1" s="1"/>
  <c r="D96" i="1"/>
  <c r="D95" i="1"/>
  <c r="J95" i="1" s="1"/>
  <c r="K95" i="1" s="1"/>
  <c r="D94" i="1"/>
  <c r="J94" i="1" s="1"/>
  <c r="K94" i="1" s="1"/>
  <c r="D93" i="1"/>
  <c r="J93" i="1" s="1"/>
  <c r="K93" i="1" s="1"/>
  <c r="D92" i="1"/>
  <c r="J92" i="1" s="1"/>
  <c r="K92" i="1" s="1"/>
  <c r="D91" i="1"/>
  <c r="J91" i="1" s="1"/>
  <c r="K91" i="1" s="1"/>
  <c r="D90" i="1"/>
  <c r="J90" i="1" s="1"/>
  <c r="K90" i="1" s="1"/>
  <c r="J89" i="1"/>
  <c r="K89" i="1" s="1"/>
  <c r="D89" i="1"/>
  <c r="D88" i="1"/>
  <c r="J88" i="1" s="1"/>
  <c r="K88" i="1" s="1"/>
  <c r="D87" i="1"/>
  <c r="J87" i="1" s="1"/>
  <c r="K87" i="1" s="1"/>
  <c r="D86" i="1"/>
  <c r="J86" i="1" s="1"/>
  <c r="K86" i="1" s="1"/>
  <c r="D85" i="1"/>
  <c r="J85" i="1" s="1"/>
  <c r="K85" i="1" s="1"/>
  <c r="J84" i="1"/>
  <c r="D84" i="1"/>
  <c r="J83" i="1"/>
  <c r="K83" i="1" s="1"/>
  <c r="D83" i="1"/>
  <c r="J82" i="1"/>
  <c r="K82" i="1" s="1"/>
  <c r="D82" i="1"/>
  <c r="D81" i="1"/>
  <c r="J81" i="1" s="1"/>
  <c r="K81" i="1" s="1"/>
  <c r="J80" i="1"/>
  <c r="K80" i="1" s="1"/>
  <c r="D80" i="1"/>
  <c r="D79" i="1"/>
  <c r="J79" i="1" s="1"/>
  <c r="K79" i="1" s="1"/>
  <c r="D78" i="1"/>
  <c r="J78" i="1" s="1"/>
  <c r="K78" i="1" s="1"/>
  <c r="D77" i="1"/>
  <c r="J77" i="1" s="1"/>
  <c r="D76" i="1"/>
  <c r="J76" i="1" s="1"/>
  <c r="K76" i="1" s="1"/>
  <c r="D75" i="1"/>
  <c r="J75" i="1" s="1"/>
  <c r="K75" i="1" s="1"/>
  <c r="D74" i="1"/>
  <c r="J74" i="1" s="1"/>
  <c r="K74" i="1" s="1"/>
  <c r="J73" i="1"/>
  <c r="K73" i="1" s="1"/>
  <c r="D73" i="1"/>
  <c r="D72" i="1"/>
  <c r="J72" i="1" s="1"/>
  <c r="K72" i="1" s="1"/>
  <c r="D71" i="1"/>
  <c r="J71" i="1" s="1"/>
  <c r="D70" i="1"/>
  <c r="J70" i="1" s="1"/>
  <c r="K70" i="1" s="1"/>
  <c r="D69" i="1"/>
  <c r="J69" i="1" s="1"/>
  <c r="K69" i="1" s="1"/>
  <c r="J68" i="1"/>
  <c r="K68" i="1" s="1"/>
  <c r="D68" i="1"/>
  <c r="J67" i="1"/>
  <c r="K67" i="1" s="1"/>
  <c r="D67" i="1"/>
  <c r="J66" i="1"/>
  <c r="K66" i="1" s="1"/>
  <c r="D66" i="1"/>
  <c r="D65" i="1"/>
  <c r="J65" i="1" s="1"/>
  <c r="K65" i="1" s="1"/>
  <c r="J64" i="1"/>
  <c r="K64" i="1" s="1"/>
  <c r="D64" i="1"/>
  <c r="D63" i="1"/>
  <c r="J63" i="1" s="1"/>
  <c r="K63" i="1" s="1"/>
  <c r="D62" i="1"/>
  <c r="J62" i="1" s="1"/>
  <c r="K62" i="1" s="1"/>
  <c r="D61" i="1"/>
  <c r="J61" i="1" s="1"/>
  <c r="K61" i="1" s="1"/>
  <c r="D60" i="1"/>
  <c r="J60" i="1" s="1"/>
  <c r="K60" i="1" s="1"/>
  <c r="D59" i="1"/>
  <c r="J59" i="1" s="1"/>
  <c r="K59" i="1" s="1"/>
  <c r="D58" i="1"/>
  <c r="J58" i="1" s="1"/>
  <c r="K58" i="1" s="1"/>
  <c r="J57" i="1"/>
  <c r="K57" i="1" s="1"/>
  <c r="D57" i="1"/>
  <c r="D56" i="1"/>
  <c r="J56" i="1" s="1"/>
  <c r="K56" i="1" s="1"/>
  <c r="D55" i="1"/>
  <c r="J55" i="1" s="1"/>
  <c r="K55" i="1" s="1"/>
  <c r="D54" i="1"/>
  <c r="J54" i="1" s="1"/>
  <c r="K54" i="1" s="1"/>
  <c r="D53" i="1"/>
  <c r="J53" i="1" s="1"/>
  <c r="K53" i="1" s="1"/>
  <c r="J52" i="1"/>
  <c r="D52" i="1"/>
  <c r="J51" i="1"/>
  <c r="K51" i="1" s="1"/>
  <c r="D51" i="1"/>
  <c r="J50" i="1"/>
  <c r="K50" i="1" s="1"/>
  <c r="D50" i="1"/>
  <c r="D49" i="1"/>
  <c r="J49" i="1" s="1"/>
  <c r="K49" i="1" s="1"/>
  <c r="J48" i="1"/>
  <c r="K48" i="1" s="1"/>
  <c r="D48" i="1"/>
  <c r="D47" i="1"/>
  <c r="J47" i="1" s="1"/>
  <c r="K47" i="1" s="1"/>
  <c r="D46" i="1"/>
  <c r="J46" i="1" s="1"/>
  <c r="K46" i="1" s="1"/>
  <c r="D45" i="1"/>
  <c r="J45" i="1" s="1"/>
  <c r="K45" i="1" s="1"/>
  <c r="D44" i="1"/>
  <c r="J44" i="1" s="1"/>
  <c r="K44" i="1" s="1"/>
  <c r="D43" i="1"/>
  <c r="J43" i="1" s="1"/>
  <c r="K43" i="1" s="1"/>
  <c r="D42" i="1"/>
  <c r="J42" i="1" s="1"/>
  <c r="K42" i="1" s="1"/>
  <c r="J41" i="1"/>
  <c r="K41" i="1" s="1"/>
  <c r="D41" i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J36" i="1"/>
  <c r="K36" i="1" s="1"/>
  <c r="D36" i="1"/>
  <c r="J35" i="1"/>
  <c r="K35" i="1" s="1"/>
  <c r="D35" i="1"/>
  <c r="J34" i="1"/>
  <c r="D34" i="1"/>
  <c r="D33" i="1"/>
  <c r="J33" i="1" s="1"/>
  <c r="K33" i="1" s="1"/>
  <c r="J32" i="1"/>
  <c r="K32" i="1" s="1"/>
  <c r="D32" i="1"/>
  <c r="D31" i="1"/>
  <c r="J31" i="1" s="1"/>
  <c r="K31" i="1" s="1"/>
  <c r="D30" i="1"/>
  <c r="J30" i="1" s="1"/>
  <c r="K30" i="1" s="1"/>
  <c r="D29" i="1"/>
  <c r="D28" i="1"/>
  <c r="J27" i="1"/>
  <c r="K27" i="1" s="1"/>
  <c r="D27" i="1"/>
  <c r="J26" i="1"/>
  <c r="K26" i="1" s="1"/>
  <c r="D26" i="1"/>
  <c r="D25" i="1"/>
  <c r="J25" i="1" s="1"/>
  <c r="K25" i="1" s="1"/>
  <c r="J24" i="1"/>
  <c r="K24" i="1" s="1"/>
  <c r="D24" i="1"/>
  <c r="D23" i="1"/>
  <c r="J23" i="1" s="1"/>
  <c r="K23" i="1" s="1"/>
  <c r="D22" i="1"/>
  <c r="J22" i="1" s="1"/>
  <c r="D21" i="1"/>
  <c r="J21" i="1" s="1"/>
  <c r="K21" i="1" s="1"/>
  <c r="D20" i="1"/>
  <c r="J20" i="1" s="1"/>
  <c r="K20" i="1" s="1"/>
  <c r="D19" i="1"/>
  <c r="J19" i="1" s="1"/>
  <c r="K19" i="1" s="1"/>
  <c r="D18" i="1"/>
  <c r="J18" i="1" s="1"/>
  <c r="K18" i="1" s="1"/>
  <c r="D17" i="1"/>
  <c r="J17" i="1" s="1"/>
  <c r="K17" i="1" s="1"/>
  <c r="D16" i="1"/>
  <c r="J16" i="1" s="1"/>
  <c r="K16" i="1" s="1"/>
  <c r="D15" i="1"/>
  <c r="J15" i="1" s="1"/>
  <c r="K15" i="1" s="1"/>
  <c r="D14" i="1"/>
  <c r="J14" i="1" s="1"/>
  <c r="K14" i="1" s="1"/>
  <c r="D13" i="1"/>
  <c r="J13" i="1" s="1"/>
  <c r="K13" i="1" s="1"/>
  <c r="J12" i="1"/>
  <c r="K12" i="1" s="1"/>
  <c r="D12" i="1"/>
  <c r="J11" i="1"/>
  <c r="K11" i="1" s="1"/>
  <c r="D11" i="1"/>
  <c r="J10" i="1"/>
  <c r="K10" i="1" s="1"/>
  <c r="D10" i="1"/>
  <c r="D9" i="1"/>
  <c r="J9" i="1" s="1"/>
  <c r="K9" i="1" s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C150" i="3"/>
  <c r="C149" i="3"/>
  <c r="C148" i="3"/>
  <c r="A150" i="3"/>
  <c r="A149" i="3"/>
  <c r="A148" i="3"/>
  <c r="C141" i="3"/>
  <c r="C140" i="3"/>
  <c r="C139" i="3"/>
  <c r="C138" i="3"/>
  <c r="A141" i="3"/>
  <c r="A140" i="3"/>
  <c r="A139" i="3"/>
  <c r="A138" i="3"/>
  <c r="C131" i="3"/>
  <c r="C130" i="3"/>
  <c r="C129" i="3"/>
  <c r="C128" i="3"/>
  <c r="C127" i="3"/>
  <c r="C126" i="3"/>
  <c r="D11" i="3"/>
  <c r="J11" i="3" s="1"/>
  <c r="K11" i="3" s="1"/>
  <c r="D12" i="3"/>
  <c r="J12" i="3" s="1"/>
  <c r="K12" i="3" s="1"/>
  <c r="A130" i="3"/>
  <c r="A131" i="3"/>
  <c r="A127" i="3"/>
  <c r="A128" i="3"/>
  <c r="A129" i="3"/>
  <c r="A126" i="3"/>
  <c r="D112" i="3"/>
  <c r="J112" i="3" s="1"/>
  <c r="K112" i="3" s="1"/>
  <c r="D111" i="3"/>
  <c r="J111" i="3" s="1"/>
  <c r="K111" i="3" s="1"/>
  <c r="D110" i="3"/>
  <c r="J110" i="3" s="1"/>
  <c r="K110" i="3" s="1"/>
  <c r="D109" i="3"/>
  <c r="J109" i="3" s="1"/>
  <c r="K109" i="3" s="1"/>
  <c r="D108" i="3"/>
  <c r="J108" i="3" s="1"/>
  <c r="K108" i="3" s="1"/>
  <c r="D107" i="3"/>
  <c r="J107" i="3" s="1"/>
  <c r="K107" i="3" s="1"/>
  <c r="D106" i="3"/>
  <c r="J106" i="3" s="1"/>
  <c r="K106" i="3" s="1"/>
  <c r="D105" i="3"/>
  <c r="J105" i="3" s="1"/>
  <c r="K105" i="3" s="1"/>
  <c r="D104" i="3"/>
  <c r="J104" i="3" s="1"/>
  <c r="K104" i="3" s="1"/>
  <c r="D103" i="3"/>
  <c r="J103" i="3" s="1"/>
  <c r="K103" i="3" s="1"/>
  <c r="D102" i="3"/>
  <c r="J102" i="3" s="1"/>
  <c r="K102" i="3" s="1"/>
  <c r="D101" i="3"/>
  <c r="J101" i="3" s="1"/>
  <c r="K101" i="3" s="1"/>
  <c r="D100" i="3"/>
  <c r="J100" i="3" s="1"/>
  <c r="K100" i="3" s="1"/>
  <c r="D99" i="3"/>
  <c r="J99" i="3" s="1"/>
  <c r="K99" i="3" s="1"/>
  <c r="D67" i="3"/>
  <c r="J67" i="3" s="1"/>
  <c r="K67" i="3" s="1"/>
  <c r="D94" i="3"/>
  <c r="J94" i="3" s="1"/>
  <c r="K94" i="3" s="1"/>
  <c r="D87" i="3"/>
  <c r="J87" i="3" s="1"/>
  <c r="K87" i="3" s="1"/>
  <c r="D80" i="3"/>
  <c r="J80" i="3" s="1"/>
  <c r="K80" i="3" s="1"/>
  <c r="D98" i="3"/>
  <c r="J98" i="3" s="1"/>
  <c r="K98" i="3" s="1"/>
  <c r="D97" i="3"/>
  <c r="J97" i="3" s="1"/>
  <c r="K97" i="3" s="1"/>
  <c r="D96" i="3"/>
  <c r="J96" i="3" s="1"/>
  <c r="K96" i="3" s="1"/>
  <c r="D95" i="3"/>
  <c r="J95" i="3" s="1"/>
  <c r="K95" i="3" s="1"/>
  <c r="J93" i="3"/>
  <c r="K93" i="3" s="1"/>
  <c r="D92" i="3"/>
  <c r="J92" i="3" s="1"/>
  <c r="K92" i="3" s="1"/>
  <c r="D91" i="3"/>
  <c r="J91" i="3" s="1"/>
  <c r="K91" i="3" s="1"/>
  <c r="D90" i="3"/>
  <c r="J90" i="3" s="1"/>
  <c r="K90" i="3" s="1"/>
  <c r="D89" i="3"/>
  <c r="J89" i="3" s="1"/>
  <c r="K89" i="3" s="1"/>
  <c r="D88" i="3"/>
  <c r="J88" i="3" s="1"/>
  <c r="K88" i="3" s="1"/>
  <c r="D86" i="3"/>
  <c r="J86" i="3" s="1"/>
  <c r="K86" i="3" s="1"/>
  <c r="D85" i="3"/>
  <c r="J85" i="3" s="1"/>
  <c r="K85" i="3" s="1"/>
  <c r="D84" i="3"/>
  <c r="J84" i="3" s="1"/>
  <c r="K84" i="3" s="1"/>
  <c r="D83" i="3"/>
  <c r="J83" i="3" s="1"/>
  <c r="K83" i="3" s="1"/>
  <c r="D82" i="3"/>
  <c r="J82" i="3" s="1"/>
  <c r="K82" i="3" s="1"/>
  <c r="D81" i="3"/>
  <c r="J81" i="3" s="1"/>
  <c r="K81" i="3" s="1"/>
  <c r="D79" i="3"/>
  <c r="J79" i="3" s="1"/>
  <c r="K79" i="3" s="1"/>
  <c r="D78" i="3"/>
  <c r="J78" i="3" s="1"/>
  <c r="K78" i="3" s="1"/>
  <c r="D77" i="3"/>
  <c r="J77" i="3" s="1"/>
  <c r="K77" i="3" s="1"/>
  <c r="D76" i="3"/>
  <c r="J76" i="3" s="1"/>
  <c r="K76" i="3" s="1"/>
  <c r="D75" i="3"/>
  <c r="J75" i="3" s="1"/>
  <c r="K75" i="3" s="1"/>
  <c r="D74" i="3"/>
  <c r="J74" i="3" s="1"/>
  <c r="K74" i="3" s="1"/>
  <c r="D73" i="3"/>
  <c r="J73" i="3" s="1"/>
  <c r="K73" i="3" s="1"/>
  <c r="D72" i="3"/>
  <c r="J72" i="3" s="1"/>
  <c r="K72" i="3" s="1"/>
  <c r="D71" i="3"/>
  <c r="J71" i="3" s="1"/>
  <c r="K71" i="3" s="1"/>
  <c r="D70" i="3"/>
  <c r="J70" i="3" s="1"/>
  <c r="K70" i="3" s="1"/>
  <c r="D69" i="3"/>
  <c r="J69" i="3" s="1"/>
  <c r="K69" i="3" s="1"/>
  <c r="D68" i="3"/>
  <c r="J68" i="3" s="1"/>
  <c r="K68" i="3" s="1"/>
  <c r="D66" i="3"/>
  <c r="J66" i="3" s="1"/>
  <c r="K66" i="3" s="1"/>
  <c r="D65" i="3"/>
  <c r="J65" i="3" s="1"/>
  <c r="K65" i="3" s="1"/>
  <c r="D64" i="3"/>
  <c r="J64" i="3" s="1"/>
  <c r="K64" i="3" s="1"/>
  <c r="D63" i="3"/>
  <c r="J63" i="3" s="1"/>
  <c r="K63" i="3" s="1"/>
  <c r="D62" i="3"/>
  <c r="J62" i="3" s="1"/>
  <c r="K62" i="3" s="1"/>
  <c r="D61" i="3"/>
  <c r="J61" i="3" s="1"/>
  <c r="K61" i="3" s="1"/>
  <c r="D60" i="3"/>
  <c r="J60" i="3" s="1"/>
  <c r="K60" i="3" s="1"/>
  <c r="D59" i="3"/>
  <c r="J59" i="3" s="1"/>
  <c r="K59" i="3" s="1"/>
  <c r="D58" i="3"/>
  <c r="J58" i="3" s="1"/>
  <c r="K58" i="3" s="1"/>
  <c r="D57" i="3"/>
  <c r="J57" i="3" s="1"/>
  <c r="K57" i="3" s="1"/>
  <c r="D56" i="3"/>
  <c r="J56" i="3" s="1"/>
  <c r="K56" i="3" s="1"/>
  <c r="D55" i="3"/>
  <c r="J55" i="3" s="1"/>
  <c r="K55" i="3" s="1"/>
  <c r="D54" i="3"/>
  <c r="J54" i="3" s="1"/>
  <c r="K54" i="3" s="1"/>
  <c r="D53" i="3"/>
  <c r="J53" i="3" s="1"/>
  <c r="K53" i="3" s="1"/>
  <c r="D52" i="3"/>
  <c r="J52" i="3" s="1"/>
  <c r="K52" i="3" s="1"/>
  <c r="D51" i="3"/>
  <c r="J51" i="3" s="1"/>
  <c r="K51" i="3" s="1"/>
  <c r="D50" i="3"/>
  <c r="J50" i="3" s="1"/>
  <c r="K50" i="3" s="1"/>
  <c r="D49" i="3"/>
  <c r="J49" i="3" s="1"/>
  <c r="K49" i="3" s="1"/>
  <c r="D48" i="3"/>
  <c r="J48" i="3" s="1"/>
  <c r="K48" i="3" s="1"/>
  <c r="D47" i="3"/>
  <c r="J47" i="3" s="1"/>
  <c r="K47" i="3" s="1"/>
  <c r="D46" i="3"/>
  <c r="J46" i="3" s="1"/>
  <c r="K46" i="3" s="1"/>
  <c r="D45" i="3"/>
  <c r="J45" i="3" s="1"/>
  <c r="K45" i="3" s="1"/>
  <c r="D44" i="3"/>
  <c r="J44" i="3" s="1"/>
  <c r="K44" i="3" s="1"/>
  <c r="D43" i="3"/>
  <c r="J43" i="3" s="1"/>
  <c r="K43" i="3" s="1"/>
  <c r="D42" i="3"/>
  <c r="J42" i="3" s="1"/>
  <c r="K42" i="3" s="1"/>
  <c r="D41" i="3"/>
  <c r="J41" i="3" s="1"/>
  <c r="K41" i="3" s="1"/>
  <c r="D40" i="3"/>
  <c r="J40" i="3" s="1"/>
  <c r="K40" i="3" s="1"/>
  <c r="D39" i="3"/>
  <c r="J39" i="3" s="1"/>
  <c r="K39" i="3" s="1"/>
  <c r="D38" i="3"/>
  <c r="J38" i="3" s="1"/>
  <c r="K38" i="3" s="1"/>
  <c r="D37" i="3"/>
  <c r="J37" i="3" s="1"/>
  <c r="K37" i="3" s="1"/>
  <c r="D36" i="3"/>
  <c r="J36" i="3" s="1"/>
  <c r="K36" i="3" s="1"/>
  <c r="D35" i="3"/>
  <c r="J35" i="3" s="1"/>
  <c r="K35" i="3" s="1"/>
  <c r="D34" i="3"/>
  <c r="J34" i="3" s="1"/>
  <c r="K34" i="3" s="1"/>
  <c r="D33" i="3"/>
  <c r="J33" i="3" s="1"/>
  <c r="K33" i="3" s="1"/>
  <c r="D32" i="3"/>
  <c r="J32" i="3" s="1"/>
  <c r="K32" i="3" s="1"/>
  <c r="D31" i="3"/>
  <c r="J31" i="3" s="1"/>
  <c r="K31" i="3" s="1"/>
  <c r="D30" i="3"/>
  <c r="D29" i="3"/>
  <c r="J29" i="3" s="1"/>
  <c r="K29" i="3" s="1"/>
  <c r="D28" i="3"/>
  <c r="J28" i="3" s="1"/>
  <c r="K28" i="3" s="1"/>
  <c r="D27" i="3"/>
  <c r="J27" i="3" s="1"/>
  <c r="K27" i="3" s="1"/>
  <c r="D26" i="3"/>
  <c r="J26" i="3" s="1"/>
  <c r="K26" i="3" s="1"/>
  <c r="D25" i="3"/>
  <c r="J25" i="3" s="1"/>
  <c r="K25" i="3" s="1"/>
  <c r="D24" i="3"/>
  <c r="J24" i="3" s="1"/>
  <c r="K24" i="3" s="1"/>
  <c r="D23" i="3"/>
  <c r="J23" i="3" s="1"/>
  <c r="K23" i="3" s="1"/>
  <c r="B156" i="1" l="1"/>
  <c r="D156" i="1" s="1"/>
  <c r="D158" i="1" s="1"/>
  <c r="E158" i="1" s="1"/>
  <c r="B147" i="5"/>
  <c r="D147" i="5" s="1"/>
  <c r="K112" i="1"/>
  <c r="K91" i="5"/>
  <c r="J29" i="1"/>
  <c r="K29" i="1" s="1"/>
  <c r="J28" i="1"/>
  <c r="K28" i="1" s="1"/>
  <c r="D115" i="1"/>
  <c r="D115" i="5"/>
  <c r="B128" i="5"/>
  <c r="D128" i="5" s="1"/>
  <c r="K34" i="5"/>
  <c r="B138" i="5"/>
  <c r="D138" i="5" s="1"/>
  <c r="K71" i="5"/>
  <c r="K40" i="5"/>
  <c r="B129" i="5"/>
  <c r="D129" i="5" s="1"/>
  <c r="K98" i="5"/>
  <c r="B148" i="5"/>
  <c r="D148" i="5" s="1"/>
  <c r="K112" i="5"/>
  <c r="B156" i="5"/>
  <c r="D156" i="5" s="1"/>
  <c r="D158" i="5" s="1"/>
  <c r="E158" i="5" s="1"/>
  <c r="B130" i="5"/>
  <c r="D130" i="5" s="1"/>
  <c r="B149" i="5"/>
  <c r="D149" i="5" s="1"/>
  <c r="K105" i="5"/>
  <c r="K64" i="5"/>
  <c r="B137" i="5"/>
  <c r="D137" i="5" s="1"/>
  <c r="D142" i="5" s="1"/>
  <c r="E142" i="5" s="1"/>
  <c r="K22" i="5"/>
  <c r="B126" i="5"/>
  <c r="D126" i="5" s="1"/>
  <c r="K28" i="5"/>
  <c r="K52" i="5"/>
  <c r="J2" i="5"/>
  <c r="B139" i="5"/>
  <c r="D139" i="5" s="1"/>
  <c r="K85" i="5"/>
  <c r="B138" i="1"/>
  <c r="D138" i="1" s="1"/>
  <c r="K71" i="1"/>
  <c r="B149" i="1"/>
  <c r="D149" i="1" s="1"/>
  <c r="J116" i="1"/>
  <c r="B140" i="1"/>
  <c r="D140" i="1" s="1"/>
  <c r="K77" i="1"/>
  <c r="B139" i="1"/>
  <c r="D139" i="1" s="1"/>
  <c r="K22" i="1"/>
  <c r="B126" i="1"/>
  <c r="D126" i="1" s="1"/>
  <c r="B128" i="1"/>
  <c r="D128" i="1" s="1"/>
  <c r="K40" i="1"/>
  <c r="B129" i="1"/>
  <c r="D129" i="1" s="1"/>
  <c r="B130" i="1"/>
  <c r="D130" i="1" s="1"/>
  <c r="B125" i="1"/>
  <c r="D125" i="1" s="1"/>
  <c r="B148" i="1"/>
  <c r="D148" i="1" s="1"/>
  <c r="K52" i="1"/>
  <c r="K84" i="1"/>
  <c r="B137" i="1"/>
  <c r="D137" i="1" s="1"/>
  <c r="D142" i="1" s="1"/>
  <c r="E142" i="1" s="1"/>
  <c r="K2" i="1"/>
  <c r="K34" i="1"/>
  <c r="B147" i="1"/>
  <c r="D147" i="1" s="1"/>
  <c r="D151" i="1" s="1"/>
  <c r="E151" i="1" s="1"/>
  <c r="B149" i="3"/>
  <c r="D149" i="3" s="1"/>
  <c r="B148" i="3"/>
  <c r="D148" i="3" s="1"/>
  <c r="B150" i="3"/>
  <c r="D150" i="3" s="1"/>
  <c r="B138" i="3"/>
  <c r="D138" i="3" s="1"/>
  <c r="B140" i="3"/>
  <c r="D140" i="3" s="1"/>
  <c r="B141" i="3"/>
  <c r="D141" i="3" s="1"/>
  <c r="B139" i="3"/>
  <c r="D139" i="3" s="1"/>
  <c r="B131" i="3"/>
  <c r="D131" i="3" s="1"/>
  <c r="B130" i="3"/>
  <c r="D130" i="3" s="1"/>
  <c r="B127" i="3"/>
  <c r="D127" i="3" s="1"/>
  <c r="B129" i="3"/>
  <c r="D129" i="3" s="1"/>
  <c r="J30" i="3"/>
  <c r="K30" i="3" s="1"/>
  <c r="D151" i="5" l="1"/>
  <c r="E151" i="5" s="1"/>
  <c r="B127" i="1"/>
  <c r="D127" i="1" s="1"/>
  <c r="D132" i="1" s="1"/>
  <c r="E132" i="1" s="1"/>
  <c r="E160" i="1" s="1"/>
  <c r="J116" i="5"/>
  <c r="K2" i="5"/>
  <c r="K117" i="5" s="1"/>
  <c r="B125" i="5"/>
  <c r="D125" i="5" s="1"/>
  <c r="D132" i="5" s="1"/>
  <c r="E132" i="5" s="1"/>
  <c r="E160" i="5" s="1"/>
  <c r="K117" i="1"/>
  <c r="D152" i="3"/>
  <c r="E152" i="3" s="1"/>
  <c r="D143" i="3"/>
  <c r="E143" i="3" s="1"/>
  <c r="B128" i="3"/>
  <c r="D128" i="3" s="1"/>
  <c r="D10" i="3" l="1"/>
  <c r="J10" i="3" s="1"/>
  <c r="K10" i="3" s="1"/>
  <c r="D13" i="3"/>
  <c r="J13" i="3" s="1"/>
  <c r="K13" i="3" s="1"/>
  <c r="D14" i="3"/>
  <c r="J14" i="3" s="1"/>
  <c r="K14" i="3" s="1"/>
  <c r="D15" i="3"/>
  <c r="J15" i="3" s="1"/>
  <c r="K15" i="3" s="1"/>
  <c r="D16" i="3"/>
  <c r="J16" i="3" s="1"/>
  <c r="K16" i="3" s="1"/>
  <c r="D17" i="3"/>
  <c r="J17" i="3" s="1"/>
  <c r="K17" i="3" s="1"/>
  <c r="D18" i="3"/>
  <c r="J18" i="3" s="1"/>
  <c r="K18" i="3" s="1"/>
  <c r="D19" i="3"/>
  <c r="J19" i="3" s="1"/>
  <c r="K19" i="3" s="1"/>
  <c r="D20" i="3"/>
  <c r="J20" i="3" s="1"/>
  <c r="K20" i="3" s="1"/>
  <c r="D21" i="3"/>
  <c r="J21" i="3" s="1"/>
  <c r="K21" i="3" s="1"/>
  <c r="D22" i="3"/>
  <c r="J22" i="3" s="1"/>
  <c r="K22" i="3" s="1"/>
  <c r="D9" i="3"/>
  <c r="J9" i="3" s="1"/>
  <c r="D5" i="3"/>
  <c r="D6" i="3"/>
  <c r="J6" i="3" s="1"/>
  <c r="K6" i="3" s="1"/>
  <c r="D7" i="3"/>
  <c r="J7" i="3" s="1"/>
  <c r="K7" i="3" s="1"/>
  <c r="D8" i="3"/>
  <c r="J8" i="3" s="1"/>
  <c r="K8" i="3" s="1"/>
  <c r="D4" i="3"/>
  <c r="D3" i="3"/>
  <c r="D116" i="3" l="1"/>
  <c r="C115" i="3" s="1"/>
  <c r="D115" i="3" s="1"/>
  <c r="J5" i="3"/>
  <c r="K9" i="3"/>
  <c r="J3" i="3"/>
  <c r="J4" i="3"/>
  <c r="K4" i="3" s="1"/>
  <c r="J115" i="3" l="1"/>
  <c r="F115" i="3"/>
  <c r="K5" i="3"/>
  <c r="J117" i="3"/>
  <c r="B126" i="3"/>
  <c r="D126" i="3" s="1"/>
  <c r="K3" i="3"/>
  <c r="K115" i="3" l="1"/>
  <c r="K118" i="3"/>
  <c r="D133" i="3"/>
  <c r="E133" i="3" s="1"/>
</calcChain>
</file>

<file path=xl/sharedStrings.xml><?xml version="1.0" encoding="utf-8"?>
<sst xmlns="http://schemas.openxmlformats.org/spreadsheetml/2006/main" count="381" uniqueCount="156">
  <si>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</si>
  <si>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</si>
  <si>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</si>
  <si>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</si>
  <si>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</si>
  <si>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</si>
  <si>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</si>
  <si>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</si>
  <si>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r>
      <t>Esforço Mensal 
(</t>
    </r>
    <r>
      <rPr>
        <i/>
        <sz val="11"/>
        <color theme="1"/>
        <rFont val="Calibri"/>
        <family val="2"/>
        <scheme val="minor"/>
      </rPr>
      <t>em</t>
    </r>
    <r>
      <rPr>
        <b/>
        <i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 dias úteis</t>
    </r>
    <r>
      <rPr>
        <b/>
        <sz val="11"/>
        <color theme="1"/>
        <rFont val="Calibri"/>
        <family val="2"/>
        <scheme val="minor"/>
      </rPr>
      <t>)</t>
    </r>
  </si>
  <si>
    <r>
      <t>Área MENSAL</t>
    </r>
    <r>
      <rPr>
        <sz val="11"/>
        <color theme="1"/>
        <rFont val="Calibri"/>
        <family val="2"/>
        <scheme val="minor"/>
      </rPr>
      <t xml:space="preserve"> a ser limpa em função da </t>
    </r>
    <r>
      <rPr>
        <b/>
        <sz val="11"/>
        <color theme="1"/>
        <rFont val="Calibri"/>
        <family val="2"/>
        <scheme val="minor"/>
      </rPr>
      <t>Periodicidade</t>
    </r>
    <r>
      <rPr>
        <sz val="11"/>
        <color theme="1"/>
        <rFont val="Calibri"/>
        <family val="2"/>
        <scheme val="minor"/>
      </rPr>
      <t xml:space="preserve"> e da </t>
    </r>
    <r>
      <rPr>
        <b/>
        <sz val="11"/>
        <color theme="1"/>
        <rFont val="Calibri"/>
        <family val="2"/>
        <scheme val="minor"/>
      </rPr>
      <t>frequência (m²)</t>
    </r>
  </si>
  <si>
    <t>Mão de obra necessária (Mês)</t>
  </si>
  <si>
    <t>Mezanino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</si>
  <si>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-Pisos Frios &amp; Acarpetados</t>
    </r>
  </si>
  <si>
    <t>Diaria</t>
  </si>
  <si>
    <t>Sala 1</t>
  </si>
  <si>
    <t xml:space="preserve">Sala2 </t>
  </si>
  <si>
    <t>Sala 3</t>
  </si>
  <si>
    <t>Cofre</t>
  </si>
  <si>
    <t>Sala 4</t>
  </si>
  <si>
    <t>Sala 5</t>
  </si>
  <si>
    <t>Sala 6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</si>
  <si>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Laboratórios</t>
    </r>
  </si>
  <si>
    <t>Arquivo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</si>
  <si>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Almoxarifado / Galpões</t>
    </r>
  </si>
  <si>
    <t>Semanal</t>
  </si>
  <si>
    <t>Deposito</t>
  </si>
  <si>
    <t>Garagem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</si>
  <si>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Oficinas</t>
    </r>
  </si>
  <si>
    <t>Quinzenal</t>
  </si>
  <si>
    <t>Escada 1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</si>
  <si>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Áreas com espaços livres - saguão, hall e salão</t>
    </r>
  </si>
  <si>
    <t>Hall 1</t>
  </si>
  <si>
    <t>Escada 2</t>
  </si>
  <si>
    <t xml:space="preserve">Corredor 1 </t>
  </si>
  <si>
    <t xml:space="preserve">Corredor 2 </t>
  </si>
  <si>
    <t>Corredor 3</t>
  </si>
  <si>
    <t>Corredor 4</t>
  </si>
  <si>
    <t>Entrada</t>
  </si>
  <si>
    <t>Banheiro 1</t>
  </si>
  <si>
    <r>
      <rPr>
        <b/>
        <sz val="11"/>
        <color rgb="FF0000FF"/>
        <rFont val="Calibri"/>
        <family val="2"/>
        <scheme val="minor"/>
      </rPr>
      <t>INTERNA</t>
    </r>
    <r>
      <rPr>
        <b/>
        <sz val="11"/>
        <color theme="1"/>
        <rFont val="Calibri"/>
        <family val="2"/>
        <scheme val="minor"/>
      </rPr>
      <t xml:space="preserve"> -
Banheiros</t>
    </r>
  </si>
  <si>
    <t>Banheiro 2</t>
  </si>
  <si>
    <t>Banheiro 3</t>
  </si>
  <si>
    <t>Banheiro 4</t>
  </si>
  <si>
    <t>Banheiro 5</t>
  </si>
  <si>
    <t>Copa/Cozinha</t>
  </si>
  <si>
    <t>Area de serviço</t>
  </si>
  <si>
    <t>Dispensa</t>
  </si>
  <si>
    <t>Varanda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</si>
  <si>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Pisos pavimentados adjacentes / contíguos às edificações</t>
    </r>
  </si>
  <si>
    <t>Corredor ext direito</t>
  </si>
  <si>
    <t>Corredor ext esquerdo</t>
  </si>
  <si>
    <t>Area externa Fundo</t>
  </si>
  <si>
    <t>Areas externa frente</t>
  </si>
  <si>
    <t>Rampa garagem ext</t>
  </si>
  <si>
    <t xml:space="preserve">Passeio </t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</si>
  <si>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Varriação de passeios e arruamentos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</si>
  <si>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Pátios e áreas verdes com alta, média ou baixa frequência</t>
    </r>
  </si>
  <si>
    <r>
      <rPr>
        <b/>
        <sz val="11"/>
        <color rgb="FFFF0000"/>
        <rFont val="Calibri"/>
        <family val="2"/>
        <scheme val="minor"/>
      </rPr>
      <t>EXTERNA</t>
    </r>
    <r>
      <rPr>
        <b/>
        <sz val="11"/>
        <color theme="1"/>
        <rFont val="Calibri"/>
        <family val="2"/>
        <scheme val="minor"/>
      </rPr>
      <t xml:space="preserve"> - 
Coleta de detritos em pátios e áreas verdes com frequência diária</t>
    </r>
  </si>
  <si>
    <t>Janela face externa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</si>
  <si>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COM exposição a situação de risco</t>
    </r>
  </si>
  <si>
    <t>Bimestral</t>
  </si>
  <si>
    <t>Porta varanda</t>
  </si>
  <si>
    <t>Vidraça para area ext. fundo</t>
  </si>
  <si>
    <t>Semestral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</si>
  <si>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externa SEM exposição a situação de risco</t>
    </r>
  </si>
  <si>
    <t>Janela mezanino</t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</si>
  <si>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- 
Face interna</t>
    </r>
  </si>
  <si>
    <t>Vidraça Frente terreo</t>
  </si>
  <si>
    <t>FACHADAS ENVIDRAÇADAS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</si>
  <si>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</si>
  <si>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</si>
  <si>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</si>
  <si>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</si>
  <si>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</si>
  <si>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</si>
  <si>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</si>
  <si>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</si>
  <si>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</si>
  <si>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</si>
  <si>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</si>
  <si>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  <scheme val="minor"/>
      </rPr>
      <t>ÁREAS INTERNAS</t>
    </r>
    <r>
      <rPr>
        <b/>
        <sz val="11"/>
        <color theme="1"/>
        <rFont val="Calibri"/>
        <family val="2"/>
        <scheme val="minor"/>
      </rPr>
      <t xml:space="preserve"> convertidas para a produtividade 800m² (m²)</t>
    </r>
  </si>
  <si>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</si>
  <si>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</si>
  <si>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</si>
  <si>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</si>
  <si>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  <scheme val="minor"/>
      </rPr>
      <t>ÁREAS EXTERNAS</t>
    </r>
    <r>
      <rPr>
        <b/>
        <sz val="11"/>
        <color theme="1"/>
        <rFont val="Calibri"/>
        <family val="2"/>
        <scheme val="minor"/>
      </rPr>
      <t xml:space="preserve"> convertidas para a produtividade 1800m² (m²)</t>
    </r>
  </si>
  <si>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</si>
  <si>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</si>
  <si>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  <scheme val="minor"/>
      </rPr>
      <t>ESQUADRIAS EXTERNAS</t>
    </r>
    <r>
      <rPr>
        <b/>
        <sz val="11"/>
        <color theme="1"/>
        <rFont val="Calibri"/>
        <family val="2"/>
        <scheme val="minor"/>
      </rPr>
      <t xml:space="preserve"> convertidas para a produtividade 300m² (m²)</t>
    </r>
  </si>
  <si>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</si>
  <si>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</si>
  <si>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  <scheme val="minor"/>
      </rPr>
      <t>FACHADAS ENVIDRAÇADAS</t>
    </r>
    <r>
      <rPr>
        <b/>
        <sz val="11"/>
        <color theme="1"/>
        <rFont val="Calibri"/>
        <family val="2"/>
        <scheme val="minor"/>
      </rPr>
      <t xml:space="preserve"> convertidas para a produtividade 130m² (m²)</t>
    </r>
  </si>
  <si>
    <t>Mão de obra necessária (nº serventes)</t>
  </si>
  <si>
    <t>Galpão desfazimento</t>
  </si>
  <si>
    <t>Trimestral</t>
  </si>
  <si>
    <t>Almoxarifado</t>
  </si>
  <si>
    <t>Galpão bens apreendidos</t>
  </si>
  <si>
    <t>Auditório</t>
  </si>
  <si>
    <t>WCs</t>
  </si>
  <si>
    <t>Passeio Público</t>
  </si>
  <si>
    <t>Quintal</t>
  </si>
  <si>
    <t>Janelas face externa</t>
  </si>
  <si>
    <t>Janelas face interna</t>
  </si>
  <si>
    <t>Protocolo</t>
  </si>
  <si>
    <t>Sala Administração</t>
  </si>
  <si>
    <t>Arquivo vivo</t>
  </si>
  <si>
    <t>Arquivo morto</t>
  </si>
  <si>
    <t>Sala Arrecadação</t>
  </si>
  <si>
    <t>Sala Cidadão</t>
  </si>
  <si>
    <t>Sala Fiscalização</t>
  </si>
  <si>
    <t>Gabinete</t>
  </si>
  <si>
    <t>Sala Técnica TIC</t>
  </si>
  <si>
    <t>Biblioteca</t>
  </si>
  <si>
    <t>Lavanderia</t>
  </si>
  <si>
    <t>Hall Superior</t>
  </si>
  <si>
    <t>Hall Térreo</t>
  </si>
  <si>
    <t>Varanda 1º andar</t>
  </si>
  <si>
    <t>Varanda térreo</t>
  </si>
  <si>
    <t>WC Arrecadação</t>
  </si>
  <si>
    <t>WC Dependência</t>
  </si>
  <si>
    <t>WC Fiscalização</t>
  </si>
  <si>
    <t>WC Gabinete</t>
  </si>
  <si>
    <t>WC Térreo</t>
  </si>
  <si>
    <t>Copa</t>
  </si>
  <si>
    <t>Corredor externo direito</t>
  </si>
  <si>
    <t>Corredor externo esquerdo</t>
  </si>
  <si>
    <t>Pátio Garagem</t>
  </si>
  <si>
    <t>Mensal</t>
  </si>
  <si>
    <t>Quadrimestral</t>
  </si>
  <si>
    <t>Anual</t>
  </si>
  <si>
    <t>Frequencia</t>
  </si>
  <si>
    <t>SERVIÇO PAGO MENSALMENTE</t>
  </si>
  <si>
    <t>limpeza cx d'agua</t>
  </si>
  <si>
    <t>Outros serviços</t>
  </si>
  <si>
    <t>Limpeza cx gordura</t>
  </si>
  <si>
    <t>Trocar lâmpadas/torneiras fornecidas pela administração. Pequenas manutenções</t>
  </si>
  <si>
    <t>OUTROS SERVIÇOS</t>
  </si>
  <si>
    <t>Área física (m3)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</si>
  <si>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(m3)</t>
    </r>
  </si>
  <si>
    <t>Área convertida para a produtividade diaria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</si>
  <si>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</si>
  <si>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</si>
  <si>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</si>
  <si>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</si>
  <si>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</si>
  <si>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</si>
  <si>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</si>
  <si>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</si>
  <si>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</si>
  <si>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t>total em 2 anos</t>
  </si>
  <si>
    <t>Quantidade Total em 24 meses</t>
  </si>
  <si>
    <t>Dedetização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</si>
  <si>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</si>
  <si>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</si>
  <si>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</si>
  <si>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1 semana por semestre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</si>
</sst>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-* #,##0.0000_-;\-* #,##0.0000_-;_-* &quot;-&quot;??_-;_-@_-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rgb="FF009900"/>
      <name val="Calibri"/>
      <family val="2"/>
      <scheme val="minor"/>
    </font>
    <font>
      <b/>
      <sz val="11"/>
      <color rgb="FFA50021"/>
      <name val="Calibri"/>
      <family val="2"/>
      <scheme val="minor"/>
    </font>
    <font>
      <b/>
      <sz val="10.5"/>
      <color rgb="FF00FF00"/>
      <name val="Calibri"/>
      <family val="2"/>
      <scheme val="minor"/>
    </font>
    <font>
      <b/>
      <sz val="11"/>
      <color rgb="FF00FF00"/>
      <name val="Calibri"/>
      <family val="2"/>
      <scheme val="minor"/>
    </font>
    <font>
      <sz val="24"/>
      <color theme="1"/>
      <name val="Calibri"/>
      <family val="2"/>
      <scheme val="minor"/>
    </font>
    <font>
      <sz val="10"/>
      <color rgb="FFFF000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5">
    <xf numFmtId="0" fontId="0" fillId="0" borderId="0" xfId="0"/>
    <xf numFmtId="0" fontId="2" fillId="0" borderId="0" xfId="0" applyFont="1"/>
    <xf numFmtId="43" fontId="0" fillId="0" borderId="0" xfId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3" fontId="2" fillId="0" borderId="0" xfId="0" applyNumberFormat="1" applyFont="1" applyAlignment="1">
      <alignment horizontal="center" vertical="center"/>
    </xf>
    <xf numFmtId="43" fontId="0" fillId="2" borderId="10" xfId="1" applyFont="1" applyFill="1" applyBorder="1"/>
    <xf numFmtId="43" fontId="1" fillId="2" borderId="10" xfId="1" applyFont="1" applyFill="1" applyBorder="1"/>
    <xf numFmtId="43" fontId="0" fillId="2" borderId="16" xfId="1" applyFont="1" applyFill="1" applyBorder="1"/>
    <xf numFmtId="43" fontId="2" fillId="2" borderId="19" xfId="1" applyFont="1" applyFill="1" applyBorder="1" applyAlignment="1">
      <alignment horizontal="center" vertical="center"/>
    </xf>
    <xf numFmtId="43" fontId="2" fillId="0" borderId="5" xfId="0" applyNumberFormat="1" applyFont="1" applyBorder="1" applyAlignment="1">
      <alignment horizontal="center" vertical="center"/>
    </xf>
    <xf numFmtId="43" fontId="0" fillId="2" borderId="10" xfId="0" applyNumberFormat="1" applyFill="1" applyBorder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3" fontId="2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3" fontId="0" fillId="0" borderId="0" xfId="1" applyFont="1" applyFill="1" applyBorder="1" applyAlignment="1">
      <alignment horizontal="center" vertical="center"/>
    </xf>
    <xf numFmtId="0" fontId="0" fillId="0" borderId="18" xfId="0" quotePrefix="1" applyBorder="1"/>
    <xf numFmtId="43" fontId="0" fillId="0" borderId="0" xfId="1" applyFont="1" applyFill="1" applyBorder="1"/>
    <xf numFmtId="0" fontId="0" fillId="0" borderId="18" xfId="0" quotePrefix="1" applyBorder="1" applyAlignment="1">
      <alignment horizontal="left" vertical="center" wrapText="1"/>
    </xf>
    <xf numFmtId="0" fontId="0" fillId="0" borderId="18" xfId="0" quotePrefix="1" applyBorder="1" applyAlignment="1">
      <alignment horizontal="left" wrapText="1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vertical="center"/>
    </xf>
    <xf numFmtId="43" fontId="0" fillId="0" borderId="0" xfId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43" fontId="2" fillId="3" borderId="25" xfId="0" applyNumberFormat="1" applyFont="1" applyFill="1" applyBorder="1" applyAlignment="1">
      <alignment horizontal="center" vertical="center"/>
    </xf>
    <xf numFmtId="43" fontId="2" fillId="0" borderId="0" xfId="1" applyFont="1" applyFill="1" applyBorder="1" applyAlignment="1">
      <alignment horizontal="center" vertical="center"/>
    </xf>
    <xf numFmtId="43" fontId="0" fillId="2" borderId="16" xfId="0" applyNumberFormat="1" applyFill="1" applyBorder="1" applyAlignment="1">
      <alignment horizontal="center" vertical="center"/>
    </xf>
    <xf numFmtId="43" fontId="0" fillId="0" borderId="0" xfId="0" applyNumberFormat="1"/>
    <xf numFmtId="43" fontId="0" fillId="2" borderId="33" xfId="1" applyFont="1" applyFill="1" applyBorder="1"/>
    <xf numFmtId="43" fontId="0" fillId="2" borderId="34" xfId="1" applyFont="1" applyFill="1" applyBorder="1"/>
    <xf numFmtId="0" fontId="0" fillId="4" borderId="26" xfId="0" applyFill="1" applyBorder="1" applyAlignment="1">
      <alignment horizontal="left" vertical="center" wrapText="1"/>
    </xf>
    <xf numFmtId="43" fontId="0" fillId="4" borderId="27" xfId="1" applyFont="1" applyFill="1" applyBorder="1"/>
    <xf numFmtId="0" fontId="0" fillId="4" borderId="27" xfId="0" applyFill="1" applyBorder="1" applyAlignment="1">
      <alignment horizontal="center" vertical="center"/>
    </xf>
    <xf numFmtId="0" fontId="0" fillId="4" borderId="29" xfId="0" applyFill="1" applyBorder="1" applyAlignment="1">
      <alignment horizontal="left" vertical="center" wrapText="1"/>
    </xf>
    <xf numFmtId="43" fontId="0" fillId="4" borderId="1" xfId="1" applyFont="1" applyFill="1" applyBorder="1"/>
    <xf numFmtId="0" fontId="0" fillId="4" borderId="1" xfId="0" applyFill="1" applyBorder="1" applyAlignment="1">
      <alignment horizontal="center" vertical="center"/>
    </xf>
    <xf numFmtId="0" fontId="0" fillId="4" borderId="23" xfId="0" applyFill="1" applyBorder="1" applyAlignment="1">
      <alignment horizontal="left" vertical="center" wrapText="1"/>
    </xf>
    <xf numFmtId="43" fontId="0" fillId="4" borderId="24" xfId="1" applyFont="1" applyFill="1" applyBorder="1"/>
    <xf numFmtId="0" fontId="0" fillId="4" borderId="24" xfId="0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43" fontId="2" fillId="2" borderId="35" xfId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5" borderId="37" xfId="0" applyFont="1" applyFill="1" applyBorder="1" applyAlignment="1">
      <alignment horizontal="center" vertical="center" wrapText="1"/>
    </xf>
    <xf numFmtId="1" fontId="0" fillId="4" borderId="1" xfId="0" applyNumberFormat="1" applyFill="1" applyBorder="1" applyAlignment="1">
      <alignment horizontal="center" vertical="center"/>
    </xf>
    <xf numFmtId="1" fontId="0" fillId="4" borderId="27" xfId="0" applyNumberFormat="1" applyFill="1" applyBorder="1" applyAlignment="1">
      <alignment horizontal="center" vertical="center"/>
    </xf>
    <xf numFmtId="1" fontId="0" fillId="4" borderId="24" xfId="0" applyNumberFormat="1" applyFill="1" applyBorder="1" applyAlignment="1">
      <alignment horizontal="center" vertical="center"/>
    </xf>
    <xf numFmtId="0" fontId="0" fillId="6" borderId="26" xfId="0" applyFill="1" applyBorder="1" applyAlignment="1">
      <alignment horizontal="left" vertical="center" wrapText="1"/>
    </xf>
    <xf numFmtId="43" fontId="0" fillId="6" borderId="27" xfId="1" applyFont="1" applyFill="1" applyBorder="1"/>
    <xf numFmtId="0" fontId="0" fillId="6" borderId="27" xfId="0" applyFill="1" applyBorder="1" applyAlignment="1">
      <alignment horizontal="center" vertical="center"/>
    </xf>
    <xf numFmtId="1" fontId="0" fillId="6" borderId="27" xfId="0" applyNumberFormat="1" applyFill="1" applyBorder="1" applyAlignment="1">
      <alignment horizontal="center" vertical="center"/>
    </xf>
    <xf numFmtId="0" fontId="0" fillId="6" borderId="29" xfId="0" applyFill="1" applyBorder="1" applyAlignment="1">
      <alignment horizontal="left" vertical="center" wrapText="1"/>
    </xf>
    <xf numFmtId="43" fontId="0" fillId="6" borderId="1" xfId="1" applyFont="1" applyFill="1" applyBorder="1"/>
    <xf numFmtId="0" fontId="0" fillId="6" borderId="1" xfId="0" applyFill="1" applyBorder="1" applyAlignment="1">
      <alignment horizontal="center" vertical="center"/>
    </xf>
    <xf numFmtId="1" fontId="0" fillId="6" borderId="1" xfId="0" applyNumberFormat="1" applyFill="1" applyBorder="1" applyAlignment="1">
      <alignment horizontal="center" vertical="center"/>
    </xf>
    <xf numFmtId="0" fontId="0" fillId="6" borderId="23" xfId="0" applyFill="1" applyBorder="1" applyAlignment="1">
      <alignment horizontal="left" vertical="center" wrapText="1"/>
    </xf>
    <xf numFmtId="43" fontId="0" fillId="6" borderId="24" xfId="1" applyFont="1" applyFill="1" applyBorder="1"/>
    <xf numFmtId="0" fontId="0" fillId="6" borderId="24" xfId="0" applyFill="1" applyBorder="1" applyAlignment="1">
      <alignment horizontal="center" vertical="center"/>
    </xf>
    <xf numFmtId="1" fontId="0" fillId="6" borderId="24" xfId="0" applyNumberFormat="1" applyFill="1" applyBorder="1" applyAlignment="1">
      <alignment horizontal="center" vertical="center"/>
    </xf>
    <xf numFmtId="0" fontId="0" fillId="7" borderId="29" xfId="0" applyFill="1" applyBorder="1" applyAlignment="1">
      <alignment horizontal="left" vertical="center" wrapText="1"/>
    </xf>
    <xf numFmtId="43" fontId="0" fillId="7" borderId="1" xfId="1" applyFont="1" applyFill="1" applyBorder="1"/>
    <xf numFmtId="0" fontId="0" fillId="7" borderId="1" xfId="0" applyFill="1" applyBorder="1" applyAlignment="1">
      <alignment horizontal="center" vertical="center"/>
    </xf>
    <xf numFmtId="0" fontId="0" fillId="7" borderId="23" xfId="0" applyFill="1" applyBorder="1" applyAlignment="1">
      <alignment horizontal="left" vertical="center" wrapText="1"/>
    </xf>
    <xf numFmtId="43" fontId="0" fillId="7" borderId="24" xfId="1" applyFont="1" applyFill="1" applyBorder="1"/>
    <xf numFmtId="0" fontId="0" fillId="7" borderId="24" xfId="0" applyFill="1" applyBorder="1" applyAlignment="1">
      <alignment horizontal="center" vertical="center"/>
    </xf>
    <xf numFmtId="0" fontId="0" fillId="8" borderId="29" xfId="0" applyFill="1" applyBorder="1" applyAlignment="1">
      <alignment horizontal="left" vertical="center" wrapText="1"/>
    </xf>
    <xf numFmtId="43" fontId="0" fillId="8" borderId="1" xfId="1" applyFont="1" applyFill="1" applyBorder="1"/>
    <xf numFmtId="0" fontId="0" fillId="8" borderId="1" xfId="0" applyFill="1" applyBorder="1" applyAlignment="1">
      <alignment horizontal="center" vertical="center"/>
    </xf>
    <xf numFmtId="0" fontId="0" fillId="8" borderId="23" xfId="0" applyFill="1" applyBorder="1" applyAlignment="1">
      <alignment horizontal="left" vertical="center" wrapText="1"/>
    </xf>
    <xf numFmtId="43" fontId="0" fillId="8" borderId="24" xfId="1" applyFont="1" applyFill="1" applyBorder="1"/>
    <xf numFmtId="0" fontId="0" fillId="8" borderId="24" xfId="0" applyFill="1" applyBorder="1" applyAlignment="1">
      <alignment horizontal="center" vertical="center"/>
    </xf>
    <xf numFmtId="0" fontId="0" fillId="9" borderId="29" xfId="0" applyFill="1" applyBorder="1" applyAlignment="1">
      <alignment horizontal="left" vertical="center" wrapText="1"/>
    </xf>
    <xf numFmtId="43" fontId="0" fillId="9" borderId="1" xfId="1" applyFont="1" applyFill="1" applyBorder="1"/>
    <xf numFmtId="0" fontId="0" fillId="9" borderId="1" xfId="0" applyFill="1" applyBorder="1" applyAlignment="1">
      <alignment horizontal="center" vertical="center"/>
    </xf>
    <xf numFmtId="0" fontId="0" fillId="9" borderId="23" xfId="0" applyFill="1" applyBorder="1" applyAlignment="1">
      <alignment horizontal="left" vertical="center" wrapText="1"/>
    </xf>
    <xf numFmtId="43" fontId="0" fillId="9" borderId="24" xfId="1" applyFont="1" applyFill="1" applyBorder="1"/>
    <xf numFmtId="0" fontId="0" fillId="9" borderId="24" xfId="0" applyFill="1" applyBorder="1" applyAlignment="1">
      <alignment horizontal="center" vertical="center"/>
    </xf>
    <xf numFmtId="0" fontId="0" fillId="10" borderId="29" xfId="0" applyFill="1" applyBorder="1" applyAlignment="1">
      <alignment horizontal="left" vertical="center" wrapText="1"/>
    </xf>
    <xf numFmtId="43" fontId="0" fillId="10" borderId="1" xfId="1" applyFont="1" applyFill="1" applyBorder="1"/>
    <xf numFmtId="0" fontId="0" fillId="10" borderId="1" xfId="0" applyFill="1" applyBorder="1" applyAlignment="1">
      <alignment horizontal="center" vertical="center"/>
    </xf>
    <xf numFmtId="0" fontId="0" fillId="10" borderId="23" xfId="0" applyFill="1" applyBorder="1" applyAlignment="1">
      <alignment horizontal="left" vertical="center" wrapText="1"/>
    </xf>
    <xf numFmtId="43" fontId="0" fillId="10" borderId="24" xfId="1" applyFont="1" applyFill="1" applyBorder="1"/>
    <xf numFmtId="0" fontId="0" fillId="10" borderId="24" xfId="0" applyFill="1" applyBorder="1" applyAlignment="1">
      <alignment horizontal="center" vertical="center"/>
    </xf>
    <xf numFmtId="0" fontId="0" fillId="7" borderId="26" xfId="0" applyFill="1" applyBorder="1" applyAlignment="1">
      <alignment horizontal="left" vertical="center" wrapText="1"/>
    </xf>
    <xf numFmtId="43" fontId="0" fillId="7" borderId="27" xfId="1" applyFont="1" applyFill="1" applyBorder="1"/>
    <xf numFmtId="0" fontId="0" fillId="7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left" vertical="center" wrapText="1"/>
    </xf>
    <xf numFmtId="43" fontId="0" fillId="8" borderId="27" xfId="1" applyFont="1" applyFill="1" applyBorder="1"/>
    <xf numFmtId="0" fontId="0" fillId="8" borderId="27" xfId="0" applyFill="1" applyBorder="1" applyAlignment="1">
      <alignment horizontal="center" vertical="center"/>
    </xf>
    <xf numFmtId="0" fontId="0" fillId="9" borderId="26" xfId="0" applyFill="1" applyBorder="1" applyAlignment="1">
      <alignment horizontal="left" vertical="center" wrapText="1"/>
    </xf>
    <xf numFmtId="43" fontId="0" fillId="9" borderId="27" xfId="1" applyFont="1" applyFill="1" applyBorder="1"/>
    <xf numFmtId="0" fontId="0" fillId="9" borderId="27" xfId="0" applyFill="1" applyBorder="1" applyAlignment="1">
      <alignment horizontal="center" vertical="center"/>
    </xf>
    <xf numFmtId="0" fontId="0" fillId="10" borderId="26" xfId="0" applyFill="1" applyBorder="1" applyAlignment="1">
      <alignment horizontal="left" vertical="center" wrapText="1"/>
    </xf>
    <xf numFmtId="43" fontId="0" fillId="10" borderId="27" xfId="1" applyFont="1" applyFill="1" applyBorder="1"/>
    <xf numFmtId="0" fontId="0" fillId="10" borderId="27" xfId="0" applyFill="1" applyBorder="1" applyAlignment="1">
      <alignment horizontal="center" vertical="center"/>
    </xf>
    <xf numFmtId="0" fontId="0" fillId="11" borderId="26" xfId="0" applyFill="1" applyBorder="1" applyAlignment="1">
      <alignment horizontal="left" vertical="center" wrapText="1"/>
    </xf>
    <xf numFmtId="43" fontId="0" fillId="11" borderId="27" xfId="1" applyFont="1" applyFill="1" applyBorder="1"/>
    <xf numFmtId="0" fontId="0" fillId="11" borderId="27" xfId="0" applyFill="1" applyBorder="1" applyAlignment="1">
      <alignment horizontal="center" vertical="center"/>
    </xf>
    <xf numFmtId="1" fontId="0" fillId="11" borderId="27" xfId="0" applyNumberFormat="1" applyFill="1" applyBorder="1" applyAlignment="1">
      <alignment horizontal="center" vertical="center"/>
    </xf>
    <xf numFmtId="0" fontId="0" fillId="11" borderId="29" xfId="0" applyFill="1" applyBorder="1" applyAlignment="1">
      <alignment horizontal="left" vertical="center" wrapText="1"/>
    </xf>
    <xf numFmtId="43" fontId="0" fillId="11" borderId="1" xfId="1" applyFont="1" applyFill="1" applyBorder="1"/>
    <xf numFmtId="0" fontId="0" fillId="11" borderId="1" xfId="0" applyFill="1" applyBorder="1" applyAlignment="1">
      <alignment horizontal="center" vertical="center"/>
    </xf>
    <xf numFmtId="1" fontId="0" fillId="11" borderId="1" xfId="0" applyNumberFormat="1" applyFill="1" applyBorder="1" applyAlignment="1">
      <alignment horizontal="center" vertical="center"/>
    </xf>
    <xf numFmtId="0" fontId="0" fillId="11" borderId="23" xfId="0" applyFill="1" applyBorder="1" applyAlignment="1">
      <alignment horizontal="left" vertical="center" wrapText="1"/>
    </xf>
    <xf numFmtId="43" fontId="0" fillId="11" borderId="24" xfId="1" applyFont="1" applyFill="1" applyBorder="1"/>
    <xf numFmtId="0" fontId="0" fillId="11" borderId="24" xfId="0" applyFill="1" applyBorder="1" applyAlignment="1">
      <alignment horizontal="center" vertical="center"/>
    </xf>
    <xf numFmtId="1" fontId="0" fillId="11" borderId="24" xfId="0" applyNumberFormat="1" applyFill="1" applyBorder="1" applyAlignment="1">
      <alignment horizontal="center" vertical="center"/>
    </xf>
    <xf numFmtId="1" fontId="0" fillId="7" borderId="27" xfId="0" applyNumberFormat="1" applyFill="1" applyBorder="1" applyAlignment="1">
      <alignment horizontal="center" vertical="center"/>
    </xf>
    <xf numFmtId="1" fontId="0" fillId="7" borderId="1" xfId="0" applyNumberFormat="1" applyFill="1" applyBorder="1" applyAlignment="1">
      <alignment horizontal="center" vertical="center"/>
    </xf>
    <xf numFmtId="1" fontId="0" fillId="7" borderId="24" xfId="0" applyNumberFormat="1" applyFill="1" applyBorder="1" applyAlignment="1">
      <alignment horizontal="center" vertical="center"/>
    </xf>
    <xf numFmtId="1" fontId="0" fillId="8" borderId="27" xfId="0" applyNumberFormat="1" applyFill="1" applyBorder="1" applyAlignment="1">
      <alignment horizontal="center" vertical="center"/>
    </xf>
    <xf numFmtId="1" fontId="0" fillId="8" borderId="1" xfId="0" applyNumberFormat="1" applyFill="1" applyBorder="1" applyAlignment="1">
      <alignment horizontal="center" vertical="center"/>
    </xf>
    <xf numFmtId="1" fontId="0" fillId="8" borderId="24" xfId="0" applyNumberFormat="1" applyFill="1" applyBorder="1" applyAlignment="1">
      <alignment horizontal="center" vertical="center"/>
    </xf>
    <xf numFmtId="1" fontId="0" fillId="9" borderId="27" xfId="0" applyNumberFormat="1" applyFill="1" applyBorder="1" applyAlignment="1">
      <alignment horizontal="center" vertical="center"/>
    </xf>
    <xf numFmtId="1" fontId="0" fillId="9" borderId="1" xfId="0" applyNumberFormat="1" applyFill="1" applyBorder="1" applyAlignment="1">
      <alignment horizontal="center" vertical="center"/>
    </xf>
    <xf numFmtId="1" fontId="0" fillId="9" borderId="24" xfId="0" applyNumberFormat="1" applyFill="1" applyBorder="1" applyAlignment="1">
      <alignment horizontal="center" vertical="center"/>
    </xf>
    <xf numFmtId="1" fontId="0" fillId="10" borderId="27" xfId="0" applyNumberFormat="1" applyFill="1" applyBorder="1" applyAlignment="1">
      <alignment horizontal="center" vertical="center"/>
    </xf>
    <xf numFmtId="1" fontId="0" fillId="10" borderId="1" xfId="0" applyNumberFormat="1" applyFill="1" applyBorder="1" applyAlignment="1">
      <alignment horizontal="center" vertical="center"/>
    </xf>
    <xf numFmtId="1" fontId="0" fillId="10" borderId="24" xfId="0" applyNumberFormat="1" applyFill="1" applyBorder="1" applyAlignment="1">
      <alignment horizontal="center" vertical="center"/>
    </xf>
    <xf numFmtId="43" fontId="0" fillId="0" borderId="0" xfId="1" applyFont="1" applyBorder="1" applyAlignment="1"/>
    <xf numFmtId="0" fontId="0" fillId="6" borderId="32" xfId="0" applyFill="1" applyBorder="1" applyAlignment="1">
      <alignment horizontal="left" vertical="center" wrapText="1"/>
    </xf>
    <xf numFmtId="43" fontId="0" fillId="6" borderId="14" xfId="1" applyFont="1" applyFill="1" applyBorder="1"/>
    <xf numFmtId="0" fontId="0" fillId="6" borderId="14" xfId="0" applyFill="1" applyBorder="1" applyAlignment="1">
      <alignment horizontal="center" vertical="center"/>
    </xf>
    <xf numFmtId="1" fontId="0" fillId="6" borderId="14" xfId="0" applyNumberFormat="1" applyFill="1" applyBorder="1" applyAlignment="1">
      <alignment horizontal="center" vertical="center"/>
    </xf>
    <xf numFmtId="43" fontId="11" fillId="12" borderId="24" xfId="1" applyFont="1" applyFill="1" applyBorder="1" applyAlignment="1">
      <alignment horizontal="center" vertical="center"/>
    </xf>
    <xf numFmtId="43" fontId="0" fillId="4" borderId="38" xfId="1" applyFont="1" applyFill="1" applyBorder="1"/>
    <xf numFmtId="43" fontId="0" fillId="4" borderId="8" xfId="1" applyFont="1" applyFill="1" applyBorder="1"/>
    <xf numFmtId="43" fontId="0" fillId="4" borderId="39" xfId="1" applyFont="1" applyFill="1" applyBorder="1"/>
    <xf numFmtId="43" fontId="0" fillId="6" borderId="15" xfId="1" applyFont="1" applyFill="1" applyBorder="1"/>
    <xf numFmtId="43" fontId="0" fillId="6" borderId="8" xfId="1" applyFont="1" applyFill="1" applyBorder="1"/>
    <xf numFmtId="43" fontId="0" fillId="6" borderId="39" xfId="1" applyFont="1" applyFill="1" applyBorder="1"/>
    <xf numFmtId="43" fontId="0" fillId="7" borderId="38" xfId="1" applyFont="1" applyFill="1" applyBorder="1"/>
    <xf numFmtId="43" fontId="0" fillId="7" borderId="8" xfId="1" applyFont="1" applyFill="1" applyBorder="1"/>
    <xf numFmtId="43" fontId="0" fillId="7" borderId="39" xfId="1" applyFont="1" applyFill="1" applyBorder="1"/>
    <xf numFmtId="43" fontId="0" fillId="8" borderId="38" xfId="1" applyFont="1" applyFill="1" applyBorder="1"/>
    <xf numFmtId="43" fontId="0" fillId="8" borderId="8" xfId="1" applyFont="1" applyFill="1" applyBorder="1"/>
    <xf numFmtId="43" fontId="0" fillId="8" borderId="39" xfId="1" applyFont="1" applyFill="1" applyBorder="1"/>
    <xf numFmtId="43" fontId="0" fillId="9" borderId="38" xfId="1" applyFont="1" applyFill="1" applyBorder="1"/>
    <xf numFmtId="43" fontId="0" fillId="9" borderId="8" xfId="1" applyFont="1" applyFill="1" applyBorder="1"/>
    <xf numFmtId="43" fontId="0" fillId="9" borderId="39" xfId="1" applyFont="1" applyFill="1" applyBorder="1"/>
    <xf numFmtId="43" fontId="0" fillId="10" borderId="38" xfId="1" applyFont="1" applyFill="1" applyBorder="1"/>
    <xf numFmtId="43" fontId="0" fillId="10" borderId="8" xfId="1" applyFont="1" applyFill="1" applyBorder="1"/>
    <xf numFmtId="43" fontId="0" fillId="10" borderId="39" xfId="1" applyFont="1" applyFill="1" applyBorder="1"/>
    <xf numFmtId="43" fontId="0" fillId="11" borderId="38" xfId="1" applyFont="1" applyFill="1" applyBorder="1"/>
    <xf numFmtId="43" fontId="0" fillId="11" borderId="8" xfId="1" applyFont="1" applyFill="1" applyBorder="1"/>
    <xf numFmtId="43" fontId="0" fillId="11" borderId="39" xfId="1" applyFont="1" applyFill="1" applyBorder="1"/>
    <xf numFmtId="43" fontId="0" fillId="6" borderId="38" xfId="1" applyFont="1" applyFill="1" applyBorder="1"/>
    <xf numFmtId="43" fontId="1" fillId="2" borderId="34" xfId="1" applyFont="1" applyFill="1" applyBorder="1"/>
    <xf numFmtId="43" fontId="1" fillId="2" borderId="33" xfId="1" applyFont="1" applyFill="1" applyBorder="1"/>
    <xf numFmtId="43" fontId="2" fillId="2" borderId="2" xfId="1" applyFont="1" applyFill="1" applyBorder="1" applyAlignment="1">
      <alignment horizontal="center" vertical="center"/>
    </xf>
    <xf numFmtId="0" fontId="0" fillId="4" borderId="38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39" xfId="0" applyFill="1" applyBorder="1" applyAlignment="1">
      <alignment horizontal="center"/>
    </xf>
    <xf numFmtId="0" fontId="0" fillId="7" borderId="38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39" xfId="0" applyFill="1" applyBorder="1" applyAlignment="1">
      <alignment horizontal="center"/>
    </xf>
    <xf numFmtId="0" fontId="0" fillId="8" borderId="3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0" fillId="8" borderId="39" xfId="0" applyFill="1" applyBorder="1" applyAlignment="1">
      <alignment horizontal="center"/>
    </xf>
    <xf numFmtId="0" fontId="0" fillId="9" borderId="38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39" xfId="0" applyFill="1" applyBorder="1" applyAlignment="1">
      <alignment horizontal="center"/>
    </xf>
    <xf numFmtId="0" fontId="0" fillId="10" borderId="3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10" borderId="39" xfId="0" applyFill="1" applyBorder="1" applyAlignment="1">
      <alignment horizontal="center"/>
    </xf>
    <xf numFmtId="0" fontId="0" fillId="11" borderId="38" xfId="0" applyFill="1" applyBorder="1" applyAlignment="1">
      <alignment horizontal="center"/>
    </xf>
    <xf numFmtId="0" fontId="0" fillId="11" borderId="8" xfId="0" applyFill="1" applyBorder="1" applyAlignment="1">
      <alignment horizontal="center"/>
    </xf>
    <xf numFmtId="0" fontId="0" fillId="11" borderId="39" xfId="0" applyFill="1" applyBorder="1" applyAlignment="1">
      <alignment horizontal="center"/>
    </xf>
    <xf numFmtId="0" fontId="0" fillId="6" borderId="38" xfId="0" applyFill="1" applyBorder="1" applyAlignment="1">
      <alignment horizontal="center"/>
    </xf>
    <xf numFmtId="43" fontId="0" fillId="2" borderId="33" xfId="0" applyNumberFormat="1" applyFill="1" applyBorder="1" applyAlignment="1">
      <alignment horizontal="center" vertical="center"/>
    </xf>
    <xf numFmtId="43" fontId="0" fillId="2" borderId="34" xfId="0" applyNumberFormat="1" applyFill="1" applyBorder="1" applyAlignment="1">
      <alignment horizontal="center" vertical="center"/>
    </xf>
    <xf numFmtId="0" fontId="0" fillId="2" borderId="45" xfId="0" applyFill="1" applyBorder="1" applyAlignment="1">
      <alignment horizontal="center" vertical="center"/>
    </xf>
    <xf numFmtId="165" fontId="0" fillId="4" borderId="42" xfId="0" applyNumberFormat="1" applyFill="1" applyBorder="1" applyAlignment="1">
      <alignment horizontal="center" vertical="center"/>
    </xf>
    <xf numFmtId="165" fontId="0" fillId="4" borderId="43" xfId="0" applyNumberFormat="1" applyFill="1" applyBorder="1" applyAlignment="1">
      <alignment horizontal="center" vertical="center"/>
    </xf>
    <xf numFmtId="165" fontId="0" fillId="4" borderId="44" xfId="0" applyNumberFormat="1" applyFill="1" applyBorder="1" applyAlignment="1">
      <alignment horizontal="center" vertical="center"/>
    </xf>
    <xf numFmtId="165" fontId="0" fillId="6" borderId="31" xfId="0" applyNumberFormat="1" applyFill="1" applyBorder="1" applyAlignment="1">
      <alignment horizontal="center" vertical="center"/>
    </xf>
    <xf numFmtId="165" fontId="0" fillId="6" borderId="43" xfId="0" applyNumberFormat="1" applyFill="1" applyBorder="1" applyAlignment="1">
      <alignment horizontal="center" vertical="center"/>
    </xf>
    <xf numFmtId="165" fontId="0" fillId="6" borderId="44" xfId="0" applyNumberFormat="1" applyFill="1" applyBorder="1" applyAlignment="1">
      <alignment horizontal="center" vertical="center"/>
    </xf>
    <xf numFmtId="165" fontId="0" fillId="7" borderId="42" xfId="0" applyNumberFormat="1" applyFill="1" applyBorder="1" applyAlignment="1">
      <alignment horizontal="center" vertical="center"/>
    </xf>
    <xf numFmtId="165" fontId="0" fillId="7" borderId="43" xfId="0" applyNumberFormat="1" applyFill="1" applyBorder="1" applyAlignment="1">
      <alignment horizontal="center" vertical="center"/>
    </xf>
    <xf numFmtId="165" fontId="0" fillId="7" borderId="44" xfId="0" applyNumberFormat="1" applyFill="1" applyBorder="1" applyAlignment="1">
      <alignment horizontal="center" vertical="center"/>
    </xf>
    <xf numFmtId="165" fontId="0" fillId="8" borderId="42" xfId="0" applyNumberFormat="1" applyFill="1" applyBorder="1" applyAlignment="1">
      <alignment horizontal="center" vertical="center"/>
    </xf>
    <xf numFmtId="165" fontId="0" fillId="8" borderId="43" xfId="0" applyNumberFormat="1" applyFill="1" applyBorder="1" applyAlignment="1">
      <alignment horizontal="center" vertical="center"/>
    </xf>
    <xf numFmtId="165" fontId="0" fillId="8" borderId="44" xfId="0" applyNumberFormat="1" applyFill="1" applyBorder="1" applyAlignment="1">
      <alignment horizontal="center" vertical="center"/>
    </xf>
    <xf numFmtId="165" fontId="0" fillId="9" borderId="42" xfId="0" applyNumberFormat="1" applyFill="1" applyBorder="1" applyAlignment="1">
      <alignment horizontal="center" vertical="center"/>
    </xf>
    <xf numFmtId="165" fontId="0" fillId="9" borderId="43" xfId="0" applyNumberFormat="1" applyFill="1" applyBorder="1" applyAlignment="1">
      <alignment horizontal="center" vertical="center"/>
    </xf>
    <xf numFmtId="165" fontId="0" fillId="9" borderId="44" xfId="0" applyNumberFormat="1" applyFill="1" applyBorder="1" applyAlignment="1">
      <alignment horizontal="center" vertical="center"/>
    </xf>
    <xf numFmtId="165" fontId="0" fillId="10" borderId="42" xfId="0" applyNumberFormat="1" applyFill="1" applyBorder="1" applyAlignment="1">
      <alignment horizontal="center" vertical="center"/>
    </xf>
    <xf numFmtId="165" fontId="0" fillId="10" borderId="43" xfId="0" applyNumberFormat="1" applyFill="1" applyBorder="1" applyAlignment="1">
      <alignment horizontal="center" vertical="center"/>
    </xf>
    <xf numFmtId="165" fontId="0" fillId="10" borderId="44" xfId="0" applyNumberFormat="1" applyFill="1" applyBorder="1" applyAlignment="1">
      <alignment horizontal="center" vertical="center"/>
    </xf>
    <xf numFmtId="165" fontId="0" fillId="11" borderId="42" xfId="0" applyNumberFormat="1" applyFill="1" applyBorder="1" applyAlignment="1">
      <alignment horizontal="center" vertical="center"/>
    </xf>
    <xf numFmtId="165" fontId="0" fillId="11" borderId="43" xfId="0" applyNumberFormat="1" applyFill="1" applyBorder="1" applyAlignment="1">
      <alignment horizontal="center" vertical="center"/>
    </xf>
    <xf numFmtId="165" fontId="0" fillId="11" borderId="44" xfId="0" applyNumberFormat="1" applyFill="1" applyBorder="1" applyAlignment="1">
      <alignment horizontal="center" vertical="center"/>
    </xf>
    <xf numFmtId="165" fontId="0" fillId="6" borderId="42" xfId="0" applyNumberForma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165" fontId="2" fillId="5" borderId="5" xfId="0" applyNumberFormat="1" applyFont="1" applyFill="1" applyBorder="1"/>
    <xf numFmtId="43" fontId="2" fillId="5" borderId="5" xfId="0" applyNumberFormat="1" applyFont="1" applyFill="1" applyBorder="1" applyAlignment="1">
      <alignment horizontal="center" vertical="center"/>
    </xf>
    <xf numFmtId="2" fontId="0" fillId="7" borderId="38" xfId="0" applyNumberFormat="1" applyFill="1" applyBorder="1" applyAlignment="1">
      <alignment horizontal="center"/>
    </xf>
    <xf numFmtId="2" fontId="0" fillId="7" borderId="8" xfId="0" applyNumberFormat="1" applyFill="1" applyBorder="1" applyAlignment="1">
      <alignment horizontal="center"/>
    </xf>
    <xf numFmtId="0" fontId="0" fillId="14" borderId="29" xfId="0" applyFill="1" applyBorder="1"/>
    <xf numFmtId="43" fontId="0" fillId="14" borderId="1" xfId="1" applyFont="1" applyFill="1" applyBorder="1"/>
    <xf numFmtId="43" fontId="0" fillId="14" borderId="8" xfId="1" applyFont="1" applyFill="1" applyBorder="1"/>
    <xf numFmtId="43" fontId="0" fillId="14" borderId="10" xfId="1" applyFont="1" applyFill="1" applyBorder="1"/>
    <xf numFmtId="0" fontId="0" fillId="14" borderId="9" xfId="0" applyFill="1" applyBorder="1" applyAlignment="1">
      <alignment horizontal="center" vertical="center"/>
    </xf>
    <xf numFmtId="0" fontId="0" fillId="14" borderId="1" xfId="0" applyFill="1" applyBorder="1" applyAlignment="1">
      <alignment horizontal="center" vertical="center"/>
    </xf>
    <xf numFmtId="1" fontId="0" fillId="14" borderId="1" xfId="0" applyNumberFormat="1" applyFill="1" applyBorder="1" applyAlignment="1">
      <alignment horizontal="center" vertical="center"/>
    </xf>
    <xf numFmtId="166" fontId="0" fillId="14" borderId="8" xfId="0" applyNumberFormat="1" applyFill="1" applyBorder="1" applyAlignment="1">
      <alignment horizontal="center"/>
    </xf>
    <xf numFmtId="43" fontId="0" fillId="14" borderId="10" xfId="0" applyNumberFormat="1" applyFill="1" applyBorder="1" applyAlignment="1">
      <alignment horizontal="center" vertical="center"/>
    </xf>
    <xf numFmtId="165" fontId="0" fillId="14" borderId="43" xfId="0" applyNumberFormat="1" applyFill="1" applyBorder="1" applyAlignment="1">
      <alignment horizontal="center" vertical="center"/>
    </xf>
    <xf numFmtId="0" fontId="0" fillId="14" borderId="29" xfId="0" applyFill="1" applyBorder="1" applyAlignment="1">
      <alignment horizontal="left" vertical="center" wrapText="1"/>
    </xf>
    <xf numFmtId="43" fontId="0" fillId="14" borderId="1" xfId="1" applyFont="1" applyFill="1" applyBorder="1" applyAlignment="1">
      <alignment horizontal="center" vertical="center"/>
    </xf>
    <xf numFmtId="43" fontId="0" fillId="14" borderId="8" xfId="1" applyFont="1" applyFill="1" applyBorder="1" applyAlignment="1">
      <alignment horizontal="center" vertical="center"/>
    </xf>
    <xf numFmtId="43" fontId="0" fillId="14" borderId="10" xfId="1" applyFont="1" applyFill="1" applyBorder="1" applyAlignment="1">
      <alignment horizontal="center" vertical="center"/>
    </xf>
    <xf numFmtId="43" fontId="0" fillId="14" borderId="9" xfId="0" applyNumberFormat="1" applyFill="1" applyBorder="1" applyAlignment="1">
      <alignment horizontal="center" vertical="center"/>
    </xf>
    <xf numFmtId="0" fontId="0" fillId="14" borderId="8" xfId="0" applyFill="1" applyBorder="1" applyAlignment="1">
      <alignment horizontal="center" vertical="center"/>
    </xf>
    <xf numFmtId="0" fontId="0" fillId="0" borderId="18" xfId="0" applyBorder="1"/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165" fontId="2" fillId="0" borderId="2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3" fontId="11" fillId="12" borderId="48" xfId="1" applyFont="1" applyFill="1" applyBorder="1" applyAlignment="1">
      <alignment horizontal="center" vertical="center"/>
    </xf>
    <xf numFmtId="43" fontId="2" fillId="3" borderId="49" xfId="0" applyNumberFormat="1" applyFont="1" applyFill="1" applyBorder="1" applyAlignment="1">
      <alignment horizontal="center" vertical="center"/>
    </xf>
    <xf numFmtId="43" fontId="2" fillId="0" borderId="30" xfId="1" applyFont="1" applyBorder="1" applyAlignment="1">
      <alignment horizontal="center" vertical="center" wrapText="1"/>
    </xf>
    <xf numFmtId="0" fontId="0" fillId="0" borderId="24" xfId="0" applyBorder="1" applyAlignment="1">
      <alignment vertical="center"/>
    </xf>
    <xf numFmtId="43" fontId="0" fillId="0" borderId="25" xfId="1" applyFont="1" applyFill="1" applyBorder="1" applyAlignment="1">
      <alignment vertical="center"/>
    </xf>
    <xf numFmtId="43" fontId="0" fillId="0" borderId="0" xfId="1" applyFont="1" applyFill="1"/>
    <xf numFmtId="0" fontId="2" fillId="9" borderId="1" xfId="0" applyFont="1" applyFill="1" applyBorder="1" applyAlignment="1">
      <alignment horizontal="center" vertical="center" wrapText="1"/>
    </xf>
    <xf numFmtId="43" fontId="2" fillId="9" borderId="30" xfId="1" applyFont="1" applyFill="1" applyBorder="1" applyAlignment="1">
      <alignment horizontal="center" vertical="center" wrapText="1"/>
    </xf>
    <xf numFmtId="0" fontId="0" fillId="9" borderId="24" xfId="0" applyFill="1" applyBorder="1" applyAlignment="1">
      <alignment vertical="center"/>
    </xf>
    <xf numFmtId="43" fontId="0" fillId="9" borderId="25" xfId="1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43" fontId="2" fillId="2" borderId="2" xfId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0" fillId="15" borderId="29" xfId="0" applyFill="1" applyBorder="1"/>
    <xf numFmtId="43" fontId="0" fillId="15" borderId="8" xfId="1" applyFont="1" applyFill="1" applyBorder="1"/>
    <xf numFmtId="43" fontId="0" fillId="15" borderId="10" xfId="1" applyFont="1" applyFill="1" applyBorder="1"/>
    <xf numFmtId="0" fontId="2" fillId="15" borderId="10" xfId="0" applyFont="1" applyFill="1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0" fillId="15" borderId="1" xfId="0" applyFill="1" applyBorder="1" applyAlignment="1">
      <alignment horizontal="center" vertical="center"/>
    </xf>
    <xf numFmtId="1" fontId="0" fillId="15" borderId="1" xfId="0" applyNumberFormat="1" applyFill="1" applyBorder="1" applyAlignment="1">
      <alignment horizontal="center" vertical="center"/>
    </xf>
    <xf numFmtId="0" fontId="0" fillId="15" borderId="8" xfId="0" applyFill="1" applyBorder="1" applyAlignment="1">
      <alignment horizontal="center"/>
    </xf>
    <xf numFmtId="43" fontId="0" fillId="15" borderId="10" xfId="0" applyNumberFormat="1" applyFill="1" applyBorder="1" applyAlignment="1">
      <alignment horizontal="center" vertical="center"/>
    </xf>
    <xf numFmtId="165" fontId="0" fillId="15" borderId="43" xfId="0" applyNumberFormat="1" applyFill="1" applyBorder="1" applyAlignment="1">
      <alignment horizontal="center" vertical="center"/>
    </xf>
    <xf numFmtId="43" fontId="0" fillId="15" borderId="1" xfId="1" applyFont="1" applyFill="1" applyBorder="1"/>
    <xf numFmtId="0" fontId="0" fillId="15" borderId="58" xfId="0" applyFill="1" applyBorder="1" applyAlignment="1">
      <alignment horizontal="left" vertical="center" wrapText="1"/>
    </xf>
    <xf numFmtId="0" fontId="0" fillId="14" borderId="58" xfId="0" applyFill="1" applyBorder="1" applyAlignment="1">
      <alignment horizontal="left" vertical="center" wrapText="1"/>
    </xf>
    <xf numFmtId="43" fontId="0" fillId="14" borderId="10" xfId="1" applyFont="1" applyFill="1" applyBorder="1" applyAlignment="1">
      <alignment vertical="center"/>
    </xf>
    <xf numFmtId="0" fontId="2" fillId="14" borderId="10" xfId="0" applyFont="1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/>
    </xf>
    <xf numFmtId="0" fontId="12" fillId="13" borderId="6" xfId="0" applyFont="1" applyFill="1" applyBorder="1" applyAlignment="1">
      <alignment horizontal="center" vertical="center"/>
    </xf>
    <xf numFmtId="0" fontId="12" fillId="13" borderId="7" xfId="0" applyFont="1" applyFill="1" applyBorder="1" applyAlignment="1">
      <alignment horizontal="center" vertical="center"/>
    </xf>
    <xf numFmtId="0" fontId="12" fillId="13" borderId="11" xfId="0" applyFont="1" applyFill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9" borderId="50" xfId="0" applyFont="1" applyFill="1" applyBorder="1" applyAlignment="1">
      <alignment horizontal="center" vertical="center" wrapText="1"/>
    </xf>
    <xf numFmtId="0" fontId="2" fillId="9" borderId="51" xfId="0" applyFont="1" applyFill="1" applyBorder="1" applyAlignment="1">
      <alignment horizontal="center" vertical="center" wrapText="1"/>
    </xf>
    <xf numFmtId="0" fontId="2" fillId="9" borderId="42" xfId="0" applyFont="1" applyFill="1" applyBorder="1" applyAlignment="1">
      <alignment horizontal="center" vertical="center" wrapText="1"/>
    </xf>
    <xf numFmtId="0" fontId="2" fillId="9" borderId="52" xfId="0" applyFont="1" applyFill="1" applyBorder="1" applyAlignment="1">
      <alignment horizontal="center" vertical="center" wrapText="1"/>
    </xf>
    <xf numFmtId="0" fontId="2" fillId="9" borderId="53" xfId="0" applyFont="1" applyFill="1" applyBorder="1" applyAlignment="1">
      <alignment horizontal="center" vertical="center" wrapText="1"/>
    </xf>
    <xf numFmtId="0" fontId="2" fillId="9" borderId="43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0" fillId="9" borderId="54" xfId="0" applyFill="1" applyBorder="1" applyAlignment="1">
      <alignment horizontal="center" vertical="center"/>
    </xf>
    <xf numFmtId="0" fontId="0" fillId="9" borderId="55" xfId="0" applyFill="1" applyBorder="1" applyAlignment="1">
      <alignment horizontal="center" vertical="center"/>
    </xf>
    <xf numFmtId="0" fontId="0" fillId="9" borderId="41" xfId="0" applyFill="1" applyBorder="1" applyAlignment="1">
      <alignment horizontal="center" vertical="center"/>
    </xf>
    <xf numFmtId="0" fontId="12" fillId="13" borderId="46" xfId="0" applyFont="1" applyFill="1" applyBorder="1" applyAlignment="1">
      <alignment horizontal="center" vertical="center"/>
    </xf>
    <xf numFmtId="0" fontId="2" fillId="3" borderId="47" xfId="0" applyFont="1" applyFill="1" applyBorder="1" applyAlignment="1">
      <alignment horizontal="center" vertical="center" wrapText="1"/>
    </xf>
    <xf numFmtId="0" fontId="2" fillId="3" borderId="48" xfId="0" applyFont="1" applyFill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52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9" fillId="4" borderId="40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0" fillId="12" borderId="6" xfId="0" applyFont="1" applyFill="1" applyBorder="1" applyAlignment="1">
      <alignment horizontal="center" vertical="center" wrapText="1"/>
    </xf>
    <xf numFmtId="0" fontId="10" fillId="12" borderId="7" xfId="0" applyFont="1" applyFill="1" applyBorder="1" applyAlignment="1">
      <alignment horizontal="center" vertical="center" wrapText="1"/>
    </xf>
    <xf numFmtId="0" fontId="10" fillId="12" borderId="11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2" fillId="4" borderId="40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4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" fillId="11" borderId="40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center" vertical="center" wrapText="1"/>
    </xf>
    <xf numFmtId="0" fontId="2" fillId="11" borderId="41" xfId="0" applyFont="1" applyFill="1" applyBorder="1" applyAlignment="1">
      <alignment horizontal="center" vertical="center" wrapText="1"/>
    </xf>
    <xf numFmtId="0" fontId="2" fillId="6" borderId="40" xfId="0" applyFont="1" applyFill="1" applyBorder="1" applyAlignment="1">
      <alignment horizontal="center"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41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41" xfId="0" applyFont="1" applyFill="1" applyBorder="1" applyAlignment="1">
      <alignment horizontal="center" vertical="center" wrapText="1"/>
    </xf>
    <xf numFmtId="0" fontId="2" fillId="8" borderId="40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41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41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2" fillId="10" borderId="40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41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Medium9"/>
  <colors>
    <mruColors>
      <color rgb="FFA50021"/>
      <color rgb="FF009900"/>
      <color rgb="FF0000FF"/>
      <color rgb="FF00FF00"/>
      <color rgb="FFFF990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0"/>
  <sheetViews>
    <sheetView tabSelected="1" zoomScale="85" zoomScaleNormal="85" workbookViewId="0">
      <pane ySplit="2" topLeftCell="A180" activePane="bottomLeft" state="frozen"/>
      <selection pane="bottomLeft" activeCell="B186" sqref="B186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ht="31.5" thickBot="1" x14ac:dyDescent="0.4">
      <c r="A1" s="278" t="s">
        <v>131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</row>
    <row r="2" spans="1:13" s="1" customFormat="1" ht="64.5" customHeight="1" thickBot="1" x14ac:dyDescent="0.4">
      <c r="A2" s="42" t="s">
        <v>0</v>
      </c>
      <c r="B2" s="43" t="s">
        <v>1</v>
      </c>
      <c r="C2" s="41" t="s">
        <v>2</v>
      </c>
      <c r="D2" s="44" t="s">
        <v>3</v>
      </c>
      <c r="E2" s="45" t="s">
        <v>4</v>
      </c>
      <c r="F2" s="43" t="s">
        <v>5</v>
      </c>
      <c r="G2" s="41" t="s">
        <v>6</v>
      </c>
      <c r="H2" s="41" t="s">
        <v>7</v>
      </c>
      <c r="I2" s="41" t="s">
        <v>8</v>
      </c>
      <c r="J2" s="46" t="s">
        <v>9</v>
      </c>
      <c r="K2" s="47" t="s">
        <v>10</v>
      </c>
    </row>
    <row r="3" spans="1:13" ht="15" customHeight="1" x14ac:dyDescent="0.35">
      <c r="A3" s="32" t="s">
        <v>11</v>
      </c>
      <c r="B3" s="33">
        <v>5.2</v>
      </c>
      <c r="C3" s="129">
        <v>5.7</v>
      </c>
      <c r="D3" s="30">
        <f>B3*C3</f>
        <v>29.64</v>
      </c>
      <c r="E3" s="311" t="s">
        <v>12</v>
      </c>
      <c r="F3" s="34">
        <v>800</v>
      </c>
      <c r="G3" s="34" t="s">
        <v>13</v>
      </c>
      <c r="H3" s="49">
        <v>1</v>
      </c>
      <c r="I3" s="154">
        <v>22</v>
      </c>
      <c r="J3" s="176">
        <f>D3*I3</f>
        <v>652.08000000000004</v>
      </c>
      <c r="K3" s="179">
        <f>J3/F3/22</f>
        <v>3.705E-2</v>
      </c>
      <c r="M3" s="29"/>
    </row>
    <row r="4" spans="1:13" x14ac:dyDescent="0.35">
      <c r="A4" s="35" t="s">
        <v>14</v>
      </c>
      <c r="B4" s="36">
        <v>3</v>
      </c>
      <c r="C4" s="130">
        <v>3.85</v>
      </c>
      <c r="D4" s="6">
        <f>B4*C4</f>
        <v>11.55</v>
      </c>
      <c r="E4" s="312"/>
      <c r="F4" s="37">
        <v>800</v>
      </c>
      <c r="G4" s="37" t="s">
        <v>13</v>
      </c>
      <c r="H4" s="48">
        <v>1</v>
      </c>
      <c r="I4" s="155">
        <v>22</v>
      </c>
      <c r="J4" s="11">
        <f t="shared" ref="J4:J6" si="0">D4*I4</f>
        <v>254.10000000000002</v>
      </c>
      <c r="K4" s="180">
        <f t="shared" ref="K4:K22" si="1">J4/F4/22</f>
        <v>1.4437500000000002E-2</v>
      </c>
    </row>
    <row r="5" spans="1:13" x14ac:dyDescent="0.35">
      <c r="A5" s="35" t="s">
        <v>15</v>
      </c>
      <c r="B5" s="36">
        <v>3</v>
      </c>
      <c r="C5" s="130">
        <v>3.85</v>
      </c>
      <c r="D5" s="6">
        <f t="shared" ref="D5:D8" si="2">B5*C5</f>
        <v>11.55</v>
      </c>
      <c r="E5" s="312"/>
      <c r="F5" s="37">
        <v>800</v>
      </c>
      <c r="G5" s="37" t="s">
        <v>13</v>
      </c>
      <c r="H5" s="48">
        <v>1</v>
      </c>
      <c r="I5" s="155">
        <v>22</v>
      </c>
      <c r="J5" s="11">
        <f t="shared" si="0"/>
        <v>254.10000000000002</v>
      </c>
      <c r="K5" s="180">
        <f t="shared" si="1"/>
        <v>1.4437500000000002E-2</v>
      </c>
    </row>
    <row r="6" spans="1:13" x14ac:dyDescent="0.35">
      <c r="A6" s="35" t="s">
        <v>16</v>
      </c>
      <c r="B6" s="36">
        <v>3</v>
      </c>
      <c r="C6" s="130">
        <v>4.5999999999999996</v>
      </c>
      <c r="D6" s="6">
        <f t="shared" si="2"/>
        <v>13.799999999999999</v>
      </c>
      <c r="E6" s="312"/>
      <c r="F6" s="37">
        <v>800</v>
      </c>
      <c r="G6" s="37" t="s">
        <v>13</v>
      </c>
      <c r="H6" s="48">
        <v>1</v>
      </c>
      <c r="I6" s="155">
        <v>22</v>
      </c>
      <c r="J6" s="11">
        <f t="shared" si="0"/>
        <v>303.59999999999997</v>
      </c>
      <c r="K6" s="180">
        <f t="shared" si="1"/>
        <v>1.7249999999999998E-2</v>
      </c>
    </row>
    <row r="7" spans="1:13" x14ac:dyDescent="0.35">
      <c r="A7" s="35" t="s">
        <v>17</v>
      </c>
      <c r="B7" s="36">
        <v>1.65</v>
      </c>
      <c r="C7" s="130">
        <v>1.7</v>
      </c>
      <c r="D7" s="6">
        <f t="shared" si="2"/>
        <v>2.8049999999999997</v>
      </c>
      <c r="E7" s="312"/>
      <c r="F7" s="37">
        <v>800</v>
      </c>
      <c r="G7" s="37" t="s">
        <v>13</v>
      </c>
      <c r="H7" s="48">
        <v>1</v>
      </c>
      <c r="I7" s="155">
        <v>22</v>
      </c>
      <c r="J7" s="11">
        <f>D7*I7</f>
        <v>61.709999999999994</v>
      </c>
      <c r="K7" s="180">
        <f t="shared" si="1"/>
        <v>3.5062499999999998E-3</v>
      </c>
    </row>
    <row r="8" spans="1:13" x14ac:dyDescent="0.35">
      <c r="A8" s="35" t="s">
        <v>18</v>
      </c>
      <c r="B8" s="36">
        <v>4.5</v>
      </c>
      <c r="C8" s="130">
        <v>8.5</v>
      </c>
      <c r="D8" s="6">
        <f t="shared" si="2"/>
        <v>38.25</v>
      </c>
      <c r="E8" s="312"/>
      <c r="F8" s="37">
        <v>800</v>
      </c>
      <c r="G8" s="37" t="s">
        <v>13</v>
      </c>
      <c r="H8" s="48">
        <v>1</v>
      </c>
      <c r="I8" s="155">
        <v>22</v>
      </c>
      <c r="J8" s="11">
        <f>D8*I8</f>
        <v>841.5</v>
      </c>
      <c r="K8" s="180">
        <f t="shared" si="1"/>
        <v>4.7812499999999994E-2</v>
      </c>
    </row>
    <row r="9" spans="1:13" x14ac:dyDescent="0.35">
      <c r="A9" s="35" t="s">
        <v>19</v>
      </c>
      <c r="B9" s="36">
        <v>3</v>
      </c>
      <c r="C9" s="130">
        <v>4</v>
      </c>
      <c r="D9" s="7">
        <f>B9*C9</f>
        <v>12</v>
      </c>
      <c r="E9" s="312"/>
      <c r="F9" s="37">
        <v>800</v>
      </c>
      <c r="G9" s="37" t="s">
        <v>13</v>
      </c>
      <c r="H9" s="37">
        <v>1</v>
      </c>
      <c r="I9" s="155">
        <v>22</v>
      </c>
      <c r="J9" s="11">
        <f>D9*I9</f>
        <v>264</v>
      </c>
      <c r="K9" s="180">
        <f>J9/F9/22</f>
        <v>1.5000000000000001E-2</v>
      </c>
    </row>
    <row r="10" spans="1:13" x14ac:dyDescent="0.35">
      <c r="A10" s="35" t="s">
        <v>20</v>
      </c>
      <c r="B10" s="36">
        <v>3.6</v>
      </c>
      <c r="C10" s="130">
        <v>4.05</v>
      </c>
      <c r="D10" s="7">
        <f t="shared" ref="D10:D22" si="3">B10*C10</f>
        <v>14.58</v>
      </c>
      <c r="E10" s="312"/>
      <c r="F10" s="37">
        <v>800</v>
      </c>
      <c r="G10" s="37" t="s">
        <v>13</v>
      </c>
      <c r="H10" s="37">
        <v>1</v>
      </c>
      <c r="I10" s="155">
        <v>22</v>
      </c>
      <c r="J10" s="11">
        <f t="shared" ref="J10:J22" si="4">D10*I10</f>
        <v>320.76</v>
      </c>
      <c r="K10" s="180">
        <f t="shared" si="1"/>
        <v>1.8224999999999998E-2</v>
      </c>
    </row>
    <row r="11" spans="1:13" x14ac:dyDescent="0.35">
      <c r="A11" s="35"/>
      <c r="B11" s="36"/>
      <c r="C11" s="130"/>
      <c r="D11" s="7">
        <f t="shared" si="3"/>
        <v>0</v>
      </c>
      <c r="E11" s="312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312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312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312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312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312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312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312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312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312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x14ac:dyDescent="0.35">
      <c r="A21" s="35"/>
      <c r="B21" s="36"/>
      <c r="C21" s="130"/>
      <c r="D21" s="7">
        <f t="shared" si="3"/>
        <v>0</v>
      </c>
      <c r="E21" s="312"/>
      <c r="F21" s="37">
        <v>800</v>
      </c>
      <c r="G21" s="37"/>
      <c r="H21" s="37"/>
      <c r="I21" s="155"/>
      <c r="J21" s="11">
        <f t="shared" si="4"/>
        <v>0</v>
      </c>
      <c r="K21" s="180">
        <f t="shared" si="1"/>
        <v>0</v>
      </c>
    </row>
    <row r="22" spans="1:13" ht="15" thickBot="1" x14ac:dyDescent="0.4">
      <c r="A22" s="38"/>
      <c r="B22" s="39"/>
      <c r="C22" s="131"/>
      <c r="D22" s="151">
        <f t="shared" si="3"/>
        <v>0</v>
      </c>
      <c r="E22" s="313"/>
      <c r="F22" s="40">
        <v>800</v>
      </c>
      <c r="G22" s="40"/>
      <c r="H22" s="40"/>
      <c r="I22" s="156"/>
      <c r="J22" s="177">
        <f t="shared" si="4"/>
        <v>0</v>
      </c>
      <c r="K22" s="181">
        <f t="shared" si="1"/>
        <v>0</v>
      </c>
    </row>
    <row r="23" spans="1:13" x14ac:dyDescent="0.35">
      <c r="A23" s="124"/>
      <c r="B23" s="125"/>
      <c r="C23" s="132"/>
      <c r="D23" s="8">
        <f>B23*C23</f>
        <v>0</v>
      </c>
      <c r="E23" s="331" t="s">
        <v>21</v>
      </c>
      <c r="F23" s="126">
        <v>360</v>
      </c>
      <c r="G23" s="126"/>
      <c r="H23" s="127"/>
      <c r="I23" s="157"/>
      <c r="J23" s="28">
        <f>D23*I23</f>
        <v>0</v>
      </c>
      <c r="K23" s="182">
        <f>J23/F23/22</f>
        <v>0</v>
      </c>
      <c r="M23" s="29"/>
    </row>
    <row r="24" spans="1:13" x14ac:dyDescent="0.35">
      <c r="A24" s="55"/>
      <c r="B24" s="56"/>
      <c r="C24" s="133"/>
      <c r="D24" s="6">
        <f>B24*C24</f>
        <v>0</v>
      </c>
      <c r="E24" s="321"/>
      <c r="F24" s="57">
        <v>360</v>
      </c>
      <c r="G24" s="57"/>
      <c r="H24" s="58"/>
      <c r="I24" s="158"/>
      <c r="J24" s="11">
        <f t="shared" ref="J24:J26" si="5">D24*I24</f>
        <v>0</v>
      </c>
      <c r="K24" s="183">
        <f t="shared" ref="K24:K28" si="6">J24/F24/22</f>
        <v>0</v>
      </c>
    </row>
    <row r="25" spans="1:13" x14ac:dyDescent="0.35">
      <c r="A25" s="55"/>
      <c r="B25" s="56"/>
      <c r="C25" s="133"/>
      <c r="D25" s="6">
        <f t="shared" ref="D25:D28" si="7">B25*C25</f>
        <v>0</v>
      </c>
      <c r="E25" s="321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321"/>
      <c r="F26" s="57">
        <v>360</v>
      </c>
      <c r="G26" s="57"/>
      <c r="H26" s="58"/>
      <c r="I26" s="158"/>
      <c r="J26" s="11">
        <f t="shared" si="5"/>
        <v>0</v>
      </c>
      <c r="K26" s="183">
        <f t="shared" si="6"/>
        <v>0</v>
      </c>
    </row>
    <row r="27" spans="1:13" x14ac:dyDescent="0.35">
      <c r="A27" s="55"/>
      <c r="B27" s="56"/>
      <c r="C27" s="133"/>
      <c r="D27" s="6">
        <f t="shared" si="7"/>
        <v>0</v>
      </c>
      <c r="E27" s="321"/>
      <c r="F27" s="57">
        <v>360</v>
      </c>
      <c r="G27" s="57"/>
      <c r="H27" s="58"/>
      <c r="I27" s="158"/>
      <c r="J27" s="11">
        <f>D27*I27</f>
        <v>0</v>
      </c>
      <c r="K27" s="183">
        <f t="shared" si="6"/>
        <v>0</v>
      </c>
    </row>
    <row r="28" spans="1:13" ht="15" thickBot="1" x14ac:dyDescent="0.4">
      <c r="A28" s="59"/>
      <c r="B28" s="60"/>
      <c r="C28" s="134"/>
      <c r="D28" s="31">
        <f t="shared" si="7"/>
        <v>0</v>
      </c>
      <c r="E28" s="322"/>
      <c r="F28" s="61">
        <v>360</v>
      </c>
      <c r="G28" s="61"/>
      <c r="H28" s="62"/>
      <c r="I28" s="159"/>
      <c r="J28" s="177">
        <f>D28*I28</f>
        <v>0</v>
      </c>
      <c r="K28" s="184">
        <f t="shared" si="6"/>
        <v>0</v>
      </c>
    </row>
    <row r="29" spans="1:13" x14ac:dyDescent="0.35">
      <c r="A29" s="87" t="s">
        <v>22</v>
      </c>
      <c r="B29" s="88">
        <v>3</v>
      </c>
      <c r="C29" s="135">
        <v>4</v>
      </c>
      <c r="D29" s="152">
        <f>B29*C29</f>
        <v>12</v>
      </c>
      <c r="E29" s="323" t="s">
        <v>23</v>
      </c>
      <c r="F29" s="89">
        <v>1500</v>
      </c>
      <c r="G29" s="89" t="s">
        <v>24</v>
      </c>
      <c r="H29" s="89">
        <v>1</v>
      </c>
      <c r="I29" s="160">
        <v>4</v>
      </c>
      <c r="J29" s="176">
        <f>D29*I29</f>
        <v>48</v>
      </c>
      <c r="K29" s="185">
        <f>J29/F29/22</f>
        <v>1.4545454545454547E-3</v>
      </c>
    </row>
    <row r="30" spans="1:13" x14ac:dyDescent="0.35">
      <c r="A30" s="63" t="s">
        <v>25</v>
      </c>
      <c r="B30" s="64">
        <v>4.0999999999999996</v>
      </c>
      <c r="C30" s="136">
        <v>2.15</v>
      </c>
      <c r="D30" s="7">
        <f t="shared" ref="D30:D34" si="8">B30*C30</f>
        <v>8.8149999999999995</v>
      </c>
      <c r="E30" s="324"/>
      <c r="F30" s="65">
        <v>1500</v>
      </c>
      <c r="G30" s="65" t="s">
        <v>24</v>
      </c>
      <c r="H30" s="65">
        <v>1</v>
      </c>
      <c r="I30" s="161">
        <v>4</v>
      </c>
      <c r="J30" s="11">
        <f>D30*I30</f>
        <v>35.26</v>
      </c>
      <c r="K30" s="186">
        <f t="shared" ref="K30:K34" si="9">J30/F30/22</f>
        <v>1.0684848484848483E-3</v>
      </c>
    </row>
    <row r="31" spans="1:13" x14ac:dyDescent="0.35">
      <c r="A31" s="63"/>
      <c r="B31" s="64"/>
      <c r="C31" s="136"/>
      <c r="D31" s="7">
        <f t="shared" si="8"/>
        <v>0</v>
      </c>
      <c r="E31" s="324"/>
      <c r="F31" s="65">
        <v>1500</v>
      </c>
      <c r="G31" s="65"/>
      <c r="H31" s="65"/>
      <c r="I31" s="161"/>
      <c r="J31" s="11">
        <f t="shared" ref="J31:J34" si="10">D31*I31</f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324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x14ac:dyDescent="0.35">
      <c r="A33" s="63"/>
      <c r="B33" s="64"/>
      <c r="C33" s="136"/>
      <c r="D33" s="7">
        <f t="shared" si="8"/>
        <v>0</v>
      </c>
      <c r="E33" s="324"/>
      <c r="F33" s="65">
        <v>1500</v>
      </c>
      <c r="G33" s="65"/>
      <c r="H33" s="65"/>
      <c r="I33" s="161"/>
      <c r="J33" s="11">
        <f t="shared" si="10"/>
        <v>0</v>
      </c>
      <c r="K33" s="186">
        <f t="shared" si="9"/>
        <v>0</v>
      </c>
    </row>
    <row r="34" spans="1:11" ht="15" thickBot="1" x14ac:dyDescent="0.4">
      <c r="A34" s="66"/>
      <c r="B34" s="67"/>
      <c r="C34" s="137"/>
      <c r="D34" s="151">
        <f t="shared" si="8"/>
        <v>0</v>
      </c>
      <c r="E34" s="325"/>
      <c r="F34" s="68">
        <v>1500</v>
      </c>
      <c r="G34" s="68"/>
      <c r="H34" s="68"/>
      <c r="I34" s="162"/>
      <c r="J34" s="177">
        <f t="shared" si="10"/>
        <v>0</v>
      </c>
      <c r="K34" s="187">
        <f t="shared" si="9"/>
        <v>0</v>
      </c>
    </row>
    <row r="35" spans="1:11" x14ac:dyDescent="0.35">
      <c r="A35" s="90" t="s">
        <v>26</v>
      </c>
      <c r="B35" s="91">
        <v>5.5</v>
      </c>
      <c r="C35" s="138">
        <v>11.5</v>
      </c>
      <c r="D35" s="152">
        <f>B35*C35</f>
        <v>63.25</v>
      </c>
      <c r="E35" s="326" t="s">
        <v>27</v>
      </c>
      <c r="F35" s="92">
        <v>1200</v>
      </c>
      <c r="G35" s="92" t="s">
        <v>28</v>
      </c>
      <c r="H35" s="92">
        <v>1</v>
      </c>
      <c r="I35" s="163">
        <v>2</v>
      </c>
      <c r="J35" s="176">
        <f>D35*I35</f>
        <v>126.5</v>
      </c>
      <c r="K35" s="188">
        <f>J35/F35/22</f>
        <v>4.7916666666666672E-3</v>
      </c>
    </row>
    <row r="36" spans="1:11" x14ac:dyDescent="0.35">
      <c r="A36" s="69"/>
      <c r="B36" s="70"/>
      <c r="C36" s="139"/>
      <c r="D36" s="7">
        <f t="shared" ref="D36:D40" si="11">B36*C36</f>
        <v>0</v>
      </c>
      <c r="E36" s="327"/>
      <c r="F36" s="71">
        <v>1200</v>
      </c>
      <c r="G36" s="71"/>
      <c r="H36" s="71"/>
      <c r="I36" s="164"/>
      <c r="J36" s="11">
        <f t="shared" ref="J36:J40" si="12">D36*I36</f>
        <v>0</v>
      </c>
      <c r="K36" s="189">
        <f t="shared" ref="K36:K40" si="13">J36/F36/22</f>
        <v>0</v>
      </c>
    </row>
    <row r="37" spans="1:11" x14ac:dyDescent="0.35">
      <c r="A37" s="69"/>
      <c r="B37" s="70"/>
      <c r="C37" s="139"/>
      <c r="D37" s="7">
        <f t="shared" si="11"/>
        <v>0</v>
      </c>
      <c r="E37" s="327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327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x14ac:dyDescent="0.35">
      <c r="A39" s="69"/>
      <c r="B39" s="70"/>
      <c r="C39" s="139"/>
      <c r="D39" s="7">
        <f t="shared" si="11"/>
        <v>0</v>
      </c>
      <c r="E39" s="327"/>
      <c r="F39" s="71">
        <v>1200</v>
      </c>
      <c r="G39" s="71"/>
      <c r="H39" s="71"/>
      <c r="I39" s="164"/>
      <c r="J39" s="11">
        <f t="shared" si="12"/>
        <v>0</v>
      </c>
      <c r="K39" s="189">
        <f t="shared" si="13"/>
        <v>0</v>
      </c>
    </row>
    <row r="40" spans="1:11" ht="15" thickBot="1" x14ac:dyDescent="0.4">
      <c r="A40" s="72"/>
      <c r="B40" s="73"/>
      <c r="C40" s="140"/>
      <c r="D40" s="151">
        <f t="shared" si="11"/>
        <v>0</v>
      </c>
      <c r="E40" s="328"/>
      <c r="F40" s="74">
        <v>1200</v>
      </c>
      <c r="G40" s="74"/>
      <c r="H40" s="74"/>
      <c r="I40" s="165"/>
      <c r="J40" s="177">
        <f t="shared" si="12"/>
        <v>0</v>
      </c>
      <c r="K40" s="190">
        <f t="shared" si="13"/>
        <v>0</v>
      </c>
    </row>
    <row r="41" spans="1:11" x14ac:dyDescent="0.35">
      <c r="A41" s="93" t="s">
        <v>29</v>
      </c>
      <c r="B41" s="94">
        <v>2.15</v>
      </c>
      <c r="C41" s="141">
        <v>1.2</v>
      </c>
      <c r="D41" s="152">
        <f>B41*C41</f>
        <v>2.5799999999999996</v>
      </c>
      <c r="E41" s="329" t="s">
        <v>30</v>
      </c>
      <c r="F41" s="95">
        <v>1000</v>
      </c>
      <c r="G41" s="95" t="s">
        <v>13</v>
      </c>
      <c r="H41" s="95">
        <v>1</v>
      </c>
      <c r="I41" s="166">
        <v>22</v>
      </c>
      <c r="J41" s="176">
        <f>D41*I41</f>
        <v>56.759999999999991</v>
      </c>
      <c r="K41" s="191">
        <f>J41/F41/22</f>
        <v>2.5799999999999994E-3</v>
      </c>
    </row>
    <row r="42" spans="1:11" ht="15" thickBot="1" x14ac:dyDescent="0.4">
      <c r="A42" s="75" t="s">
        <v>31</v>
      </c>
      <c r="B42" s="76">
        <f>1.5+1.2</f>
        <v>2.7</v>
      </c>
      <c r="C42" s="142">
        <f>2.3+2.4</f>
        <v>4.6999999999999993</v>
      </c>
      <c r="D42" s="7">
        <f t="shared" ref="D42:D52" si="14">B42*C42</f>
        <v>12.69</v>
      </c>
      <c r="E42" s="274"/>
      <c r="F42" s="77">
        <v>1000</v>
      </c>
      <c r="G42" s="77" t="s">
        <v>13</v>
      </c>
      <c r="H42" s="77">
        <v>1</v>
      </c>
      <c r="I42" s="167">
        <v>22</v>
      </c>
      <c r="J42" s="11">
        <f t="shared" ref="J42:J52" si="15">D42*I42</f>
        <v>279.18</v>
      </c>
      <c r="K42" s="192">
        <f t="shared" ref="K42:K52" si="16">J42/F42/22</f>
        <v>1.269E-2</v>
      </c>
    </row>
    <row r="43" spans="1:11" x14ac:dyDescent="0.35">
      <c r="A43" s="75" t="s">
        <v>32</v>
      </c>
      <c r="B43" s="94">
        <v>2.15</v>
      </c>
      <c r="C43" s="141">
        <v>1.2</v>
      </c>
      <c r="D43" s="7">
        <f t="shared" si="14"/>
        <v>2.5799999999999996</v>
      </c>
      <c r="E43" s="274"/>
      <c r="F43" s="77">
        <v>1000</v>
      </c>
      <c r="G43" s="77" t="s">
        <v>13</v>
      </c>
      <c r="H43" s="77">
        <v>1</v>
      </c>
      <c r="I43" s="167">
        <v>22</v>
      </c>
      <c r="J43" s="11">
        <f t="shared" si="15"/>
        <v>56.759999999999991</v>
      </c>
      <c r="K43" s="192">
        <f t="shared" si="16"/>
        <v>2.5799999999999994E-3</v>
      </c>
    </row>
    <row r="44" spans="1:11" x14ac:dyDescent="0.35">
      <c r="A44" s="75" t="s">
        <v>33</v>
      </c>
      <c r="B44" s="76">
        <v>1.5</v>
      </c>
      <c r="C44" s="142">
        <v>1</v>
      </c>
      <c r="D44" s="7">
        <f t="shared" si="14"/>
        <v>1.5</v>
      </c>
      <c r="E44" s="274"/>
      <c r="F44" s="77">
        <v>1000</v>
      </c>
      <c r="G44" s="77" t="s">
        <v>13</v>
      </c>
      <c r="H44" s="77">
        <v>1</v>
      </c>
      <c r="I44" s="167">
        <v>22</v>
      </c>
      <c r="J44" s="11">
        <f t="shared" si="15"/>
        <v>33</v>
      </c>
      <c r="K44" s="192">
        <f t="shared" si="16"/>
        <v>1.5E-3</v>
      </c>
    </row>
    <row r="45" spans="1:11" x14ac:dyDescent="0.35">
      <c r="A45" s="75" t="s">
        <v>34</v>
      </c>
      <c r="B45" s="76">
        <v>1</v>
      </c>
      <c r="C45" s="142">
        <v>1</v>
      </c>
      <c r="D45" s="7">
        <f t="shared" si="14"/>
        <v>1</v>
      </c>
      <c r="E45" s="274"/>
      <c r="F45" s="77">
        <v>1000</v>
      </c>
      <c r="G45" s="77" t="s">
        <v>13</v>
      </c>
      <c r="H45" s="77">
        <v>1</v>
      </c>
      <c r="I45" s="167">
        <v>22</v>
      </c>
      <c r="J45" s="11">
        <f t="shared" si="15"/>
        <v>22</v>
      </c>
      <c r="K45" s="192">
        <f t="shared" si="16"/>
        <v>1E-3</v>
      </c>
    </row>
    <row r="46" spans="1:11" x14ac:dyDescent="0.35">
      <c r="A46" s="75" t="s">
        <v>35</v>
      </c>
      <c r="B46" s="76">
        <v>1.5</v>
      </c>
      <c r="C46" s="142">
        <v>3</v>
      </c>
      <c r="D46" s="7">
        <f t="shared" si="14"/>
        <v>4.5</v>
      </c>
      <c r="E46" s="274"/>
      <c r="F46" s="77">
        <v>1000</v>
      </c>
      <c r="G46" s="77" t="s">
        <v>13</v>
      </c>
      <c r="H46" s="77">
        <v>1</v>
      </c>
      <c r="I46" s="167">
        <v>22</v>
      </c>
      <c r="J46" s="11">
        <f t="shared" si="15"/>
        <v>99</v>
      </c>
      <c r="K46" s="192">
        <f t="shared" si="16"/>
        <v>4.5000000000000005E-3</v>
      </c>
    </row>
    <row r="47" spans="1:11" x14ac:dyDescent="0.35">
      <c r="A47" s="75" t="s">
        <v>36</v>
      </c>
      <c r="B47" s="76">
        <v>1.2</v>
      </c>
      <c r="C47" s="142">
        <v>1.8</v>
      </c>
      <c r="D47" s="7">
        <f t="shared" si="14"/>
        <v>2.16</v>
      </c>
      <c r="E47" s="274"/>
      <c r="F47" s="77">
        <v>1000</v>
      </c>
      <c r="G47" s="77" t="s">
        <v>13</v>
      </c>
      <c r="H47" s="77">
        <v>1</v>
      </c>
      <c r="I47" s="167">
        <v>22</v>
      </c>
      <c r="J47" s="11">
        <f t="shared" si="15"/>
        <v>47.52</v>
      </c>
      <c r="K47" s="192">
        <f t="shared" si="16"/>
        <v>2.16E-3</v>
      </c>
    </row>
    <row r="48" spans="1:11" x14ac:dyDescent="0.35">
      <c r="A48" s="75" t="s">
        <v>37</v>
      </c>
      <c r="B48" s="76">
        <v>2</v>
      </c>
      <c r="C48" s="142">
        <v>3.5</v>
      </c>
      <c r="D48" s="7">
        <f t="shared" si="14"/>
        <v>7</v>
      </c>
      <c r="E48" s="274"/>
      <c r="F48" s="77">
        <v>1000</v>
      </c>
      <c r="G48" s="77" t="s">
        <v>13</v>
      </c>
      <c r="H48" s="77">
        <v>1</v>
      </c>
      <c r="I48" s="167">
        <v>22</v>
      </c>
      <c r="J48" s="11">
        <f t="shared" si="15"/>
        <v>154</v>
      </c>
      <c r="K48" s="192">
        <f t="shared" si="16"/>
        <v>7.0000000000000001E-3</v>
      </c>
    </row>
    <row r="49" spans="1:11" x14ac:dyDescent="0.35">
      <c r="A49" s="75"/>
      <c r="B49" s="76"/>
      <c r="C49" s="142"/>
      <c r="D49" s="7">
        <f t="shared" si="14"/>
        <v>0</v>
      </c>
      <c r="E49" s="27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1" x14ac:dyDescent="0.35">
      <c r="A50" s="75"/>
      <c r="B50" s="76"/>
      <c r="C50" s="142"/>
      <c r="D50" s="7">
        <f t="shared" si="14"/>
        <v>0</v>
      </c>
      <c r="E50" s="27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1" x14ac:dyDescent="0.35">
      <c r="A51" s="75"/>
      <c r="B51" s="76"/>
      <c r="C51" s="142"/>
      <c r="D51" s="7">
        <f t="shared" si="14"/>
        <v>0</v>
      </c>
      <c r="E51" s="274"/>
      <c r="F51" s="77">
        <v>1000</v>
      </c>
      <c r="G51" s="77"/>
      <c r="H51" s="77"/>
      <c r="I51" s="167"/>
      <c r="J51" s="11">
        <f t="shared" si="15"/>
        <v>0</v>
      </c>
      <c r="K51" s="192">
        <f t="shared" si="16"/>
        <v>0</v>
      </c>
    </row>
    <row r="52" spans="1:11" ht="15" thickBot="1" x14ac:dyDescent="0.4">
      <c r="A52" s="78"/>
      <c r="B52" s="79"/>
      <c r="C52" s="143"/>
      <c r="D52" s="151">
        <f t="shared" si="14"/>
        <v>0</v>
      </c>
      <c r="E52" s="330"/>
      <c r="F52" s="80">
        <v>1000</v>
      </c>
      <c r="G52" s="80"/>
      <c r="H52" s="80"/>
      <c r="I52" s="168"/>
      <c r="J52" s="177">
        <f t="shared" si="15"/>
        <v>0</v>
      </c>
      <c r="K52" s="193">
        <f t="shared" si="16"/>
        <v>0</v>
      </c>
    </row>
    <row r="53" spans="1:11" x14ac:dyDescent="0.35">
      <c r="A53" s="96" t="s">
        <v>38</v>
      </c>
      <c r="B53" s="97">
        <v>2.7</v>
      </c>
      <c r="C53" s="144">
        <v>1.5</v>
      </c>
      <c r="D53" s="152">
        <f>B53*C53</f>
        <v>4.0500000000000007</v>
      </c>
      <c r="E53" s="332" t="s">
        <v>39</v>
      </c>
      <c r="F53" s="98">
        <v>200</v>
      </c>
      <c r="G53" s="98" t="s">
        <v>13</v>
      </c>
      <c r="H53" s="98">
        <v>2</v>
      </c>
      <c r="I53" s="169">
        <v>44</v>
      </c>
      <c r="J53" s="176">
        <f>D53*I53</f>
        <v>178.20000000000005</v>
      </c>
      <c r="K53" s="194">
        <f>J53/F53/22</f>
        <v>4.0500000000000008E-2</v>
      </c>
    </row>
    <row r="54" spans="1:11" x14ac:dyDescent="0.35">
      <c r="A54" s="81" t="s">
        <v>40</v>
      </c>
      <c r="B54" s="82">
        <v>2.35</v>
      </c>
      <c r="C54" s="145">
        <v>1.4</v>
      </c>
      <c r="D54" s="7">
        <f t="shared" ref="D54:D64" si="17">B54*C54</f>
        <v>3.29</v>
      </c>
      <c r="E54" s="333"/>
      <c r="F54" s="83">
        <v>200</v>
      </c>
      <c r="G54" s="83" t="s">
        <v>13</v>
      </c>
      <c r="H54" s="83">
        <v>2</v>
      </c>
      <c r="I54" s="170">
        <v>44</v>
      </c>
      <c r="J54" s="11">
        <f t="shared" ref="J54:J64" si="18">D54*I54</f>
        <v>144.76</v>
      </c>
      <c r="K54" s="195">
        <f t="shared" ref="K54:K64" si="19">J54/F54/22</f>
        <v>3.2899999999999999E-2</v>
      </c>
    </row>
    <row r="55" spans="1:11" x14ac:dyDescent="0.35">
      <c r="A55" s="81" t="s">
        <v>41</v>
      </c>
      <c r="B55" s="82">
        <v>1.65</v>
      </c>
      <c r="C55" s="145">
        <v>1.35</v>
      </c>
      <c r="D55" s="7">
        <f t="shared" si="17"/>
        <v>2.2275</v>
      </c>
      <c r="E55" s="333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98.01</v>
      </c>
      <c r="K55" s="195">
        <f t="shared" si="19"/>
        <v>2.2275000000000003E-2</v>
      </c>
    </row>
    <row r="56" spans="1:11" x14ac:dyDescent="0.35">
      <c r="A56" s="81" t="s">
        <v>42</v>
      </c>
      <c r="B56" s="82">
        <v>2.7</v>
      </c>
      <c r="C56" s="145">
        <v>1.5</v>
      </c>
      <c r="D56" s="7">
        <f t="shared" si="17"/>
        <v>4.0500000000000007</v>
      </c>
      <c r="E56" s="333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178.20000000000005</v>
      </c>
      <c r="K56" s="195">
        <f t="shared" si="19"/>
        <v>4.0500000000000008E-2</v>
      </c>
    </row>
    <row r="57" spans="1:11" x14ac:dyDescent="0.35">
      <c r="A57" s="81" t="s">
        <v>43</v>
      </c>
      <c r="B57" s="82">
        <f>2.55+2</f>
        <v>4.55</v>
      </c>
      <c r="C57" s="145">
        <f>2.7</f>
        <v>2.7</v>
      </c>
      <c r="D57" s="7">
        <f t="shared" si="17"/>
        <v>12.285</v>
      </c>
      <c r="E57" s="333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540.54</v>
      </c>
      <c r="K57" s="195">
        <f t="shared" si="19"/>
        <v>0.12284999999999999</v>
      </c>
    </row>
    <row r="58" spans="1:11" x14ac:dyDescent="0.35">
      <c r="A58" s="81" t="s">
        <v>44</v>
      </c>
      <c r="B58" s="82">
        <f>4+4.85</f>
        <v>8.85</v>
      </c>
      <c r="C58" s="145">
        <f>4+5.8</f>
        <v>9.8000000000000007</v>
      </c>
      <c r="D58" s="7">
        <f t="shared" si="17"/>
        <v>86.73</v>
      </c>
      <c r="E58" s="333"/>
      <c r="F58" s="83">
        <v>200</v>
      </c>
      <c r="G58" s="83" t="s">
        <v>13</v>
      </c>
      <c r="H58" s="83">
        <v>1</v>
      </c>
      <c r="I58" s="170">
        <v>22</v>
      </c>
      <c r="J58" s="11">
        <f t="shared" si="18"/>
        <v>1908.0600000000002</v>
      </c>
      <c r="K58" s="195">
        <f t="shared" si="19"/>
        <v>0.43365000000000004</v>
      </c>
    </row>
    <row r="59" spans="1:11" x14ac:dyDescent="0.35">
      <c r="A59" s="81" t="s">
        <v>45</v>
      </c>
      <c r="B59" s="82">
        <v>2.2000000000000002</v>
      </c>
      <c r="C59" s="145">
        <v>1.9</v>
      </c>
      <c r="D59" s="7">
        <f t="shared" si="17"/>
        <v>4.18</v>
      </c>
      <c r="E59" s="333"/>
      <c r="F59" s="83">
        <v>200</v>
      </c>
      <c r="G59" s="83" t="s">
        <v>13</v>
      </c>
      <c r="H59" s="83">
        <v>1</v>
      </c>
      <c r="I59" s="170">
        <v>22</v>
      </c>
      <c r="J59" s="11">
        <f t="shared" si="18"/>
        <v>91.96</v>
      </c>
      <c r="K59" s="195">
        <f t="shared" si="19"/>
        <v>2.0899999999999998E-2</v>
      </c>
    </row>
    <row r="60" spans="1:11" x14ac:dyDescent="0.35">
      <c r="A60" s="81" t="s">
        <v>46</v>
      </c>
      <c r="B60" s="82">
        <v>1.8</v>
      </c>
      <c r="C60" s="145">
        <v>1.7</v>
      </c>
      <c r="D60" s="7">
        <f t="shared" si="17"/>
        <v>3.06</v>
      </c>
      <c r="E60" s="333"/>
      <c r="F60" s="83">
        <v>200</v>
      </c>
      <c r="G60" s="83" t="s">
        <v>13</v>
      </c>
      <c r="H60" s="83">
        <v>1</v>
      </c>
      <c r="I60" s="170">
        <v>22</v>
      </c>
      <c r="J60" s="11">
        <f t="shared" si="18"/>
        <v>67.320000000000007</v>
      </c>
      <c r="K60" s="195">
        <f t="shared" si="19"/>
        <v>1.5300000000000001E-2</v>
      </c>
    </row>
    <row r="61" spans="1:11" x14ac:dyDescent="0.35">
      <c r="A61" s="81"/>
      <c r="B61" s="82"/>
      <c r="C61" s="145"/>
      <c r="D61" s="7">
        <f t="shared" si="17"/>
        <v>0</v>
      </c>
      <c r="E61" s="333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1" x14ac:dyDescent="0.35">
      <c r="A62" s="81"/>
      <c r="B62" s="82"/>
      <c r="C62" s="145"/>
      <c r="D62" s="7">
        <f t="shared" si="17"/>
        <v>0</v>
      </c>
      <c r="E62" s="333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1" x14ac:dyDescent="0.35">
      <c r="A63" s="81"/>
      <c r="B63" s="82"/>
      <c r="C63" s="145"/>
      <c r="D63" s="7">
        <f t="shared" si="17"/>
        <v>0</v>
      </c>
      <c r="E63" s="333"/>
      <c r="F63" s="83">
        <v>200</v>
      </c>
      <c r="G63" s="83"/>
      <c r="H63" s="83"/>
      <c r="I63" s="170"/>
      <c r="J63" s="11">
        <f t="shared" si="18"/>
        <v>0</v>
      </c>
      <c r="K63" s="195">
        <f t="shared" si="19"/>
        <v>0</v>
      </c>
    </row>
    <row r="64" spans="1:11" ht="15" thickBot="1" x14ac:dyDescent="0.4">
      <c r="A64" s="84"/>
      <c r="B64" s="85"/>
      <c r="C64" s="146"/>
      <c r="D64" s="151">
        <f t="shared" si="17"/>
        <v>0</v>
      </c>
      <c r="E64" s="334"/>
      <c r="F64" s="86">
        <v>200</v>
      </c>
      <c r="G64" s="86"/>
      <c r="H64" s="86"/>
      <c r="I64" s="171"/>
      <c r="J64" s="177">
        <f t="shared" si="18"/>
        <v>0</v>
      </c>
      <c r="K64" s="196">
        <f t="shared" si="19"/>
        <v>0</v>
      </c>
    </row>
    <row r="65" spans="1:13" x14ac:dyDescent="0.35">
      <c r="A65" s="32" t="s">
        <v>47</v>
      </c>
      <c r="B65" s="33">
        <v>1.1000000000000001</v>
      </c>
      <c r="C65" s="129">
        <v>4.3</v>
      </c>
      <c r="D65" s="30">
        <f>B65*C65</f>
        <v>4.7300000000000004</v>
      </c>
      <c r="E65" s="311" t="s">
        <v>48</v>
      </c>
      <c r="F65" s="34">
        <v>1800</v>
      </c>
      <c r="G65" s="34" t="s">
        <v>24</v>
      </c>
      <c r="H65" s="49">
        <v>1</v>
      </c>
      <c r="I65" s="154">
        <v>4</v>
      </c>
      <c r="J65" s="176">
        <f>D65*I65</f>
        <v>18.920000000000002</v>
      </c>
      <c r="K65" s="179">
        <f>J65/F65/22</f>
        <v>4.7777777777777781E-4</v>
      </c>
      <c r="M65" s="29"/>
    </row>
    <row r="66" spans="1:13" x14ac:dyDescent="0.35">
      <c r="A66" s="35" t="s">
        <v>49</v>
      </c>
      <c r="B66" s="36">
        <v>24</v>
      </c>
      <c r="C66" s="130">
        <v>1.5</v>
      </c>
      <c r="D66" s="6">
        <f>B66*C66</f>
        <v>36</v>
      </c>
      <c r="E66" s="312"/>
      <c r="F66" s="37">
        <v>1800</v>
      </c>
      <c r="G66" s="37" t="s">
        <v>24</v>
      </c>
      <c r="H66" s="48">
        <v>1</v>
      </c>
      <c r="I66" s="155">
        <v>4</v>
      </c>
      <c r="J66" s="11">
        <f t="shared" ref="J66:J69" si="20">D66*I66</f>
        <v>144</v>
      </c>
      <c r="K66" s="180">
        <f t="shared" ref="K66:K71" si="21">J66/F66/22</f>
        <v>3.6363636363636364E-3</v>
      </c>
    </row>
    <row r="67" spans="1:13" x14ac:dyDescent="0.35">
      <c r="A67" s="35" t="s">
        <v>50</v>
      </c>
      <c r="B67" s="36">
        <v>15.5</v>
      </c>
      <c r="C67" s="130">
        <v>1.5</v>
      </c>
      <c r="D67" s="6">
        <f>B67*C67</f>
        <v>23.25</v>
      </c>
      <c r="E67" s="312"/>
      <c r="F67" s="37">
        <v>1800</v>
      </c>
      <c r="G67" s="37" t="s">
        <v>24</v>
      </c>
      <c r="H67" s="48">
        <v>1</v>
      </c>
      <c r="I67" s="155">
        <v>4</v>
      </c>
      <c r="J67" s="11">
        <f>D67*I67</f>
        <v>93</v>
      </c>
      <c r="K67" s="180">
        <f t="shared" si="21"/>
        <v>2.3484848484848484E-3</v>
      </c>
    </row>
    <row r="68" spans="1:13" x14ac:dyDescent="0.35">
      <c r="A68" s="35" t="s">
        <v>51</v>
      </c>
      <c r="B68" s="36">
        <v>5.75</v>
      </c>
      <c r="C68" s="130">
        <v>4.5999999999999996</v>
      </c>
      <c r="D68" s="6">
        <f t="shared" ref="D68:D71" si="22">B68*C68</f>
        <v>26.45</v>
      </c>
      <c r="E68" s="312"/>
      <c r="F68" s="37">
        <v>1800</v>
      </c>
      <c r="G68" s="37" t="s">
        <v>24</v>
      </c>
      <c r="H68" s="48">
        <v>1</v>
      </c>
      <c r="I68" s="155">
        <v>4</v>
      </c>
      <c r="J68" s="11">
        <f t="shared" si="20"/>
        <v>105.8</v>
      </c>
      <c r="K68" s="180">
        <f t="shared" si="21"/>
        <v>2.6717171717171718E-3</v>
      </c>
    </row>
    <row r="69" spans="1:13" x14ac:dyDescent="0.35">
      <c r="A69" s="35" t="s">
        <v>52</v>
      </c>
      <c r="B69" s="36">
        <v>6.7</v>
      </c>
      <c r="C69" s="130">
        <v>3.5</v>
      </c>
      <c r="D69" s="6">
        <f t="shared" si="22"/>
        <v>23.45</v>
      </c>
      <c r="E69" s="312"/>
      <c r="F69" s="37">
        <v>1800</v>
      </c>
      <c r="G69" s="37" t="s">
        <v>24</v>
      </c>
      <c r="H69" s="48">
        <v>1</v>
      </c>
      <c r="I69" s="155">
        <v>4</v>
      </c>
      <c r="J69" s="11">
        <f t="shared" si="20"/>
        <v>93.8</v>
      </c>
      <c r="K69" s="180">
        <f t="shared" si="21"/>
        <v>2.3686868686868686E-3</v>
      </c>
    </row>
    <row r="70" spans="1:13" x14ac:dyDescent="0.35">
      <c r="A70" s="35" t="s">
        <v>53</v>
      </c>
      <c r="B70" s="36">
        <v>5.45</v>
      </c>
      <c r="C70" s="130">
        <v>5.5</v>
      </c>
      <c r="D70" s="6">
        <f t="shared" si="22"/>
        <v>29.975000000000001</v>
      </c>
      <c r="E70" s="312"/>
      <c r="F70" s="37">
        <v>1800</v>
      </c>
      <c r="G70" s="37" t="s">
        <v>24</v>
      </c>
      <c r="H70" s="48">
        <v>1</v>
      </c>
      <c r="I70" s="155">
        <v>4</v>
      </c>
      <c r="J70" s="11">
        <f>D70*I70</f>
        <v>119.9</v>
      </c>
      <c r="K70" s="180">
        <f t="shared" si="21"/>
        <v>3.0277777777777781E-3</v>
      </c>
    </row>
    <row r="71" spans="1:13" ht="15" thickBot="1" x14ac:dyDescent="0.4">
      <c r="A71" s="38"/>
      <c r="B71" s="39"/>
      <c r="C71" s="131"/>
      <c r="D71" s="31">
        <f t="shared" si="22"/>
        <v>0</v>
      </c>
      <c r="E71" s="313"/>
      <c r="F71" s="40">
        <v>1800</v>
      </c>
      <c r="G71" s="40"/>
      <c r="H71" s="50"/>
      <c r="I71" s="156"/>
      <c r="J71" s="177">
        <f>D71*I71</f>
        <v>0</v>
      </c>
      <c r="K71" s="181">
        <f t="shared" si="21"/>
        <v>0</v>
      </c>
    </row>
    <row r="72" spans="1:13" x14ac:dyDescent="0.35">
      <c r="A72" s="99" t="s">
        <v>54</v>
      </c>
      <c r="B72" s="100">
        <v>3</v>
      </c>
      <c r="C72" s="147">
        <v>15.5</v>
      </c>
      <c r="D72" s="30">
        <f>B72*C72</f>
        <v>46.5</v>
      </c>
      <c r="E72" s="317" t="s">
        <v>55</v>
      </c>
      <c r="F72" s="101">
        <v>6000</v>
      </c>
      <c r="G72" s="101" t="s">
        <v>28</v>
      </c>
      <c r="H72" s="102">
        <v>1</v>
      </c>
      <c r="I72" s="172">
        <v>2</v>
      </c>
      <c r="J72" s="176">
        <f>D72*I72</f>
        <v>93</v>
      </c>
      <c r="K72" s="197">
        <f>J72/F72/22</f>
        <v>7.0454545454545455E-4</v>
      </c>
      <c r="M72" s="29"/>
    </row>
    <row r="73" spans="1:13" x14ac:dyDescent="0.35">
      <c r="A73" s="103"/>
      <c r="B73" s="104"/>
      <c r="C73" s="148"/>
      <c r="D73" s="6">
        <f>B73*C73</f>
        <v>0</v>
      </c>
      <c r="E73" s="318"/>
      <c r="F73" s="105">
        <v>6000</v>
      </c>
      <c r="G73" s="105"/>
      <c r="H73" s="106"/>
      <c r="I73" s="173"/>
      <c r="J73" s="11">
        <f t="shared" ref="J73:J75" si="23">D73*I73</f>
        <v>0</v>
      </c>
      <c r="K73" s="198">
        <f t="shared" ref="K73:K77" si="24">J73/F73/22</f>
        <v>0</v>
      </c>
    </row>
    <row r="74" spans="1:13" x14ac:dyDescent="0.35">
      <c r="A74" s="103"/>
      <c r="B74" s="104"/>
      <c r="C74" s="148"/>
      <c r="D74" s="6">
        <f t="shared" ref="D74:D77" si="25">B74*C74</f>
        <v>0</v>
      </c>
      <c r="E74" s="318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318"/>
      <c r="F75" s="105">
        <v>6000</v>
      </c>
      <c r="G75" s="105"/>
      <c r="H75" s="106"/>
      <c r="I75" s="173"/>
      <c r="J75" s="11">
        <f t="shared" si="23"/>
        <v>0</v>
      </c>
      <c r="K75" s="198">
        <f t="shared" si="24"/>
        <v>0</v>
      </c>
    </row>
    <row r="76" spans="1:13" x14ac:dyDescent="0.35">
      <c r="A76" s="103"/>
      <c r="B76" s="104"/>
      <c r="C76" s="148"/>
      <c r="D76" s="6">
        <f t="shared" si="25"/>
        <v>0</v>
      </c>
      <c r="E76" s="318"/>
      <c r="F76" s="105">
        <v>6000</v>
      </c>
      <c r="G76" s="105"/>
      <c r="H76" s="106"/>
      <c r="I76" s="173"/>
      <c r="J76" s="11">
        <f>D76*I76</f>
        <v>0</v>
      </c>
      <c r="K76" s="198">
        <f t="shared" si="24"/>
        <v>0</v>
      </c>
    </row>
    <row r="77" spans="1:13" ht="15" thickBot="1" x14ac:dyDescent="0.4">
      <c r="A77" s="107"/>
      <c r="B77" s="108"/>
      <c r="C77" s="149"/>
      <c r="D77" s="31">
        <f t="shared" si="25"/>
        <v>0</v>
      </c>
      <c r="E77" s="319"/>
      <c r="F77" s="109">
        <v>6000</v>
      </c>
      <c r="G77" s="109"/>
      <c r="H77" s="110"/>
      <c r="I77" s="174"/>
      <c r="J77" s="177">
        <f>D77*I77</f>
        <v>0</v>
      </c>
      <c r="K77" s="199">
        <f t="shared" si="24"/>
        <v>0</v>
      </c>
    </row>
    <row r="78" spans="1:13" x14ac:dyDescent="0.35">
      <c r="A78" s="51"/>
      <c r="B78" s="52"/>
      <c r="C78" s="150"/>
      <c r="D78" s="30">
        <f>B78*C78</f>
        <v>0</v>
      </c>
      <c r="E78" s="320" t="s">
        <v>56</v>
      </c>
      <c r="F78" s="53">
        <v>1800</v>
      </c>
      <c r="G78" s="53"/>
      <c r="H78" s="54"/>
      <c r="I78" s="175"/>
      <c r="J78" s="176">
        <f>D78*I78</f>
        <v>0</v>
      </c>
      <c r="K78" s="200">
        <f>J78/F78/22</f>
        <v>0</v>
      </c>
      <c r="M78" s="29"/>
    </row>
    <row r="79" spans="1:13" x14ac:dyDescent="0.35">
      <c r="A79" s="55"/>
      <c r="B79" s="56"/>
      <c r="C79" s="133"/>
      <c r="D79" s="6">
        <f>B79*C79</f>
        <v>0</v>
      </c>
      <c r="E79" s="321"/>
      <c r="F79" s="57">
        <v>1800</v>
      </c>
      <c r="G79" s="57"/>
      <c r="H79" s="58"/>
      <c r="I79" s="158"/>
      <c r="J79" s="11">
        <f t="shared" ref="J79:J82" si="26">D79*I79</f>
        <v>0</v>
      </c>
      <c r="K79" s="183">
        <f t="shared" ref="K79:K84" si="27">J79/F79/22</f>
        <v>0</v>
      </c>
    </row>
    <row r="80" spans="1:13" x14ac:dyDescent="0.35">
      <c r="A80" s="55"/>
      <c r="B80" s="56"/>
      <c r="C80" s="133"/>
      <c r="D80" s="6">
        <f>B80*C80</f>
        <v>0</v>
      </c>
      <c r="E80" s="321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ref="D81:D84" si="28">B81*C81</f>
        <v>0</v>
      </c>
      <c r="E81" s="321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321"/>
      <c r="F82" s="57">
        <v>1800</v>
      </c>
      <c r="G82" s="57"/>
      <c r="H82" s="58"/>
      <c r="I82" s="158"/>
      <c r="J82" s="11">
        <f t="shared" si="26"/>
        <v>0</v>
      </c>
      <c r="K82" s="183">
        <f t="shared" si="27"/>
        <v>0</v>
      </c>
    </row>
    <row r="83" spans="1:11" x14ac:dyDescent="0.35">
      <c r="A83" s="55"/>
      <c r="B83" s="56"/>
      <c r="C83" s="133"/>
      <c r="D83" s="6">
        <f t="shared" si="28"/>
        <v>0</v>
      </c>
      <c r="E83" s="321"/>
      <c r="F83" s="57">
        <v>1800</v>
      </c>
      <c r="G83" s="57"/>
      <c r="H83" s="58"/>
      <c r="I83" s="158"/>
      <c r="J83" s="11">
        <f>D83*I83</f>
        <v>0</v>
      </c>
      <c r="K83" s="183">
        <f t="shared" si="27"/>
        <v>0</v>
      </c>
    </row>
    <row r="84" spans="1:11" ht="15" thickBot="1" x14ac:dyDescent="0.4">
      <c r="A84" s="59"/>
      <c r="B84" s="60"/>
      <c r="C84" s="134"/>
      <c r="D84" s="31">
        <f t="shared" si="28"/>
        <v>0</v>
      </c>
      <c r="E84" s="322"/>
      <c r="F84" s="61">
        <v>1800</v>
      </c>
      <c r="G84" s="61"/>
      <c r="H84" s="62"/>
      <c r="I84" s="159"/>
      <c r="J84" s="177">
        <f>D84*I84</f>
        <v>0</v>
      </c>
      <c r="K84" s="184">
        <f t="shared" si="27"/>
        <v>0</v>
      </c>
    </row>
    <row r="85" spans="1:11" x14ac:dyDescent="0.35">
      <c r="A85" s="87"/>
      <c r="B85" s="88"/>
      <c r="C85" s="135"/>
      <c r="D85" s="30">
        <f>B85*C85</f>
        <v>0</v>
      </c>
      <c r="E85" s="323" t="s">
        <v>57</v>
      </c>
      <c r="F85" s="89">
        <v>100000</v>
      </c>
      <c r="G85" s="89"/>
      <c r="H85" s="111"/>
      <c r="I85" s="160"/>
      <c r="J85" s="176">
        <f>D85*I85</f>
        <v>0</v>
      </c>
      <c r="K85" s="185">
        <f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324"/>
      <c r="F86" s="65">
        <v>100000</v>
      </c>
      <c r="G86" s="65"/>
      <c r="H86" s="112"/>
      <c r="I86" s="161"/>
      <c r="J86" s="11">
        <f t="shared" ref="J86:J89" si="29">D86*I86</f>
        <v>0</v>
      </c>
      <c r="K86" s="186">
        <f t="shared" ref="K86:K91" si="30">J86/F86/22</f>
        <v>0</v>
      </c>
    </row>
    <row r="87" spans="1:11" x14ac:dyDescent="0.35">
      <c r="A87" s="63"/>
      <c r="B87" s="64"/>
      <c r="C87" s="136"/>
      <c r="D87" s="6">
        <f>B87*C87</f>
        <v>0</v>
      </c>
      <c r="E87" s="324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ref="D88:D91" si="31">B88*C88</f>
        <v>0</v>
      </c>
      <c r="E88" s="324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324"/>
      <c r="F89" s="65">
        <v>100000</v>
      </c>
      <c r="G89" s="65"/>
      <c r="H89" s="112"/>
      <c r="I89" s="161"/>
      <c r="J89" s="11">
        <f t="shared" si="29"/>
        <v>0</v>
      </c>
      <c r="K89" s="186">
        <f t="shared" si="30"/>
        <v>0</v>
      </c>
    </row>
    <row r="90" spans="1:11" x14ac:dyDescent="0.35">
      <c r="A90" s="63"/>
      <c r="B90" s="64"/>
      <c r="C90" s="136"/>
      <c r="D90" s="6">
        <f t="shared" si="31"/>
        <v>0</v>
      </c>
      <c r="E90" s="324"/>
      <c r="F90" s="65">
        <v>100000</v>
      </c>
      <c r="G90" s="65"/>
      <c r="H90" s="112"/>
      <c r="I90" s="161"/>
      <c r="J90" s="11">
        <f t="shared" ref="J90:J95" si="32">D90*I90</f>
        <v>0</v>
      </c>
      <c r="K90" s="186">
        <f t="shared" si="30"/>
        <v>0</v>
      </c>
    </row>
    <row r="91" spans="1:11" ht="15" thickBot="1" x14ac:dyDescent="0.4">
      <c r="A91" s="66"/>
      <c r="B91" s="67"/>
      <c r="C91" s="137"/>
      <c r="D91" s="31">
        <f t="shared" si="31"/>
        <v>0</v>
      </c>
      <c r="E91" s="325"/>
      <c r="F91" s="68">
        <v>100000</v>
      </c>
      <c r="G91" s="68"/>
      <c r="H91" s="113"/>
      <c r="I91" s="162"/>
      <c r="J91" s="177">
        <f t="shared" si="32"/>
        <v>0</v>
      </c>
      <c r="K91" s="187">
        <f t="shared" si="30"/>
        <v>0</v>
      </c>
    </row>
    <row r="92" spans="1:11" x14ac:dyDescent="0.35">
      <c r="A92" s="90" t="s">
        <v>58</v>
      </c>
      <c r="B92" s="91">
        <f>14*2</f>
        <v>28</v>
      </c>
      <c r="C92" s="138">
        <v>1.2</v>
      </c>
      <c r="D92" s="30">
        <f>B92*C92</f>
        <v>33.6</v>
      </c>
      <c r="E92" s="326" t="s">
        <v>59</v>
      </c>
      <c r="F92" s="92">
        <v>130</v>
      </c>
      <c r="G92" s="92" t="s">
        <v>60</v>
      </c>
      <c r="H92" s="114">
        <v>1</v>
      </c>
      <c r="I92" s="163">
        <v>0.5</v>
      </c>
      <c r="J92" s="176">
        <f t="shared" si="32"/>
        <v>16.8</v>
      </c>
      <c r="K92" s="188">
        <f>J92/F92/22</f>
        <v>5.8741258741258741E-3</v>
      </c>
    </row>
    <row r="93" spans="1:11" x14ac:dyDescent="0.35">
      <c r="A93" s="69" t="s">
        <v>61</v>
      </c>
      <c r="B93" s="70">
        <v>2.5</v>
      </c>
      <c r="C93" s="139">
        <v>1.2</v>
      </c>
      <c r="D93" s="6">
        <f>B93*C93</f>
        <v>3</v>
      </c>
      <c r="E93" s="327"/>
      <c r="F93" s="71">
        <v>130</v>
      </c>
      <c r="G93" s="71" t="s">
        <v>24</v>
      </c>
      <c r="H93" s="115">
        <v>1</v>
      </c>
      <c r="I93" s="164">
        <v>4</v>
      </c>
      <c r="J93" s="11">
        <f t="shared" si="32"/>
        <v>12</v>
      </c>
      <c r="K93" s="189">
        <f t="shared" ref="K93:K94" si="33">J93/F93/22</f>
        <v>4.1958041958041958E-3</v>
      </c>
    </row>
    <row r="94" spans="1:11" x14ac:dyDescent="0.35">
      <c r="A94" s="69" t="s">
        <v>62</v>
      </c>
      <c r="B94" s="70">
        <v>4.3499999999999996</v>
      </c>
      <c r="C94" s="139">
        <v>2.8</v>
      </c>
      <c r="D94" s="6">
        <f>B94*C94</f>
        <v>12.179999999999998</v>
      </c>
      <c r="E94" s="327"/>
      <c r="F94" s="71">
        <v>130</v>
      </c>
      <c r="G94" s="71" t="s">
        <v>63</v>
      </c>
      <c r="H94" s="115">
        <v>1</v>
      </c>
      <c r="I94" s="164">
        <v>4</v>
      </c>
      <c r="J94" s="11">
        <f t="shared" si="32"/>
        <v>48.719999999999992</v>
      </c>
      <c r="K94" s="189">
        <f t="shared" si="33"/>
        <v>1.703496503496503E-2</v>
      </c>
    </row>
    <row r="95" spans="1:11" x14ac:dyDescent="0.35">
      <c r="A95" s="69"/>
      <c r="B95" s="70"/>
      <c r="C95" s="139"/>
      <c r="D95" s="6">
        <f>B95*C95</f>
        <v>0</v>
      </c>
      <c r="E95" s="327"/>
      <c r="F95" s="71">
        <v>130</v>
      </c>
      <c r="G95" s="71"/>
      <c r="H95" s="115"/>
      <c r="I95" s="164"/>
      <c r="J95" s="11">
        <f t="shared" si="32"/>
        <v>0</v>
      </c>
      <c r="K95" s="189">
        <f t="shared" ref="K95:K98" si="34">J95/F95/22</f>
        <v>0</v>
      </c>
    </row>
    <row r="96" spans="1:11" x14ac:dyDescent="0.35">
      <c r="A96" s="69"/>
      <c r="B96" s="70"/>
      <c r="C96" s="139"/>
      <c r="D96" s="6">
        <f t="shared" ref="D96:D98" si="35">B96*C96</f>
        <v>0</v>
      </c>
      <c r="E96" s="327"/>
      <c r="F96" s="71">
        <v>130</v>
      </c>
      <c r="G96" s="71"/>
      <c r="H96" s="115"/>
      <c r="I96" s="164"/>
      <c r="J96" s="11">
        <f t="shared" ref="J96" si="36">D96*I96</f>
        <v>0</v>
      </c>
      <c r="K96" s="189">
        <f t="shared" si="34"/>
        <v>0</v>
      </c>
    </row>
    <row r="97" spans="1:11" x14ac:dyDescent="0.35">
      <c r="A97" s="69"/>
      <c r="B97" s="70"/>
      <c r="C97" s="139"/>
      <c r="D97" s="6">
        <f t="shared" si="35"/>
        <v>0</v>
      </c>
      <c r="E97" s="327"/>
      <c r="F97" s="71">
        <v>130</v>
      </c>
      <c r="G97" s="71"/>
      <c r="H97" s="115"/>
      <c r="I97" s="164"/>
      <c r="J97" s="11">
        <f>D97*I97</f>
        <v>0</v>
      </c>
      <c r="K97" s="189">
        <f t="shared" si="34"/>
        <v>0</v>
      </c>
    </row>
    <row r="98" spans="1:11" ht="15" thickBot="1" x14ac:dyDescent="0.4">
      <c r="A98" s="72"/>
      <c r="B98" s="73"/>
      <c r="C98" s="140"/>
      <c r="D98" s="31">
        <f t="shared" si="35"/>
        <v>0</v>
      </c>
      <c r="E98" s="328"/>
      <c r="F98" s="74">
        <v>130</v>
      </c>
      <c r="G98" s="74"/>
      <c r="H98" s="116"/>
      <c r="I98" s="165"/>
      <c r="J98" s="177">
        <f>D98*I98</f>
        <v>0</v>
      </c>
      <c r="K98" s="190">
        <f t="shared" si="34"/>
        <v>0</v>
      </c>
    </row>
    <row r="99" spans="1:11" x14ac:dyDescent="0.35">
      <c r="A99" s="93" t="s">
        <v>67</v>
      </c>
      <c r="B99" s="94">
        <v>2.7</v>
      </c>
      <c r="C99" s="141">
        <v>3</v>
      </c>
      <c r="D99" s="30">
        <f>B99*C99</f>
        <v>8.1000000000000014</v>
      </c>
      <c r="E99" s="329" t="s">
        <v>64</v>
      </c>
      <c r="F99" s="95">
        <v>300</v>
      </c>
      <c r="G99" s="95" t="s">
        <v>60</v>
      </c>
      <c r="H99" s="117">
        <v>1</v>
      </c>
      <c r="I99" s="166">
        <v>5</v>
      </c>
      <c r="J99" s="176">
        <f>D99*I99</f>
        <v>40.500000000000007</v>
      </c>
      <c r="K99" s="191">
        <f>J99/F99/22</f>
        <v>6.1363636363636377E-3</v>
      </c>
    </row>
    <row r="100" spans="1:11" x14ac:dyDescent="0.35">
      <c r="A100" s="75"/>
      <c r="B100" s="76"/>
      <c r="C100" s="142"/>
      <c r="D100" s="6">
        <f>B100*C100</f>
        <v>0</v>
      </c>
      <c r="E100" s="274"/>
      <c r="F100" s="77">
        <v>300</v>
      </c>
      <c r="G100" s="77"/>
      <c r="H100" s="118"/>
      <c r="I100" s="167"/>
      <c r="J100" s="11">
        <f t="shared" ref="J100:J103" si="37">D100*I100</f>
        <v>0</v>
      </c>
      <c r="K100" s="192">
        <f t="shared" ref="K100:K105" si="38">J100/F100/22</f>
        <v>0</v>
      </c>
    </row>
    <row r="101" spans="1:11" x14ac:dyDescent="0.35">
      <c r="A101" s="75"/>
      <c r="B101" s="76"/>
      <c r="C101" s="142"/>
      <c r="D101" s="6">
        <f>B101*C101</f>
        <v>0</v>
      </c>
      <c r="E101" s="274"/>
      <c r="F101" s="77">
        <v>300</v>
      </c>
      <c r="G101" s="77"/>
      <c r="H101" s="118"/>
      <c r="I101" s="167"/>
      <c r="J101" s="11">
        <f t="shared" si="37"/>
        <v>0</v>
      </c>
      <c r="K101" s="192">
        <f t="shared" si="38"/>
        <v>0</v>
      </c>
    </row>
    <row r="102" spans="1:11" x14ac:dyDescent="0.35">
      <c r="A102" s="75"/>
      <c r="B102" s="76"/>
      <c r="C102" s="142"/>
      <c r="D102" s="6">
        <f t="shared" ref="D102:D105" si="39">B102*C102</f>
        <v>0</v>
      </c>
      <c r="E102" s="274"/>
      <c r="F102" s="77">
        <v>300</v>
      </c>
      <c r="G102" s="77"/>
      <c r="H102" s="118"/>
      <c r="I102" s="167"/>
      <c r="J102" s="11">
        <f t="shared" si="37"/>
        <v>0</v>
      </c>
      <c r="K102" s="192">
        <f t="shared" si="38"/>
        <v>0</v>
      </c>
    </row>
    <row r="103" spans="1:11" x14ac:dyDescent="0.35">
      <c r="A103" s="75"/>
      <c r="B103" s="76"/>
      <c r="C103" s="142"/>
      <c r="D103" s="6">
        <f t="shared" si="39"/>
        <v>0</v>
      </c>
      <c r="E103" s="274"/>
      <c r="F103" s="77">
        <v>300</v>
      </c>
      <c r="G103" s="77"/>
      <c r="H103" s="118"/>
      <c r="I103" s="167"/>
      <c r="J103" s="11">
        <f t="shared" si="37"/>
        <v>0</v>
      </c>
      <c r="K103" s="192">
        <f t="shared" si="38"/>
        <v>0</v>
      </c>
    </row>
    <row r="104" spans="1:11" x14ac:dyDescent="0.35">
      <c r="A104" s="75"/>
      <c r="B104" s="76"/>
      <c r="C104" s="142"/>
      <c r="D104" s="6">
        <f t="shared" si="39"/>
        <v>0</v>
      </c>
      <c r="E104" s="274"/>
      <c r="F104" s="77">
        <v>300</v>
      </c>
      <c r="G104" s="77"/>
      <c r="H104" s="118"/>
      <c r="I104" s="167"/>
      <c r="J104" s="11">
        <f>D104*I104</f>
        <v>0</v>
      </c>
      <c r="K104" s="192">
        <f t="shared" si="38"/>
        <v>0</v>
      </c>
    </row>
    <row r="105" spans="1:11" ht="15" thickBot="1" x14ac:dyDescent="0.4">
      <c r="A105" s="78"/>
      <c r="B105" s="79"/>
      <c r="C105" s="143"/>
      <c r="D105" s="31">
        <f t="shared" si="39"/>
        <v>0</v>
      </c>
      <c r="E105" s="330"/>
      <c r="F105" s="80">
        <v>300</v>
      </c>
      <c r="G105" s="80"/>
      <c r="H105" s="119"/>
      <c r="I105" s="168"/>
      <c r="J105" s="177">
        <f>D105*I105</f>
        <v>0</v>
      </c>
      <c r="K105" s="193">
        <f t="shared" si="38"/>
        <v>0</v>
      </c>
    </row>
    <row r="106" spans="1:11" x14ac:dyDescent="0.35">
      <c r="A106" s="96" t="s">
        <v>65</v>
      </c>
      <c r="B106" s="97">
        <f>4.5+1.2</f>
        <v>5.7</v>
      </c>
      <c r="C106" s="144">
        <v>2.8</v>
      </c>
      <c r="D106" s="30">
        <f>B106*C106</f>
        <v>15.959999999999999</v>
      </c>
      <c r="E106" s="332" t="s">
        <v>66</v>
      </c>
      <c r="F106" s="98">
        <v>300</v>
      </c>
      <c r="G106" s="98" t="s">
        <v>28</v>
      </c>
      <c r="H106" s="120">
        <v>1</v>
      </c>
      <c r="I106" s="169">
        <v>2</v>
      </c>
      <c r="J106" s="176">
        <f>D106*I106</f>
        <v>31.919999999999998</v>
      </c>
      <c r="K106" s="194">
        <f>J106/F106/22</f>
        <v>4.836363636363636E-3</v>
      </c>
    </row>
    <row r="107" spans="1:11" x14ac:dyDescent="0.35">
      <c r="A107" s="81"/>
      <c r="B107" s="82"/>
      <c r="C107" s="145"/>
      <c r="D107" s="6">
        <f>B107*C107</f>
        <v>0</v>
      </c>
      <c r="E107" s="333"/>
      <c r="F107" s="83">
        <v>300</v>
      </c>
      <c r="G107" s="83"/>
      <c r="H107" s="121"/>
      <c r="I107" s="170"/>
      <c r="J107" s="11">
        <f t="shared" ref="J107:J110" si="40">D107*I107</f>
        <v>0</v>
      </c>
      <c r="K107" s="195">
        <f t="shared" ref="K107:K112" si="41">J107/F107/22</f>
        <v>0</v>
      </c>
    </row>
    <row r="108" spans="1:11" x14ac:dyDescent="0.35">
      <c r="A108" s="81"/>
      <c r="B108" s="82"/>
      <c r="C108" s="145"/>
      <c r="D108" s="6">
        <f>B108*C108</f>
        <v>0</v>
      </c>
      <c r="E108" s="333"/>
      <c r="F108" s="83">
        <v>300</v>
      </c>
      <c r="G108" s="83"/>
      <c r="H108" s="121"/>
      <c r="I108" s="170"/>
      <c r="J108" s="11">
        <f t="shared" si="40"/>
        <v>0</v>
      </c>
      <c r="K108" s="195">
        <f t="shared" si="41"/>
        <v>0</v>
      </c>
    </row>
    <row r="109" spans="1:11" x14ac:dyDescent="0.35">
      <c r="A109" s="81"/>
      <c r="B109" s="82"/>
      <c r="C109" s="145"/>
      <c r="D109" s="6">
        <f t="shared" ref="D109:D112" si="42">B109*C109</f>
        <v>0</v>
      </c>
      <c r="E109" s="333"/>
      <c r="F109" s="83">
        <v>300</v>
      </c>
      <c r="G109" s="83"/>
      <c r="H109" s="121"/>
      <c r="I109" s="170"/>
      <c r="J109" s="11">
        <f t="shared" si="40"/>
        <v>0</v>
      </c>
      <c r="K109" s="195">
        <f t="shared" si="41"/>
        <v>0</v>
      </c>
    </row>
    <row r="110" spans="1:11" x14ac:dyDescent="0.35">
      <c r="A110" s="81"/>
      <c r="B110" s="82"/>
      <c r="C110" s="145"/>
      <c r="D110" s="6">
        <f t="shared" si="42"/>
        <v>0</v>
      </c>
      <c r="E110" s="333"/>
      <c r="F110" s="83">
        <v>300</v>
      </c>
      <c r="G110" s="83"/>
      <c r="H110" s="121"/>
      <c r="I110" s="170"/>
      <c r="J110" s="11">
        <f t="shared" si="40"/>
        <v>0</v>
      </c>
      <c r="K110" s="195">
        <f t="shared" si="41"/>
        <v>0</v>
      </c>
    </row>
    <row r="111" spans="1:11" x14ac:dyDescent="0.35">
      <c r="A111" s="81"/>
      <c r="B111" s="82"/>
      <c r="C111" s="145"/>
      <c r="D111" s="6">
        <f t="shared" si="42"/>
        <v>0</v>
      </c>
      <c r="E111" s="333"/>
      <c r="F111" s="83">
        <v>300</v>
      </c>
      <c r="G111" s="83"/>
      <c r="H111" s="121"/>
      <c r="I111" s="170"/>
      <c r="J111" s="11">
        <f>D111*I111</f>
        <v>0</v>
      </c>
      <c r="K111" s="195">
        <f t="shared" si="41"/>
        <v>0</v>
      </c>
    </row>
    <row r="112" spans="1:11" ht="15" thickBot="1" x14ac:dyDescent="0.4">
      <c r="A112" s="84"/>
      <c r="B112" s="85"/>
      <c r="C112" s="146"/>
      <c r="D112" s="31">
        <f t="shared" si="42"/>
        <v>0</v>
      </c>
      <c r="E112" s="334"/>
      <c r="F112" s="86">
        <v>300</v>
      </c>
      <c r="G112" s="86"/>
      <c r="H112" s="122"/>
      <c r="I112" s="171"/>
      <c r="J112" s="177">
        <f>D112*I112</f>
        <v>0</v>
      </c>
      <c r="K112" s="196">
        <f t="shared" si="41"/>
        <v>0</v>
      </c>
    </row>
    <row r="113" spans="1:11" ht="14.5" customHeight="1" x14ac:dyDescent="0.35">
      <c r="A113" s="207" t="s">
        <v>132</v>
      </c>
      <c r="B113" s="208">
        <v>1</v>
      </c>
      <c r="C113" s="209">
        <v>2</v>
      </c>
      <c r="D113" s="210">
        <f>C113*B113</f>
        <v>2</v>
      </c>
      <c r="E113" s="288" t="s">
        <v>133</v>
      </c>
      <c r="F113" s="211">
        <v>2</v>
      </c>
      <c r="G113" s="212" t="s">
        <v>63</v>
      </c>
      <c r="H113" s="213">
        <v>1</v>
      </c>
      <c r="I113" s="214">
        <f>1/6</f>
        <v>0.16666666666666666</v>
      </c>
      <c r="J113" s="215">
        <f t="shared" ref="J113:J115" si="43">D113*I113</f>
        <v>0.33333333333333331</v>
      </c>
      <c r="K113" s="216">
        <f>J113/F113/22</f>
        <v>7.5757575757575751E-3</v>
      </c>
    </row>
    <row r="114" spans="1:11" x14ac:dyDescent="0.35">
      <c r="A114" s="207" t="s">
        <v>134</v>
      </c>
      <c r="B114" s="208">
        <v>1</v>
      </c>
      <c r="C114" s="209">
        <v>1</v>
      </c>
      <c r="D114" s="210">
        <f t="shared" ref="D114:D115" si="44">C114*B114</f>
        <v>1</v>
      </c>
      <c r="E114" s="289"/>
      <c r="F114" s="211">
        <v>1</v>
      </c>
      <c r="G114" s="212" t="s">
        <v>63</v>
      </c>
      <c r="H114" s="213">
        <v>1</v>
      </c>
      <c r="I114" s="214">
        <f>1/6</f>
        <v>0.16666666666666666</v>
      </c>
      <c r="J114" s="215">
        <f t="shared" si="43"/>
        <v>0.16666666666666666</v>
      </c>
      <c r="K114" s="216">
        <f t="shared" ref="K114:K115" si="45">J114/F114/22</f>
        <v>7.5757575757575751E-3</v>
      </c>
    </row>
    <row r="115" spans="1:11" ht="44" thickBot="1" x14ac:dyDescent="0.4">
      <c r="A115" s="217" t="s">
        <v>135</v>
      </c>
      <c r="B115" s="218">
        <v>1</v>
      </c>
      <c r="C115" s="219">
        <f>D116</f>
        <v>562.47750000000008</v>
      </c>
      <c r="D115" s="220">
        <f t="shared" si="44"/>
        <v>562.47750000000008</v>
      </c>
      <c r="E115" s="290"/>
      <c r="F115" s="221">
        <f>D115</f>
        <v>562.47750000000008</v>
      </c>
      <c r="G115" s="212" t="s">
        <v>24</v>
      </c>
      <c r="H115" s="213">
        <v>1</v>
      </c>
      <c r="I115" s="222">
        <v>1</v>
      </c>
      <c r="J115" s="215">
        <f t="shared" si="43"/>
        <v>562.47750000000008</v>
      </c>
      <c r="K115" s="216">
        <f t="shared" si="45"/>
        <v>4.5454545454545456E-2</v>
      </c>
    </row>
    <row r="116" spans="1:11" ht="15" thickBot="1" x14ac:dyDescent="0.4">
      <c r="A116" s="296" t="s">
        <v>69</v>
      </c>
      <c r="B116" s="297"/>
      <c r="C116" s="297"/>
      <c r="D116" s="9">
        <f>SUM(D3:D91)</f>
        <v>562.47750000000008</v>
      </c>
      <c r="I116" s="4"/>
      <c r="J116" s="178"/>
      <c r="K116" s="201"/>
    </row>
    <row r="117" spans="1:11" ht="15" thickBot="1" x14ac:dyDescent="0.4">
      <c r="A117" s="298" t="s">
        <v>70</v>
      </c>
      <c r="B117" s="299"/>
      <c r="C117" s="299"/>
      <c r="D117" s="299"/>
      <c r="E117" s="299"/>
      <c r="F117" s="299"/>
      <c r="G117" s="299"/>
      <c r="H117" s="299"/>
      <c r="I117" s="299"/>
      <c r="J117" s="153">
        <f>SUM(J3:J115)</f>
        <v>8498.2175000000025</v>
      </c>
      <c r="K117" s="202"/>
    </row>
    <row r="118" spans="1:11" ht="15" thickBot="1" x14ac:dyDescent="0.4">
      <c r="A118" s="300" t="s">
        <v>71</v>
      </c>
      <c r="B118" s="301"/>
      <c r="C118" s="301"/>
      <c r="D118" s="301"/>
      <c r="E118" s="301"/>
      <c r="F118" s="301"/>
      <c r="G118" s="301"/>
      <c r="H118" s="301"/>
      <c r="I118" s="301"/>
      <c r="J118" s="301"/>
      <c r="K118" s="203">
        <f>SUM(K3:K115)</f>
        <v>1.0518374834887336</v>
      </c>
    </row>
    <row r="119" spans="1:11" x14ac:dyDescent="0.35">
      <c r="B119" s="2"/>
      <c r="C119" s="2"/>
    </row>
    <row r="120" spans="1:11" ht="15" thickBot="1" x14ac:dyDescent="0.4">
      <c r="J120" s="29"/>
    </row>
    <row r="121" spans="1:11" ht="16" thickBot="1" x14ac:dyDescent="0.4">
      <c r="A121" s="314" t="s">
        <v>72</v>
      </c>
      <c r="B121" s="315"/>
      <c r="C121" s="315"/>
      <c r="D121" s="315"/>
      <c r="E121" s="316"/>
      <c r="J121" s="29"/>
    </row>
    <row r="122" spans="1:11" ht="15" thickBot="1" x14ac:dyDescent="0.4">
      <c r="A122" s="302" t="s">
        <v>73</v>
      </c>
      <c r="B122" s="303"/>
      <c r="C122" s="303"/>
      <c r="D122" s="303"/>
      <c r="E122" s="304"/>
    </row>
    <row r="123" spans="1:11" ht="6" customHeight="1" thickBot="1" x14ac:dyDescent="0.4"/>
    <row r="124" spans="1:11" ht="15.75" customHeight="1" x14ac:dyDescent="0.35">
      <c r="A124" s="293" t="s">
        <v>74</v>
      </c>
      <c r="B124" s="294"/>
      <c r="C124" s="294"/>
      <c r="D124" s="294"/>
      <c r="E124" s="295"/>
    </row>
    <row r="125" spans="1:11" ht="58" x14ac:dyDescent="0.35">
      <c r="A125" s="24" t="s">
        <v>75</v>
      </c>
      <c r="B125" s="13" t="s">
        <v>76</v>
      </c>
      <c r="C125" s="13" t="s">
        <v>77</v>
      </c>
      <c r="D125" s="14" t="s">
        <v>78</v>
      </c>
      <c r="E125" s="25" t="s">
        <v>79</v>
      </c>
    </row>
    <row r="126" spans="1:11" x14ac:dyDescent="0.35">
      <c r="A126" s="17" t="str">
        <f>E3</f>
        <v>INTERNA -Pisos Frios &amp; Acarpetados</v>
      </c>
      <c r="B126" s="29">
        <f>SUM(J3:J22)</f>
        <v>2951.8500000000004</v>
      </c>
      <c r="C126" s="21">
        <f>F3</f>
        <v>800</v>
      </c>
      <c r="D126" s="123">
        <f>((800*B126)/C126)/22</f>
        <v>134.17500000000001</v>
      </c>
      <c r="E126" s="307"/>
    </row>
    <row r="127" spans="1:11" x14ac:dyDescent="0.35">
      <c r="A127" s="17" t="str">
        <f>E23</f>
        <v>INTERNA -
Laboratórios</v>
      </c>
      <c r="B127" s="29">
        <f>SUM(J23:J28)</f>
        <v>0</v>
      </c>
      <c r="C127" s="21">
        <f>F23</f>
        <v>360</v>
      </c>
      <c r="D127" s="123">
        <f t="shared" ref="D127:D131" si="46">((800*B127)/C127)/22</f>
        <v>0</v>
      </c>
      <c r="E127" s="308"/>
    </row>
    <row r="128" spans="1:11" x14ac:dyDescent="0.35">
      <c r="A128" s="17" t="str">
        <f>E29</f>
        <v>INTERNA -
Almoxarifado / Galpões</v>
      </c>
      <c r="B128" s="29">
        <f>SUM(J29:J34)</f>
        <v>83.259999999999991</v>
      </c>
      <c r="C128" s="21">
        <f>F29</f>
        <v>1500</v>
      </c>
      <c r="D128" s="123">
        <f t="shared" si="46"/>
        <v>2.0184242424242425</v>
      </c>
      <c r="E128" s="308"/>
    </row>
    <row r="129" spans="1:15" x14ac:dyDescent="0.35">
      <c r="A129" s="17" t="str">
        <f>E35</f>
        <v>INTERNA -
Oficinas</v>
      </c>
      <c r="B129" s="29">
        <f>SUM(J35:J40)</f>
        <v>126.5</v>
      </c>
      <c r="C129" s="21">
        <f>F35</f>
        <v>1200</v>
      </c>
      <c r="D129" s="123">
        <f t="shared" si="46"/>
        <v>3.833333333333333</v>
      </c>
      <c r="E129" s="308"/>
    </row>
    <row r="130" spans="1:15" x14ac:dyDescent="0.35">
      <c r="A130" s="17" t="str">
        <f>E41</f>
        <v>INTERNA -
Áreas com espaços livres - saguão, hall e salão</v>
      </c>
      <c r="B130" s="29">
        <f>SUM(J41:J52)</f>
        <v>748.22</v>
      </c>
      <c r="C130" s="21">
        <f>F41</f>
        <v>1000</v>
      </c>
      <c r="D130" s="123">
        <f t="shared" si="46"/>
        <v>27.208000000000002</v>
      </c>
      <c r="E130" s="308"/>
    </row>
    <row r="131" spans="1:15" x14ac:dyDescent="0.35">
      <c r="A131" s="17" t="str">
        <f>E53</f>
        <v>INTERNA -
Banheiros</v>
      </c>
      <c r="B131" s="29">
        <f>SUM(J53:J64)</f>
        <v>3207.0500000000006</v>
      </c>
      <c r="C131" s="21">
        <f>F53</f>
        <v>200</v>
      </c>
      <c r="D131" s="123">
        <f t="shared" si="46"/>
        <v>583.10000000000014</v>
      </c>
      <c r="E131" s="308"/>
    </row>
    <row r="132" spans="1:15" x14ac:dyDescent="0.35">
      <c r="C132" s="21"/>
      <c r="D132" s="123"/>
      <c r="E132" s="309"/>
    </row>
    <row r="133" spans="1:15" ht="30.75" customHeight="1" thickBot="1" x14ac:dyDescent="0.4">
      <c r="A133" s="291" t="s">
        <v>80</v>
      </c>
      <c r="B133" s="292"/>
      <c r="C133" s="292"/>
      <c r="D133" s="128">
        <f>SUM(D126:D132)</f>
        <v>750.33475757575775</v>
      </c>
      <c r="E133" s="26">
        <f>D133/800</f>
        <v>0.93791844696969717</v>
      </c>
      <c r="G133" s="12"/>
      <c r="H133" s="12"/>
    </row>
    <row r="134" spans="1:15" x14ac:dyDescent="0.35">
      <c r="A134" s="15"/>
      <c r="B134" s="15"/>
      <c r="C134" s="15"/>
      <c r="D134" s="27"/>
      <c r="E134" s="5"/>
    </row>
    <row r="135" spans="1:15" ht="15.75" customHeight="1" thickBot="1" x14ac:dyDescent="0.4">
      <c r="A135" s="15"/>
      <c r="B135" s="15"/>
      <c r="C135" s="15"/>
      <c r="D135" s="16"/>
    </row>
    <row r="136" spans="1:15" ht="15.75" customHeight="1" x14ac:dyDescent="0.35">
      <c r="A136" s="293" t="s">
        <v>81</v>
      </c>
      <c r="B136" s="294"/>
      <c r="C136" s="294"/>
      <c r="D136" s="294"/>
      <c r="E136" s="295"/>
    </row>
    <row r="137" spans="1:15" ht="72.5" x14ac:dyDescent="0.35">
      <c r="A137" s="24" t="s">
        <v>75</v>
      </c>
      <c r="B137" s="13" t="s">
        <v>82</v>
      </c>
      <c r="C137" s="13" t="s">
        <v>83</v>
      </c>
      <c r="D137" s="14" t="s">
        <v>84</v>
      </c>
      <c r="E137" s="25" t="s">
        <v>79</v>
      </c>
    </row>
    <row r="138" spans="1:15" s="4" customFormat="1" ht="43.5" x14ac:dyDescent="0.35">
      <c r="A138" s="19" t="str">
        <f>E65</f>
        <v>EXTERNA - 
Pisos pavimentados adjacentes / contíguos às edificações</v>
      </c>
      <c r="B138" s="12">
        <f>SUM(J65:J71)</f>
        <v>575.42000000000007</v>
      </c>
      <c r="C138" s="22">
        <f>F65</f>
        <v>1800</v>
      </c>
      <c r="D138" s="23">
        <f>((1800*B138)/C138)/22</f>
        <v>26.15545454545455</v>
      </c>
      <c r="E138" s="307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E72</f>
        <v>EXTERNA - 
Varriação de passeios e arruamentos</v>
      </c>
      <c r="B139" s="12">
        <f>SUM(J72:J77)</f>
        <v>93</v>
      </c>
      <c r="C139" s="22">
        <f>F72</f>
        <v>6000</v>
      </c>
      <c r="D139" s="23">
        <f>((1800*B139)/C139)/22</f>
        <v>1.2681818181818181</v>
      </c>
      <c r="E139" s="308"/>
      <c r="I139" s="3"/>
      <c r="J139"/>
      <c r="K139"/>
      <c r="L139"/>
      <c r="M139"/>
      <c r="N139"/>
      <c r="O139"/>
    </row>
    <row r="140" spans="1:15" s="4" customFormat="1" ht="43.5" x14ac:dyDescent="0.35">
      <c r="A140" s="19" t="str">
        <f>E78</f>
        <v>EXTERNA - 
Pátios e áreas verdes com alta, média ou baixa frequência</v>
      </c>
      <c r="B140" s="12">
        <f>SUM(J78:J84)</f>
        <v>0</v>
      </c>
      <c r="C140" s="22">
        <f>F78</f>
        <v>1800</v>
      </c>
      <c r="D140" s="23">
        <f>((1800*B140)/C140)/22</f>
        <v>0</v>
      </c>
      <c r="E140" s="308"/>
      <c r="I140" s="3"/>
      <c r="J140"/>
      <c r="K140"/>
      <c r="L140"/>
      <c r="M140"/>
      <c r="N140"/>
      <c r="O140"/>
    </row>
    <row r="141" spans="1:15" s="4" customFormat="1" ht="58" x14ac:dyDescent="0.35">
      <c r="A141" s="19" t="str">
        <f>E85</f>
        <v>EXTERNA - 
Coleta de detritos em pátios e áreas verdes com frequência diária</v>
      </c>
      <c r="B141" s="12">
        <f>SUM(J85:J91)</f>
        <v>0</v>
      </c>
      <c r="C141" s="22">
        <f>F85</f>
        <v>100000</v>
      </c>
      <c r="D141" s="23">
        <f>((1800*B141)/C141)/22</f>
        <v>0</v>
      </c>
      <c r="E141" s="308"/>
      <c r="I141" s="3"/>
      <c r="J141"/>
      <c r="K141"/>
      <c r="L141"/>
      <c r="M141"/>
      <c r="N141"/>
      <c r="O141"/>
    </row>
    <row r="142" spans="1:15" s="4" customFormat="1" x14ac:dyDescent="0.35">
      <c r="A142" s="19"/>
      <c r="B142" s="12"/>
      <c r="C142" s="22"/>
      <c r="D142" s="23"/>
      <c r="E142" s="309"/>
      <c r="I142" s="3"/>
      <c r="J142"/>
      <c r="K142"/>
      <c r="L142"/>
      <c r="M142"/>
      <c r="N142"/>
      <c r="O142"/>
    </row>
    <row r="143" spans="1:15" s="4" customFormat="1" ht="30.75" customHeight="1" thickBot="1" x14ac:dyDescent="0.4">
      <c r="A143" s="291" t="s">
        <v>85</v>
      </c>
      <c r="B143" s="292"/>
      <c r="C143" s="292"/>
      <c r="D143" s="128">
        <f>SUM(D138:D142)</f>
        <v>27.423636363636369</v>
      </c>
      <c r="E143" s="26">
        <f>D143/1800</f>
        <v>1.5235353535353538E-2</v>
      </c>
      <c r="I143" s="3"/>
      <c r="J143"/>
      <c r="K143"/>
      <c r="L143"/>
      <c r="M143"/>
      <c r="N143"/>
      <c r="O143"/>
    </row>
    <row r="144" spans="1:15" s="4" customFormat="1" ht="15.75" customHeight="1" x14ac:dyDescent="0.35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thickBot="1" x14ac:dyDescent="0.4">
      <c r="A145" s="15"/>
      <c r="B145" s="15"/>
      <c r="C145" s="15"/>
      <c r="D145" s="18"/>
      <c r="I145" s="3"/>
      <c r="J145"/>
      <c r="K145"/>
      <c r="L145"/>
      <c r="M145"/>
      <c r="N145"/>
      <c r="O145"/>
    </row>
    <row r="146" spans="1:15" s="4" customFormat="1" ht="15.75" customHeight="1" x14ac:dyDescent="0.35">
      <c r="A146" s="293" t="s">
        <v>86</v>
      </c>
      <c r="B146" s="294"/>
      <c r="C146" s="294"/>
      <c r="D146" s="294"/>
      <c r="E146" s="295"/>
      <c r="I146" s="3"/>
      <c r="J146"/>
      <c r="K146"/>
      <c r="L146"/>
      <c r="M146"/>
      <c r="N146"/>
      <c r="O146"/>
    </row>
    <row r="147" spans="1:15" s="4" customFormat="1" ht="72.5" x14ac:dyDescent="0.35">
      <c r="A147" s="24" t="s">
        <v>75</v>
      </c>
      <c r="B147" s="13" t="s">
        <v>82</v>
      </c>
      <c r="C147" s="13" t="s">
        <v>83</v>
      </c>
      <c r="D147" s="14" t="s">
        <v>87</v>
      </c>
      <c r="E147" s="25" t="s">
        <v>79</v>
      </c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E92</f>
        <v>ESQUADRIAS EXTERNAS - 
Face externa COM exposição a situação de risco</v>
      </c>
      <c r="B148" s="12">
        <f>SUM(J92:J98)</f>
        <v>77.52</v>
      </c>
      <c r="C148" s="21">
        <f>F92</f>
        <v>130</v>
      </c>
      <c r="D148" s="23">
        <f>((300*B148)/C148)/22</f>
        <v>8.1314685314685313</v>
      </c>
      <c r="E148" s="307"/>
      <c r="I148" s="3"/>
      <c r="J148"/>
      <c r="K148"/>
      <c r="L148"/>
      <c r="M148"/>
      <c r="N148"/>
      <c r="O148"/>
    </row>
    <row r="149" spans="1:15" s="4" customFormat="1" ht="43.5" x14ac:dyDescent="0.35">
      <c r="A149" s="20" t="str">
        <f>E99</f>
        <v>ESQUADRIAS EXTERNAS - 
Face externa SEM exposição a situação de risco</v>
      </c>
      <c r="B149" s="12">
        <f>SUM(J99:J105)</f>
        <v>40.500000000000007</v>
      </c>
      <c r="C149" s="21">
        <f>F99</f>
        <v>300</v>
      </c>
      <c r="D149" s="23">
        <f>((300*B149)/C149)/22</f>
        <v>1.8409090909090913</v>
      </c>
      <c r="E149" s="308"/>
      <c r="I149" s="3"/>
      <c r="J149"/>
      <c r="K149"/>
      <c r="L149"/>
      <c r="M149"/>
      <c r="N149"/>
      <c r="O149"/>
    </row>
    <row r="150" spans="1:15" s="4" customFormat="1" ht="29" x14ac:dyDescent="0.35">
      <c r="A150" s="20" t="str">
        <f>E106</f>
        <v>ESQUADRIAS EXTERNAS - 
Face interna</v>
      </c>
      <c r="B150" s="12">
        <f>SUM(J106:J112)</f>
        <v>31.919999999999998</v>
      </c>
      <c r="C150" s="21">
        <f>F106</f>
        <v>300</v>
      </c>
      <c r="D150" s="23">
        <f>((300*B150)/C150)/22</f>
        <v>1.4509090909090909</v>
      </c>
      <c r="E150" s="308"/>
      <c r="I150" s="3"/>
      <c r="J150"/>
      <c r="K150"/>
      <c r="L150"/>
      <c r="M150"/>
      <c r="N150"/>
      <c r="O150"/>
    </row>
    <row r="151" spans="1:15" s="4" customFormat="1" x14ac:dyDescent="0.35">
      <c r="A151" s="20"/>
      <c r="B151" s="12"/>
      <c r="C151" s="21"/>
      <c r="D151" s="23"/>
      <c r="E151" s="309"/>
      <c r="I151" s="3"/>
      <c r="J151"/>
      <c r="K151"/>
      <c r="L151"/>
      <c r="M151"/>
      <c r="N151"/>
      <c r="O151"/>
    </row>
    <row r="152" spans="1:15" s="4" customFormat="1" ht="30.75" customHeight="1" thickBot="1" x14ac:dyDescent="0.4">
      <c r="A152" s="291" t="s">
        <v>88</v>
      </c>
      <c r="B152" s="292"/>
      <c r="C152" s="292"/>
      <c r="D152" s="128">
        <f>SUM(D148:D151)</f>
        <v>11.423286713286714</v>
      </c>
      <c r="E152" s="26">
        <f>D152/300</f>
        <v>3.8077622377622383E-2</v>
      </c>
      <c r="I152" s="3"/>
      <c r="J152"/>
      <c r="K152"/>
      <c r="L152"/>
      <c r="M152"/>
      <c r="N152"/>
      <c r="O152"/>
    </row>
    <row r="154" spans="1:15" s="4" customFormat="1" ht="15" thickBot="1" x14ac:dyDescent="0.4">
      <c r="A154"/>
      <c r="B154"/>
      <c r="C154"/>
      <c r="D154" s="2"/>
      <c r="I154" s="3"/>
      <c r="J154"/>
      <c r="K154"/>
      <c r="L154"/>
      <c r="M154"/>
      <c r="N154"/>
      <c r="O154"/>
    </row>
    <row r="155" spans="1:15" s="4" customFormat="1" ht="14.5" customHeight="1" x14ac:dyDescent="0.35">
      <c r="A155" s="310" t="s">
        <v>136</v>
      </c>
      <c r="B155" s="294"/>
      <c r="C155" s="294"/>
      <c r="D155" s="294"/>
      <c r="E155" s="295"/>
      <c r="I155" s="3"/>
      <c r="J155"/>
      <c r="K155"/>
      <c r="L155"/>
      <c r="M155"/>
      <c r="N155"/>
      <c r="O155"/>
    </row>
    <row r="156" spans="1:15" s="4" customFormat="1" ht="72.5" x14ac:dyDescent="0.35">
      <c r="A156" s="24" t="s">
        <v>75</v>
      </c>
      <c r="B156" s="13" t="s">
        <v>137</v>
      </c>
      <c r="C156" s="13" t="s">
        <v>138</v>
      </c>
      <c r="D156" s="14" t="s">
        <v>139</v>
      </c>
      <c r="E156" s="25" t="s">
        <v>79</v>
      </c>
      <c r="I156" s="3"/>
      <c r="J156"/>
      <c r="K156"/>
      <c r="L156"/>
      <c r="M156"/>
      <c r="N156"/>
      <c r="O156"/>
    </row>
    <row r="157" spans="1:15" s="4" customFormat="1" x14ac:dyDescent="0.35">
      <c r="A157" s="223" t="s">
        <v>132</v>
      </c>
      <c r="B157" s="224"/>
      <c r="C157" s="225"/>
      <c r="D157" s="16"/>
      <c r="E157" s="226">
        <f>K113</f>
        <v>7.5757575757575751E-3</v>
      </c>
      <c r="I157" s="3"/>
      <c r="J157"/>
      <c r="K157"/>
      <c r="L157"/>
      <c r="M157"/>
      <c r="N157"/>
      <c r="O157"/>
    </row>
    <row r="158" spans="1:15" s="4" customFormat="1" x14ac:dyDescent="0.35">
      <c r="A158" s="223" t="s">
        <v>134</v>
      </c>
      <c r="B158" s="224"/>
      <c r="C158" s="21"/>
      <c r="D158" s="16"/>
      <c r="E158" s="226">
        <f>K114</f>
        <v>7.5757575757575751E-3</v>
      </c>
      <c r="I158" s="3"/>
      <c r="J158"/>
      <c r="K158"/>
      <c r="L158"/>
      <c r="M158"/>
      <c r="N158"/>
      <c r="O158"/>
    </row>
    <row r="159" spans="1:15" s="4" customFormat="1" ht="30.75" customHeight="1" x14ac:dyDescent="0.35">
      <c r="A159" s="227" t="s">
        <v>135</v>
      </c>
      <c r="B159" s="12"/>
      <c r="C159" s="21"/>
      <c r="D159" s="16"/>
      <c r="E159" s="226">
        <f>K115</f>
        <v>4.5454545454545456E-2</v>
      </c>
      <c r="I159" s="3"/>
      <c r="J159"/>
      <c r="K159"/>
      <c r="L159"/>
      <c r="M159"/>
      <c r="N159"/>
      <c r="O159"/>
    </row>
    <row r="160" spans="1:15" s="4" customFormat="1" x14ac:dyDescent="0.35">
      <c r="A160" s="279"/>
      <c r="B160" s="280"/>
      <c r="C160" s="280"/>
      <c r="D160" s="228">
        <f>SUM(D157:D159)</f>
        <v>0</v>
      </c>
      <c r="E160" s="229">
        <f>E158+E157+E159</f>
        <v>6.0606060606060608E-2</v>
      </c>
      <c r="I160" s="3"/>
      <c r="J160"/>
      <c r="K160"/>
      <c r="L160"/>
      <c r="M160"/>
      <c r="N160"/>
      <c r="O160"/>
    </row>
    <row r="161" spans="1:15" s="4" customFormat="1" ht="15" thickBot="1" x14ac:dyDescent="0.4">
      <c r="A161"/>
      <c r="B161"/>
      <c r="C161"/>
      <c r="D161" s="2"/>
      <c r="I161" s="3"/>
      <c r="J161"/>
      <c r="K161"/>
      <c r="L161"/>
      <c r="M161"/>
      <c r="N161"/>
      <c r="O161"/>
    </row>
    <row r="162" spans="1:15" s="4" customFormat="1" ht="15" thickBot="1" x14ac:dyDescent="0.4">
      <c r="A162" s="305" t="s">
        <v>92</v>
      </c>
      <c r="B162" s="306"/>
      <c r="C162" s="306"/>
      <c r="D162" s="306"/>
      <c r="E162" s="204">
        <f>TRUNC(E133+E143+E152+E159,2)</f>
        <v>1.03</v>
      </c>
      <c r="I162" s="3"/>
      <c r="J162"/>
      <c r="K162"/>
      <c r="L162"/>
      <c r="M162"/>
      <c r="N162"/>
      <c r="O162"/>
    </row>
    <row r="164" spans="1:15" ht="15" thickBot="1" x14ac:dyDescent="0.4"/>
    <row r="165" spans="1:15" x14ac:dyDescent="0.35">
      <c r="A165" s="281" t="s">
        <v>140</v>
      </c>
      <c r="B165" s="282"/>
      <c r="C165" s="282"/>
      <c r="D165" s="282"/>
      <c r="E165" s="283"/>
    </row>
    <row r="166" spans="1:15" x14ac:dyDescent="0.35">
      <c r="A166" s="284" t="s">
        <v>141</v>
      </c>
      <c r="B166" s="285"/>
      <c r="C166" s="285"/>
      <c r="D166" s="285"/>
      <c r="E166" s="286"/>
    </row>
    <row r="167" spans="1:15" ht="58" x14ac:dyDescent="0.35">
      <c r="A167" s="284" t="s">
        <v>75</v>
      </c>
      <c r="B167" s="285"/>
      <c r="C167" s="287"/>
      <c r="D167" s="13" t="s">
        <v>83</v>
      </c>
      <c r="E167" s="230" t="s">
        <v>142</v>
      </c>
    </row>
    <row r="168" spans="1:15" ht="15" thickBot="1" x14ac:dyDescent="0.4">
      <c r="A168" s="265" t="s">
        <v>143</v>
      </c>
      <c r="B168" s="266"/>
      <c r="C168" s="267"/>
      <c r="D168" s="231">
        <v>800</v>
      </c>
      <c r="E168" s="232">
        <f>TRUNC(E162*D168,2)</f>
        <v>824</v>
      </c>
    </row>
    <row r="169" spans="1:15" x14ac:dyDescent="0.35">
      <c r="D169" s="233"/>
    </row>
    <row r="170" spans="1:15" x14ac:dyDescent="0.35">
      <c r="A170" t="s">
        <v>144</v>
      </c>
      <c r="D170" s="233"/>
    </row>
    <row r="171" spans="1:15" x14ac:dyDescent="0.35">
      <c r="A171" t="s">
        <v>145</v>
      </c>
      <c r="D171" s="233"/>
    </row>
    <row r="172" spans="1:15" x14ac:dyDescent="0.35">
      <c r="A172" t="s">
        <v>146</v>
      </c>
      <c r="D172" s="233"/>
    </row>
    <row r="173" spans="1:15" ht="15" thickBot="1" x14ac:dyDescent="0.4">
      <c r="D173" s="233"/>
    </row>
    <row r="174" spans="1:15" x14ac:dyDescent="0.35">
      <c r="A174" s="268" t="s">
        <v>140</v>
      </c>
      <c r="B174" s="269"/>
      <c r="C174" s="269"/>
      <c r="D174" s="269"/>
      <c r="E174" s="270"/>
    </row>
    <row r="175" spans="1:15" x14ac:dyDescent="0.35">
      <c r="A175" s="271" t="s">
        <v>141</v>
      </c>
      <c r="B175" s="272"/>
      <c r="C175" s="272"/>
      <c r="D175" s="272"/>
      <c r="E175" s="273"/>
    </row>
    <row r="176" spans="1:15" ht="58" x14ac:dyDescent="0.35">
      <c r="A176" s="271" t="s">
        <v>75</v>
      </c>
      <c r="B176" s="272"/>
      <c r="C176" s="274"/>
      <c r="D176" s="234" t="s">
        <v>83</v>
      </c>
      <c r="E176" s="235" t="s">
        <v>142</v>
      </c>
    </row>
    <row r="177" spans="1:11" ht="15" thickBot="1" x14ac:dyDescent="0.4">
      <c r="A177" s="275" t="s">
        <v>143</v>
      </c>
      <c r="B177" s="276"/>
      <c r="C177" s="277"/>
      <c r="D177" s="236">
        <v>800</v>
      </c>
      <c r="E177" s="237">
        <f>IF(E162*D168&lt;=800,D177,E168)</f>
        <v>824</v>
      </c>
    </row>
    <row r="181" spans="1:11" ht="15" thickBot="1" x14ac:dyDescent="0.4"/>
    <row r="182" spans="1:11" ht="31.5" thickBot="1" x14ac:dyDescent="0.4">
      <c r="A182" s="262" t="s">
        <v>147</v>
      </c>
      <c r="B182" s="263"/>
      <c r="C182" s="263"/>
      <c r="D182" s="263"/>
      <c r="E182" s="263"/>
      <c r="F182" s="263"/>
      <c r="G182" s="263"/>
      <c r="H182" s="263"/>
      <c r="I182" s="263"/>
      <c r="J182" s="263"/>
      <c r="K182" s="264"/>
    </row>
    <row r="183" spans="1:11" ht="15" thickBot="1" x14ac:dyDescent="0.4"/>
    <row r="184" spans="1:11" ht="58.5" thickBot="1" x14ac:dyDescent="0.4">
      <c r="A184" s="238" t="s">
        <v>0</v>
      </c>
      <c r="B184" s="239" t="s">
        <v>148</v>
      </c>
      <c r="C184" s="240"/>
      <c r="D184" s="241"/>
      <c r="E184" s="242" t="s">
        <v>4</v>
      </c>
      <c r="F184" s="243" t="s">
        <v>5</v>
      </c>
      <c r="G184" s="239" t="s">
        <v>6</v>
      </c>
      <c r="H184" s="239" t="s">
        <v>7</v>
      </c>
      <c r="I184" s="240" t="s">
        <v>149</v>
      </c>
      <c r="J184" s="244" t="s">
        <v>150</v>
      </c>
      <c r="K184" s="245"/>
    </row>
    <row r="185" spans="1:11" x14ac:dyDescent="0.35">
      <c r="A185" s="246" t="s">
        <v>151</v>
      </c>
      <c r="B185" s="247">
        <v>562</v>
      </c>
      <c r="C185" s="247"/>
      <c r="D185" s="248"/>
      <c r="E185" s="249" t="s">
        <v>152</v>
      </c>
      <c r="F185" s="250"/>
      <c r="G185" s="251" t="s">
        <v>63</v>
      </c>
      <c r="H185" s="252">
        <v>1</v>
      </c>
      <c r="I185" s="253">
        <v>4</v>
      </c>
      <c r="J185" s="254">
        <f>I185*B185</f>
        <v>2248</v>
      </c>
      <c r="K185" s="255"/>
    </row>
    <row r="186" spans="1:11" x14ac:dyDescent="0.35">
      <c r="A186" s="246"/>
      <c r="B186" s="256"/>
      <c r="C186" s="247"/>
      <c r="D186" s="248"/>
      <c r="E186" s="249"/>
      <c r="F186" s="250"/>
      <c r="G186" s="251"/>
      <c r="H186" s="252"/>
      <c r="I186" s="253"/>
      <c r="J186" s="254">
        <f t="shared" ref="J186:J190" si="47">D186*I186</f>
        <v>0</v>
      </c>
      <c r="K186" s="255"/>
    </row>
    <row r="187" spans="1:11" x14ac:dyDescent="0.35">
      <c r="A187" s="257"/>
      <c r="B187" s="256"/>
      <c r="C187" s="247"/>
      <c r="D187" s="248"/>
      <c r="E187" s="249"/>
      <c r="F187" s="250"/>
      <c r="G187" s="251"/>
      <c r="H187" s="252"/>
      <c r="I187" s="253"/>
      <c r="J187" s="254">
        <f t="shared" si="47"/>
        <v>0</v>
      </c>
      <c r="K187" s="255"/>
    </row>
    <row r="188" spans="1:11" x14ac:dyDescent="0.35">
      <c r="A188" s="246"/>
      <c r="B188" s="256"/>
      <c r="C188" s="247"/>
      <c r="D188" s="248"/>
      <c r="E188" s="249"/>
      <c r="F188" s="250"/>
      <c r="G188" s="251"/>
      <c r="H188" s="252"/>
      <c r="I188" s="253"/>
      <c r="J188" s="254">
        <f t="shared" si="47"/>
        <v>0</v>
      </c>
      <c r="K188" s="255"/>
    </row>
    <row r="189" spans="1:11" ht="41.5" x14ac:dyDescent="0.35">
      <c r="A189" s="258" t="s">
        <v>153</v>
      </c>
      <c r="B189" s="218">
        <v>10</v>
      </c>
      <c r="C189" s="219"/>
      <c r="D189" s="259"/>
      <c r="E189" s="260" t="s">
        <v>154</v>
      </c>
      <c r="F189" s="211">
        <v>1</v>
      </c>
      <c r="G189" s="212" t="s">
        <v>63</v>
      </c>
      <c r="H189" s="213">
        <v>1</v>
      </c>
      <c r="I189" s="222">
        <v>4</v>
      </c>
      <c r="J189" s="215">
        <f>I189*B189</f>
        <v>40</v>
      </c>
      <c r="K189" s="216"/>
    </row>
    <row r="190" spans="1:11" x14ac:dyDescent="0.35">
      <c r="A190" s="207" t="s">
        <v>155</v>
      </c>
      <c r="B190" s="208"/>
      <c r="C190" s="209"/>
      <c r="D190" s="210"/>
      <c r="E190" s="260"/>
      <c r="F190" s="211"/>
      <c r="G190" s="212"/>
      <c r="H190" s="213"/>
      <c r="I190" s="261"/>
      <c r="J190" s="215">
        <f t="shared" si="47"/>
        <v>0</v>
      </c>
      <c r="K190" s="216"/>
    </row>
  </sheetData>
  <mergeCells count="41">
    <mergeCell ref="E41:E52"/>
    <mergeCell ref="E53:E64"/>
    <mergeCell ref="E106:E112"/>
    <mergeCell ref="E138:E142"/>
    <mergeCell ref="E148:E151"/>
    <mergeCell ref="A155:E155"/>
    <mergeCell ref="E3:E22"/>
    <mergeCell ref="E126:E132"/>
    <mergeCell ref="A121:E121"/>
    <mergeCell ref="E65:E71"/>
    <mergeCell ref="E72:E77"/>
    <mergeCell ref="E78:E84"/>
    <mergeCell ref="E85:E91"/>
    <mergeCell ref="E92:E98"/>
    <mergeCell ref="E99:E105"/>
    <mergeCell ref="A124:E124"/>
    <mergeCell ref="E29:E34"/>
    <mergeCell ref="E35:E40"/>
    <mergeCell ref="E23:E28"/>
    <mergeCell ref="A1:K1"/>
    <mergeCell ref="A160:C160"/>
    <mergeCell ref="A165:E165"/>
    <mergeCell ref="A166:E166"/>
    <mergeCell ref="A167:C167"/>
    <mergeCell ref="E113:E115"/>
    <mergeCell ref="A133:C133"/>
    <mergeCell ref="A136:E136"/>
    <mergeCell ref="A143:C143"/>
    <mergeCell ref="A146:E146"/>
    <mergeCell ref="A116:C116"/>
    <mergeCell ref="A117:I117"/>
    <mergeCell ref="A118:J118"/>
    <mergeCell ref="A122:E122"/>
    <mergeCell ref="A152:C152"/>
    <mergeCell ref="A162:D162"/>
    <mergeCell ref="A182:K182"/>
    <mergeCell ref="A168:C168"/>
    <mergeCell ref="A174:E174"/>
    <mergeCell ref="A175:E175"/>
    <mergeCell ref="A176:C176"/>
    <mergeCell ref="A177:C177"/>
  </mergeCells>
  <pageMargins left="0.31496062992125984" right="0.31496062992125984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Parâmetros!$A$1:$A$9</xm:f>
          </x14:formula1>
          <xm:sqref>G3:G116</xm:sqref>
        </x14:dataValidation>
        <x14:dataValidation type="list" allowBlank="1" showInputMessage="1" showErrorMessage="1" xr:uid="{00000000-0002-0000-0000-000001000000}">
          <x14:formula1>
            <xm:f>Parâmetros!$A$15:$A$20</xm:f>
          </x14:formula1>
          <xm:sqref>H3:H116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O160"/>
  <sheetViews>
    <sheetView workbookViewId="0">
      <pane ySplit="1" topLeftCell="A20" activePane="bottomLeft" state="frozen"/>
      <selection pane="bottomLeft" activeCell="H31" sqref="H31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/>
      <c r="B2" s="33"/>
      <c r="C2" s="129"/>
      <c r="D2" s="30">
        <f>B2*C2</f>
        <v>0</v>
      </c>
      <c r="E2" s="311" t="s">
        <v>12</v>
      </c>
      <c r="F2" s="34">
        <v>800</v>
      </c>
      <c r="G2" s="34"/>
      <c r="H2" s="49"/>
      <c r="I2" s="154">
        <v>44</v>
      </c>
      <c r="J2" s="176">
        <f>D2*I2</f>
        <v>0</v>
      </c>
      <c r="K2" s="179">
        <f>J2/F2/22</f>
        <v>0</v>
      </c>
      <c r="M2" s="29"/>
    </row>
    <row r="3" spans="1:13" x14ac:dyDescent="0.35">
      <c r="A3" s="35"/>
      <c r="B3" s="36"/>
      <c r="C3" s="130"/>
      <c r="D3" s="6">
        <f>B3*C3</f>
        <v>0</v>
      </c>
      <c r="E3" s="312"/>
      <c r="F3" s="37">
        <v>800</v>
      </c>
      <c r="G3" s="37"/>
      <c r="H3" s="48"/>
      <c r="I3" s="155">
        <v>8</v>
      </c>
      <c r="J3" s="11">
        <f t="shared" ref="J3:J5" si="0">D3*I3</f>
        <v>0</v>
      </c>
      <c r="K3" s="180">
        <f t="shared" ref="K3:K21" si="1">J3/F3/22</f>
        <v>0</v>
      </c>
    </row>
    <row r="4" spans="1:13" x14ac:dyDescent="0.35">
      <c r="A4" s="35"/>
      <c r="B4" s="36"/>
      <c r="C4" s="130"/>
      <c r="D4" s="6">
        <f t="shared" ref="D4:D7" si="2">B4*C4</f>
        <v>0</v>
      </c>
      <c r="E4" s="312"/>
      <c r="F4" s="37">
        <v>800</v>
      </c>
      <c r="G4" s="37"/>
      <c r="H4" s="48"/>
      <c r="I4" s="155">
        <v>22</v>
      </c>
      <c r="J4" s="11">
        <f t="shared" si="0"/>
        <v>0</v>
      </c>
      <c r="K4" s="180">
        <f t="shared" si="1"/>
        <v>0</v>
      </c>
    </row>
    <row r="5" spans="1:13" x14ac:dyDescent="0.35">
      <c r="A5" s="35"/>
      <c r="B5" s="36"/>
      <c r="C5" s="130"/>
      <c r="D5" s="6">
        <f t="shared" si="2"/>
        <v>0</v>
      </c>
      <c r="E5" s="312"/>
      <c r="F5" s="37">
        <v>800</v>
      </c>
      <c r="G5" s="37"/>
      <c r="H5" s="48"/>
      <c r="I5" s="155">
        <v>2</v>
      </c>
      <c r="J5" s="11">
        <f t="shared" si="0"/>
        <v>0</v>
      </c>
      <c r="K5" s="180">
        <f t="shared" si="1"/>
        <v>0</v>
      </c>
    </row>
    <row r="6" spans="1:13" x14ac:dyDescent="0.35">
      <c r="A6" s="35"/>
      <c r="B6" s="36"/>
      <c r="C6" s="130"/>
      <c r="D6" s="6">
        <f t="shared" si="2"/>
        <v>0</v>
      </c>
      <c r="E6" s="312"/>
      <c r="F6" s="37">
        <v>800</v>
      </c>
      <c r="G6" s="37"/>
      <c r="H6" s="48"/>
      <c r="I6" s="155">
        <v>1</v>
      </c>
      <c r="J6" s="11">
        <f>D6*I6</f>
        <v>0</v>
      </c>
      <c r="K6" s="180">
        <f t="shared" si="1"/>
        <v>0</v>
      </c>
    </row>
    <row r="7" spans="1:13" x14ac:dyDescent="0.35">
      <c r="A7" s="35"/>
      <c r="B7" s="36"/>
      <c r="C7" s="130"/>
      <c r="D7" s="6">
        <f t="shared" si="2"/>
        <v>0</v>
      </c>
      <c r="E7" s="312"/>
      <c r="F7" s="37">
        <v>800</v>
      </c>
      <c r="G7" s="37"/>
      <c r="H7" s="48"/>
      <c r="I7" s="155">
        <v>4</v>
      </c>
      <c r="J7" s="11">
        <f>D7*I7</f>
        <v>0</v>
      </c>
      <c r="K7" s="180">
        <f t="shared" si="1"/>
        <v>0</v>
      </c>
    </row>
    <row r="8" spans="1:13" x14ac:dyDescent="0.35">
      <c r="A8" s="35"/>
      <c r="B8" s="36"/>
      <c r="C8" s="130"/>
      <c r="D8" s="7">
        <f>B8*C8</f>
        <v>0</v>
      </c>
      <c r="E8" s="312"/>
      <c r="F8" s="37">
        <v>800</v>
      </c>
      <c r="G8" s="37"/>
      <c r="H8" s="37"/>
      <c r="I8" s="155">
        <v>4</v>
      </c>
      <c r="J8" s="11">
        <f>D8*I8</f>
        <v>0</v>
      </c>
      <c r="K8" s="180">
        <f>J8/F8/22</f>
        <v>0</v>
      </c>
    </row>
    <row r="9" spans="1:13" x14ac:dyDescent="0.35">
      <c r="A9" s="35"/>
      <c r="B9" s="36"/>
      <c r="C9" s="130"/>
      <c r="D9" s="7">
        <f t="shared" ref="D9:D21" si="3">B9*C9</f>
        <v>0</v>
      </c>
      <c r="E9" s="312"/>
      <c r="F9" s="37">
        <v>800</v>
      </c>
      <c r="G9" s="37"/>
      <c r="H9" s="37"/>
      <c r="I9" s="155"/>
      <c r="J9" s="11">
        <f t="shared" ref="J9:J21" si="4">D9*I9</f>
        <v>0</v>
      </c>
      <c r="K9" s="180">
        <f t="shared" si="1"/>
        <v>0</v>
      </c>
    </row>
    <row r="10" spans="1:13" x14ac:dyDescent="0.35">
      <c r="A10" s="35"/>
      <c r="B10" s="36"/>
      <c r="C10" s="130"/>
      <c r="D10" s="7">
        <f t="shared" si="3"/>
        <v>0</v>
      </c>
      <c r="E10" s="312"/>
      <c r="F10" s="37">
        <v>800</v>
      </c>
      <c r="G10" s="37"/>
      <c r="H10" s="37"/>
      <c r="I10" s="155"/>
      <c r="J10" s="11">
        <f t="shared" si="4"/>
        <v>0</v>
      </c>
      <c r="K10" s="180">
        <f t="shared" si="1"/>
        <v>0</v>
      </c>
    </row>
    <row r="11" spans="1:13" x14ac:dyDescent="0.35">
      <c r="A11" s="35"/>
      <c r="B11" s="36"/>
      <c r="C11" s="130"/>
      <c r="D11" s="7">
        <f t="shared" si="3"/>
        <v>0</v>
      </c>
      <c r="E11" s="312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312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312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312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312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312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>
        <v>2</v>
      </c>
      <c r="C17" s="130">
        <v>2</v>
      </c>
      <c r="D17" s="7">
        <f t="shared" si="3"/>
        <v>4</v>
      </c>
      <c r="E17" s="312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312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312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312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313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/>
      <c r="B22" s="125"/>
      <c r="C22" s="132"/>
      <c r="D22" s="8">
        <f>B22*C22</f>
        <v>0</v>
      </c>
      <c r="E22" s="331" t="s">
        <v>21</v>
      </c>
      <c r="F22" s="126">
        <v>360</v>
      </c>
      <c r="G22" s="126"/>
      <c r="H22" s="127"/>
      <c r="I22" s="157"/>
      <c r="J22" s="28">
        <f>D22*I22</f>
        <v>0</v>
      </c>
      <c r="K22" s="182">
        <f>J22/F22/22</f>
        <v>0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321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321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321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321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322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 t="s">
        <v>93</v>
      </c>
      <c r="B28" s="88">
        <v>7</v>
      </c>
      <c r="C28" s="135">
        <v>5</v>
      </c>
      <c r="D28" s="152">
        <f>B28*C28</f>
        <v>35</v>
      </c>
      <c r="E28" s="323" t="s">
        <v>23</v>
      </c>
      <c r="F28" s="89">
        <v>1500</v>
      </c>
      <c r="G28" s="89" t="s">
        <v>94</v>
      </c>
      <c r="H28" s="89">
        <v>1</v>
      </c>
      <c r="I28" s="205">
        <f>1/3</f>
        <v>0.33333333333333331</v>
      </c>
      <c r="J28" s="176">
        <f>D28*I28</f>
        <v>11.666666666666666</v>
      </c>
      <c r="K28" s="185">
        <f>J28/F28/22</f>
        <v>3.5353535353535354E-4</v>
      </c>
    </row>
    <row r="29" spans="1:13" x14ac:dyDescent="0.35">
      <c r="A29" s="63" t="s">
        <v>95</v>
      </c>
      <c r="B29" s="64">
        <v>3</v>
      </c>
      <c r="C29" s="136">
        <v>6</v>
      </c>
      <c r="D29" s="7">
        <f t="shared" ref="D29:D33" si="8">B29*C29</f>
        <v>18</v>
      </c>
      <c r="E29" s="324"/>
      <c r="F29" s="65">
        <v>1500</v>
      </c>
      <c r="G29" s="65" t="s">
        <v>60</v>
      </c>
      <c r="H29" s="65">
        <v>1</v>
      </c>
      <c r="I29" s="206">
        <f>1/2</f>
        <v>0.5</v>
      </c>
      <c r="J29" s="11">
        <f>D29*I29</f>
        <v>9</v>
      </c>
      <c r="K29" s="186">
        <f t="shared" ref="K29:K33" si="9">J29/F29/22</f>
        <v>2.7272727272727274E-4</v>
      </c>
    </row>
    <row r="30" spans="1:13" x14ac:dyDescent="0.35">
      <c r="A30" s="63" t="s">
        <v>96</v>
      </c>
      <c r="B30" s="64">
        <v>10</v>
      </c>
      <c r="C30" s="136">
        <v>5</v>
      </c>
      <c r="D30" s="7">
        <f t="shared" si="8"/>
        <v>50</v>
      </c>
      <c r="E30" s="324"/>
      <c r="F30" s="65">
        <v>1500</v>
      </c>
      <c r="G30" s="65" t="s">
        <v>63</v>
      </c>
      <c r="H30" s="65">
        <v>1</v>
      </c>
      <c r="I30" s="206">
        <f>1/6</f>
        <v>0.16666666666666666</v>
      </c>
      <c r="J30" s="11">
        <f t="shared" ref="J30:J33" si="10">D30*I30</f>
        <v>8.3333333333333321</v>
      </c>
      <c r="K30" s="186">
        <f t="shared" si="9"/>
        <v>2.5252525252525247E-4</v>
      </c>
    </row>
    <row r="31" spans="1:13" x14ac:dyDescent="0.35">
      <c r="A31" s="63"/>
      <c r="B31" s="64"/>
      <c r="C31" s="136"/>
      <c r="D31" s="7">
        <f t="shared" si="8"/>
        <v>0</v>
      </c>
      <c r="E31" s="324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324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325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/>
      <c r="B34" s="91"/>
      <c r="C34" s="138"/>
      <c r="D34" s="152">
        <f>B34*C34</f>
        <v>0</v>
      </c>
      <c r="E34" s="326" t="s">
        <v>27</v>
      </c>
      <c r="F34" s="92">
        <v>1200</v>
      </c>
      <c r="G34" s="92"/>
      <c r="H34" s="92"/>
      <c r="I34" s="163"/>
      <c r="J34" s="176">
        <f>D34*I34</f>
        <v>0</v>
      </c>
      <c r="K34" s="188">
        <f>J34/F34/22</f>
        <v>0</v>
      </c>
    </row>
    <row r="35" spans="1:11" x14ac:dyDescent="0.35">
      <c r="A35" s="69"/>
      <c r="B35" s="70"/>
      <c r="C35" s="139"/>
      <c r="D35" s="7">
        <f t="shared" ref="D35:D39" si="11">B35*C35</f>
        <v>0</v>
      </c>
      <c r="E35" s="327"/>
      <c r="F35" s="71">
        <v>1200</v>
      </c>
      <c r="G35" s="71"/>
      <c r="H35" s="71"/>
      <c r="I35" s="164"/>
      <c r="J35" s="11">
        <f t="shared" ref="J35:J39" si="12">D35*I35</f>
        <v>0</v>
      </c>
      <c r="K35" s="189">
        <f t="shared" ref="K35:K39" si="13">J35/F35/22</f>
        <v>0</v>
      </c>
    </row>
    <row r="36" spans="1:11" x14ac:dyDescent="0.35">
      <c r="A36" s="69"/>
      <c r="B36" s="70"/>
      <c r="C36" s="139"/>
      <c r="D36" s="7">
        <f t="shared" si="11"/>
        <v>0</v>
      </c>
      <c r="E36" s="327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327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327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328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97</v>
      </c>
      <c r="B40" s="94">
        <v>11.5</v>
      </c>
      <c r="C40" s="141">
        <v>4.5999999999999996</v>
      </c>
      <c r="D40" s="152">
        <f>B40*C40</f>
        <v>52.9</v>
      </c>
      <c r="E40" s="329" t="s">
        <v>30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1163.8</v>
      </c>
      <c r="K40" s="191">
        <f>J40/F40/22</f>
        <v>5.2899999999999996E-2</v>
      </c>
    </row>
    <row r="41" spans="1:11" x14ac:dyDescent="0.35">
      <c r="A41" s="75"/>
      <c r="B41" s="76"/>
      <c r="C41" s="142"/>
      <c r="D41" s="7">
        <f t="shared" ref="D41:D51" si="14">B41*C41</f>
        <v>0</v>
      </c>
      <c r="E41" s="274"/>
      <c r="F41" s="77">
        <v>1000</v>
      </c>
      <c r="G41" s="77"/>
      <c r="H41" s="77"/>
      <c r="I41" s="167"/>
      <c r="J41" s="11">
        <f t="shared" ref="J41:J51" si="15">D41*I41</f>
        <v>0</v>
      </c>
      <c r="K41" s="192">
        <f t="shared" ref="K41:K51" si="16">J41/F41/22</f>
        <v>0</v>
      </c>
    </row>
    <row r="42" spans="1:11" x14ac:dyDescent="0.35">
      <c r="A42" s="75"/>
      <c r="B42" s="76"/>
      <c r="C42" s="142"/>
      <c r="D42" s="7">
        <f t="shared" si="14"/>
        <v>0</v>
      </c>
      <c r="E42" s="274"/>
      <c r="F42" s="77">
        <v>1000</v>
      </c>
      <c r="G42" s="77"/>
      <c r="H42" s="77"/>
      <c r="I42" s="167"/>
      <c r="J42" s="11">
        <f t="shared" si="15"/>
        <v>0</v>
      </c>
      <c r="K42" s="192">
        <f t="shared" si="16"/>
        <v>0</v>
      </c>
    </row>
    <row r="43" spans="1:11" x14ac:dyDescent="0.35">
      <c r="A43" s="75"/>
      <c r="B43" s="76"/>
      <c r="C43" s="142"/>
      <c r="D43" s="7">
        <f t="shared" si="14"/>
        <v>0</v>
      </c>
      <c r="E43" s="274"/>
      <c r="F43" s="77">
        <v>1000</v>
      </c>
      <c r="G43" s="77"/>
      <c r="H43" s="77"/>
      <c r="I43" s="167"/>
      <c r="J43" s="11">
        <f t="shared" si="15"/>
        <v>0</v>
      </c>
      <c r="K43" s="192">
        <f t="shared" si="16"/>
        <v>0</v>
      </c>
    </row>
    <row r="44" spans="1:11" x14ac:dyDescent="0.35">
      <c r="A44" s="75"/>
      <c r="B44" s="76"/>
      <c r="C44" s="142"/>
      <c r="D44" s="7">
        <f t="shared" si="14"/>
        <v>0</v>
      </c>
      <c r="E44" s="274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74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74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74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74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7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7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330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98</v>
      </c>
      <c r="B52" s="97">
        <v>54.25</v>
      </c>
      <c r="C52" s="144">
        <v>2</v>
      </c>
      <c r="D52" s="152">
        <f>B52*C52</f>
        <v>108.5</v>
      </c>
      <c r="E52" s="332" t="s">
        <v>39</v>
      </c>
      <c r="F52" s="98">
        <v>250</v>
      </c>
      <c r="G52" s="98" t="s">
        <v>13</v>
      </c>
      <c r="H52" s="98">
        <v>2</v>
      </c>
      <c r="I52" s="169">
        <v>44</v>
      </c>
      <c r="J52" s="176">
        <f>D52*I52</f>
        <v>4774</v>
      </c>
      <c r="K52" s="194">
        <f>J52/F52/22</f>
        <v>0.86799999999999999</v>
      </c>
    </row>
    <row r="53" spans="1:13" x14ac:dyDescent="0.35">
      <c r="A53" s="81"/>
      <c r="B53" s="82"/>
      <c r="C53" s="145"/>
      <c r="D53" s="7">
        <f t="shared" ref="D53:D63" si="17">B53*C53</f>
        <v>0</v>
      </c>
      <c r="E53" s="333"/>
      <c r="F53" s="83">
        <v>200</v>
      </c>
      <c r="G53" s="83"/>
      <c r="H53" s="83"/>
      <c r="I53" s="170"/>
      <c r="J53" s="11">
        <f t="shared" ref="J53:J63" si="18">D53*I53</f>
        <v>0</v>
      </c>
      <c r="K53" s="195">
        <f t="shared" ref="K53:K63" si="19">J53/F53/22</f>
        <v>0</v>
      </c>
    </row>
    <row r="54" spans="1:13" x14ac:dyDescent="0.35">
      <c r="A54" s="81"/>
      <c r="B54" s="82"/>
      <c r="C54" s="145"/>
      <c r="D54" s="7">
        <f t="shared" si="17"/>
        <v>0</v>
      </c>
      <c r="E54" s="333"/>
      <c r="F54" s="83">
        <v>200</v>
      </c>
      <c r="G54" s="83"/>
      <c r="H54" s="83"/>
      <c r="I54" s="170"/>
      <c r="J54" s="11">
        <f t="shared" si="18"/>
        <v>0</v>
      </c>
      <c r="K54" s="195">
        <f t="shared" si="19"/>
        <v>0</v>
      </c>
    </row>
    <row r="55" spans="1:13" x14ac:dyDescent="0.35">
      <c r="A55" s="81"/>
      <c r="B55" s="82"/>
      <c r="C55" s="145"/>
      <c r="D55" s="7">
        <f t="shared" si="17"/>
        <v>0</v>
      </c>
      <c r="E55" s="333"/>
      <c r="F55" s="83">
        <v>200</v>
      </c>
      <c r="G55" s="83"/>
      <c r="H55" s="83"/>
      <c r="I55" s="170"/>
      <c r="J55" s="11">
        <f t="shared" si="18"/>
        <v>0</v>
      </c>
      <c r="K55" s="195">
        <f t="shared" si="19"/>
        <v>0</v>
      </c>
    </row>
    <row r="56" spans="1:13" x14ac:dyDescent="0.35">
      <c r="A56" s="81"/>
      <c r="B56" s="82"/>
      <c r="C56" s="145"/>
      <c r="D56" s="7">
        <f t="shared" si="17"/>
        <v>0</v>
      </c>
      <c r="E56" s="333"/>
      <c r="F56" s="83">
        <v>200</v>
      </c>
      <c r="G56" s="83"/>
      <c r="H56" s="83"/>
      <c r="I56" s="170"/>
      <c r="J56" s="11">
        <f t="shared" si="18"/>
        <v>0</v>
      </c>
      <c r="K56" s="195">
        <f t="shared" si="19"/>
        <v>0</v>
      </c>
    </row>
    <row r="57" spans="1:13" x14ac:dyDescent="0.35">
      <c r="A57" s="81"/>
      <c r="B57" s="82"/>
      <c r="C57" s="145"/>
      <c r="D57" s="7">
        <f t="shared" si="17"/>
        <v>0</v>
      </c>
      <c r="E57" s="333"/>
      <c r="F57" s="83">
        <v>200</v>
      </c>
      <c r="G57" s="83"/>
      <c r="H57" s="83"/>
      <c r="I57" s="170"/>
      <c r="J57" s="11">
        <f t="shared" si="18"/>
        <v>0</v>
      </c>
      <c r="K57" s="195">
        <f t="shared" si="19"/>
        <v>0</v>
      </c>
    </row>
    <row r="58" spans="1:13" x14ac:dyDescent="0.35">
      <c r="A58" s="81"/>
      <c r="B58" s="82"/>
      <c r="C58" s="145"/>
      <c r="D58" s="7">
        <f t="shared" si="17"/>
        <v>0</v>
      </c>
      <c r="E58" s="333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333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333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333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333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334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26</v>
      </c>
      <c r="B64" s="33">
        <v>35.1</v>
      </c>
      <c r="C64" s="129">
        <v>8.85</v>
      </c>
      <c r="D64" s="30">
        <f>B64*C64</f>
        <v>310.63499999999999</v>
      </c>
      <c r="E64" s="311" t="s">
        <v>48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6833.9699999999993</v>
      </c>
      <c r="K64" s="179">
        <f>J64/F64/22</f>
        <v>0.17257499999999998</v>
      </c>
      <c r="M64" s="29"/>
    </row>
    <row r="65" spans="1:13" x14ac:dyDescent="0.35">
      <c r="A65" s="35" t="s">
        <v>99</v>
      </c>
      <c r="B65" s="36">
        <v>13.4</v>
      </c>
      <c r="C65" s="130">
        <v>8.4499999999999993</v>
      </c>
      <c r="D65" s="6">
        <f>B65*C65</f>
        <v>113.22999999999999</v>
      </c>
      <c r="E65" s="312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2491.06</v>
      </c>
      <c r="K65" s="180">
        <f t="shared" ref="K65:K70" si="21">J65/F65/22</f>
        <v>6.2905555555555562E-2</v>
      </c>
    </row>
    <row r="66" spans="1:13" x14ac:dyDescent="0.35">
      <c r="A66" s="35"/>
      <c r="B66" s="36"/>
      <c r="C66" s="130"/>
      <c r="D66" s="6">
        <f>B66*C66</f>
        <v>0</v>
      </c>
      <c r="E66" s="312"/>
      <c r="F66" s="37">
        <v>1800</v>
      </c>
      <c r="G66" s="37"/>
      <c r="H66" s="48"/>
      <c r="I66" s="155"/>
      <c r="J66" s="11">
        <f>D66*I66</f>
        <v>0</v>
      </c>
      <c r="K66" s="180">
        <f t="shared" si="21"/>
        <v>0</v>
      </c>
    </row>
    <row r="67" spans="1:13" x14ac:dyDescent="0.35">
      <c r="A67" s="35"/>
      <c r="B67" s="36"/>
      <c r="C67" s="130"/>
      <c r="D67" s="6">
        <f t="shared" ref="D67:D70" si="22">B67*C67</f>
        <v>0</v>
      </c>
      <c r="E67" s="312"/>
      <c r="F67" s="37">
        <v>1800</v>
      </c>
      <c r="G67" s="37"/>
      <c r="H67" s="48"/>
      <c r="I67" s="155"/>
      <c r="J67" s="11">
        <f t="shared" si="20"/>
        <v>0</v>
      </c>
      <c r="K67" s="180">
        <f t="shared" si="21"/>
        <v>0</v>
      </c>
    </row>
    <row r="68" spans="1:13" x14ac:dyDescent="0.35">
      <c r="A68" s="35"/>
      <c r="B68" s="36"/>
      <c r="C68" s="130"/>
      <c r="D68" s="6">
        <f t="shared" si="22"/>
        <v>0</v>
      </c>
      <c r="E68" s="312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312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313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 t="s">
        <v>100</v>
      </c>
      <c r="B71" s="100">
        <v>8.9</v>
      </c>
      <c r="C71" s="147">
        <v>2</v>
      </c>
      <c r="D71" s="30">
        <f>B71*C71</f>
        <v>17.8</v>
      </c>
      <c r="E71" s="317" t="s">
        <v>55</v>
      </c>
      <c r="F71" s="101">
        <v>6000</v>
      </c>
      <c r="G71" s="101" t="s">
        <v>13</v>
      </c>
      <c r="H71" s="102">
        <v>1</v>
      </c>
      <c r="I71" s="172">
        <v>22</v>
      </c>
      <c r="J71" s="176">
        <f>D71*I71</f>
        <v>391.6</v>
      </c>
      <c r="K71" s="197">
        <f>J71/F71/22</f>
        <v>2.9666666666666665E-3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318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318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318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318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319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320" t="s">
        <v>56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321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321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321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321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321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322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323" t="s">
        <v>57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324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324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324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324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324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325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 t="s">
        <v>101</v>
      </c>
      <c r="B91" s="91">
        <v>11.16</v>
      </c>
      <c r="C91" s="138">
        <v>2</v>
      </c>
      <c r="D91" s="30">
        <f>B91*C91</f>
        <v>22.32</v>
      </c>
      <c r="E91" s="326" t="s">
        <v>59</v>
      </c>
      <c r="F91" s="92">
        <v>130</v>
      </c>
      <c r="G91" s="92" t="s">
        <v>24</v>
      </c>
      <c r="H91" s="114">
        <v>1</v>
      </c>
      <c r="I91" s="163">
        <v>4</v>
      </c>
      <c r="J91" s="176">
        <f>D91*I91</f>
        <v>89.28</v>
      </c>
      <c r="K91" s="188">
        <f>J91/F91/22</f>
        <v>3.1216783216783218E-2</v>
      </c>
    </row>
    <row r="92" spans="1:11" x14ac:dyDescent="0.35">
      <c r="A92" s="69"/>
      <c r="B92" s="70"/>
      <c r="C92" s="139"/>
      <c r="D92" s="6">
        <f>B92*C92</f>
        <v>0</v>
      </c>
      <c r="E92" s="327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327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327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327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327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328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102</v>
      </c>
      <c r="B98" s="94">
        <v>34.020000000000003</v>
      </c>
      <c r="C98" s="141">
        <v>2</v>
      </c>
      <c r="D98" s="30">
        <f>B98*C98</f>
        <v>68.040000000000006</v>
      </c>
      <c r="E98" s="329" t="s">
        <v>64</v>
      </c>
      <c r="F98" s="95">
        <v>300</v>
      </c>
      <c r="G98" s="95" t="s">
        <v>24</v>
      </c>
      <c r="H98" s="117">
        <v>2</v>
      </c>
      <c r="I98" s="166">
        <v>8</v>
      </c>
      <c r="J98" s="176">
        <f>D98*I98</f>
        <v>544.32000000000005</v>
      </c>
      <c r="K98" s="191">
        <f>J98/F98/22</f>
        <v>8.2472727272727281E-2</v>
      </c>
    </row>
    <row r="99" spans="1:11" x14ac:dyDescent="0.35">
      <c r="A99" s="75"/>
      <c r="B99" s="76"/>
      <c r="C99" s="142"/>
      <c r="D99" s="6">
        <f>B99*C99</f>
        <v>0</v>
      </c>
      <c r="E99" s="274"/>
      <c r="F99" s="77">
        <v>300</v>
      </c>
      <c r="G99" s="77"/>
      <c r="H99" s="118"/>
      <c r="I99" s="167"/>
      <c r="J99" s="11">
        <f t="shared" ref="J99:J102" si="35">D99*I99</f>
        <v>0</v>
      </c>
      <c r="K99" s="192">
        <f t="shared" ref="K99:K104" si="36">J99/F99/22</f>
        <v>0</v>
      </c>
    </row>
    <row r="100" spans="1:11" x14ac:dyDescent="0.35">
      <c r="A100" s="75"/>
      <c r="B100" s="76"/>
      <c r="C100" s="142"/>
      <c r="D100" s="6">
        <f>B100*C100</f>
        <v>0</v>
      </c>
      <c r="E100" s="274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74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74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74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330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332" t="s">
        <v>66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333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333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333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333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333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334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88" t="s">
        <v>68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89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90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96" t="s">
        <v>69</v>
      </c>
      <c r="B115" s="297"/>
      <c r="C115" s="297"/>
      <c r="D115" s="9">
        <f>SUM(D2:D114)</f>
        <v>800.42499999999995</v>
      </c>
      <c r="I115" s="4"/>
      <c r="J115" s="178"/>
      <c r="K115" s="201"/>
    </row>
    <row r="116" spans="1:11" ht="15" thickBot="1" x14ac:dyDescent="0.4">
      <c r="A116" s="298" t="s">
        <v>70</v>
      </c>
      <c r="B116" s="299"/>
      <c r="C116" s="299"/>
      <c r="D116" s="299"/>
      <c r="E116" s="299"/>
      <c r="F116" s="299"/>
      <c r="G116" s="299"/>
      <c r="H116" s="299"/>
      <c r="I116" s="299"/>
      <c r="J116" s="153">
        <f>SUM(J2:J114)</f>
        <v>16317.03</v>
      </c>
      <c r="K116" s="202"/>
    </row>
    <row r="117" spans="1:11" ht="15" thickBot="1" x14ac:dyDescent="0.4">
      <c r="A117" s="300" t="s">
        <v>71</v>
      </c>
      <c r="B117" s="301"/>
      <c r="C117" s="301"/>
      <c r="D117" s="301"/>
      <c r="E117" s="301"/>
      <c r="F117" s="301"/>
      <c r="G117" s="301"/>
      <c r="H117" s="301"/>
      <c r="I117" s="301"/>
      <c r="J117" s="301"/>
      <c r="K117" s="203">
        <f>SUM(K2:K114)</f>
        <v>1.2739155205905204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314" t="s">
        <v>72</v>
      </c>
      <c r="B120" s="315"/>
      <c r="C120" s="315"/>
      <c r="D120" s="315"/>
      <c r="E120" s="316"/>
      <c r="J120" s="29"/>
    </row>
    <row r="121" spans="1:11" ht="15" thickBot="1" x14ac:dyDescent="0.4">
      <c r="A121" s="302" t="s">
        <v>73</v>
      </c>
      <c r="B121" s="303"/>
      <c r="C121" s="303"/>
      <c r="D121" s="303"/>
      <c r="E121" s="304"/>
    </row>
    <row r="122" spans="1:11" ht="6" customHeight="1" thickBot="1" x14ac:dyDescent="0.4"/>
    <row r="123" spans="1:11" ht="15.75" customHeight="1" x14ac:dyDescent="0.35">
      <c r="A123" s="293" t="s">
        <v>74</v>
      </c>
      <c r="B123" s="294"/>
      <c r="C123" s="294"/>
      <c r="D123" s="294"/>
      <c r="E123" s="295"/>
    </row>
    <row r="124" spans="1:11" ht="58" x14ac:dyDescent="0.35">
      <c r="A124" s="24" t="s">
        <v>75</v>
      </c>
      <c r="B124" s="13" t="s">
        <v>76</v>
      </c>
      <c r="C124" s="13" t="s">
        <v>77</v>
      </c>
      <c r="D124" s="14" t="s">
        <v>78</v>
      </c>
      <c r="E124" s="25" t="s">
        <v>79</v>
      </c>
    </row>
    <row r="125" spans="1:11" x14ac:dyDescent="0.35">
      <c r="A125" s="17" t="str">
        <f>E2</f>
        <v>INTERNA -Pisos Frios &amp; Acarpetados</v>
      </c>
      <c r="B125" s="29">
        <f>SUM(J2:J21)</f>
        <v>0</v>
      </c>
      <c r="C125" s="21">
        <f>F2</f>
        <v>800</v>
      </c>
      <c r="D125" s="123">
        <f>((800*B125)/C125)/22</f>
        <v>0</v>
      </c>
      <c r="E125" s="307"/>
    </row>
    <row r="126" spans="1:11" x14ac:dyDescent="0.35">
      <c r="A126" s="17" t="str">
        <f>E22</f>
        <v>INTERNA -
Laboratórios</v>
      </c>
      <c r="B126" s="29">
        <f>SUM(J22:J27)</f>
        <v>0</v>
      </c>
      <c r="C126" s="21">
        <f>F22</f>
        <v>360</v>
      </c>
      <c r="D126" s="123">
        <f t="shared" ref="D126:D130" si="44">((800*B126)/C126)/22</f>
        <v>0</v>
      </c>
      <c r="E126" s="308"/>
    </row>
    <row r="127" spans="1:11" x14ac:dyDescent="0.35">
      <c r="A127" s="17" t="str">
        <f>E28</f>
        <v>INTERNA -
Almoxarifado / Galpões</v>
      </c>
      <c r="B127" s="29">
        <f>SUM(J28:J33)</f>
        <v>28.999999999999996</v>
      </c>
      <c r="C127" s="21">
        <f>F28</f>
        <v>1500</v>
      </c>
      <c r="D127" s="123">
        <f t="shared" si="44"/>
        <v>0.70303030303030301</v>
      </c>
      <c r="E127" s="308"/>
    </row>
    <row r="128" spans="1:11" x14ac:dyDescent="0.35">
      <c r="A128" s="17" t="str">
        <f>E34</f>
        <v>INTERNA -
Oficinas</v>
      </c>
      <c r="B128" s="29">
        <f>SUM(J34:J39)</f>
        <v>0</v>
      </c>
      <c r="C128" s="21">
        <f>F34</f>
        <v>1200</v>
      </c>
      <c r="D128" s="123">
        <f t="shared" si="44"/>
        <v>0</v>
      </c>
      <c r="E128" s="308"/>
    </row>
    <row r="129" spans="1:15" x14ac:dyDescent="0.35">
      <c r="A129" s="17" t="str">
        <f>E40</f>
        <v>INTERNA -
Áreas com espaços livres - saguão, hall e salão</v>
      </c>
      <c r="B129" s="29">
        <f>SUM(J40:J51)</f>
        <v>1163.8</v>
      </c>
      <c r="C129" s="21">
        <f>F40</f>
        <v>1000</v>
      </c>
      <c r="D129" s="123">
        <f t="shared" si="44"/>
        <v>42.32</v>
      </c>
      <c r="E129" s="308"/>
    </row>
    <row r="130" spans="1:15" x14ac:dyDescent="0.35">
      <c r="A130" s="17" t="str">
        <f>E52</f>
        <v>INTERNA -
Banheiros</v>
      </c>
      <c r="B130" s="29">
        <f>SUM(J52:J63)</f>
        <v>4774</v>
      </c>
      <c r="C130" s="21">
        <f>F52</f>
        <v>250</v>
      </c>
      <c r="D130" s="123">
        <f t="shared" si="44"/>
        <v>694.4</v>
      </c>
      <c r="E130" s="308"/>
    </row>
    <row r="131" spans="1:15" x14ac:dyDescent="0.35">
      <c r="C131" s="21"/>
      <c r="D131" s="123"/>
      <c r="E131" s="309"/>
    </row>
    <row r="132" spans="1:15" ht="30.75" customHeight="1" thickBot="1" x14ac:dyDescent="0.4">
      <c r="A132" s="291" t="s">
        <v>80</v>
      </c>
      <c r="B132" s="292"/>
      <c r="C132" s="292"/>
      <c r="D132" s="128">
        <f>SUM(D125:D131)</f>
        <v>737.42303030303026</v>
      </c>
      <c r="E132" s="26">
        <f>D132/800</f>
        <v>0.92177878787878786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93" t="s">
        <v>81</v>
      </c>
      <c r="B135" s="294"/>
      <c r="C135" s="294"/>
      <c r="D135" s="294"/>
      <c r="E135" s="295"/>
    </row>
    <row r="136" spans="1:15" ht="72.5" x14ac:dyDescent="0.35">
      <c r="A136" s="24" t="s">
        <v>75</v>
      </c>
      <c r="B136" s="13" t="s">
        <v>82</v>
      </c>
      <c r="C136" s="13" t="s">
        <v>83</v>
      </c>
      <c r="D136" s="14" t="s">
        <v>84</v>
      </c>
      <c r="E136" s="25" t="s">
        <v>79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9325.0299999999988</v>
      </c>
      <c r="C137" s="22">
        <f>F64</f>
        <v>1800</v>
      </c>
      <c r="D137" s="23">
        <f>((1800*B137)/C137)/22</f>
        <v>423.86499999999995</v>
      </c>
      <c r="E137" s="307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391.6</v>
      </c>
      <c r="C138" s="22">
        <f>F71</f>
        <v>6000</v>
      </c>
      <c r="D138" s="23">
        <f>((1800*B138)/C138)/22</f>
        <v>5.34</v>
      </c>
      <c r="E138" s="308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308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308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309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91" t="s">
        <v>85</v>
      </c>
      <c r="B142" s="292"/>
      <c r="C142" s="292"/>
      <c r="D142" s="128">
        <f>SUM(D137:D141)</f>
        <v>429.20499999999993</v>
      </c>
      <c r="E142" s="26">
        <f>D142/1800</f>
        <v>0.23844722222222217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93" t="s">
        <v>86</v>
      </c>
      <c r="B145" s="294"/>
      <c r="C145" s="294"/>
      <c r="D145" s="294"/>
      <c r="E145" s="295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75</v>
      </c>
      <c r="B146" s="13" t="s">
        <v>82</v>
      </c>
      <c r="C146" s="13" t="s">
        <v>83</v>
      </c>
      <c r="D146" s="14" t="s">
        <v>87</v>
      </c>
      <c r="E146" s="25" t="s">
        <v>79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89.28</v>
      </c>
      <c r="C147" s="21">
        <f>F91</f>
        <v>130</v>
      </c>
      <c r="D147" s="23">
        <f>((300*B147)/C147)/22</f>
        <v>9.3650349650349654</v>
      </c>
      <c r="E147" s="307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544.32000000000005</v>
      </c>
      <c r="C148" s="21">
        <f>F98</f>
        <v>300</v>
      </c>
      <c r="D148" s="23">
        <f>((300*B148)/C148)/22</f>
        <v>24.741818181818186</v>
      </c>
      <c r="E148" s="308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308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309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91" t="s">
        <v>88</v>
      </c>
      <c r="B151" s="292"/>
      <c r="C151" s="292"/>
      <c r="D151" s="128">
        <f>SUM(D147:D150)</f>
        <v>34.106853146853155</v>
      </c>
      <c r="E151" s="26">
        <f>D151/300</f>
        <v>0.11368951048951051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93" t="s">
        <v>89</v>
      </c>
      <c r="B154" s="294"/>
      <c r="C154" s="294"/>
      <c r="D154" s="294"/>
      <c r="E154" s="295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75</v>
      </c>
      <c r="B155" s="13" t="s">
        <v>82</v>
      </c>
      <c r="C155" s="13" t="s">
        <v>83</v>
      </c>
      <c r="D155" s="14" t="s">
        <v>90</v>
      </c>
      <c r="E155" s="25" t="s">
        <v>79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307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309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91" t="s">
        <v>91</v>
      </c>
      <c r="B158" s="292"/>
      <c r="C158" s="292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305" t="s">
        <v>92</v>
      </c>
      <c r="B160" s="306"/>
      <c r="C160" s="306"/>
      <c r="D160" s="306"/>
      <c r="E160" s="10">
        <f>E132+E142+E151+E158</f>
        <v>1.2739155205905206</v>
      </c>
      <c r="I160" s="3"/>
      <c r="J160"/>
      <c r="K160"/>
      <c r="L160"/>
      <c r="M160"/>
      <c r="N160"/>
      <c r="O160"/>
    </row>
  </sheetData>
  <mergeCells count="32">
    <mergeCell ref="A158:C158"/>
    <mergeCell ref="A160:D160"/>
    <mergeCell ref="A145:E145"/>
    <mergeCell ref="E147:E150"/>
    <mergeCell ref="A151:C151"/>
    <mergeCell ref="A154:E154"/>
    <mergeCell ref="E156:E157"/>
    <mergeCell ref="E125:E131"/>
    <mergeCell ref="A132:C132"/>
    <mergeCell ref="A135:E135"/>
    <mergeCell ref="E137:E141"/>
    <mergeCell ref="A142:C142"/>
    <mergeCell ref="A116:I116"/>
    <mergeCell ref="A117:J117"/>
    <mergeCell ref="A120:E120"/>
    <mergeCell ref="A121:E121"/>
    <mergeCell ref="A123:E123"/>
    <mergeCell ref="E91:E97"/>
    <mergeCell ref="E98:E104"/>
    <mergeCell ref="E105:E111"/>
    <mergeCell ref="E112:E114"/>
    <mergeCell ref="A115:C115"/>
    <mergeCell ref="E2:E21"/>
    <mergeCell ref="E22:E27"/>
    <mergeCell ref="E71:E76"/>
    <mergeCell ref="E77:E83"/>
    <mergeCell ref="E84:E90"/>
    <mergeCell ref="E52:E63"/>
    <mergeCell ref="E64:E70"/>
    <mergeCell ref="E28:E33"/>
    <mergeCell ref="E34:E39"/>
    <mergeCell ref="E40:E51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O160"/>
  <sheetViews>
    <sheetView workbookViewId="0">
      <pane ySplit="1" topLeftCell="A2" activePane="bottomLeft" state="frozen"/>
      <selection pane="bottomLeft"/>
    </sheetView>
  </sheetViews>
  <sheetFormatPr defaultRowHeight="14.5" x14ac:dyDescent="0.35"/>
  <cols>
    <col min="1" max="1" width="28.81640625" customWidth="1"/>
    <col min="2" max="2" width="10.7265625" customWidth="1"/>
    <col min="3" max="3" width="14.81640625" customWidth="1"/>
    <col min="4" max="4" width="13.453125" style="2" customWidth="1"/>
    <col min="5" max="5" width="15.1796875" style="4" customWidth="1"/>
    <col min="6" max="6" width="14.453125" style="4" customWidth="1"/>
    <col min="7" max="7" width="13.26953125" style="4" customWidth="1"/>
    <col min="8" max="8" width="11.453125" style="4" customWidth="1"/>
    <col min="9" max="9" width="11.54296875" style="3" customWidth="1"/>
    <col min="10" max="10" width="18.81640625" customWidth="1"/>
    <col min="11" max="11" width="10.1796875" customWidth="1"/>
  </cols>
  <sheetData>
    <row r="1" spans="1:13" s="1" customFormat="1" ht="64.5" customHeight="1" thickBot="1" x14ac:dyDescent="0.4">
      <c r="A1" s="42" t="s">
        <v>0</v>
      </c>
      <c r="B1" s="43" t="s">
        <v>1</v>
      </c>
      <c r="C1" s="41" t="s">
        <v>2</v>
      </c>
      <c r="D1" s="44" t="s">
        <v>3</v>
      </c>
      <c r="E1" s="45" t="s">
        <v>4</v>
      </c>
      <c r="F1" s="43" t="s">
        <v>5</v>
      </c>
      <c r="G1" s="41" t="s">
        <v>6</v>
      </c>
      <c r="H1" s="41" t="s">
        <v>7</v>
      </c>
      <c r="I1" s="41" t="s">
        <v>8</v>
      </c>
      <c r="J1" s="46" t="s">
        <v>9</v>
      </c>
      <c r="K1" s="47" t="s">
        <v>10</v>
      </c>
    </row>
    <row r="2" spans="1:13" ht="15" customHeight="1" x14ac:dyDescent="0.35">
      <c r="A2" s="32" t="s">
        <v>103</v>
      </c>
      <c r="B2" s="33">
        <v>4.5</v>
      </c>
      <c r="C2" s="129">
        <v>2.7</v>
      </c>
      <c r="D2" s="30">
        <f>B2*C2</f>
        <v>12.15</v>
      </c>
      <c r="E2" s="311" t="s">
        <v>12</v>
      </c>
      <c r="F2" s="34">
        <v>800</v>
      </c>
      <c r="G2" s="34" t="s">
        <v>13</v>
      </c>
      <c r="H2" s="49">
        <v>1</v>
      </c>
      <c r="I2" s="154">
        <v>22</v>
      </c>
      <c r="J2" s="176">
        <f>D2*I2</f>
        <v>267.3</v>
      </c>
      <c r="K2" s="179">
        <f>J2/F2/22</f>
        <v>1.51875E-2</v>
      </c>
      <c r="M2" s="29"/>
    </row>
    <row r="3" spans="1:13" x14ac:dyDescent="0.35">
      <c r="A3" s="35" t="s">
        <v>104</v>
      </c>
      <c r="B3" s="36">
        <v>5.4</v>
      </c>
      <c r="C3" s="130">
        <v>3.7</v>
      </c>
      <c r="D3" s="6">
        <f>B3*C3</f>
        <v>19.980000000000004</v>
      </c>
      <c r="E3" s="312"/>
      <c r="F3" s="37">
        <v>800</v>
      </c>
      <c r="G3" s="37" t="s">
        <v>13</v>
      </c>
      <c r="H3" s="48">
        <v>1</v>
      </c>
      <c r="I3" s="155">
        <v>22</v>
      </c>
      <c r="J3" s="11">
        <f t="shared" ref="J3:J5" si="0">D3*I3</f>
        <v>439.56000000000006</v>
      </c>
      <c r="K3" s="180">
        <f t="shared" ref="K3:K21" si="1">J3/F3/22</f>
        <v>2.4975000000000004E-2</v>
      </c>
    </row>
    <row r="4" spans="1:13" x14ac:dyDescent="0.35">
      <c r="A4" s="35" t="s">
        <v>105</v>
      </c>
      <c r="B4" s="36">
        <v>2.75</v>
      </c>
      <c r="C4" s="130">
        <v>2.1</v>
      </c>
      <c r="D4" s="6">
        <f t="shared" ref="D4:D7" si="2">B4*C4</f>
        <v>5.7750000000000004</v>
      </c>
      <c r="E4" s="312"/>
      <c r="F4" s="37">
        <v>800</v>
      </c>
      <c r="G4" s="37" t="s">
        <v>13</v>
      </c>
      <c r="H4" s="48">
        <v>1</v>
      </c>
      <c r="I4" s="155">
        <v>22</v>
      </c>
      <c r="J4" s="11">
        <f t="shared" si="0"/>
        <v>127.05000000000001</v>
      </c>
      <c r="K4" s="180">
        <f t="shared" si="1"/>
        <v>7.2187500000000012E-3</v>
      </c>
    </row>
    <row r="5" spans="1:13" x14ac:dyDescent="0.35">
      <c r="A5" s="35" t="s">
        <v>106</v>
      </c>
      <c r="B5" s="36">
        <v>2.25</v>
      </c>
      <c r="C5" s="130">
        <v>4</v>
      </c>
      <c r="D5" s="6">
        <f t="shared" si="2"/>
        <v>9</v>
      </c>
      <c r="E5" s="312"/>
      <c r="F5" s="37">
        <v>800</v>
      </c>
      <c r="G5" s="37" t="s">
        <v>13</v>
      </c>
      <c r="H5" s="48">
        <v>1</v>
      </c>
      <c r="I5" s="155">
        <v>22</v>
      </c>
      <c r="J5" s="11">
        <f t="shared" si="0"/>
        <v>198</v>
      </c>
      <c r="K5" s="180">
        <f t="shared" si="1"/>
        <v>1.125E-2</v>
      </c>
    </row>
    <row r="6" spans="1:13" x14ac:dyDescent="0.35">
      <c r="A6" s="35" t="s">
        <v>107</v>
      </c>
      <c r="B6" s="36">
        <v>4.4000000000000004</v>
      </c>
      <c r="C6" s="130">
        <v>3.9</v>
      </c>
      <c r="D6" s="6">
        <f t="shared" si="2"/>
        <v>17.16</v>
      </c>
      <c r="E6" s="312"/>
      <c r="F6" s="37">
        <v>800</v>
      </c>
      <c r="G6" s="37" t="s">
        <v>13</v>
      </c>
      <c r="H6" s="48">
        <v>1</v>
      </c>
      <c r="I6" s="155">
        <v>22</v>
      </c>
      <c r="J6" s="11">
        <f>D6*I6</f>
        <v>377.52</v>
      </c>
      <c r="K6" s="180">
        <f t="shared" si="1"/>
        <v>2.145E-2</v>
      </c>
    </row>
    <row r="7" spans="1:13" x14ac:dyDescent="0.35">
      <c r="A7" s="35" t="s">
        <v>108</v>
      </c>
      <c r="B7" s="36">
        <v>3.3</v>
      </c>
      <c r="C7" s="130">
        <v>4.1500000000000004</v>
      </c>
      <c r="D7" s="6">
        <f t="shared" si="2"/>
        <v>13.695</v>
      </c>
      <c r="E7" s="312"/>
      <c r="F7" s="37">
        <v>800</v>
      </c>
      <c r="G7" s="37" t="s">
        <v>13</v>
      </c>
      <c r="H7" s="48">
        <v>1</v>
      </c>
      <c r="I7" s="155">
        <v>22</v>
      </c>
      <c r="J7" s="11">
        <f>D7*I7</f>
        <v>301.29000000000002</v>
      </c>
      <c r="K7" s="180">
        <f t="shared" si="1"/>
        <v>1.7118750000000002E-2</v>
      </c>
    </row>
    <row r="8" spans="1:13" x14ac:dyDescent="0.35">
      <c r="A8" s="35" t="s">
        <v>109</v>
      </c>
      <c r="B8" s="36">
        <v>3.6</v>
      </c>
      <c r="C8" s="130">
        <v>4.7</v>
      </c>
      <c r="D8" s="7">
        <f>B8*C8</f>
        <v>16.920000000000002</v>
      </c>
      <c r="E8" s="312"/>
      <c r="F8" s="37">
        <v>800</v>
      </c>
      <c r="G8" s="37" t="s">
        <v>13</v>
      </c>
      <c r="H8" s="37">
        <v>1</v>
      </c>
      <c r="I8" s="155">
        <v>22</v>
      </c>
      <c r="J8" s="11">
        <f>D8*I8</f>
        <v>372.24</v>
      </c>
      <c r="K8" s="180">
        <f>J8/F8/22</f>
        <v>2.1149999999999999E-2</v>
      </c>
    </row>
    <row r="9" spans="1:13" x14ac:dyDescent="0.35">
      <c r="A9" s="35" t="s">
        <v>110</v>
      </c>
      <c r="B9" s="36">
        <v>4.5</v>
      </c>
      <c r="C9" s="130">
        <v>4.5</v>
      </c>
      <c r="D9" s="7">
        <f t="shared" ref="D9:D21" si="3">B9*C9</f>
        <v>20.25</v>
      </c>
      <c r="E9" s="312"/>
      <c r="F9" s="37">
        <v>800</v>
      </c>
      <c r="G9" s="37" t="s">
        <v>13</v>
      </c>
      <c r="H9" s="37">
        <v>1</v>
      </c>
      <c r="I9" s="155">
        <v>22</v>
      </c>
      <c r="J9" s="11">
        <f t="shared" ref="J9:J21" si="4">D9*I9</f>
        <v>445.5</v>
      </c>
      <c r="K9" s="180">
        <f t="shared" si="1"/>
        <v>2.5312500000000002E-2</v>
      </c>
    </row>
    <row r="10" spans="1:13" x14ac:dyDescent="0.35">
      <c r="A10" s="35" t="s">
        <v>111</v>
      </c>
      <c r="B10" s="36">
        <v>3.4</v>
      </c>
      <c r="C10" s="130">
        <v>3.6</v>
      </c>
      <c r="D10" s="7">
        <f t="shared" si="3"/>
        <v>12.24</v>
      </c>
      <c r="E10" s="312"/>
      <c r="F10" s="37">
        <v>800</v>
      </c>
      <c r="G10" s="37" t="s">
        <v>13</v>
      </c>
      <c r="H10" s="37">
        <v>1</v>
      </c>
      <c r="I10" s="155">
        <v>22</v>
      </c>
      <c r="J10" s="11">
        <f t="shared" si="4"/>
        <v>269.28000000000003</v>
      </c>
      <c r="K10" s="180">
        <f t="shared" si="1"/>
        <v>1.5300000000000001E-2</v>
      </c>
    </row>
    <row r="11" spans="1:13" x14ac:dyDescent="0.35">
      <c r="A11" s="35"/>
      <c r="B11" s="36"/>
      <c r="C11" s="130"/>
      <c r="D11" s="7">
        <f t="shared" si="3"/>
        <v>0</v>
      </c>
      <c r="E11" s="312"/>
      <c r="F11" s="37">
        <v>800</v>
      </c>
      <c r="G11" s="37"/>
      <c r="H11" s="37"/>
      <c r="I11" s="155"/>
      <c r="J11" s="11">
        <f t="shared" si="4"/>
        <v>0</v>
      </c>
      <c r="K11" s="180">
        <f t="shared" si="1"/>
        <v>0</v>
      </c>
    </row>
    <row r="12" spans="1:13" x14ac:dyDescent="0.35">
      <c r="A12" s="35"/>
      <c r="B12" s="36"/>
      <c r="C12" s="130"/>
      <c r="D12" s="7">
        <f t="shared" si="3"/>
        <v>0</v>
      </c>
      <c r="E12" s="312"/>
      <c r="F12" s="37">
        <v>800</v>
      </c>
      <c r="G12" s="37"/>
      <c r="H12" s="37"/>
      <c r="I12" s="155"/>
      <c r="J12" s="11">
        <f t="shared" si="4"/>
        <v>0</v>
      </c>
      <c r="K12" s="180">
        <f t="shared" si="1"/>
        <v>0</v>
      </c>
    </row>
    <row r="13" spans="1:13" x14ac:dyDescent="0.35">
      <c r="A13" s="35"/>
      <c r="B13" s="36"/>
      <c r="C13" s="130"/>
      <c r="D13" s="7">
        <f t="shared" si="3"/>
        <v>0</v>
      </c>
      <c r="E13" s="312"/>
      <c r="F13" s="37">
        <v>800</v>
      </c>
      <c r="G13" s="37"/>
      <c r="H13" s="37"/>
      <c r="I13" s="155"/>
      <c r="J13" s="11">
        <f t="shared" si="4"/>
        <v>0</v>
      </c>
      <c r="K13" s="180">
        <f t="shared" si="1"/>
        <v>0</v>
      </c>
    </row>
    <row r="14" spans="1:13" x14ac:dyDescent="0.35">
      <c r="A14" s="35"/>
      <c r="B14" s="36"/>
      <c r="C14" s="130"/>
      <c r="D14" s="7">
        <f t="shared" si="3"/>
        <v>0</v>
      </c>
      <c r="E14" s="312"/>
      <c r="F14" s="37">
        <v>800</v>
      </c>
      <c r="G14" s="37"/>
      <c r="H14" s="37"/>
      <c r="I14" s="155"/>
      <c r="J14" s="11">
        <f t="shared" si="4"/>
        <v>0</v>
      </c>
      <c r="K14" s="180">
        <f t="shared" si="1"/>
        <v>0</v>
      </c>
    </row>
    <row r="15" spans="1:13" x14ac:dyDescent="0.35">
      <c r="A15" s="35"/>
      <c r="B15" s="36"/>
      <c r="C15" s="130"/>
      <c r="D15" s="7">
        <f t="shared" si="3"/>
        <v>0</v>
      </c>
      <c r="E15" s="312"/>
      <c r="F15" s="37">
        <v>800</v>
      </c>
      <c r="G15" s="37"/>
      <c r="H15" s="37"/>
      <c r="I15" s="155"/>
      <c r="J15" s="11">
        <f t="shared" si="4"/>
        <v>0</v>
      </c>
      <c r="K15" s="180">
        <f t="shared" si="1"/>
        <v>0</v>
      </c>
    </row>
    <row r="16" spans="1:13" x14ac:dyDescent="0.35">
      <c r="A16" s="35"/>
      <c r="B16" s="36"/>
      <c r="C16" s="130"/>
      <c r="D16" s="7">
        <f t="shared" si="3"/>
        <v>0</v>
      </c>
      <c r="E16" s="312"/>
      <c r="F16" s="37">
        <v>800</v>
      </c>
      <c r="G16" s="37"/>
      <c r="H16" s="37"/>
      <c r="I16" s="155"/>
      <c r="J16" s="11">
        <f t="shared" si="4"/>
        <v>0</v>
      </c>
      <c r="K16" s="180">
        <f t="shared" si="1"/>
        <v>0</v>
      </c>
    </row>
    <row r="17" spans="1:13" x14ac:dyDescent="0.35">
      <c r="A17" s="35"/>
      <c r="B17" s="36"/>
      <c r="C17" s="130"/>
      <c r="D17" s="7">
        <f t="shared" si="3"/>
        <v>0</v>
      </c>
      <c r="E17" s="312"/>
      <c r="F17" s="37">
        <v>800</v>
      </c>
      <c r="G17" s="37"/>
      <c r="H17" s="37"/>
      <c r="I17" s="155"/>
      <c r="J17" s="11">
        <f t="shared" si="4"/>
        <v>0</v>
      </c>
      <c r="K17" s="180">
        <f t="shared" si="1"/>
        <v>0</v>
      </c>
    </row>
    <row r="18" spans="1:13" x14ac:dyDescent="0.35">
      <c r="A18" s="35"/>
      <c r="B18" s="36"/>
      <c r="C18" s="130"/>
      <c r="D18" s="7">
        <f t="shared" si="3"/>
        <v>0</v>
      </c>
      <c r="E18" s="312"/>
      <c r="F18" s="37">
        <v>800</v>
      </c>
      <c r="G18" s="37"/>
      <c r="H18" s="37"/>
      <c r="I18" s="155"/>
      <c r="J18" s="11">
        <f t="shared" si="4"/>
        <v>0</v>
      </c>
      <c r="K18" s="180">
        <f t="shared" si="1"/>
        <v>0</v>
      </c>
    </row>
    <row r="19" spans="1:13" x14ac:dyDescent="0.35">
      <c r="A19" s="35"/>
      <c r="B19" s="36"/>
      <c r="C19" s="130"/>
      <c r="D19" s="7">
        <f t="shared" si="3"/>
        <v>0</v>
      </c>
      <c r="E19" s="312"/>
      <c r="F19" s="37">
        <v>800</v>
      </c>
      <c r="G19" s="37"/>
      <c r="H19" s="37"/>
      <c r="I19" s="155"/>
      <c r="J19" s="11">
        <f t="shared" si="4"/>
        <v>0</v>
      </c>
      <c r="K19" s="180">
        <f t="shared" si="1"/>
        <v>0</v>
      </c>
    </row>
    <row r="20" spans="1:13" x14ac:dyDescent="0.35">
      <c r="A20" s="35"/>
      <c r="B20" s="36"/>
      <c r="C20" s="130"/>
      <c r="D20" s="7">
        <f t="shared" si="3"/>
        <v>0</v>
      </c>
      <c r="E20" s="312"/>
      <c r="F20" s="37">
        <v>800</v>
      </c>
      <c r="G20" s="37"/>
      <c r="H20" s="37"/>
      <c r="I20" s="155"/>
      <c r="J20" s="11">
        <f t="shared" si="4"/>
        <v>0</v>
      </c>
      <c r="K20" s="180">
        <f t="shared" si="1"/>
        <v>0</v>
      </c>
    </row>
    <row r="21" spans="1:13" ht="15" thickBot="1" x14ac:dyDescent="0.4">
      <c r="A21" s="38"/>
      <c r="B21" s="39"/>
      <c r="C21" s="131"/>
      <c r="D21" s="151">
        <f t="shared" si="3"/>
        <v>0</v>
      </c>
      <c r="E21" s="313"/>
      <c r="F21" s="40">
        <v>800</v>
      </c>
      <c r="G21" s="40"/>
      <c r="H21" s="40"/>
      <c r="I21" s="156"/>
      <c r="J21" s="177">
        <f t="shared" si="4"/>
        <v>0</v>
      </c>
      <c r="K21" s="181">
        <f t="shared" si="1"/>
        <v>0</v>
      </c>
    </row>
    <row r="22" spans="1:13" x14ac:dyDescent="0.35">
      <c r="A22" s="124" t="s">
        <v>112</v>
      </c>
      <c r="B22" s="125">
        <v>4</v>
      </c>
      <c r="C22" s="132">
        <v>2.4</v>
      </c>
      <c r="D22" s="8">
        <f>B22*C22</f>
        <v>9.6</v>
      </c>
      <c r="E22" s="331" t="s">
        <v>21</v>
      </c>
      <c r="F22" s="126">
        <v>360</v>
      </c>
      <c r="G22" s="126" t="s">
        <v>13</v>
      </c>
      <c r="H22" s="127">
        <v>1</v>
      </c>
      <c r="I22" s="157">
        <v>22</v>
      </c>
      <c r="J22" s="28">
        <f>D22*I22</f>
        <v>211.2</v>
      </c>
      <c r="K22" s="182">
        <f>J22/F22/22</f>
        <v>2.6666666666666668E-2</v>
      </c>
      <c r="M22" s="29"/>
    </row>
    <row r="23" spans="1:13" x14ac:dyDescent="0.35">
      <c r="A23" s="55"/>
      <c r="B23" s="56"/>
      <c r="C23" s="133"/>
      <c r="D23" s="6">
        <f>B23*C23</f>
        <v>0</v>
      </c>
      <c r="E23" s="321"/>
      <c r="F23" s="57">
        <v>360</v>
      </c>
      <c r="G23" s="57"/>
      <c r="H23" s="58"/>
      <c r="I23" s="158"/>
      <c r="J23" s="11">
        <f t="shared" ref="J23:J25" si="5">D23*I23</f>
        <v>0</v>
      </c>
      <c r="K23" s="183">
        <f t="shared" ref="K23:K27" si="6">J23/F23/22</f>
        <v>0</v>
      </c>
    </row>
    <row r="24" spans="1:13" x14ac:dyDescent="0.35">
      <c r="A24" s="55"/>
      <c r="B24" s="56"/>
      <c r="C24" s="133"/>
      <c r="D24" s="6">
        <f t="shared" ref="D24:D27" si="7">B24*C24</f>
        <v>0</v>
      </c>
      <c r="E24" s="321"/>
      <c r="F24" s="57">
        <v>360</v>
      </c>
      <c r="G24" s="57"/>
      <c r="H24" s="58"/>
      <c r="I24" s="158"/>
      <c r="J24" s="11">
        <f t="shared" si="5"/>
        <v>0</v>
      </c>
      <c r="K24" s="183">
        <f t="shared" si="6"/>
        <v>0</v>
      </c>
    </row>
    <row r="25" spans="1:13" x14ac:dyDescent="0.35">
      <c r="A25" s="55"/>
      <c r="B25" s="56"/>
      <c r="C25" s="133"/>
      <c r="D25" s="6">
        <f t="shared" si="7"/>
        <v>0</v>
      </c>
      <c r="E25" s="321"/>
      <c r="F25" s="57">
        <v>360</v>
      </c>
      <c r="G25" s="57"/>
      <c r="H25" s="58"/>
      <c r="I25" s="158"/>
      <c r="J25" s="11">
        <f t="shared" si="5"/>
        <v>0</v>
      </c>
      <c r="K25" s="183">
        <f t="shared" si="6"/>
        <v>0</v>
      </c>
    </row>
    <row r="26" spans="1:13" x14ac:dyDescent="0.35">
      <c r="A26" s="55"/>
      <c r="B26" s="56"/>
      <c r="C26" s="133"/>
      <c r="D26" s="6">
        <f t="shared" si="7"/>
        <v>0</v>
      </c>
      <c r="E26" s="321"/>
      <c r="F26" s="57">
        <v>360</v>
      </c>
      <c r="G26" s="57"/>
      <c r="H26" s="58"/>
      <c r="I26" s="158"/>
      <c r="J26" s="11">
        <f>D26*I26</f>
        <v>0</v>
      </c>
      <c r="K26" s="183">
        <f t="shared" si="6"/>
        <v>0</v>
      </c>
    </row>
    <row r="27" spans="1:13" ht="15" thickBot="1" x14ac:dyDescent="0.4">
      <c r="A27" s="59"/>
      <c r="B27" s="60"/>
      <c r="C27" s="134"/>
      <c r="D27" s="31">
        <f t="shared" si="7"/>
        <v>0</v>
      </c>
      <c r="E27" s="322"/>
      <c r="F27" s="61">
        <v>360</v>
      </c>
      <c r="G27" s="61"/>
      <c r="H27" s="62"/>
      <c r="I27" s="159"/>
      <c r="J27" s="177">
        <f>D27*I27</f>
        <v>0</v>
      </c>
      <c r="K27" s="184">
        <f t="shared" si="6"/>
        <v>0</v>
      </c>
    </row>
    <row r="28" spans="1:13" x14ac:dyDescent="0.35">
      <c r="A28" s="87"/>
      <c r="B28" s="88"/>
      <c r="C28" s="135"/>
      <c r="D28" s="152">
        <f>B28*C28</f>
        <v>0</v>
      </c>
      <c r="E28" s="323" t="s">
        <v>23</v>
      </c>
      <c r="F28" s="89">
        <v>1500</v>
      </c>
      <c r="G28" s="89"/>
      <c r="H28" s="89"/>
      <c r="I28" s="160"/>
      <c r="J28" s="176">
        <f>D28*I28</f>
        <v>0</v>
      </c>
      <c r="K28" s="185">
        <f>J28/F28/22</f>
        <v>0</v>
      </c>
    </row>
    <row r="29" spans="1:13" x14ac:dyDescent="0.35">
      <c r="A29" s="63"/>
      <c r="B29" s="64"/>
      <c r="C29" s="136"/>
      <c r="D29" s="7">
        <f t="shared" ref="D29:D33" si="8">B29*C29</f>
        <v>0</v>
      </c>
      <c r="E29" s="324"/>
      <c r="F29" s="65">
        <v>1500</v>
      </c>
      <c r="G29" s="65"/>
      <c r="H29" s="65"/>
      <c r="I29" s="161"/>
      <c r="J29" s="11">
        <f>D29*I29</f>
        <v>0</v>
      </c>
      <c r="K29" s="186">
        <f t="shared" ref="K29:K33" si="9">J29/F29/22</f>
        <v>0</v>
      </c>
    </row>
    <row r="30" spans="1:13" x14ac:dyDescent="0.35">
      <c r="A30" s="63"/>
      <c r="B30" s="64"/>
      <c r="C30" s="136"/>
      <c r="D30" s="7">
        <f t="shared" si="8"/>
        <v>0</v>
      </c>
      <c r="E30" s="324"/>
      <c r="F30" s="65">
        <v>1500</v>
      </c>
      <c r="G30" s="65"/>
      <c r="H30" s="65"/>
      <c r="I30" s="161"/>
      <c r="J30" s="11">
        <f t="shared" ref="J30:J33" si="10">D30*I30</f>
        <v>0</v>
      </c>
      <c r="K30" s="186">
        <f t="shared" si="9"/>
        <v>0</v>
      </c>
    </row>
    <row r="31" spans="1:13" x14ac:dyDescent="0.35">
      <c r="A31" s="63"/>
      <c r="B31" s="64"/>
      <c r="C31" s="136"/>
      <c r="D31" s="7">
        <f t="shared" si="8"/>
        <v>0</v>
      </c>
      <c r="E31" s="324"/>
      <c r="F31" s="65">
        <v>1500</v>
      </c>
      <c r="G31" s="65"/>
      <c r="H31" s="65"/>
      <c r="I31" s="161"/>
      <c r="J31" s="11">
        <f t="shared" si="10"/>
        <v>0</v>
      </c>
      <c r="K31" s="186">
        <f t="shared" si="9"/>
        <v>0</v>
      </c>
    </row>
    <row r="32" spans="1:13" x14ac:dyDescent="0.35">
      <c r="A32" s="63"/>
      <c r="B32" s="64"/>
      <c r="C32" s="136"/>
      <c r="D32" s="7">
        <f t="shared" si="8"/>
        <v>0</v>
      </c>
      <c r="E32" s="324"/>
      <c r="F32" s="65">
        <v>1500</v>
      </c>
      <c r="G32" s="65"/>
      <c r="H32" s="65"/>
      <c r="I32" s="161"/>
      <c r="J32" s="11">
        <f t="shared" si="10"/>
        <v>0</v>
      </c>
      <c r="K32" s="186">
        <f t="shared" si="9"/>
        <v>0</v>
      </c>
    </row>
    <row r="33" spans="1:11" ht="15" thickBot="1" x14ac:dyDescent="0.4">
      <c r="A33" s="66"/>
      <c r="B33" s="67"/>
      <c r="C33" s="137"/>
      <c r="D33" s="151">
        <f t="shared" si="8"/>
        <v>0</v>
      </c>
      <c r="E33" s="325"/>
      <c r="F33" s="68">
        <v>1500</v>
      </c>
      <c r="G33" s="68"/>
      <c r="H33" s="68"/>
      <c r="I33" s="162"/>
      <c r="J33" s="177">
        <f t="shared" si="10"/>
        <v>0</v>
      </c>
      <c r="K33" s="187">
        <f t="shared" si="9"/>
        <v>0</v>
      </c>
    </row>
    <row r="34" spans="1:11" x14ac:dyDescent="0.35">
      <c r="A34" s="90" t="s">
        <v>26</v>
      </c>
      <c r="B34" s="91">
        <v>4.8</v>
      </c>
      <c r="C34" s="138">
        <v>5</v>
      </c>
      <c r="D34" s="152">
        <f>B34*C34</f>
        <v>24</v>
      </c>
      <c r="E34" s="326" t="s">
        <v>27</v>
      </c>
      <c r="F34" s="92">
        <v>1200</v>
      </c>
      <c r="G34" s="92" t="s">
        <v>13</v>
      </c>
      <c r="H34" s="92">
        <v>1</v>
      </c>
      <c r="I34" s="163">
        <v>22</v>
      </c>
      <c r="J34" s="176">
        <f>D34*I34</f>
        <v>528</v>
      </c>
      <c r="K34" s="188">
        <f>J34/F34/22</f>
        <v>0.02</v>
      </c>
    </row>
    <row r="35" spans="1:11" x14ac:dyDescent="0.35">
      <c r="A35" s="69" t="s">
        <v>113</v>
      </c>
      <c r="B35" s="70">
        <v>4</v>
      </c>
      <c r="C35" s="139">
        <v>3.1</v>
      </c>
      <c r="D35" s="7">
        <f t="shared" ref="D35:D39" si="11">B35*C35</f>
        <v>12.4</v>
      </c>
      <c r="E35" s="327"/>
      <c r="F35" s="71">
        <v>1200</v>
      </c>
      <c r="G35" s="71" t="s">
        <v>13</v>
      </c>
      <c r="H35" s="71">
        <v>1</v>
      </c>
      <c r="I35" s="164">
        <v>22</v>
      </c>
      <c r="J35" s="11">
        <f t="shared" ref="J35:J39" si="12">D35*I35</f>
        <v>272.8</v>
      </c>
      <c r="K35" s="189">
        <f t="shared" ref="K35:K39" si="13">J35/F35/22</f>
        <v>1.0333333333333333E-2</v>
      </c>
    </row>
    <row r="36" spans="1:11" x14ac:dyDescent="0.35">
      <c r="A36" s="69"/>
      <c r="B36" s="70"/>
      <c r="C36" s="139"/>
      <c r="D36" s="7">
        <f t="shared" si="11"/>
        <v>0</v>
      </c>
      <c r="E36" s="327"/>
      <c r="F36" s="71">
        <v>1200</v>
      </c>
      <c r="G36" s="71"/>
      <c r="H36" s="71"/>
      <c r="I36" s="164"/>
      <c r="J36" s="11">
        <f t="shared" si="12"/>
        <v>0</v>
      </c>
      <c r="K36" s="189">
        <f t="shared" si="13"/>
        <v>0</v>
      </c>
    </row>
    <row r="37" spans="1:11" x14ac:dyDescent="0.35">
      <c r="A37" s="69"/>
      <c r="B37" s="70"/>
      <c r="C37" s="139"/>
      <c r="D37" s="7">
        <f t="shared" si="11"/>
        <v>0</v>
      </c>
      <c r="E37" s="327"/>
      <c r="F37" s="71">
        <v>1200</v>
      </c>
      <c r="G37" s="71"/>
      <c r="H37" s="71"/>
      <c r="I37" s="164"/>
      <c r="J37" s="11">
        <f t="shared" si="12"/>
        <v>0</v>
      </c>
      <c r="K37" s="189">
        <f t="shared" si="13"/>
        <v>0</v>
      </c>
    </row>
    <row r="38" spans="1:11" x14ac:dyDescent="0.35">
      <c r="A38" s="69"/>
      <c r="B38" s="70"/>
      <c r="C38" s="139"/>
      <c r="D38" s="7">
        <f t="shared" si="11"/>
        <v>0</v>
      </c>
      <c r="E38" s="327"/>
      <c r="F38" s="71">
        <v>1200</v>
      </c>
      <c r="G38" s="71"/>
      <c r="H38" s="71"/>
      <c r="I38" s="164"/>
      <c r="J38" s="11">
        <f t="shared" si="12"/>
        <v>0</v>
      </c>
      <c r="K38" s="189">
        <f t="shared" si="13"/>
        <v>0</v>
      </c>
    </row>
    <row r="39" spans="1:11" ht="15" thickBot="1" x14ac:dyDescent="0.4">
      <c r="A39" s="72"/>
      <c r="B39" s="73"/>
      <c r="C39" s="140"/>
      <c r="D39" s="151">
        <f t="shared" si="11"/>
        <v>0</v>
      </c>
      <c r="E39" s="328"/>
      <c r="F39" s="74">
        <v>1200</v>
      </c>
      <c r="G39" s="74"/>
      <c r="H39" s="74"/>
      <c r="I39" s="165"/>
      <c r="J39" s="177">
        <f t="shared" si="12"/>
        <v>0</v>
      </c>
      <c r="K39" s="190">
        <f t="shared" si="13"/>
        <v>0</v>
      </c>
    </row>
    <row r="40" spans="1:11" x14ac:dyDescent="0.35">
      <c r="A40" s="93" t="s">
        <v>114</v>
      </c>
      <c r="B40" s="94">
        <v>7.8</v>
      </c>
      <c r="C40" s="141">
        <v>3.1</v>
      </c>
      <c r="D40" s="152">
        <f>B40*C40</f>
        <v>24.18</v>
      </c>
      <c r="E40" s="329" t="s">
        <v>30</v>
      </c>
      <c r="F40" s="95">
        <v>1000</v>
      </c>
      <c r="G40" s="95" t="s">
        <v>13</v>
      </c>
      <c r="H40" s="95">
        <v>1</v>
      </c>
      <c r="I40" s="166">
        <v>22</v>
      </c>
      <c r="J40" s="176">
        <f>D40*I40</f>
        <v>531.96</v>
      </c>
      <c r="K40" s="191">
        <f>J40/F40/22</f>
        <v>2.418E-2</v>
      </c>
    </row>
    <row r="41" spans="1:11" x14ac:dyDescent="0.35">
      <c r="A41" s="75" t="s">
        <v>115</v>
      </c>
      <c r="B41" s="76">
        <v>2.4</v>
      </c>
      <c r="C41" s="142">
        <v>3.3</v>
      </c>
      <c r="D41" s="7">
        <f t="shared" ref="D41:D51" si="14">B41*C41</f>
        <v>7.919999999999999</v>
      </c>
      <c r="E41" s="274"/>
      <c r="F41" s="77">
        <v>1000</v>
      </c>
      <c r="G41" s="77" t="s">
        <v>13</v>
      </c>
      <c r="H41" s="77">
        <v>1</v>
      </c>
      <c r="I41" s="167">
        <v>22</v>
      </c>
      <c r="J41" s="11">
        <f t="shared" ref="J41:J51" si="15">D41*I41</f>
        <v>174.23999999999998</v>
      </c>
      <c r="K41" s="192">
        <f t="shared" ref="K41:K51" si="16">J41/F41/22</f>
        <v>7.9199999999999982E-3</v>
      </c>
    </row>
    <row r="42" spans="1:11" x14ac:dyDescent="0.35">
      <c r="A42" s="75" t="s">
        <v>116</v>
      </c>
      <c r="B42" s="76">
        <v>9.4</v>
      </c>
      <c r="C42" s="142">
        <v>2.5</v>
      </c>
      <c r="D42" s="7">
        <f t="shared" si="14"/>
        <v>23.5</v>
      </c>
      <c r="E42" s="274"/>
      <c r="F42" s="77">
        <v>1000</v>
      </c>
      <c r="G42" s="77" t="s">
        <v>13</v>
      </c>
      <c r="H42" s="77">
        <v>1</v>
      </c>
      <c r="I42" s="167">
        <v>22</v>
      </c>
      <c r="J42" s="11">
        <f t="shared" si="15"/>
        <v>517</v>
      </c>
      <c r="K42" s="192">
        <f t="shared" si="16"/>
        <v>2.35E-2</v>
      </c>
    </row>
    <row r="43" spans="1:11" x14ac:dyDescent="0.35">
      <c r="A43" s="75" t="s">
        <v>117</v>
      </c>
      <c r="B43" s="76">
        <v>4.0999999999999996</v>
      </c>
      <c r="C43" s="142">
        <v>9.3000000000000007</v>
      </c>
      <c r="D43" s="7">
        <f t="shared" si="14"/>
        <v>38.130000000000003</v>
      </c>
      <c r="E43" s="274"/>
      <c r="F43" s="77">
        <v>1000</v>
      </c>
      <c r="G43" s="77" t="s">
        <v>13</v>
      </c>
      <c r="H43" s="77">
        <v>1</v>
      </c>
      <c r="I43" s="167">
        <v>22</v>
      </c>
      <c r="J43" s="11">
        <f t="shared" si="15"/>
        <v>838.86</v>
      </c>
      <c r="K43" s="192">
        <f t="shared" si="16"/>
        <v>3.8130000000000004E-2</v>
      </c>
    </row>
    <row r="44" spans="1:11" x14ac:dyDescent="0.35">
      <c r="A44" s="75"/>
      <c r="B44" s="76"/>
      <c r="C44" s="142"/>
      <c r="D44" s="7">
        <f t="shared" si="14"/>
        <v>0</v>
      </c>
      <c r="E44" s="274"/>
      <c r="F44" s="77">
        <v>1000</v>
      </c>
      <c r="G44" s="77"/>
      <c r="H44" s="77"/>
      <c r="I44" s="167"/>
      <c r="J44" s="11">
        <f t="shared" si="15"/>
        <v>0</v>
      </c>
      <c r="K44" s="192">
        <f t="shared" si="16"/>
        <v>0</v>
      </c>
    </row>
    <row r="45" spans="1:11" x14ac:dyDescent="0.35">
      <c r="A45" s="75"/>
      <c r="B45" s="76"/>
      <c r="C45" s="142"/>
      <c r="D45" s="7">
        <f t="shared" si="14"/>
        <v>0</v>
      </c>
      <c r="E45" s="274"/>
      <c r="F45" s="77">
        <v>1000</v>
      </c>
      <c r="G45" s="77"/>
      <c r="H45" s="77"/>
      <c r="I45" s="167"/>
      <c r="J45" s="11">
        <f t="shared" si="15"/>
        <v>0</v>
      </c>
      <c r="K45" s="192">
        <f t="shared" si="16"/>
        <v>0</v>
      </c>
    </row>
    <row r="46" spans="1:11" x14ac:dyDescent="0.35">
      <c r="A46" s="75"/>
      <c r="B46" s="76"/>
      <c r="C46" s="142"/>
      <c r="D46" s="7">
        <f t="shared" si="14"/>
        <v>0</v>
      </c>
      <c r="E46" s="274"/>
      <c r="F46" s="77">
        <v>1000</v>
      </c>
      <c r="G46" s="77"/>
      <c r="H46" s="77"/>
      <c r="I46" s="167"/>
      <c r="J46" s="11">
        <f t="shared" si="15"/>
        <v>0</v>
      </c>
      <c r="K46" s="192">
        <f t="shared" si="16"/>
        <v>0</v>
      </c>
    </row>
    <row r="47" spans="1:11" x14ac:dyDescent="0.35">
      <c r="A47" s="75"/>
      <c r="B47" s="76"/>
      <c r="C47" s="142"/>
      <c r="D47" s="7">
        <f t="shared" si="14"/>
        <v>0</v>
      </c>
      <c r="E47" s="274"/>
      <c r="F47" s="77">
        <v>1000</v>
      </c>
      <c r="G47" s="77"/>
      <c r="H47" s="77"/>
      <c r="I47" s="167"/>
      <c r="J47" s="11">
        <f t="shared" si="15"/>
        <v>0</v>
      </c>
      <c r="K47" s="192">
        <f t="shared" si="16"/>
        <v>0</v>
      </c>
    </row>
    <row r="48" spans="1:11" x14ac:dyDescent="0.35">
      <c r="A48" s="75"/>
      <c r="B48" s="76"/>
      <c r="C48" s="142"/>
      <c r="D48" s="7">
        <f t="shared" si="14"/>
        <v>0</v>
      </c>
      <c r="E48" s="274"/>
      <c r="F48" s="77">
        <v>1000</v>
      </c>
      <c r="G48" s="77"/>
      <c r="H48" s="77"/>
      <c r="I48" s="167"/>
      <c r="J48" s="11">
        <f t="shared" si="15"/>
        <v>0</v>
      </c>
      <c r="K48" s="192">
        <f t="shared" si="16"/>
        <v>0</v>
      </c>
    </row>
    <row r="49" spans="1:13" x14ac:dyDescent="0.35">
      <c r="A49" s="75"/>
      <c r="B49" s="76"/>
      <c r="C49" s="142"/>
      <c r="D49" s="7">
        <f t="shared" si="14"/>
        <v>0</v>
      </c>
      <c r="E49" s="274"/>
      <c r="F49" s="77">
        <v>1000</v>
      </c>
      <c r="G49" s="77"/>
      <c r="H49" s="77"/>
      <c r="I49" s="167"/>
      <c r="J49" s="11">
        <f t="shared" si="15"/>
        <v>0</v>
      </c>
      <c r="K49" s="192">
        <f t="shared" si="16"/>
        <v>0</v>
      </c>
    </row>
    <row r="50" spans="1:13" x14ac:dyDescent="0.35">
      <c r="A50" s="75"/>
      <c r="B50" s="76"/>
      <c r="C50" s="142"/>
      <c r="D50" s="7">
        <f t="shared" si="14"/>
        <v>0</v>
      </c>
      <c r="E50" s="274"/>
      <c r="F50" s="77">
        <v>1000</v>
      </c>
      <c r="G50" s="77"/>
      <c r="H50" s="77"/>
      <c r="I50" s="167"/>
      <c r="J50" s="11">
        <f t="shared" si="15"/>
        <v>0</v>
      </c>
      <c r="K50" s="192">
        <f t="shared" si="16"/>
        <v>0</v>
      </c>
    </row>
    <row r="51" spans="1:13" ht="15" thickBot="1" x14ac:dyDescent="0.4">
      <c r="A51" s="78"/>
      <c r="B51" s="79"/>
      <c r="C51" s="143"/>
      <c r="D51" s="151">
        <f t="shared" si="14"/>
        <v>0</v>
      </c>
      <c r="E51" s="330"/>
      <c r="F51" s="80">
        <v>1000</v>
      </c>
      <c r="G51" s="80"/>
      <c r="H51" s="80"/>
      <c r="I51" s="168"/>
      <c r="J51" s="177">
        <f t="shared" si="15"/>
        <v>0</v>
      </c>
      <c r="K51" s="193">
        <f t="shared" si="16"/>
        <v>0</v>
      </c>
    </row>
    <row r="52" spans="1:13" x14ac:dyDescent="0.35">
      <c r="A52" s="96" t="s">
        <v>118</v>
      </c>
      <c r="B52" s="97">
        <v>2.5</v>
      </c>
      <c r="C52" s="144">
        <v>2</v>
      </c>
      <c r="D52" s="152">
        <f>B52*C52</f>
        <v>5</v>
      </c>
      <c r="E52" s="332" t="s">
        <v>39</v>
      </c>
      <c r="F52" s="98">
        <v>200</v>
      </c>
      <c r="G52" s="98" t="s">
        <v>13</v>
      </c>
      <c r="H52" s="98">
        <v>2</v>
      </c>
      <c r="I52" s="169">
        <v>44</v>
      </c>
      <c r="J52" s="176">
        <f>D52*I52</f>
        <v>220</v>
      </c>
      <c r="K52" s="194">
        <f>J52/F52/22</f>
        <v>0.05</v>
      </c>
    </row>
    <row r="53" spans="1:13" x14ac:dyDescent="0.35">
      <c r="A53" s="81" t="s">
        <v>119</v>
      </c>
      <c r="B53" s="82">
        <v>1.5</v>
      </c>
      <c r="C53" s="145">
        <v>3.6</v>
      </c>
      <c r="D53" s="7">
        <f t="shared" ref="D53:D63" si="17">B53*C53</f>
        <v>5.4</v>
      </c>
      <c r="E53" s="333"/>
      <c r="F53" s="83">
        <v>200</v>
      </c>
      <c r="G53" s="83" t="s">
        <v>13</v>
      </c>
      <c r="H53" s="83">
        <v>2</v>
      </c>
      <c r="I53" s="170">
        <v>44</v>
      </c>
      <c r="J53" s="11">
        <f t="shared" ref="J53:J63" si="18">D53*I53</f>
        <v>237.60000000000002</v>
      </c>
      <c r="K53" s="195">
        <f t="shared" ref="K53:K63" si="19">J53/F53/22</f>
        <v>5.4000000000000006E-2</v>
      </c>
    </row>
    <row r="54" spans="1:13" x14ac:dyDescent="0.35">
      <c r="A54" s="81" t="s">
        <v>120</v>
      </c>
      <c r="B54" s="82">
        <v>3</v>
      </c>
      <c r="C54" s="145">
        <v>2.1</v>
      </c>
      <c r="D54" s="7">
        <f t="shared" si="17"/>
        <v>6.3000000000000007</v>
      </c>
      <c r="E54" s="333"/>
      <c r="F54" s="83">
        <v>200</v>
      </c>
      <c r="G54" s="83" t="s">
        <v>13</v>
      </c>
      <c r="H54" s="83">
        <v>2</v>
      </c>
      <c r="I54" s="170">
        <v>44</v>
      </c>
      <c r="J54" s="11">
        <f t="shared" si="18"/>
        <v>277.20000000000005</v>
      </c>
      <c r="K54" s="195">
        <f t="shared" si="19"/>
        <v>6.3E-2</v>
      </c>
    </row>
    <row r="55" spans="1:13" x14ac:dyDescent="0.35">
      <c r="A55" s="81" t="s">
        <v>121</v>
      </c>
      <c r="B55" s="82">
        <v>3.4</v>
      </c>
      <c r="C55" s="145">
        <v>2.2999999999999998</v>
      </c>
      <c r="D55" s="7">
        <f t="shared" si="17"/>
        <v>7.8199999999999994</v>
      </c>
      <c r="E55" s="333"/>
      <c r="F55" s="83">
        <v>200</v>
      </c>
      <c r="G55" s="83" t="s">
        <v>13</v>
      </c>
      <c r="H55" s="83">
        <v>2</v>
      </c>
      <c r="I55" s="170">
        <v>44</v>
      </c>
      <c r="J55" s="11">
        <f t="shared" si="18"/>
        <v>344.08</v>
      </c>
      <c r="K55" s="195">
        <f t="shared" si="19"/>
        <v>7.8199999999999992E-2</v>
      </c>
    </row>
    <row r="56" spans="1:13" x14ac:dyDescent="0.35">
      <c r="A56" s="81" t="s">
        <v>122</v>
      </c>
      <c r="B56" s="82">
        <v>4.2</v>
      </c>
      <c r="C56" s="145">
        <v>1.3</v>
      </c>
      <c r="D56" s="7">
        <f t="shared" si="17"/>
        <v>5.4600000000000009</v>
      </c>
      <c r="E56" s="333"/>
      <c r="F56" s="83">
        <v>200</v>
      </c>
      <c r="G56" s="83" t="s">
        <v>13</v>
      </c>
      <c r="H56" s="83">
        <v>2</v>
      </c>
      <c r="I56" s="170">
        <v>44</v>
      </c>
      <c r="J56" s="11">
        <f t="shared" si="18"/>
        <v>240.24000000000004</v>
      </c>
      <c r="K56" s="195">
        <f t="shared" si="19"/>
        <v>5.460000000000001E-2</v>
      </c>
    </row>
    <row r="57" spans="1:13" x14ac:dyDescent="0.35">
      <c r="A57" s="81" t="s">
        <v>123</v>
      </c>
      <c r="B57" s="82">
        <v>2.7</v>
      </c>
      <c r="C57" s="145">
        <v>4.5999999999999996</v>
      </c>
      <c r="D57" s="7">
        <f t="shared" si="17"/>
        <v>12.42</v>
      </c>
      <c r="E57" s="333"/>
      <c r="F57" s="83">
        <v>200</v>
      </c>
      <c r="G57" s="83" t="s">
        <v>13</v>
      </c>
      <c r="H57" s="83">
        <v>2</v>
      </c>
      <c r="I57" s="170">
        <v>44</v>
      </c>
      <c r="J57" s="11">
        <f t="shared" si="18"/>
        <v>546.48</v>
      </c>
      <c r="K57" s="195">
        <f t="shared" si="19"/>
        <v>0.1242</v>
      </c>
    </row>
    <row r="58" spans="1:13" x14ac:dyDescent="0.35">
      <c r="A58" s="81"/>
      <c r="B58" s="82"/>
      <c r="C58" s="145"/>
      <c r="D58" s="7">
        <f t="shared" si="17"/>
        <v>0</v>
      </c>
      <c r="E58" s="333"/>
      <c r="F58" s="83">
        <v>200</v>
      </c>
      <c r="G58" s="83"/>
      <c r="H58" s="83"/>
      <c r="I58" s="170"/>
      <c r="J58" s="11">
        <f t="shared" si="18"/>
        <v>0</v>
      </c>
      <c r="K58" s="195">
        <f t="shared" si="19"/>
        <v>0</v>
      </c>
    </row>
    <row r="59" spans="1:13" x14ac:dyDescent="0.35">
      <c r="A59" s="81"/>
      <c r="B59" s="82"/>
      <c r="C59" s="145"/>
      <c r="D59" s="7">
        <f t="shared" si="17"/>
        <v>0</v>
      </c>
      <c r="E59" s="333"/>
      <c r="F59" s="83">
        <v>200</v>
      </c>
      <c r="G59" s="83"/>
      <c r="H59" s="83"/>
      <c r="I59" s="170"/>
      <c r="J59" s="11">
        <f t="shared" si="18"/>
        <v>0</v>
      </c>
      <c r="K59" s="195">
        <f t="shared" si="19"/>
        <v>0</v>
      </c>
    </row>
    <row r="60" spans="1:13" x14ac:dyDescent="0.35">
      <c r="A60" s="81"/>
      <c r="B60" s="82"/>
      <c r="C60" s="145"/>
      <c r="D60" s="7">
        <f t="shared" si="17"/>
        <v>0</v>
      </c>
      <c r="E60" s="333"/>
      <c r="F60" s="83">
        <v>200</v>
      </c>
      <c r="G60" s="83"/>
      <c r="H60" s="83"/>
      <c r="I60" s="170"/>
      <c r="J60" s="11">
        <f t="shared" si="18"/>
        <v>0</v>
      </c>
      <c r="K60" s="195">
        <f t="shared" si="19"/>
        <v>0</v>
      </c>
    </row>
    <row r="61" spans="1:13" x14ac:dyDescent="0.35">
      <c r="A61" s="81"/>
      <c r="B61" s="82"/>
      <c r="C61" s="145"/>
      <c r="D61" s="7">
        <f t="shared" si="17"/>
        <v>0</v>
      </c>
      <c r="E61" s="333"/>
      <c r="F61" s="83">
        <v>200</v>
      </c>
      <c r="G61" s="83"/>
      <c r="H61" s="83"/>
      <c r="I61" s="170"/>
      <c r="J61" s="11">
        <f t="shared" si="18"/>
        <v>0</v>
      </c>
      <c r="K61" s="195">
        <f t="shared" si="19"/>
        <v>0</v>
      </c>
    </row>
    <row r="62" spans="1:13" x14ac:dyDescent="0.35">
      <c r="A62" s="81"/>
      <c r="B62" s="82"/>
      <c r="C62" s="145"/>
      <c r="D62" s="7">
        <f t="shared" si="17"/>
        <v>0</v>
      </c>
      <c r="E62" s="333"/>
      <c r="F62" s="83">
        <v>200</v>
      </c>
      <c r="G62" s="83"/>
      <c r="H62" s="83"/>
      <c r="I62" s="170"/>
      <c r="J62" s="11">
        <f t="shared" si="18"/>
        <v>0</v>
      </c>
      <c r="K62" s="195">
        <f t="shared" si="19"/>
        <v>0</v>
      </c>
    </row>
    <row r="63" spans="1:13" ht="15" thickBot="1" x14ac:dyDescent="0.4">
      <c r="A63" s="84"/>
      <c r="B63" s="85"/>
      <c r="C63" s="146"/>
      <c r="D63" s="151">
        <f t="shared" si="17"/>
        <v>0</v>
      </c>
      <c r="E63" s="334"/>
      <c r="F63" s="86">
        <v>200</v>
      </c>
      <c r="G63" s="86"/>
      <c r="H63" s="86"/>
      <c r="I63" s="171"/>
      <c r="J63" s="177">
        <f t="shared" si="18"/>
        <v>0</v>
      </c>
      <c r="K63" s="196">
        <f t="shared" si="19"/>
        <v>0</v>
      </c>
    </row>
    <row r="64" spans="1:13" x14ac:dyDescent="0.35">
      <c r="A64" s="32" t="s">
        <v>124</v>
      </c>
      <c r="B64" s="33">
        <v>1.65</v>
      </c>
      <c r="C64" s="129">
        <v>21</v>
      </c>
      <c r="D64" s="30">
        <f>B64*C64</f>
        <v>34.65</v>
      </c>
      <c r="E64" s="311" t="s">
        <v>48</v>
      </c>
      <c r="F64" s="34">
        <v>1800</v>
      </c>
      <c r="G64" s="34" t="s">
        <v>13</v>
      </c>
      <c r="H64" s="49">
        <v>1</v>
      </c>
      <c r="I64" s="154">
        <v>22</v>
      </c>
      <c r="J64" s="176">
        <f>D64*I64</f>
        <v>762.3</v>
      </c>
      <c r="K64" s="179">
        <f>J64/F64/22</f>
        <v>1.925E-2</v>
      </c>
      <c r="M64" s="29"/>
    </row>
    <row r="65" spans="1:13" x14ac:dyDescent="0.35">
      <c r="A65" s="35" t="s">
        <v>125</v>
      </c>
      <c r="B65" s="36">
        <v>1</v>
      </c>
      <c r="C65" s="130">
        <v>21</v>
      </c>
      <c r="D65" s="6">
        <f>B65*C65</f>
        <v>21</v>
      </c>
      <c r="E65" s="312"/>
      <c r="F65" s="37">
        <v>1800</v>
      </c>
      <c r="G65" s="37" t="s">
        <v>13</v>
      </c>
      <c r="H65" s="48">
        <v>1</v>
      </c>
      <c r="I65" s="155">
        <v>22</v>
      </c>
      <c r="J65" s="11">
        <f t="shared" ref="J65:J68" si="20">D65*I65</f>
        <v>462</v>
      </c>
      <c r="K65" s="180">
        <f t="shared" ref="K65:K70" si="21">J65/F65/22</f>
        <v>1.1666666666666665E-2</v>
      </c>
    </row>
    <row r="66" spans="1:13" x14ac:dyDescent="0.35">
      <c r="A66" s="35" t="s">
        <v>100</v>
      </c>
      <c r="B66" s="36">
        <v>12</v>
      </c>
      <c r="C66" s="130">
        <v>2.9</v>
      </c>
      <c r="D66" s="6">
        <f>B66*C66</f>
        <v>34.799999999999997</v>
      </c>
      <c r="E66" s="312"/>
      <c r="F66" s="37">
        <v>1800</v>
      </c>
      <c r="G66" s="37" t="s">
        <v>13</v>
      </c>
      <c r="H66" s="48">
        <v>1</v>
      </c>
      <c r="I66" s="155">
        <v>22</v>
      </c>
      <c r="J66" s="11">
        <f>D66*I66</f>
        <v>765.59999999999991</v>
      </c>
      <c r="K66" s="180">
        <f t="shared" si="21"/>
        <v>1.9333333333333331E-2</v>
      </c>
    </row>
    <row r="67" spans="1:13" x14ac:dyDescent="0.35">
      <c r="A67" s="35" t="s">
        <v>126</v>
      </c>
      <c r="B67" s="36">
        <v>12</v>
      </c>
      <c r="C67" s="130">
        <v>5.6</v>
      </c>
      <c r="D67" s="6">
        <f t="shared" ref="D67:D70" si="22">B67*C67</f>
        <v>67.199999999999989</v>
      </c>
      <c r="E67" s="312"/>
      <c r="F67" s="37">
        <v>1800</v>
      </c>
      <c r="G67" s="37" t="s">
        <v>13</v>
      </c>
      <c r="H67" s="48">
        <v>1</v>
      </c>
      <c r="I67" s="155">
        <v>22</v>
      </c>
      <c r="J67" s="11">
        <f t="shared" si="20"/>
        <v>1478.3999999999996</v>
      </c>
      <c r="K67" s="180">
        <f t="shared" si="21"/>
        <v>3.7333333333333323E-2</v>
      </c>
    </row>
    <row r="68" spans="1:13" x14ac:dyDescent="0.35">
      <c r="A68" s="35"/>
      <c r="B68" s="36"/>
      <c r="C68" s="130"/>
      <c r="D68" s="6">
        <f t="shared" si="22"/>
        <v>0</v>
      </c>
      <c r="E68" s="312"/>
      <c r="F68" s="37">
        <v>1800</v>
      </c>
      <c r="G68" s="37"/>
      <c r="H68" s="48"/>
      <c r="I68" s="155"/>
      <c r="J68" s="11">
        <f t="shared" si="20"/>
        <v>0</v>
      </c>
      <c r="K68" s="180">
        <f t="shared" si="21"/>
        <v>0</v>
      </c>
    </row>
    <row r="69" spans="1:13" x14ac:dyDescent="0.35">
      <c r="A69" s="35"/>
      <c r="B69" s="36"/>
      <c r="C69" s="130"/>
      <c r="D69" s="6">
        <f t="shared" si="22"/>
        <v>0</v>
      </c>
      <c r="E69" s="312"/>
      <c r="F69" s="37">
        <v>1800</v>
      </c>
      <c r="G69" s="37"/>
      <c r="H69" s="48"/>
      <c r="I69" s="155"/>
      <c r="J69" s="11">
        <f>D69*I69</f>
        <v>0</v>
      </c>
      <c r="K69" s="180">
        <f t="shared" si="21"/>
        <v>0</v>
      </c>
    </row>
    <row r="70" spans="1:13" ht="15" thickBot="1" x14ac:dyDescent="0.4">
      <c r="A70" s="38"/>
      <c r="B70" s="39"/>
      <c r="C70" s="131"/>
      <c r="D70" s="31">
        <f t="shared" si="22"/>
        <v>0</v>
      </c>
      <c r="E70" s="313"/>
      <c r="F70" s="40">
        <v>1800</v>
      </c>
      <c r="G70" s="40"/>
      <c r="H70" s="50"/>
      <c r="I70" s="156"/>
      <c r="J70" s="177">
        <f>D70*I70</f>
        <v>0</v>
      </c>
      <c r="K70" s="181">
        <f t="shared" si="21"/>
        <v>0</v>
      </c>
    </row>
    <row r="71" spans="1:13" x14ac:dyDescent="0.35">
      <c r="A71" s="99"/>
      <c r="B71" s="100"/>
      <c r="C71" s="147"/>
      <c r="D71" s="30">
        <f>B71*C71</f>
        <v>0</v>
      </c>
      <c r="E71" s="317" t="s">
        <v>55</v>
      </c>
      <c r="F71" s="101">
        <v>6000</v>
      </c>
      <c r="G71" s="101"/>
      <c r="H71" s="102"/>
      <c r="I71" s="172"/>
      <c r="J71" s="176">
        <f>D71*I71</f>
        <v>0</v>
      </c>
      <c r="K71" s="197">
        <f>J71/F71/22</f>
        <v>0</v>
      </c>
      <c r="M71" s="29"/>
    </row>
    <row r="72" spans="1:13" x14ac:dyDescent="0.35">
      <c r="A72" s="103"/>
      <c r="B72" s="104"/>
      <c r="C72" s="148"/>
      <c r="D72" s="6">
        <f>B72*C72</f>
        <v>0</v>
      </c>
      <c r="E72" s="318"/>
      <c r="F72" s="105">
        <v>6000</v>
      </c>
      <c r="G72" s="105"/>
      <c r="H72" s="106"/>
      <c r="I72" s="173"/>
      <c r="J72" s="11">
        <f t="shared" ref="J72:J74" si="23">D72*I72</f>
        <v>0</v>
      </c>
      <c r="K72" s="198">
        <f t="shared" ref="K72:K76" si="24">J72/F72/22</f>
        <v>0</v>
      </c>
    </row>
    <row r="73" spans="1:13" x14ac:dyDescent="0.35">
      <c r="A73" s="103"/>
      <c r="B73" s="104"/>
      <c r="C73" s="148"/>
      <c r="D73" s="6">
        <f t="shared" ref="D73:D76" si="25">B73*C73</f>
        <v>0</v>
      </c>
      <c r="E73" s="318"/>
      <c r="F73" s="105">
        <v>6000</v>
      </c>
      <c r="G73" s="105"/>
      <c r="H73" s="106"/>
      <c r="I73" s="173"/>
      <c r="J73" s="11">
        <f t="shared" si="23"/>
        <v>0</v>
      </c>
      <c r="K73" s="198">
        <f t="shared" si="24"/>
        <v>0</v>
      </c>
    </row>
    <row r="74" spans="1:13" x14ac:dyDescent="0.35">
      <c r="A74" s="103"/>
      <c r="B74" s="104"/>
      <c r="C74" s="148"/>
      <c r="D74" s="6">
        <f t="shared" si="25"/>
        <v>0</v>
      </c>
      <c r="E74" s="318"/>
      <c r="F74" s="105">
        <v>6000</v>
      </c>
      <c r="G74" s="105"/>
      <c r="H74" s="106"/>
      <c r="I74" s="173"/>
      <c r="J74" s="11">
        <f t="shared" si="23"/>
        <v>0</v>
      </c>
      <c r="K74" s="198">
        <f t="shared" si="24"/>
        <v>0</v>
      </c>
    </row>
    <row r="75" spans="1:13" x14ac:dyDescent="0.35">
      <c r="A75" s="103"/>
      <c r="B75" s="104"/>
      <c r="C75" s="148"/>
      <c r="D75" s="6">
        <f t="shared" si="25"/>
        <v>0</v>
      </c>
      <c r="E75" s="318"/>
      <c r="F75" s="105">
        <v>6000</v>
      </c>
      <c r="G75" s="105"/>
      <c r="H75" s="106"/>
      <c r="I75" s="173"/>
      <c r="J75" s="11">
        <f>D75*I75</f>
        <v>0</v>
      </c>
      <c r="K75" s="198">
        <f t="shared" si="24"/>
        <v>0</v>
      </c>
    </row>
    <row r="76" spans="1:13" ht="15" thickBot="1" x14ac:dyDescent="0.4">
      <c r="A76" s="107"/>
      <c r="B76" s="108"/>
      <c r="C76" s="149"/>
      <c r="D76" s="31">
        <f t="shared" si="25"/>
        <v>0</v>
      </c>
      <c r="E76" s="319"/>
      <c r="F76" s="109">
        <v>6000</v>
      </c>
      <c r="G76" s="109"/>
      <c r="H76" s="110"/>
      <c r="I76" s="174"/>
      <c r="J76" s="177">
        <f>D76*I76</f>
        <v>0</v>
      </c>
      <c r="K76" s="199">
        <f t="shared" si="24"/>
        <v>0</v>
      </c>
    </row>
    <row r="77" spans="1:13" x14ac:dyDescent="0.35">
      <c r="A77" s="51"/>
      <c r="B77" s="52"/>
      <c r="C77" s="150"/>
      <c r="D77" s="30">
        <f>B77*C77</f>
        <v>0</v>
      </c>
      <c r="E77" s="320" t="s">
        <v>56</v>
      </c>
      <c r="F77" s="53">
        <v>1800</v>
      </c>
      <c r="G77" s="53"/>
      <c r="H77" s="54"/>
      <c r="I77" s="175"/>
      <c r="J77" s="176">
        <f>D77*I77</f>
        <v>0</v>
      </c>
      <c r="K77" s="200">
        <f>J77/F77/22</f>
        <v>0</v>
      </c>
      <c r="M77" s="29"/>
    </row>
    <row r="78" spans="1:13" x14ac:dyDescent="0.35">
      <c r="A78" s="55"/>
      <c r="B78" s="56"/>
      <c r="C78" s="133"/>
      <c r="D78" s="6">
        <f>B78*C78</f>
        <v>0</v>
      </c>
      <c r="E78" s="321"/>
      <c r="F78" s="57">
        <v>1800</v>
      </c>
      <c r="G78" s="57"/>
      <c r="H78" s="58"/>
      <c r="I78" s="158"/>
      <c r="J78" s="11">
        <f t="shared" ref="J78:J81" si="26">D78*I78</f>
        <v>0</v>
      </c>
      <c r="K78" s="183">
        <f t="shared" ref="K78:K83" si="27">J78/F78/22</f>
        <v>0</v>
      </c>
    </row>
    <row r="79" spans="1:13" x14ac:dyDescent="0.35">
      <c r="A79" s="55"/>
      <c r="B79" s="56"/>
      <c r="C79" s="133"/>
      <c r="D79" s="6">
        <f>B79*C79</f>
        <v>0</v>
      </c>
      <c r="E79" s="321"/>
      <c r="F79" s="57">
        <v>1800</v>
      </c>
      <c r="G79" s="57"/>
      <c r="H79" s="58"/>
      <c r="I79" s="158"/>
      <c r="J79" s="11">
        <f t="shared" si="26"/>
        <v>0</v>
      </c>
      <c r="K79" s="183">
        <f t="shared" si="27"/>
        <v>0</v>
      </c>
    </row>
    <row r="80" spans="1:13" x14ac:dyDescent="0.35">
      <c r="A80" s="55"/>
      <c r="B80" s="56"/>
      <c r="C80" s="133"/>
      <c r="D80" s="6">
        <f t="shared" ref="D80:D83" si="28">B80*C80</f>
        <v>0</v>
      </c>
      <c r="E80" s="321"/>
      <c r="F80" s="57">
        <v>1800</v>
      </c>
      <c r="G80" s="57"/>
      <c r="H80" s="58"/>
      <c r="I80" s="158"/>
      <c r="J80" s="11">
        <f t="shared" si="26"/>
        <v>0</v>
      </c>
      <c r="K80" s="183">
        <f t="shared" si="27"/>
        <v>0</v>
      </c>
    </row>
    <row r="81" spans="1:11" x14ac:dyDescent="0.35">
      <c r="A81" s="55"/>
      <c r="B81" s="56"/>
      <c r="C81" s="133"/>
      <c r="D81" s="6">
        <f t="shared" si="28"/>
        <v>0</v>
      </c>
      <c r="E81" s="321"/>
      <c r="F81" s="57">
        <v>1800</v>
      </c>
      <c r="G81" s="57"/>
      <c r="H81" s="58"/>
      <c r="I81" s="158"/>
      <c r="J81" s="11">
        <f t="shared" si="26"/>
        <v>0</v>
      </c>
      <c r="K81" s="183">
        <f t="shared" si="27"/>
        <v>0</v>
      </c>
    </row>
    <row r="82" spans="1:11" x14ac:dyDescent="0.35">
      <c r="A82" s="55"/>
      <c r="B82" s="56"/>
      <c r="C82" s="133"/>
      <c r="D82" s="6">
        <f t="shared" si="28"/>
        <v>0</v>
      </c>
      <c r="E82" s="321"/>
      <c r="F82" s="57">
        <v>1800</v>
      </c>
      <c r="G82" s="57"/>
      <c r="H82" s="58"/>
      <c r="I82" s="158"/>
      <c r="J82" s="11">
        <f>D82*I82</f>
        <v>0</v>
      </c>
      <c r="K82" s="183">
        <f t="shared" si="27"/>
        <v>0</v>
      </c>
    </row>
    <row r="83" spans="1:11" ht="15" thickBot="1" x14ac:dyDescent="0.4">
      <c r="A83" s="59"/>
      <c r="B83" s="60"/>
      <c r="C83" s="134"/>
      <c r="D83" s="31">
        <f t="shared" si="28"/>
        <v>0</v>
      </c>
      <c r="E83" s="322"/>
      <c r="F83" s="61">
        <v>1800</v>
      </c>
      <c r="G83" s="61"/>
      <c r="H83" s="62"/>
      <c r="I83" s="159"/>
      <c r="J83" s="177">
        <f>D83*I83</f>
        <v>0</v>
      </c>
      <c r="K83" s="184">
        <f t="shared" si="27"/>
        <v>0</v>
      </c>
    </row>
    <row r="84" spans="1:11" x14ac:dyDescent="0.35">
      <c r="A84" s="87"/>
      <c r="B84" s="88"/>
      <c r="C84" s="135"/>
      <c r="D84" s="30">
        <f>B84*C84</f>
        <v>0</v>
      </c>
      <c r="E84" s="323" t="s">
        <v>57</v>
      </c>
      <c r="F84" s="89">
        <v>100000</v>
      </c>
      <c r="G84" s="89"/>
      <c r="H84" s="111"/>
      <c r="I84" s="160"/>
      <c r="J84" s="176">
        <f>D84*I84</f>
        <v>0</v>
      </c>
      <c r="K84" s="185">
        <f>J84/F84/22</f>
        <v>0</v>
      </c>
    </row>
    <row r="85" spans="1:11" x14ac:dyDescent="0.35">
      <c r="A85" s="63"/>
      <c r="B85" s="64"/>
      <c r="C85" s="136"/>
      <c r="D85" s="6">
        <f>B85*C85</f>
        <v>0</v>
      </c>
      <c r="E85" s="324"/>
      <c r="F85" s="65">
        <v>100000</v>
      </c>
      <c r="G85" s="65"/>
      <c r="H85" s="112"/>
      <c r="I85" s="161"/>
      <c r="J85" s="11">
        <f t="shared" ref="J85:J88" si="29">D85*I85</f>
        <v>0</v>
      </c>
      <c r="K85" s="186">
        <f t="shared" ref="K85:K90" si="30">J85/F85/22</f>
        <v>0</v>
      </c>
    </row>
    <row r="86" spans="1:11" x14ac:dyDescent="0.35">
      <c r="A86" s="63"/>
      <c r="B86" s="64"/>
      <c r="C86" s="136"/>
      <c r="D86" s="6">
        <f>B86*C86</f>
        <v>0</v>
      </c>
      <c r="E86" s="324"/>
      <c r="F86" s="65">
        <v>100000</v>
      </c>
      <c r="G86" s="65"/>
      <c r="H86" s="112"/>
      <c r="I86" s="161"/>
      <c r="J86" s="11">
        <f t="shared" si="29"/>
        <v>0</v>
      </c>
      <c r="K86" s="186">
        <f t="shared" si="30"/>
        <v>0</v>
      </c>
    </row>
    <row r="87" spans="1:11" x14ac:dyDescent="0.35">
      <c r="A87" s="63"/>
      <c r="B87" s="64"/>
      <c r="C87" s="136"/>
      <c r="D87" s="6">
        <f t="shared" ref="D87:D90" si="31">B87*C87</f>
        <v>0</v>
      </c>
      <c r="E87" s="324"/>
      <c r="F87" s="65">
        <v>100000</v>
      </c>
      <c r="G87" s="65"/>
      <c r="H87" s="112"/>
      <c r="I87" s="161"/>
      <c r="J87" s="11">
        <f t="shared" si="29"/>
        <v>0</v>
      </c>
      <c r="K87" s="186">
        <f t="shared" si="30"/>
        <v>0</v>
      </c>
    </row>
    <row r="88" spans="1:11" x14ac:dyDescent="0.35">
      <c r="A88" s="63"/>
      <c r="B88" s="64"/>
      <c r="C88" s="136"/>
      <c r="D88" s="6">
        <f t="shared" si="31"/>
        <v>0</v>
      </c>
      <c r="E88" s="324"/>
      <c r="F88" s="65">
        <v>100000</v>
      </c>
      <c r="G88" s="65"/>
      <c r="H88" s="112"/>
      <c r="I88" s="161"/>
      <c r="J88" s="11">
        <f t="shared" si="29"/>
        <v>0</v>
      </c>
      <c r="K88" s="186">
        <f t="shared" si="30"/>
        <v>0</v>
      </c>
    </row>
    <row r="89" spans="1:11" x14ac:dyDescent="0.35">
      <c r="A89" s="63"/>
      <c r="B89" s="64"/>
      <c r="C89" s="136"/>
      <c r="D89" s="6">
        <f t="shared" si="31"/>
        <v>0</v>
      </c>
      <c r="E89" s="324"/>
      <c r="F89" s="65">
        <v>100000</v>
      </c>
      <c r="G89" s="65"/>
      <c r="H89" s="112"/>
      <c r="I89" s="161"/>
      <c r="J89" s="11">
        <f>D89*I89</f>
        <v>0</v>
      </c>
      <c r="K89" s="186">
        <f t="shared" si="30"/>
        <v>0</v>
      </c>
    </row>
    <row r="90" spans="1:11" ht="15" thickBot="1" x14ac:dyDescent="0.4">
      <c r="A90" s="66"/>
      <c r="B90" s="67"/>
      <c r="C90" s="137"/>
      <c r="D90" s="31">
        <f t="shared" si="31"/>
        <v>0</v>
      </c>
      <c r="E90" s="325"/>
      <c r="F90" s="68">
        <v>100000</v>
      </c>
      <c r="G90" s="68"/>
      <c r="H90" s="113"/>
      <c r="I90" s="162"/>
      <c r="J90" s="177">
        <f>D90*I90</f>
        <v>0</v>
      </c>
      <c r="K90" s="187">
        <f t="shared" si="30"/>
        <v>0</v>
      </c>
    </row>
    <row r="91" spans="1:11" x14ac:dyDescent="0.35">
      <c r="A91" s="90"/>
      <c r="B91" s="91"/>
      <c r="C91" s="138"/>
      <c r="D91" s="30">
        <f>B91*C91</f>
        <v>0</v>
      </c>
      <c r="E91" s="326" t="s">
        <v>59</v>
      </c>
      <c r="F91" s="92">
        <v>130</v>
      </c>
      <c r="G91" s="92"/>
      <c r="H91" s="114"/>
      <c r="I91" s="163"/>
      <c r="J91" s="176">
        <f>D91*I91</f>
        <v>0</v>
      </c>
      <c r="K91" s="188">
        <f>J91/F91/22</f>
        <v>0</v>
      </c>
    </row>
    <row r="92" spans="1:11" x14ac:dyDescent="0.35">
      <c r="A92" s="69"/>
      <c r="B92" s="70"/>
      <c r="C92" s="139"/>
      <c r="D92" s="6">
        <f>B92*C92</f>
        <v>0</v>
      </c>
      <c r="E92" s="327"/>
      <c r="F92" s="71">
        <v>130</v>
      </c>
      <c r="G92" s="71"/>
      <c r="H92" s="115"/>
      <c r="I92" s="164"/>
      <c r="J92" s="11">
        <f t="shared" ref="J92:J95" si="32">D92*I92</f>
        <v>0</v>
      </c>
      <c r="K92" s="189">
        <f t="shared" ref="K92:K97" si="33">J92/F92/22</f>
        <v>0</v>
      </c>
    </row>
    <row r="93" spans="1:11" x14ac:dyDescent="0.35">
      <c r="A93" s="69"/>
      <c r="B93" s="70"/>
      <c r="C93" s="139"/>
      <c r="D93" s="6">
        <f>B93*C93</f>
        <v>0</v>
      </c>
      <c r="E93" s="327"/>
      <c r="F93" s="71">
        <v>130</v>
      </c>
      <c r="G93" s="71"/>
      <c r="H93" s="115"/>
      <c r="I93" s="164"/>
      <c r="J93" s="11">
        <f t="shared" si="32"/>
        <v>0</v>
      </c>
      <c r="K93" s="189">
        <f t="shared" si="33"/>
        <v>0</v>
      </c>
    </row>
    <row r="94" spans="1:11" x14ac:dyDescent="0.35">
      <c r="A94" s="69"/>
      <c r="B94" s="70"/>
      <c r="C94" s="139"/>
      <c r="D94" s="6">
        <f t="shared" ref="D94:D97" si="34">B94*C94</f>
        <v>0</v>
      </c>
      <c r="E94" s="327"/>
      <c r="F94" s="71">
        <v>130</v>
      </c>
      <c r="G94" s="71"/>
      <c r="H94" s="115"/>
      <c r="I94" s="164"/>
      <c r="J94" s="11">
        <f t="shared" si="32"/>
        <v>0</v>
      </c>
      <c r="K94" s="189">
        <f t="shared" si="33"/>
        <v>0</v>
      </c>
    </row>
    <row r="95" spans="1:11" x14ac:dyDescent="0.35">
      <c r="A95" s="69"/>
      <c r="B95" s="70"/>
      <c r="C95" s="139"/>
      <c r="D95" s="6">
        <f t="shared" si="34"/>
        <v>0</v>
      </c>
      <c r="E95" s="327"/>
      <c r="F95" s="71">
        <v>130</v>
      </c>
      <c r="G95" s="71"/>
      <c r="H95" s="115"/>
      <c r="I95" s="164"/>
      <c r="J95" s="11">
        <f t="shared" si="32"/>
        <v>0</v>
      </c>
      <c r="K95" s="189">
        <f t="shared" si="33"/>
        <v>0</v>
      </c>
    </row>
    <row r="96" spans="1:11" x14ac:dyDescent="0.35">
      <c r="A96" s="69"/>
      <c r="B96" s="70"/>
      <c r="C96" s="139"/>
      <c r="D96" s="6">
        <f t="shared" si="34"/>
        <v>0</v>
      </c>
      <c r="E96" s="327"/>
      <c r="F96" s="71">
        <v>130</v>
      </c>
      <c r="G96" s="71"/>
      <c r="H96" s="115"/>
      <c r="I96" s="164"/>
      <c r="J96" s="11">
        <f>D96*I96</f>
        <v>0</v>
      </c>
      <c r="K96" s="189">
        <f t="shared" si="33"/>
        <v>0</v>
      </c>
    </row>
    <row r="97" spans="1:11" ht="15" thickBot="1" x14ac:dyDescent="0.4">
      <c r="A97" s="72"/>
      <c r="B97" s="73"/>
      <c r="C97" s="140"/>
      <c r="D97" s="31">
        <f t="shared" si="34"/>
        <v>0</v>
      </c>
      <c r="E97" s="328"/>
      <c r="F97" s="74">
        <v>130</v>
      </c>
      <c r="G97" s="74"/>
      <c r="H97" s="116"/>
      <c r="I97" s="165"/>
      <c r="J97" s="177">
        <f>D97*I97</f>
        <v>0</v>
      </c>
      <c r="K97" s="190">
        <f t="shared" si="33"/>
        <v>0</v>
      </c>
    </row>
    <row r="98" spans="1:11" x14ac:dyDescent="0.35">
      <c r="A98" s="93" t="s">
        <v>101</v>
      </c>
      <c r="B98" s="94">
        <v>1.0900000000000001</v>
      </c>
      <c r="C98" s="141">
        <v>23.79</v>
      </c>
      <c r="D98" s="30">
        <f>B98*C98</f>
        <v>25.931100000000001</v>
      </c>
      <c r="E98" s="329" t="s">
        <v>64</v>
      </c>
      <c r="F98" s="95">
        <v>300</v>
      </c>
      <c r="G98" s="95" t="s">
        <v>28</v>
      </c>
      <c r="H98" s="117">
        <v>1</v>
      </c>
      <c r="I98" s="166">
        <v>2</v>
      </c>
      <c r="J98" s="176">
        <f>D98*I98</f>
        <v>51.862200000000001</v>
      </c>
      <c r="K98" s="191">
        <f>J98/F98/22</f>
        <v>7.8579090909090907E-3</v>
      </c>
    </row>
    <row r="99" spans="1:11" x14ac:dyDescent="0.35">
      <c r="A99" s="75" t="s">
        <v>102</v>
      </c>
      <c r="B99" s="76">
        <v>1.0900000000000001</v>
      </c>
      <c r="C99" s="142">
        <v>23.79</v>
      </c>
      <c r="D99" s="6">
        <f>B99*C99</f>
        <v>25.931100000000001</v>
      </c>
      <c r="E99" s="274"/>
      <c r="F99" s="77">
        <v>300</v>
      </c>
      <c r="G99" s="77" t="s">
        <v>28</v>
      </c>
      <c r="H99" s="118">
        <v>1</v>
      </c>
      <c r="I99" s="167">
        <v>2</v>
      </c>
      <c r="J99" s="11">
        <f t="shared" ref="J99:J102" si="35">D99*I99</f>
        <v>51.862200000000001</v>
      </c>
      <c r="K99" s="192">
        <f t="shared" ref="K99:K104" si="36">J99/F99/22</f>
        <v>7.8579090909090907E-3</v>
      </c>
    </row>
    <row r="100" spans="1:11" x14ac:dyDescent="0.35">
      <c r="A100" s="75"/>
      <c r="B100" s="76"/>
      <c r="C100" s="142"/>
      <c r="D100" s="6">
        <f>B100*C100</f>
        <v>0</v>
      </c>
      <c r="E100" s="274"/>
      <c r="F100" s="77">
        <v>300</v>
      </c>
      <c r="G100" s="77"/>
      <c r="H100" s="118"/>
      <c r="I100" s="167"/>
      <c r="J100" s="11">
        <f t="shared" si="35"/>
        <v>0</v>
      </c>
      <c r="K100" s="192">
        <f t="shared" si="36"/>
        <v>0</v>
      </c>
    </row>
    <row r="101" spans="1:11" x14ac:dyDescent="0.35">
      <c r="A101" s="75"/>
      <c r="B101" s="76"/>
      <c r="C101" s="142"/>
      <c r="D101" s="6">
        <f t="shared" ref="D101:D104" si="37">B101*C101</f>
        <v>0</v>
      </c>
      <c r="E101" s="274"/>
      <c r="F101" s="77">
        <v>300</v>
      </c>
      <c r="G101" s="77"/>
      <c r="H101" s="118"/>
      <c r="I101" s="167"/>
      <c r="J101" s="11">
        <f t="shared" si="35"/>
        <v>0</v>
      </c>
      <c r="K101" s="192">
        <f t="shared" si="36"/>
        <v>0</v>
      </c>
    </row>
    <row r="102" spans="1:11" x14ac:dyDescent="0.35">
      <c r="A102" s="75"/>
      <c r="B102" s="76"/>
      <c r="C102" s="142"/>
      <c r="D102" s="6">
        <f t="shared" si="37"/>
        <v>0</v>
      </c>
      <c r="E102" s="274"/>
      <c r="F102" s="77">
        <v>300</v>
      </c>
      <c r="G102" s="77"/>
      <c r="H102" s="118"/>
      <c r="I102" s="167"/>
      <c r="J102" s="11">
        <f t="shared" si="35"/>
        <v>0</v>
      </c>
      <c r="K102" s="192">
        <f t="shared" si="36"/>
        <v>0</v>
      </c>
    </row>
    <row r="103" spans="1:11" x14ac:dyDescent="0.35">
      <c r="A103" s="75"/>
      <c r="B103" s="76"/>
      <c r="C103" s="142"/>
      <c r="D103" s="6">
        <f t="shared" si="37"/>
        <v>0</v>
      </c>
      <c r="E103" s="274"/>
      <c r="F103" s="77">
        <v>300</v>
      </c>
      <c r="G103" s="77"/>
      <c r="H103" s="118"/>
      <c r="I103" s="167"/>
      <c r="J103" s="11">
        <f>D103*I103</f>
        <v>0</v>
      </c>
      <c r="K103" s="192">
        <f t="shared" si="36"/>
        <v>0</v>
      </c>
    </row>
    <row r="104" spans="1:11" ht="15" thickBot="1" x14ac:dyDescent="0.4">
      <c r="A104" s="78"/>
      <c r="B104" s="79"/>
      <c r="C104" s="143"/>
      <c r="D104" s="31">
        <f t="shared" si="37"/>
        <v>0</v>
      </c>
      <c r="E104" s="330"/>
      <c r="F104" s="80">
        <v>300</v>
      </c>
      <c r="G104" s="80"/>
      <c r="H104" s="119"/>
      <c r="I104" s="168"/>
      <c r="J104" s="177">
        <f>D104*I104</f>
        <v>0</v>
      </c>
      <c r="K104" s="193">
        <f t="shared" si="36"/>
        <v>0</v>
      </c>
    </row>
    <row r="105" spans="1:11" x14ac:dyDescent="0.35">
      <c r="A105" s="96"/>
      <c r="B105" s="97"/>
      <c r="C105" s="144"/>
      <c r="D105" s="30">
        <f>B105*C105</f>
        <v>0</v>
      </c>
      <c r="E105" s="332" t="s">
        <v>66</v>
      </c>
      <c r="F105" s="98">
        <v>300</v>
      </c>
      <c r="G105" s="98"/>
      <c r="H105" s="120"/>
      <c r="I105" s="169"/>
      <c r="J105" s="176">
        <f>D105*I105</f>
        <v>0</v>
      </c>
      <c r="K105" s="194">
        <f>J105/F105/22</f>
        <v>0</v>
      </c>
    </row>
    <row r="106" spans="1:11" x14ac:dyDescent="0.35">
      <c r="A106" s="81"/>
      <c r="B106" s="82"/>
      <c r="C106" s="145"/>
      <c r="D106" s="6">
        <f>B106*C106</f>
        <v>0</v>
      </c>
      <c r="E106" s="333"/>
      <c r="F106" s="83">
        <v>300</v>
      </c>
      <c r="G106" s="83"/>
      <c r="H106" s="121"/>
      <c r="I106" s="170"/>
      <c r="J106" s="11">
        <f t="shared" ref="J106:J109" si="38">D106*I106</f>
        <v>0</v>
      </c>
      <c r="K106" s="195">
        <f t="shared" ref="K106:K111" si="39">J106/F106/22</f>
        <v>0</v>
      </c>
    </row>
    <row r="107" spans="1:11" x14ac:dyDescent="0.35">
      <c r="A107" s="81"/>
      <c r="B107" s="82"/>
      <c r="C107" s="145"/>
      <c r="D107" s="6">
        <f>B107*C107</f>
        <v>0</v>
      </c>
      <c r="E107" s="333"/>
      <c r="F107" s="83">
        <v>300</v>
      </c>
      <c r="G107" s="83"/>
      <c r="H107" s="121"/>
      <c r="I107" s="170"/>
      <c r="J107" s="11">
        <f t="shared" si="38"/>
        <v>0</v>
      </c>
      <c r="K107" s="195">
        <f t="shared" si="39"/>
        <v>0</v>
      </c>
    </row>
    <row r="108" spans="1:11" x14ac:dyDescent="0.35">
      <c r="A108" s="81"/>
      <c r="B108" s="82"/>
      <c r="C108" s="145"/>
      <c r="D108" s="6">
        <f t="shared" ref="D108:D111" si="40">B108*C108</f>
        <v>0</v>
      </c>
      <c r="E108" s="333"/>
      <c r="F108" s="83">
        <v>300</v>
      </c>
      <c r="G108" s="83"/>
      <c r="H108" s="121"/>
      <c r="I108" s="170"/>
      <c r="J108" s="11">
        <f t="shared" si="38"/>
        <v>0</v>
      </c>
      <c r="K108" s="195">
        <f t="shared" si="39"/>
        <v>0</v>
      </c>
    </row>
    <row r="109" spans="1:11" x14ac:dyDescent="0.35">
      <c r="A109" s="81"/>
      <c r="B109" s="82"/>
      <c r="C109" s="145"/>
      <c r="D109" s="6">
        <f t="shared" si="40"/>
        <v>0</v>
      </c>
      <c r="E109" s="333"/>
      <c r="F109" s="83">
        <v>300</v>
      </c>
      <c r="G109" s="83"/>
      <c r="H109" s="121"/>
      <c r="I109" s="170"/>
      <c r="J109" s="11">
        <f t="shared" si="38"/>
        <v>0</v>
      </c>
      <c r="K109" s="195">
        <f t="shared" si="39"/>
        <v>0</v>
      </c>
    </row>
    <row r="110" spans="1:11" x14ac:dyDescent="0.35">
      <c r="A110" s="81"/>
      <c r="B110" s="82"/>
      <c r="C110" s="145"/>
      <c r="D110" s="6">
        <f t="shared" si="40"/>
        <v>0</v>
      </c>
      <c r="E110" s="333"/>
      <c r="F110" s="83">
        <v>300</v>
      </c>
      <c r="G110" s="83"/>
      <c r="H110" s="121"/>
      <c r="I110" s="170"/>
      <c r="J110" s="11">
        <f>D110*I110</f>
        <v>0</v>
      </c>
      <c r="K110" s="195">
        <f t="shared" si="39"/>
        <v>0</v>
      </c>
    </row>
    <row r="111" spans="1:11" ht="15" thickBot="1" x14ac:dyDescent="0.4">
      <c r="A111" s="84"/>
      <c r="B111" s="85"/>
      <c r="C111" s="146"/>
      <c r="D111" s="31">
        <f t="shared" si="40"/>
        <v>0</v>
      </c>
      <c r="E111" s="334"/>
      <c r="F111" s="86">
        <v>300</v>
      </c>
      <c r="G111" s="86"/>
      <c r="H111" s="122"/>
      <c r="I111" s="171"/>
      <c r="J111" s="177">
        <f>D111*I111</f>
        <v>0</v>
      </c>
      <c r="K111" s="196">
        <f t="shared" si="39"/>
        <v>0</v>
      </c>
    </row>
    <row r="112" spans="1:11" x14ac:dyDescent="0.35">
      <c r="A112" s="32"/>
      <c r="B112" s="33"/>
      <c r="C112" s="129"/>
      <c r="D112" s="30">
        <f>B112*C112</f>
        <v>0</v>
      </c>
      <c r="E112" s="288" t="s">
        <v>68</v>
      </c>
      <c r="F112" s="34">
        <v>130</v>
      </c>
      <c r="G112" s="34"/>
      <c r="H112" s="49"/>
      <c r="I112" s="154"/>
      <c r="J112" s="176">
        <f>D112*I112</f>
        <v>0</v>
      </c>
      <c r="K112" s="179">
        <f>J112/F112/22</f>
        <v>0</v>
      </c>
    </row>
    <row r="113" spans="1:11" x14ac:dyDescent="0.35">
      <c r="A113" s="35"/>
      <c r="B113" s="36"/>
      <c r="C113" s="130"/>
      <c r="D113" s="6">
        <f>B113*C113</f>
        <v>0</v>
      </c>
      <c r="E113" s="289"/>
      <c r="F113" s="37">
        <v>130</v>
      </c>
      <c r="G113" s="37"/>
      <c r="H113" s="48"/>
      <c r="I113" s="155"/>
      <c r="J113" s="11">
        <f t="shared" ref="J113" si="41">D113*I113</f>
        <v>0</v>
      </c>
      <c r="K113" s="180">
        <f t="shared" ref="K113:K114" si="42">J113/F113/22</f>
        <v>0</v>
      </c>
    </row>
    <row r="114" spans="1:11" ht="15" thickBot="1" x14ac:dyDescent="0.4">
      <c r="A114" s="38"/>
      <c r="B114" s="39"/>
      <c r="C114" s="131"/>
      <c r="D114" s="31">
        <f t="shared" ref="D114" si="43">B114*C114</f>
        <v>0</v>
      </c>
      <c r="E114" s="290"/>
      <c r="F114" s="40">
        <v>130</v>
      </c>
      <c r="G114" s="40"/>
      <c r="H114" s="50"/>
      <c r="I114" s="156"/>
      <c r="J114" s="177">
        <f>D114*I114</f>
        <v>0</v>
      </c>
      <c r="K114" s="181">
        <f t="shared" si="42"/>
        <v>0</v>
      </c>
    </row>
    <row r="115" spans="1:11" ht="15" thickBot="1" x14ac:dyDescent="0.4">
      <c r="A115" s="296" t="s">
        <v>69</v>
      </c>
      <c r="B115" s="297"/>
      <c r="C115" s="297"/>
      <c r="D115" s="9">
        <f>SUM(D2:D114)</f>
        <v>518.81219999999996</v>
      </c>
      <c r="I115" s="4"/>
      <c r="J115" s="178"/>
      <c r="K115" s="201"/>
    </row>
    <row r="116" spans="1:11" ht="15" thickBot="1" x14ac:dyDescent="0.4">
      <c r="A116" s="298" t="s">
        <v>70</v>
      </c>
      <c r="B116" s="299"/>
      <c r="C116" s="299"/>
      <c r="D116" s="299"/>
      <c r="E116" s="299"/>
      <c r="F116" s="299"/>
      <c r="G116" s="299"/>
      <c r="H116" s="299"/>
      <c r="I116" s="299"/>
      <c r="J116" s="153">
        <f>SUM(J2:J114)</f>
        <v>11309.424399999998</v>
      </c>
      <c r="K116" s="202"/>
    </row>
    <row r="117" spans="1:11" ht="15" thickBot="1" x14ac:dyDescent="0.4">
      <c r="A117" s="300" t="s">
        <v>71</v>
      </c>
      <c r="B117" s="301"/>
      <c r="C117" s="301"/>
      <c r="D117" s="301"/>
      <c r="E117" s="301"/>
      <c r="F117" s="301"/>
      <c r="G117" s="301"/>
      <c r="H117" s="301"/>
      <c r="I117" s="301"/>
      <c r="J117" s="301"/>
      <c r="K117" s="203">
        <f>SUM(K2:K114)</f>
        <v>0.83699165151515154</v>
      </c>
    </row>
    <row r="118" spans="1:11" x14ac:dyDescent="0.35">
      <c r="B118" s="2"/>
      <c r="C118" s="2"/>
    </row>
    <row r="119" spans="1:11" ht="15" thickBot="1" x14ac:dyDescent="0.4">
      <c r="J119" s="29"/>
    </row>
    <row r="120" spans="1:11" ht="16" thickBot="1" x14ac:dyDescent="0.4">
      <c r="A120" s="314" t="s">
        <v>72</v>
      </c>
      <c r="B120" s="315"/>
      <c r="C120" s="315"/>
      <c r="D120" s="315"/>
      <c r="E120" s="316"/>
      <c r="J120" s="29"/>
    </row>
    <row r="121" spans="1:11" ht="15" thickBot="1" x14ac:dyDescent="0.4">
      <c r="A121" s="302" t="s">
        <v>73</v>
      </c>
      <c r="B121" s="303"/>
      <c r="C121" s="303"/>
      <c r="D121" s="303"/>
      <c r="E121" s="304"/>
    </row>
    <row r="122" spans="1:11" ht="6" customHeight="1" thickBot="1" x14ac:dyDescent="0.4"/>
    <row r="123" spans="1:11" ht="15.75" customHeight="1" x14ac:dyDescent="0.35">
      <c r="A123" s="293" t="s">
        <v>74</v>
      </c>
      <c r="B123" s="294"/>
      <c r="C123" s="294"/>
      <c r="D123" s="294"/>
      <c r="E123" s="295"/>
    </row>
    <row r="124" spans="1:11" ht="58" x14ac:dyDescent="0.35">
      <c r="A124" s="24" t="s">
        <v>75</v>
      </c>
      <c r="B124" s="13" t="s">
        <v>76</v>
      </c>
      <c r="C124" s="13" t="s">
        <v>77</v>
      </c>
      <c r="D124" s="14" t="s">
        <v>78</v>
      </c>
      <c r="E124" s="25" t="s">
        <v>79</v>
      </c>
    </row>
    <row r="125" spans="1:11" x14ac:dyDescent="0.35">
      <c r="A125" s="17" t="str">
        <f>E2</f>
        <v>INTERNA -Pisos Frios &amp; Acarpetados</v>
      </c>
      <c r="B125" s="29">
        <f>SUM(J2:J21)</f>
        <v>2797.7400000000002</v>
      </c>
      <c r="C125" s="21">
        <f>F2</f>
        <v>800</v>
      </c>
      <c r="D125" s="123">
        <f>((800*B125)/C125)/22</f>
        <v>127.16999999999999</v>
      </c>
      <c r="E125" s="307"/>
    </row>
    <row r="126" spans="1:11" x14ac:dyDescent="0.35">
      <c r="A126" s="17" t="str">
        <f>E22</f>
        <v>INTERNA -
Laboratórios</v>
      </c>
      <c r="B126" s="29">
        <f>SUM(J22:J27)</f>
        <v>211.2</v>
      </c>
      <c r="C126" s="21">
        <f>F22</f>
        <v>360</v>
      </c>
      <c r="D126" s="123">
        <f t="shared" ref="D126:D130" si="44">((800*B126)/C126)/22</f>
        <v>21.333333333333332</v>
      </c>
      <c r="E126" s="308"/>
    </row>
    <row r="127" spans="1:11" x14ac:dyDescent="0.35">
      <c r="A127" s="17" t="str">
        <f>E28</f>
        <v>INTERNA -
Almoxarifado / Galpões</v>
      </c>
      <c r="B127" s="29">
        <f>SUM(J28:J33)</f>
        <v>0</v>
      </c>
      <c r="C127" s="21">
        <f>F28</f>
        <v>1500</v>
      </c>
      <c r="D127" s="123">
        <f t="shared" si="44"/>
        <v>0</v>
      </c>
      <c r="E127" s="308"/>
    </row>
    <row r="128" spans="1:11" x14ac:dyDescent="0.35">
      <c r="A128" s="17" t="str">
        <f>E34</f>
        <v>INTERNA -
Oficinas</v>
      </c>
      <c r="B128" s="29">
        <f>SUM(J34:J39)</f>
        <v>800.8</v>
      </c>
      <c r="C128" s="21">
        <f>F34</f>
        <v>1200</v>
      </c>
      <c r="D128" s="123">
        <f t="shared" si="44"/>
        <v>24.266666666666666</v>
      </c>
      <c r="E128" s="308"/>
    </row>
    <row r="129" spans="1:15" x14ac:dyDescent="0.35">
      <c r="A129" s="17" t="str">
        <f>E40</f>
        <v>INTERNA -
Áreas com espaços livres - saguão, hall e salão</v>
      </c>
      <c r="B129" s="29">
        <f>SUM(J40:J51)</f>
        <v>2062.06</v>
      </c>
      <c r="C129" s="21">
        <f>F40</f>
        <v>1000</v>
      </c>
      <c r="D129" s="123">
        <f t="shared" si="44"/>
        <v>74.983999999999995</v>
      </c>
      <c r="E129" s="308"/>
    </row>
    <row r="130" spans="1:15" x14ac:dyDescent="0.35">
      <c r="A130" s="17" t="str">
        <f>E52</f>
        <v>INTERNA -
Banheiros</v>
      </c>
      <c r="B130" s="29">
        <f>SUM(J52:J63)</f>
        <v>1865.6000000000001</v>
      </c>
      <c r="C130" s="21">
        <f>F52</f>
        <v>200</v>
      </c>
      <c r="D130" s="123">
        <f t="shared" si="44"/>
        <v>339.2</v>
      </c>
      <c r="E130" s="308"/>
    </row>
    <row r="131" spans="1:15" x14ac:dyDescent="0.35">
      <c r="C131" s="21"/>
      <c r="D131" s="123"/>
      <c r="E131" s="309"/>
    </row>
    <row r="132" spans="1:15" ht="30.75" customHeight="1" thickBot="1" x14ac:dyDescent="0.4">
      <c r="A132" s="291" t="s">
        <v>80</v>
      </c>
      <c r="B132" s="292"/>
      <c r="C132" s="292"/>
      <c r="D132" s="128">
        <f>SUM(D125:D131)</f>
        <v>586.95399999999995</v>
      </c>
      <c r="E132" s="26">
        <f>D132/800</f>
        <v>0.73369249999999997</v>
      </c>
      <c r="G132" s="12"/>
      <c r="H132" s="12"/>
    </row>
    <row r="133" spans="1:15" x14ac:dyDescent="0.35">
      <c r="A133" s="15"/>
      <c r="B133" s="15"/>
      <c r="C133" s="15"/>
      <c r="D133" s="27"/>
      <c r="E133" s="5"/>
    </row>
    <row r="134" spans="1:15" ht="15.75" customHeight="1" thickBot="1" x14ac:dyDescent="0.4">
      <c r="A134" s="15"/>
      <c r="B134" s="15"/>
      <c r="C134" s="15"/>
      <c r="D134" s="16"/>
    </row>
    <row r="135" spans="1:15" ht="15.75" customHeight="1" x14ac:dyDescent="0.35">
      <c r="A135" s="293" t="s">
        <v>81</v>
      </c>
      <c r="B135" s="294"/>
      <c r="C135" s="294"/>
      <c r="D135" s="294"/>
      <c r="E135" s="295"/>
    </row>
    <row r="136" spans="1:15" ht="72.5" x14ac:dyDescent="0.35">
      <c r="A136" s="24" t="s">
        <v>75</v>
      </c>
      <c r="B136" s="13" t="s">
        <v>82</v>
      </c>
      <c r="C136" s="13" t="s">
        <v>83</v>
      </c>
      <c r="D136" s="14" t="s">
        <v>84</v>
      </c>
      <c r="E136" s="25" t="s">
        <v>79</v>
      </c>
    </row>
    <row r="137" spans="1:15" s="4" customFormat="1" ht="43.5" x14ac:dyDescent="0.35">
      <c r="A137" s="19" t="str">
        <f>E64</f>
        <v>EXTERNA - 
Pisos pavimentados adjacentes / contíguos às edificações</v>
      </c>
      <c r="B137" s="12">
        <f>SUM(J64:J70)</f>
        <v>3468.2999999999993</v>
      </c>
      <c r="C137" s="22">
        <f>F64</f>
        <v>1800</v>
      </c>
      <c r="D137" s="23">
        <f>((1800*B137)/C137)/22</f>
        <v>157.64999999999998</v>
      </c>
      <c r="E137" s="307"/>
      <c r="I137" s="3"/>
      <c r="J137"/>
      <c r="K137"/>
      <c r="L137"/>
      <c r="M137"/>
      <c r="N137"/>
      <c r="O137"/>
    </row>
    <row r="138" spans="1:15" s="4" customFormat="1" ht="43.5" x14ac:dyDescent="0.35">
      <c r="A138" s="19" t="str">
        <f>E71</f>
        <v>EXTERNA - 
Varriação de passeios e arruamentos</v>
      </c>
      <c r="B138" s="12">
        <f>SUM(J71:J76)</f>
        <v>0</v>
      </c>
      <c r="C138" s="22">
        <f>F71</f>
        <v>6000</v>
      </c>
      <c r="D138" s="23">
        <f>((1800*B138)/C138)/22</f>
        <v>0</v>
      </c>
      <c r="E138" s="308"/>
      <c r="I138" s="3"/>
      <c r="J138"/>
      <c r="K138"/>
      <c r="L138"/>
      <c r="M138"/>
      <c r="N138"/>
      <c r="O138"/>
    </row>
    <row r="139" spans="1:15" s="4" customFormat="1" ht="43.5" x14ac:dyDescent="0.35">
      <c r="A139" s="19" t="str">
        <f>E77</f>
        <v>EXTERNA - 
Pátios e áreas verdes com alta, média ou baixa frequência</v>
      </c>
      <c r="B139" s="12">
        <f>SUM(J77:J83)</f>
        <v>0</v>
      </c>
      <c r="C139" s="22">
        <f>F77</f>
        <v>1800</v>
      </c>
      <c r="D139" s="23">
        <f>((1800*B139)/C139)/22</f>
        <v>0</v>
      </c>
      <c r="E139" s="308"/>
      <c r="I139" s="3"/>
      <c r="J139"/>
      <c r="K139"/>
      <c r="L139"/>
      <c r="M139"/>
      <c r="N139"/>
      <c r="O139"/>
    </row>
    <row r="140" spans="1:15" s="4" customFormat="1" ht="58" x14ac:dyDescent="0.35">
      <c r="A140" s="19" t="str">
        <f>E84</f>
        <v>EXTERNA - 
Coleta de detritos em pátios e áreas verdes com frequência diária</v>
      </c>
      <c r="B140" s="12">
        <f>SUM(J84:J90)</f>
        <v>0</v>
      </c>
      <c r="C140" s="22">
        <f>F84</f>
        <v>100000</v>
      </c>
      <c r="D140" s="23">
        <f>((1800*B140)/C140)/22</f>
        <v>0</v>
      </c>
      <c r="E140" s="308"/>
      <c r="I140" s="3"/>
      <c r="J140"/>
      <c r="K140"/>
      <c r="L140"/>
      <c r="M140"/>
      <c r="N140"/>
      <c r="O140"/>
    </row>
    <row r="141" spans="1:15" s="4" customFormat="1" x14ac:dyDescent="0.35">
      <c r="A141" s="19"/>
      <c r="B141" s="12"/>
      <c r="C141" s="22"/>
      <c r="D141" s="23"/>
      <c r="E141" s="309"/>
      <c r="I141" s="3"/>
      <c r="J141"/>
      <c r="K141"/>
      <c r="L141"/>
      <c r="M141"/>
      <c r="N141"/>
      <c r="O141"/>
    </row>
    <row r="142" spans="1:15" s="4" customFormat="1" ht="30.75" customHeight="1" thickBot="1" x14ac:dyDescent="0.4">
      <c r="A142" s="291" t="s">
        <v>85</v>
      </c>
      <c r="B142" s="292"/>
      <c r="C142" s="292"/>
      <c r="D142" s="128">
        <f>SUM(D137:D141)</f>
        <v>157.64999999999998</v>
      </c>
      <c r="E142" s="26">
        <f>D142/1800</f>
        <v>8.7583333333333319E-2</v>
      </c>
      <c r="I142" s="3"/>
      <c r="J142"/>
      <c r="K142"/>
      <c r="L142"/>
      <c r="M142"/>
      <c r="N142"/>
      <c r="O142"/>
    </row>
    <row r="143" spans="1:15" s="4" customFormat="1" ht="15.75" customHeight="1" x14ac:dyDescent="0.35">
      <c r="A143" s="15"/>
      <c r="B143" s="15"/>
      <c r="C143" s="15"/>
      <c r="D143" s="18"/>
      <c r="I143" s="3"/>
      <c r="J143"/>
      <c r="K143"/>
      <c r="L143"/>
      <c r="M143"/>
      <c r="N143"/>
      <c r="O143"/>
    </row>
    <row r="144" spans="1:15" s="4" customFormat="1" ht="15.75" customHeight="1" thickBot="1" x14ac:dyDescent="0.4">
      <c r="A144" s="15"/>
      <c r="B144" s="15"/>
      <c r="C144" s="15"/>
      <c r="D144" s="18"/>
      <c r="I144" s="3"/>
      <c r="J144"/>
      <c r="K144"/>
      <c r="L144"/>
      <c r="M144"/>
      <c r="N144"/>
      <c r="O144"/>
    </row>
    <row r="145" spans="1:15" s="4" customFormat="1" ht="15.75" customHeight="1" x14ac:dyDescent="0.35">
      <c r="A145" s="293" t="s">
        <v>86</v>
      </c>
      <c r="B145" s="294"/>
      <c r="C145" s="294"/>
      <c r="D145" s="294"/>
      <c r="E145" s="295"/>
      <c r="I145" s="3"/>
      <c r="J145"/>
      <c r="K145"/>
      <c r="L145"/>
      <c r="M145"/>
      <c r="N145"/>
      <c r="O145"/>
    </row>
    <row r="146" spans="1:15" s="4" customFormat="1" ht="72.5" x14ac:dyDescent="0.35">
      <c r="A146" s="24" t="s">
        <v>75</v>
      </c>
      <c r="B146" s="13" t="s">
        <v>82</v>
      </c>
      <c r="C146" s="13" t="s">
        <v>83</v>
      </c>
      <c r="D146" s="14" t="s">
        <v>87</v>
      </c>
      <c r="E146" s="25" t="s">
        <v>79</v>
      </c>
      <c r="I146" s="3"/>
      <c r="J146"/>
      <c r="K146"/>
      <c r="L146"/>
      <c r="M146"/>
      <c r="N146"/>
      <c r="O146"/>
    </row>
    <row r="147" spans="1:15" s="4" customFormat="1" ht="43.5" x14ac:dyDescent="0.35">
      <c r="A147" s="20" t="str">
        <f>E91</f>
        <v>ESQUADRIAS EXTERNAS - 
Face externa COM exposição a situação de risco</v>
      </c>
      <c r="B147" s="12">
        <f>SUM(J91:J97)</f>
        <v>0</v>
      </c>
      <c r="C147" s="21">
        <f>F91</f>
        <v>130</v>
      </c>
      <c r="D147" s="23">
        <f>((300*B147)/C147)/22</f>
        <v>0</v>
      </c>
      <c r="E147" s="307"/>
      <c r="I147" s="3"/>
      <c r="J147"/>
      <c r="K147"/>
      <c r="L147"/>
      <c r="M147"/>
      <c r="N147"/>
      <c r="O147"/>
    </row>
    <row r="148" spans="1:15" s="4" customFormat="1" ht="43.5" x14ac:dyDescent="0.35">
      <c r="A148" s="20" t="str">
        <f>E98</f>
        <v>ESQUADRIAS EXTERNAS - 
Face externa SEM exposição a situação de risco</v>
      </c>
      <c r="B148" s="12">
        <f>SUM(J98:J104)</f>
        <v>103.7244</v>
      </c>
      <c r="C148" s="21">
        <f>F98</f>
        <v>300</v>
      </c>
      <c r="D148" s="23">
        <f>((300*B148)/C148)/22</f>
        <v>4.7147454545454544</v>
      </c>
      <c r="E148" s="308"/>
      <c r="I148" s="3"/>
      <c r="J148"/>
      <c r="K148"/>
      <c r="L148"/>
      <c r="M148"/>
      <c r="N148"/>
      <c r="O148"/>
    </row>
    <row r="149" spans="1:15" s="4" customFormat="1" ht="29" x14ac:dyDescent="0.35">
      <c r="A149" s="20" t="str">
        <f>E105</f>
        <v>ESQUADRIAS EXTERNAS - 
Face interna</v>
      </c>
      <c r="B149" s="12">
        <f>SUM(J105:J111)</f>
        <v>0</v>
      </c>
      <c r="C149" s="21">
        <f>F105</f>
        <v>300</v>
      </c>
      <c r="D149" s="23">
        <f>((300*B149)/C149)/22</f>
        <v>0</v>
      </c>
      <c r="E149" s="308"/>
      <c r="I149" s="3"/>
      <c r="J149"/>
      <c r="K149"/>
      <c r="L149"/>
      <c r="M149"/>
      <c r="N149"/>
      <c r="O149"/>
    </row>
    <row r="150" spans="1:15" s="4" customFormat="1" x14ac:dyDescent="0.35">
      <c r="A150" s="20"/>
      <c r="B150" s="12"/>
      <c r="C150" s="21"/>
      <c r="D150" s="23"/>
      <c r="E150" s="309"/>
      <c r="I150" s="3"/>
      <c r="J150"/>
      <c r="K150"/>
      <c r="L150"/>
      <c r="M150"/>
      <c r="N150"/>
      <c r="O150"/>
    </row>
    <row r="151" spans="1:15" s="4" customFormat="1" ht="30.75" customHeight="1" thickBot="1" x14ac:dyDescent="0.4">
      <c r="A151" s="291" t="s">
        <v>88</v>
      </c>
      <c r="B151" s="292"/>
      <c r="C151" s="292"/>
      <c r="D151" s="128">
        <f>SUM(D147:D150)</f>
        <v>4.7147454545454544</v>
      </c>
      <c r="E151" s="26">
        <f>D151/300</f>
        <v>1.5715818181818181E-2</v>
      </c>
      <c r="I151" s="3"/>
      <c r="J151"/>
      <c r="K151"/>
      <c r="L151"/>
      <c r="M151"/>
      <c r="N151"/>
      <c r="O151"/>
    </row>
    <row r="153" spans="1:15" s="4" customFormat="1" ht="15" thickBot="1" x14ac:dyDescent="0.4">
      <c r="A153"/>
      <c r="B153"/>
      <c r="C153"/>
      <c r="D153" s="2"/>
      <c r="I153" s="3"/>
      <c r="J153"/>
      <c r="K153"/>
      <c r="L153"/>
      <c r="M153"/>
      <c r="N153"/>
      <c r="O153"/>
    </row>
    <row r="154" spans="1:15" s="4" customFormat="1" x14ac:dyDescent="0.35">
      <c r="A154" s="293" t="s">
        <v>89</v>
      </c>
      <c r="B154" s="294"/>
      <c r="C154" s="294"/>
      <c r="D154" s="294"/>
      <c r="E154" s="295"/>
      <c r="I154" s="3"/>
      <c r="J154"/>
      <c r="K154"/>
      <c r="L154"/>
      <c r="M154"/>
      <c r="N154"/>
      <c r="O154"/>
    </row>
    <row r="155" spans="1:15" s="4" customFormat="1" ht="72.5" x14ac:dyDescent="0.35">
      <c r="A155" s="24" t="s">
        <v>75</v>
      </c>
      <c r="B155" s="13" t="s">
        <v>82</v>
      </c>
      <c r="C155" s="13" t="s">
        <v>83</v>
      </c>
      <c r="D155" s="14" t="s">
        <v>90</v>
      </c>
      <c r="E155" s="25" t="s">
        <v>79</v>
      </c>
      <c r="I155" s="3"/>
      <c r="J155"/>
      <c r="K155"/>
      <c r="L155"/>
      <c r="M155"/>
      <c r="N155"/>
      <c r="O155"/>
    </row>
    <row r="156" spans="1:15" s="4" customFormat="1" x14ac:dyDescent="0.35">
      <c r="A156" s="20" t="str">
        <f>E112</f>
        <v>FACHADAS ENVIDRAÇADAS</v>
      </c>
      <c r="B156" s="12">
        <f>SUM(J112:J114)</f>
        <v>0</v>
      </c>
      <c r="C156" s="21">
        <f>F112</f>
        <v>130</v>
      </c>
      <c r="D156" s="23">
        <f>((130*B156)/C156)/22</f>
        <v>0</v>
      </c>
      <c r="E156" s="307"/>
      <c r="I156" s="3"/>
      <c r="J156"/>
      <c r="K156"/>
      <c r="L156"/>
      <c r="M156"/>
      <c r="N156"/>
      <c r="O156"/>
    </row>
    <row r="157" spans="1:15" s="4" customFormat="1" x14ac:dyDescent="0.35">
      <c r="A157" s="20"/>
      <c r="B157" s="12"/>
      <c r="C157" s="21"/>
      <c r="D157" s="23"/>
      <c r="E157" s="309"/>
      <c r="I157" s="3"/>
      <c r="J157"/>
      <c r="K157"/>
      <c r="L157"/>
      <c r="M157"/>
      <c r="N157"/>
      <c r="O157"/>
    </row>
    <row r="158" spans="1:15" s="4" customFormat="1" ht="30.75" customHeight="1" thickBot="1" x14ac:dyDescent="0.4">
      <c r="A158" s="291" t="s">
        <v>91</v>
      </c>
      <c r="B158" s="292"/>
      <c r="C158" s="292"/>
      <c r="D158" s="128">
        <f>SUM(D156:D157)</f>
        <v>0</v>
      </c>
      <c r="E158" s="26">
        <f>D158/130</f>
        <v>0</v>
      </c>
      <c r="I158" s="3"/>
      <c r="J158"/>
      <c r="K158"/>
      <c r="L158"/>
      <c r="M158"/>
      <c r="N158"/>
      <c r="O158"/>
    </row>
    <row r="159" spans="1:15" s="4" customFormat="1" ht="15" thickBot="1" x14ac:dyDescent="0.4">
      <c r="A159"/>
      <c r="B159"/>
      <c r="C159"/>
      <c r="D159" s="2"/>
      <c r="I159" s="3"/>
      <c r="J159"/>
      <c r="K159"/>
      <c r="L159"/>
      <c r="M159"/>
      <c r="N159"/>
      <c r="O159"/>
    </row>
    <row r="160" spans="1:15" s="4" customFormat="1" ht="15" thickBot="1" x14ac:dyDescent="0.4">
      <c r="A160" s="305" t="s">
        <v>92</v>
      </c>
      <c r="B160" s="306"/>
      <c r="C160" s="306"/>
      <c r="D160" s="306"/>
      <c r="E160" s="204">
        <f>E132+E142+E151+E158</f>
        <v>0.83699165151515154</v>
      </c>
      <c r="I160" s="3"/>
      <c r="J160"/>
      <c r="K160"/>
      <c r="L160"/>
      <c r="M160"/>
      <c r="N160"/>
      <c r="O160"/>
    </row>
  </sheetData>
  <mergeCells count="32">
    <mergeCell ref="A160:D160"/>
    <mergeCell ref="E147:E150"/>
    <mergeCell ref="A151:C151"/>
    <mergeCell ref="A154:E154"/>
    <mergeCell ref="E156:E157"/>
    <mergeCell ref="A158:C158"/>
    <mergeCell ref="A132:C132"/>
    <mergeCell ref="A135:E135"/>
    <mergeCell ref="E137:E141"/>
    <mergeCell ref="A142:C142"/>
    <mergeCell ref="A145:E145"/>
    <mergeCell ref="A117:J117"/>
    <mergeCell ref="A120:E120"/>
    <mergeCell ref="A121:E121"/>
    <mergeCell ref="A123:E123"/>
    <mergeCell ref="E125:E131"/>
    <mergeCell ref="E98:E104"/>
    <mergeCell ref="E105:E111"/>
    <mergeCell ref="E112:E114"/>
    <mergeCell ref="A115:C115"/>
    <mergeCell ref="A116:I116"/>
    <mergeCell ref="E64:E70"/>
    <mergeCell ref="E71:E76"/>
    <mergeCell ref="E77:E83"/>
    <mergeCell ref="E84:E90"/>
    <mergeCell ref="E91:E97"/>
    <mergeCell ref="E28:E33"/>
    <mergeCell ref="E34:E39"/>
    <mergeCell ref="E40:E51"/>
    <mergeCell ref="E52:E63"/>
    <mergeCell ref="E2:E21"/>
    <mergeCell ref="E22:E27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0"/>
  <sheetViews>
    <sheetView workbookViewId="0"/>
  </sheetViews>
  <sheetFormatPr defaultRowHeight="14.5" x14ac:dyDescent="0.35"/>
  <cols>
    <col min="1" max="1" width="14.54296875" customWidth="1"/>
  </cols>
  <sheetData>
    <row r="1" spans="1:1" x14ac:dyDescent="0.35">
      <c r="A1" t="s">
        <v>13</v>
      </c>
    </row>
    <row r="2" spans="1:1" x14ac:dyDescent="0.35">
      <c r="A2" t="s">
        <v>24</v>
      </c>
    </row>
    <row r="3" spans="1:1" x14ac:dyDescent="0.35">
      <c r="A3" t="s">
        <v>28</v>
      </c>
    </row>
    <row r="4" spans="1:1" x14ac:dyDescent="0.35">
      <c r="A4" t="s">
        <v>127</v>
      </c>
    </row>
    <row r="5" spans="1:1" x14ac:dyDescent="0.35">
      <c r="A5" t="s">
        <v>60</v>
      </c>
    </row>
    <row r="6" spans="1:1" x14ac:dyDescent="0.35">
      <c r="A6" t="s">
        <v>94</v>
      </c>
    </row>
    <row r="7" spans="1:1" x14ac:dyDescent="0.35">
      <c r="A7" t="s">
        <v>128</v>
      </c>
    </row>
    <row r="8" spans="1:1" x14ac:dyDescent="0.35">
      <c r="A8" t="s">
        <v>63</v>
      </c>
    </row>
    <row r="9" spans="1:1" x14ac:dyDescent="0.35">
      <c r="A9" t="s">
        <v>129</v>
      </c>
    </row>
    <row r="14" spans="1:1" x14ac:dyDescent="0.35">
      <c r="A14" t="s">
        <v>130</v>
      </c>
    </row>
    <row r="15" spans="1:1" x14ac:dyDescent="0.35">
      <c r="A15">
        <v>1</v>
      </c>
    </row>
    <row r="16" spans="1:1" x14ac:dyDescent="0.35">
      <c r="A16">
        <v>2</v>
      </c>
    </row>
    <row r="17" spans="1:1" x14ac:dyDescent="0.35">
      <c r="A17">
        <v>3</v>
      </c>
    </row>
    <row r="18" spans="1:1" x14ac:dyDescent="0.35">
      <c r="A18">
        <v>4</v>
      </c>
    </row>
    <row r="19" spans="1:1" x14ac:dyDescent="0.35">
      <c r="A19">
        <v>5</v>
      </c>
    </row>
    <row r="20" spans="1:1" x14ac:dyDescent="0.35">
      <c r="A20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Areas (m²)-Preencher</vt:lpstr>
      <vt:lpstr>Exemplo1</vt:lpstr>
      <vt:lpstr>Exemplo2</vt:lpstr>
      <vt:lpstr>Parâmetros</vt:lpstr>
      <vt:lpstr>'Areas (m²)-Preencher'!Titulos_de_impressao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2024-09-05T14:14:29Z</dcterms:modified>
  <cp:category/>
  <cp:contentStatus/>
</cp:coreProperties>
</file>