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468" documentId="8_{58DE67AE-7ABC-4809-9EA3-1D5AA2B43A4C}" xr6:coauthVersionLast="47" xr6:coauthVersionMax="47" xr10:uidLastSave="{DB99D5FB-3F4E-42AF-9D4C-5F463BAD132A}"/>
  <bookViews>
    <workbookView minimized="1" xWindow="110" yWindow="0" windowWidth="29150" windowHeight="10400" tabRatio="924" firstSheet="1" activeTab="3" xr2:uid="{00000000-000D-0000-FFFF-FFFF00000000}"/>
  </bookViews>
  <sheets>
    <sheet name="Mód2.2" sheetId="9" state="hidden" r:id="rId1"/>
    <sheet name="Resumo" sheetId="18" r:id="rId2"/>
    <sheet name="Servente-SE-Item 14" sheetId="4" r:id="rId3"/>
    <sheet name="Dedet. e Rem. Itens 15 e 16" sheetId="19"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0" i="19" l="1"/>
  <c r="B171" i="19"/>
  <c r="B169" i="19"/>
  <c r="B168" i="19"/>
  <c r="B167" i="19"/>
  <c r="B166" i="19"/>
  <c r="B165" i="19"/>
  <c r="H158" i="19"/>
  <c r="I132" i="19"/>
  <c r="I137" i="19" s="1"/>
  <c r="H132" i="19"/>
  <c r="H107" i="19"/>
  <c r="I89" i="19"/>
  <c r="I88" i="19"/>
  <c r="H75" i="19"/>
  <c r="H110" i="19" s="1"/>
  <c r="H54" i="19"/>
  <c r="H52" i="19"/>
  <c r="I39" i="19"/>
  <c r="I40" i="19" s="1"/>
  <c r="I28" i="19"/>
  <c r="I6" i="18"/>
  <c r="I5" i="18"/>
  <c r="I3" i="18"/>
  <c r="K31" i="14"/>
  <c r="L31" i="14" s="1"/>
  <c r="H127" i="19" l="1"/>
  <c r="I41" i="19"/>
  <c r="I45" i="19" s="1"/>
  <c r="H55" i="19"/>
  <c r="H56" i="19" s="1"/>
  <c r="K11" i="15"/>
  <c r="L11" i="15" s="1"/>
  <c r="K12" i="15"/>
  <c r="L12" i="15" s="1"/>
  <c r="K13" i="15"/>
  <c r="L13" i="15" s="1"/>
  <c r="I70" i="19" l="1"/>
  <c r="I125" i="19"/>
  <c r="I69" i="19"/>
  <c r="I124" i="19"/>
  <c r="I109" i="19"/>
  <c r="I110" i="19" s="1"/>
  <c r="I68" i="19"/>
  <c r="I53" i="19"/>
  <c r="I165" i="19"/>
  <c r="I123" i="19"/>
  <c r="I108" i="19"/>
  <c r="I67" i="19"/>
  <c r="I52" i="19"/>
  <c r="I122" i="19"/>
  <c r="I74" i="19"/>
  <c r="I121" i="19"/>
  <c r="I73" i="19"/>
  <c r="I111" i="19"/>
  <c r="I71" i="19"/>
  <c r="I106" i="19"/>
  <c r="I72" i="19"/>
  <c r="I55" i="19"/>
  <c r="K14" i="15"/>
  <c r="K50" i="14"/>
  <c r="L50" i="14" s="1"/>
  <c r="K49" i="14"/>
  <c r="L49" i="14" s="1"/>
  <c r="K48" i="14"/>
  <c r="L48" i="14" s="1"/>
  <c r="K47" i="14"/>
  <c r="L47" i="14" s="1"/>
  <c r="K46" i="14"/>
  <c r="L46" i="14" s="1"/>
  <c r="K45" i="14"/>
  <c r="L45" i="14" s="1"/>
  <c r="K44" i="14"/>
  <c r="L44" i="14" s="1"/>
  <c r="K43" i="14"/>
  <c r="L43" i="14" s="1"/>
  <c r="K42" i="14"/>
  <c r="L42" i="14" s="1"/>
  <c r="K41" i="14"/>
  <c r="L4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32" i="14" l="1"/>
  <c r="I54" i="19"/>
  <c r="I56" i="19" s="1"/>
  <c r="I99" i="19" s="1"/>
  <c r="I126" i="19"/>
  <c r="I107" i="19"/>
  <c r="I112" i="19" s="1"/>
  <c r="I167" i="19" s="1"/>
  <c r="I75" i="19"/>
  <c r="I100" i="19" s="1"/>
  <c r="K18" i="11"/>
  <c r="L18" i="11" s="1"/>
  <c r="K17" i="11"/>
  <c r="L17" i="11" s="1"/>
  <c r="K16" i="11"/>
  <c r="L16" i="11" s="1"/>
  <c r="K15" i="11"/>
  <c r="L15" i="11" s="1"/>
  <c r="K14" i="11"/>
  <c r="L14" i="11" s="1"/>
  <c r="K13" i="11"/>
  <c r="L13" i="11" s="1"/>
  <c r="K12" i="11"/>
  <c r="L12" i="11" s="1"/>
  <c r="K11" i="11"/>
  <c r="L11" i="11" s="1"/>
  <c r="I127" i="19" l="1"/>
  <c r="I128" i="19" s="1"/>
  <c r="I136" i="19" s="1"/>
  <c r="I138" i="19" s="1"/>
  <c r="E59" i="12"/>
  <c r="E60" i="12" s="1"/>
  <c r="I168" i="19" l="1"/>
  <c r="I75" i="16"/>
  <c r="I74" i="16"/>
  <c r="I73" i="16"/>
  <c r="I72" i="16"/>
  <c r="I71" i="16"/>
  <c r="I21" i="16"/>
  <c r="I23" i="16" s="1"/>
  <c r="I25" i="16" s="1"/>
  <c r="K34" i="14" l="1"/>
  <c r="K19" i="11"/>
  <c r="K21" i="11" s="1"/>
  <c r="K24" i="11" s="1"/>
  <c r="I142" i="19" s="1"/>
  <c r="I146" i="19" s="1"/>
  <c r="I169" i="19" s="1"/>
  <c r="I76" i="16"/>
  <c r="I77" i="16" s="1"/>
  <c r="I78" i="16" s="1"/>
  <c r="K51" i="14"/>
  <c r="K53" i="14" s="1"/>
  <c r="K16" i="15"/>
  <c r="I142" i="4" l="1"/>
  <c r="I144" i="4"/>
  <c r="K57" i="14"/>
  <c r="K56" i="14"/>
  <c r="I19" i="10"/>
  <c r="I25" i="10"/>
  <c r="I23" i="10"/>
  <c r="I21" i="10"/>
  <c r="I17" i="10"/>
  <c r="H107" i="4"/>
  <c r="K58" i="14" l="1"/>
  <c r="I143" i="4" s="1"/>
  <c r="J27" i="10"/>
  <c r="P31" i="10"/>
  <c r="E9" i="12" l="1"/>
  <c r="H132" i="4" l="1"/>
  <c r="I132" i="4"/>
  <c r="I137" i="4" s="1"/>
  <c r="H158" i="4" l="1"/>
  <c r="H1" i="6" l="1"/>
  <c r="E13" i="8"/>
  <c r="E12" i="8"/>
  <c r="I89" i="4"/>
  <c r="E21" i="12"/>
  <c r="H75" i="4"/>
  <c r="H110" i="4" l="1"/>
  <c r="H127" i="4"/>
  <c r="P39" i="8"/>
  <c r="C26" i="8"/>
  <c r="G26" i="8"/>
  <c r="G39" i="8"/>
  <c r="E23" i="12"/>
  <c r="E25" i="12" s="1"/>
  <c r="I85" i="19" s="1"/>
  <c r="I146" i="4" l="1"/>
  <c r="J91" i="8"/>
  <c r="G25" i="8"/>
  <c r="G51" i="8"/>
  <c r="C51" i="8"/>
  <c r="C25" i="8"/>
  <c r="B89" i="8"/>
  <c r="G76" i="8"/>
  <c r="B88" i="8"/>
  <c r="B87" i="8"/>
  <c r="B86" i="8"/>
  <c r="B85" i="8"/>
  <c r="P65" i="8"/>
  <c r="E42" i="12"/>
  <c r="I87" i="19" s="1"/>
  <c r="I85" i="4"/>
  <c r="C17" i="9"/>
  <c r="C16" i="9"/>
  <c r="H52" i="4"/>
  <c r="H54" i="4" s="1"/>
  <c r="I87" i="4" l="1"/>
  <c r="H55" i="4"/>
  <c r="H56" i="4" s="1"/>
  <c r="G52" i="8"/>
  <c r="G65" i="8" l="1"/>
  <c r="C52" i="8"/>
  <c r="I169" i="4" l="1"/>
  <c r="G63" i="8"/>
  <c r="G37" i="8"/>
  <c r="H9" i="9"/>
  <c r="C9" i="9"/>
  <c r="F19" i="9" l="1"/>
  <c r="I39" i="4"/>
  <c r="E10" i="12" s="1"/>
  <c r="E12" i="12" s="1"/>
  <c r="I84" i="19" s="1"/>
  <c r="I28" i="4"/>
  <c r="I84" i="4" l="1"/>
  <c r="I40" i="4"/>
  <c r="I41" i="4"/>
  <c r="B171" i="4"/>
  <c r="B169" i="4"/>
  <c r="B168" i="4"/>
  <c r="B167" i="4"/>
  <c r="B165" i="4"/>
  <c r="B166" i="4"/>
  <c r="I45" i="4" l="1"/>
  <c r="E33" i="12" s="1"/>
  <c r="I86" i="19" s="1"/>
  <c r="I90" i="19" s="1"/>
  <c r="I101" i="19" s="1"/>
  <c r="I102" i="19" s="1"/>
  <c r="I166" i="19" s="1"/>
  <c r="I170" i="19" s="1"/>
  <c r="I152" i="19" s="1"/>
  <c r="I153" i="19" l="1"/>
  <c r="I172" i="19"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G186" i="19" l="1"/>
  <c r="I186" i="19" s="1"/>
  <c r="I187" i="19" s="1"/>
  <c r="J6" i="18" s="1"/>
  <c r="K6" i="18" s="1"/>
  <c r="G180" i="19"/>
  <c r="I180" i="19" s="1"/>
  <c r="I181" i="19" s="1"/>
  <c r="J5" i="18" s="1"/>
  <c r="K5" i="18" s="1"/>
  <c r="G205" i="19"/>
  <c r="I205" i="19" s="1"/>
  <c r="I206" i="19" s="1"/>
  <c r="I156" i="19"/>
  <c r="G196" i="19"/>
  <c r="I157" i="19"/>
  <c r="I155" i="19"/>
  <c r="I126" i="4"/>
  <c r="I127" i="4" s="1"/>
  <c r="I128" i="4" s="1"/>
  <c r="I136" i="4" s="1"/>
  <c r="I138" i="4" s="1"/>
  <c r="I168" i="4" s="1"/>
  <c r="I54" i="4"/>
  <c r="I56" i="4" s="1"/>
  <c r="I99" i="4" s="1"/>
  <c r="I107" i="4"/>
  <c r="I112" i="4" s="1"/>
  <c r="I167" i="4" s="1"/>
  <c r="E51" i="12"/>
  <c r="E52" i="12" s="1"/>
  <c r="I75" i="4"/>
  <c r="I87" i="8"/>
  <c r="I91" i="8" s="1"/>
  <c r="I158" i="19" l="1"/>
  <c r="I171" i="19" s="1"/>
  <c r="I196" i="19"/>
  <c r="I197" i="19" s="1"/>
  <c r="G214" i="19"/>
  <c r="I88" i="4"/>
  <c r="I90" i="4" s="1"/>
  <c r="I101" i="4" s="1"/>
  <c r="C6" i="9"/>
  <c r="C7" i="9" s="1"/>
  <c r="C11" i="9" s="1"/>
  <c r="G22" i="8" s="1"/>
  <c r="G74" i="8"/>
  <c r="G78" i="8" s="1"/>
  <c r="H89" i="8" s="1"/>
  <c r="G34" i="8"/>
  <c r="G35" i="8" s="1"/>
  <c r="G41" i="8" s="1"/>
  <c r="G60" i="8"/>
  <c r="G61" i="8" s="1"/>
  <c r="G67" i="8" s="1"/>
  <c r="H6" i="9"/>
  <c r="H7" i="9" s="1"/>
  <c r="H11" i="9" s="1"/>
  <c r="P33" i="8" s="1"/>
  <c r="P35" i="8" s="1"/>
  <c r="P41" i="8" s="1"/>
  <c r="I100" i="4"/>
  <c r="G223" i="19" l="1"/>
  <c r="I223" i="19" s="1"/>
  <c r="I224" i="19" s="1"/>
  <c r="I214" i="19"/>
  <c r="I215" i="19" s="1"/>
  <c r="I102" i="4"/>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s="1"/>
  <c r="I181" i="4" s="1"/>
  <c r="I182" i="4" l="1"/>
  <c r="J3" i="18"/>
  <c r="K3" i="18" s="1"/>
  <c r="K7" i="18" s="1"/>
  <c r="G191" i="4"/>
  <c r="I191" i="4" s="1"/>
  <c r="G200" i="4"/>
  <c r="I200" i="4" s="1"/>
  <c r="I201" i="4" s="1"/>
  <c r="I156" i="4"/>
  <c r="I155" i="4"/>
  <c r="I157" i="4"/>
  <c r="B3" i="7"/>
  <c r="I192" i="4" l="1"/>
  <c r="G209" i="4"/>
  <c r="I158" i="4"/>
  <c r="I171" i="4" s="1"/>
  <c r="I209" i="4" l="1"/>
  <c r="I210" i="4" s="1"/>
  <c r="G218" i="4"/>
  <c r="I218" i="4" s="1"/>
  <c r="I219" i="4" s="1"/>
</calcChain>
</file>

<file path=xl/sharedStrings.xml><?xml version="1.0" encoding="utf-8"?>
<sst xmlns="http://schemas.openxmlformats.org/spreadsheetml/2006/main" count="1211" uniqueCount="519">
  <si>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</si>
  <si>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</si>
  <si>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</si>
  <si>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</si>
  <si>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</si>
  <si>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</si>
  <si>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</si>
  <si>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</si>
  <si>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</si>
  <si>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</si>
  <si>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</si>
  <si>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</si>
  <si>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</si>
  <si>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</si>
  <si>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</si>
  <si>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</si>
  <si>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</si>
  <si>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</si>
  <si>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</si>
  <si>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</si>
  <si>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</si>
  <si>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</si>
  <si>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</si>
  <si>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</si>
  <si>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</si>
  <si>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</si>
  <si>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</si>
  <si>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</si>
  <si>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</si>
  <si>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</si>
  <si>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</si>
  <si>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</si>
  <si>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</si>
  <si>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</si>
  <si>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Aracaju/SE</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</si>
  <si>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</si>
  <si>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</si>
  <si>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</si>
  <si>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</si>
  <si>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</si>
  <si>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</si>
  <si>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</si>
  <si>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</si>
  <si>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</si>
  <si>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</si>
  <si>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</si>
  <si>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</si>
  <si>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</si>
  <si>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</si>
  <si>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</si>
  <si>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</si>
  <si>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</si>
  <si>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</si>
  <si>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</si>
  <si>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</si>
  <si>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5143-10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</si>
  <si>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</si>
  <si>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</si>
  <si>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</si>
  <si>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</si>
  <si>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</si>
  <si>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</si>
  <si>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</si>
  <si>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</si>
  <si>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</si>
  <si>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</si>
  <si>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</si>
  <si>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</si>
  <si>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</si>
  <si>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</si>
  <si>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</si>
  <si>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</si>
  <si>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</si>
  <si>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</si>
  <si>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</si>
  <si>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</si>
  <si>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</si>
  <si>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</si>
  <si>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</si>
  <si>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</si>
  <si>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</si>
  <si>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</si>
  <si>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</si>
  <si>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</si>
  <si>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</si>
  <si>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</si>
  <si>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</si>
  <si>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</si>
  <si>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</si>
  <si>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</si>
  <si>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</si>
  <si>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</si>
  <si>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</si>
  <si>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</si>
  <si>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</si>
  <si>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</si>
  <si>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</si>
  <si>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</si>
  <si>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</si>
  <si>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</si>
  <si>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</si>
  <si>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</si>
  <si>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</si>
  <si>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</si>
  <si>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</si>
  <si>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</si>
  <si>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</si>
  <si>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</si>
  <si>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</si>
  <si>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</si>
  <si>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</si>
  <si>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</si>
  <si>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</si>
  <si>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</si>
  <si>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</si>
  <si>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</si>
  <si>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</si>
  <si>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</si>
  <si>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</si>
  <si>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</si>
  <si>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</si>
  <si>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</si>
  <si>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</si>
  <si>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</si>
  <si>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</si>
  <si>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</si>
  <si>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</si>
  <si>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</si>
  <si>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</si>
  <si>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</si>
  <si>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</si>
  <si>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</si>
  <si>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</si>
  <si>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</si>
  <si>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</si>
  <si>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</si>
  <si>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</si>
  <si>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</si>
  <si>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</si>
  <si>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</si>
  <si>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</si>
  <si>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</si>
  <si>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</si>
  <si>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</si>
  <si>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</si>
  <si>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</si>
  <si>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</si>
  <si>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</si>
  <si>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</si>
  <si>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</si>
  <si>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</si>
  <si>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</si>
  <si>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</si>
  <si>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</si>
  <si>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</si>
  <si>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</si>
  <si>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</si>
  <si>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</si>
  <si>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</si>
  <si>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</si>
  <si>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</si>
  <si>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</si>
  <si>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</si>
  <si>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</si>
  <si>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</si>
  <si>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</si>
  <si>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</si>
  <si>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</si>
  <si>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</si>
  <si>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</si>
  <si>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</si>
  <si>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</si>
  <si>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</si>
  <si>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</si>
  <si>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</si>
  <si>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</si>
  <si>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</si>
  <si>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</si>
  <si>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</si>
  <si>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</si>
  <si>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</si>
  <si>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</si>
  <si>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</si>
  <si>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</si>
  <si>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</si>
  <si>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</si>
  <si>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</si>
  <si>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</si>
  <si>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</si>
  <si>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</si>
  <si>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</si>
  <si>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</si>
  <si>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</si>
  <si>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</si>
  <si>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</si>
  <si>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</si>
  <si>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</si>
  <si>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</si>
  <si>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</si>
  <si>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</si>
  <si>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</si>
  <si>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</si>
  <si>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</si>
  <si>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</si>
  <si>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</si>
  <si>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</si>
  <si>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</si>
  <si>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</si>
  <si>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</si>
  <si>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</si>
  <si>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</si>
  <si>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</si>
  <si>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</si>
  <si>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</si>
  <si>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</si>
  <si>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</si>
  <si>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</si>
  <si>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</si>
  <si>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</si>
  <si>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</si>
  <si>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</si>
  <si>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</si>
  <si>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</si>
  <si>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</si>
  <si>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</si>
  <si>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</si>
  <si>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</si>
  <si>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</si>
  <si>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</si>
  <si>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Valor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</si>
  <si>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</si>
  <si>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</si>
  <si>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</si>
  <si>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</si>
  <si>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</si>
  <si>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</si>
  <si>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</si>
  <si>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</si>
  <si>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</si>
  <si>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</si>
  <si>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Meses de pagamento</t>
  </si>
  <si>
    <t xml:space="preserve">                Declaro que foi realizada pesquisa mercadológica conforme dados abaixo:</t>
  </si>
  <si>
    <t>Casas Bahia</t>
  </si>
  <si>
    <t>Contato</t>
  </si>
  <si>
    <t>Fone</t>
  </si>
  <si>
    <t>Loja do Guarda pó</t>
  </si>
  <si>
    <t>48 3247 4959</t>
  </si>
  <si>
    <t>Amazon</t>
  </si>
  <si>
    <t>Mercado Livre</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</si>
  <si>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</si>
  <si>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</si>
  <si>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</si>
  <si>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</si>
  <si>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</si>
  <si>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</si>
  <si>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</si>
  <si>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</si>
  <si>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</si>
  <si>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</si>
  <si>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</si>
  <si>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</si>
  <si>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</si>
  <si>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</si>
  <si>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</si>
  <si>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</si>
  <si>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</si>
  <si>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</si>
  <si>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</si>
  <si>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</si>
  <si>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</si>
  <si>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</si>
  <si>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</si>
  <si>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</si>
  <si>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</si>
  <si>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</si>
  <si>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</si>
  <si>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</si>
  <si>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</si>
  <si>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</si>
  <si>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</si>
  <si>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</si>
  <si>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</si>
  <si>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</si>
  <si>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</si>
  <si>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</si>
  <si>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</si>
  <si>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</si>
  <si>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</si>
  <si>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</si>
  <si>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</si>
  <si>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</si>
  <si>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</si>
  <si>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</si>
  <si>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</si>
  <si>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</si>
  <si>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</si>
  <si>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</si>
  <si>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</si>
  <si>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</si>
  <si>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</si>
  <si>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liquido, cremoso, de fragrância erva-doce agradável, para saboneteiras acrílicas de banheiros, com dados do fabricante, data de fabricação e prazo de validade e registro no Ministério da Saúde.</t>
  </si>
  <si>
    <t xml:space="preserve">Sabão em pó, com tensoativo biodegradável. Embalagem com  1 Kg, contendo dados do fabricante, data de fabricação, prazo  de validade e composição química. </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</si>
  <si>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</si>
  <si>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</si>
  <si>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</si>
  <si>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</si>
  <si>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</si>
  <si>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</si>
  <si>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</si>
  <si>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</si>
  <si>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</si>
  <si>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</si>
  <si>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</si>
  <si>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</si>
  <si>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</si>
  <si>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</si>
  <si>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</si>
  <si>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</si>
  <si>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</si>
  <si>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</si>
  <si>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</si>
  <si>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</si>
  <si>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</si>
  <si>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</si>
  <si>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</si>
  <si>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</si>
  <si>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</si>
  <si>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</si>
  <si>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www.magazineluiza.com.br</t>
  </si>
  <si>
    <t>www.amazon.com.br</t>
  </si>
  <si>
    <t>Leroy Merlin</t>
  </si>
  <si>
    <t>www.leroymerlin.com.br</t>
  </si>
  <si>
    <t>Americanas</t>
  </si>
  <si>
    <t>www.americanas.com.br</t>
  </si>
  <si>
    <t>Especificação dos Equipamentos, Ferramentas e Acessórios</t>
  </si>
  <si>
    <t>Escada de alumínio mínimo 6 degraus</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</si>
  <si>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</si>
  <si>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</si>
  <si>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</si>
  <si>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</si>
  <si>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</si>
  <si>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</si>
  <si>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</si>
  <si>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</si>
  <si>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</si>
  <si>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</si>
  <si>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</si>
  <si>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</si>
  <si>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</si>
  <si>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</si>
  <si>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</si>
  <si>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</si>
  <si>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</si>
  <si>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</si>
  <si>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</si>
  <si>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</si>
  <si>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</si>
  <si>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</si>
  <si>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</si>
  <si>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</si>
  <si>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</si>
  <si>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</si>
  <si>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</si>
  <si>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</si>
  <si>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</si>
  <si>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</si>
  <si>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</si>
  <si>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</si>
  <si>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</si>
  <si>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</si>
  <si>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</si>
  <si>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</si>
  <si>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</si>
  <si>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</si>
  <si>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</si>
  <si>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</si>
  <si>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</si>
  <si>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</si>
  <si>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</si>
  <si>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</si>
  <si>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</si>
  <si>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</si>
  <si>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</si>
  <si>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</si>
  <si>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</si>
  <si>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</si>
  <si>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</si>
  <si>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</si>
  <si>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</si>
  <si>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</si>
  <si>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</si>
  <si>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</si>
  <si>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</si>
  <si>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</si>
  <si>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</si>
  <si>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</si>
  <si>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</si>
  <si>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</si>
  <si>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</si>
  <si>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</si>
  <si>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</si>
  <si>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</si>
  <si>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</si>
  <si>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</si>
  <si>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</si>
  <si>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</si>
  <si>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</si>
  <si>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</si>
  <si>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</si>
  <si>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</si>
  <si>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</si>
  <si>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</si>
  <si>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</si>
  <si>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</si>
  <si>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</si>
  <si>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</si>
  <si>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</si>
  <si>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</si>
  <si>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</si>
  <si>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</si>
  <si>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</si>
  <si>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</si>
  <si>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</si>
  <si>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</si>
  <si>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</si>
  <si>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</si>
  <si>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</si>
  <si>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</si>
  <si>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</si>
  <si>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</si>
  <si>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</si>
  <si>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</si>
  <si>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</si>
  <si>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</si>
  <si>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</si>
  <si>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</si>
  <si>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</si>
  <si>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</si>
  <si>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</si>
  <si>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</si>
  <si>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</si>
  <si>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</si>
  <si>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</si>
  <si>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</si>
  <si>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</si>
  <si>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</si>
  <si>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</si>
  <si>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</si>
  <si>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</si>
  <si>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</si>
  <si>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</si>
  <si>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</si>
  <si>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</si>
  <si>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</si>
  <si>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</si>
  <si>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</si>
  <si>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</si>
  <si>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</si>
  <si>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</si>
  <si>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</si>
  <si>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</si>
  <si>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</si>
  <si>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</si>
  <si>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</si>
  <si>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</si>
  <si>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</si>
  <si>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</si>
  <si>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</si>
  <si>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</si>
  <si>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</si>
  <si>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</si>
  <si>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</si>
  <si>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</si>
  <si>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</si>
  <si>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</si>
  <si>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</si>
  <si>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</si>
  <si>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</si>
  <si>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</si>
  <si>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</si>
  <si>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</si>
  <si>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</si>
  <si>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</si>
  <si>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</si>
  <si>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</si>
  <si>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</si>
  <si>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</si>
  <si>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</si>
  <si>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</si>
  <si>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</si>
  <si>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</si>
  <si>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</si>
  <si>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</si>
  <si>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</si>
  <si>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</si>
  <si>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</si>
  <si>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</si>
  <si>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</si>
  <si>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</si>
  <si>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</si>
  <si>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</si>
  <si>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</si>
  <si>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</si>
  <si>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</si>
  <si>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</si>
  <si>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</si>
  <si>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</si>
  <si>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</si>
  <si>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</si>
  <si>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</si>
  <si>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</si>
  <si>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</si>
  <si>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</si>
  <si>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Assitencia social familiar</t>
  </si>
  <si>
    <t>Inseticida para dedetização</t>
  </si>
  <si>
    <t>Batas curtas unissex, 100% algodão, preferencialmente na cor azul, com gola, botões, manga curta, três bolsos e logomarca da empresa;</t>
  </si>
  <si>
    <t>Calças compridas, tipo pijama, unissex, 100% algodão, preferencialmente na cor azul, com cós elástico e três bolsos;</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</si>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</sst>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0"/>
      <color rgb="FF000000"/>
      <name val="Arial"/>
      <family val="2"/>
    </font>
    <font>
      <u/>
      <sz val="9"/>
      <color indexed="12"/>
      <name val="Arial"/>
      <family val="2"/>
    </font>
    <font>
      <sz val="12"/>
      <name val="Arial"/>
      <family val="2"/>
    </font>
    <font>
      <sz val="10"/>
      <color rgb="FF000000"/>
      <name val="Calibri"/>
      <family val="2"/>
      <scheme val="minor"/>
    </font>
    <font>
      <sz val="14"/>
      <color theme="1"/>
      <name val="Calibri"/>
      <family val="2"/>
      <scheme val="minor"/>
    </font>
  </fonts>
  <fills count="19">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8" tint="0.79998168889431442"/>
        <bgColor indexed="64"/>
      </patternFill>
    </fill>
    <fill>
      <patternFill patternType="solid">
        <fgColor rgb="FFFFFF00"/>
        <bgColor rgb="FF000000"/>
      </patternFill>
    </fill>
    <fill>
      <patternFill patternType="solid">
        <fgColor rgb="FF8DB4E2"/>
        <bgColor rgb="FF000000"/>
      </patternFill>
    </fill>
    <fill>
      <patternFill patternType="solid">
        <fgColor theme="8" tint="0.59999389629810485"/>
        <bgColor indexed="64"/>
      </patternFill>
    </fill>
  </fills>
  <borders count="7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62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40" fillId="0" borderId="0" xfId="0" applyFont="1" applyAlignment="1">
      <alignment vertical="center"/>
    </xf>
    <xf numFmtId="0" fontId="41" fillId="0" borderId="0" xfId="0" applyFont="1" applyAlignment="1">
      <alignment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47"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4" fontId="0" fillId="0" borderId="1" xfId="0" applyNumberFormat="1" applyBorder="1" applyAlignment="1">
      <alignment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49"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0" fontId="0" fillId="0" borderId="70" xfId="0"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5" borderId="10" xfId="0" applyNumberFormat="1" applyFont="1" applyFill="1" applyBorder="1" applyAlignment="1">
      <alignment horizontal="center" vertical="center" wrapText="1"/>
    </xf>
    <xf numFmtId="2" fontId="7" fillId="15" borderId="46" xfId="0" applyNumberFormat="1" applyFont="1" applyFill="1" applyBorder="1" applyAlignment="1">
      <alignment horizontal="center" vertical="center" wrapText="1"/>
    </xf>
    <xf numFmtId="2" fontId="7" fillId="15" borderId="3" xfId="0" applyNumberFormat="1" applyFont="1" applyFill="1" applyBorder="1" applyAlignment="1">
      <alignment horizontal="center" vertical="center" wrapText="1"/>
    </xf>
    <xf numFmtId="2" fontId="7" fillId="15" borderId="1" xfId="0" applyNumberFormat="1" applyFont="1" applyFill="1" applyBorder="1" applyAlignment="1">
      <alignment horizontal="center" vertical="center" wrapText="1"/>
    </xf>
    <xf numFmtId="2" fontId="7" fillId="15" borderId="4" xfId="0" applyNumberFormat="1" applyFont="1" applyFill="1" applyBorder="1" applyAlignment="1">
      <alignment horizontal="center" vertical="center" wrapText="1"/>
    </xf>
    <xf numFmtId="0" fontId="47"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 xfId="9"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47" fillId="0" borderId="1" xfId="0" applyFont="1" applyBorder="1"/>
    <xf numFmtId="0" fontId="0" fillId="10" borderId="1" xfId="9" applyFont="1" applyFill="1" applyBorder="1" applyAlignment="1">
      <alignment horizontal="center" vertical="center" wrapText="1"/>
    </xf>
    <xf numFmtId="1" fontId="15" fillId="10" borderId="1" xfId="9" applyNumberFormat="1" applyFont="1" applyFill="1" applyBorder="1" applyAlignment="1">
      <alignment horizontal="center" vertical="center" wrapText="1"/>
    </xf>
    <xf numFmtId="0" fontId="25" fillId="16" borderId="46" xfId="0" applyFont="1" applyFill="1" applyBorder="1" applyAlignment="1">
      <alignment horizontal="center" vertical="center"/>
    </xf>
    <xf numFmtId="0" fontId="0" fillId="17" borderId="70" xfId="0" applyFill="1" applyBorder="1" applyAlignment="1">
      <alignment horizontal="center" vertical="center" wrapText="1"/>
    </xf>
    <xf numFmtId="0" fontId="0" fillId="17" borderId="71" xfId="0" applyFill="1" applyBorder="1" applyAlignment="1">
      <alignment horizontal="center" vertical="center" wrapText="1"/>
    </xf>
    <xf numFmtId="0" fontId="7" fillId="16" borderId="1" xfId="0" applyFont="1" applyFill="1" applyBorder="1" applyAlignment="1">
      <alignment horizontal="center" vertical="center" wrapText="1"/>
    </xf>
    <xf numFmtId="0" fontId="7" fillId="16" borderId="10" xfId="0" applyFont="1" applyFill="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15" fillId="6" borderId="38" xfId="0" applyFont="1" applyFill="1" applyBorder="1" applyAlignment="1">
      <alignment horizontal="center" vertical="center"/>
    </xf>
    <xf numFmtId="0" fontId="25" fillId="0" borderId="1" xfId="0" applyFont="1" applyBorder="1" applyAlignment="1">
      <alignment horizontal="left" vertical="center" wrapText="1"/>
    </xf>
    <xf numFmtId="0" fontId="25" fillId="0" borderId="70" xfId="0" applyFont="1" applyBorder="1" applyAlignment="1">
      <alignment horizontal="center" vertical="center"/>
    </xf>
    <xf numFmtId="2" fontId="50" fillId="10" borderId="10" xfId="0" applyNumberFormat="1" applyFont="1" applyFill="1" applyBorder="1" applyAlignment="1">
      <alignment horizontal="center" vertical="center"/>
    </xf>
    <xf numFmtId="2" fontId="7" fillId="15" borderId="72" xfId="0" applyNumberFormat="1" applyFont="1" applyFill="1" applyBorder="1" applyAlignment="1">
      <alignment horizontal="center" vertical="center" wrapText="1"/>
    </xf>
    <xf numFmtId="2" fontId="7" fillId="15" borderId="73"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51" fillId="18" borderId="1" xfId="0" applyFont="1" applyFill="1" applyBorder="1" applyAlignment="1">
      <alignment horizontal="center" vertical="center"/>
    </xf>
    <xf numFmtId="0" fontId="51" fillId="18"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0" fillId="0" borderId="1" xfId="0" applyBorder="1" applyAlignment="1">
      <alignment horizontal="left"/>
    </xf>
    <xf numFmtId="0" fontId="2" fillId="4" borderId="1" xfId="0" applyFont="1" applyFill="1" applyBorder="1" applyAlignment="1">
      <alignment horizontal="center"/>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1" xfId="0" applyFont="1" applyBorder="1" applyAlignment="1">
      <alignment horizontal="left"/>
    </xf>
    <xf numFmtId="0" fontId="1"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0" fillId="0" borderId="1" xfId="0" applyBorder="1" applyAlignment="1">
      <alignment horizontal="left" wrapText="1"/>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48"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48"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10">
    <cellStyle name="Hiperlink" xfId="4" builtinId="8"/>
    <cellStyle name="Hyperlink" xfId="6" xr:uid="{0C4028F5-2A56-46D9-AFF4-C8897231BF5C}"/>
    <cellStyle name="Moeda" xfId="1" builtinId="4"/>
    <cellStyle name="Normal" xfId="0" builtinId="0"/>
    <cellStyle name="Normal 2" xfId="9" xr:uid="{7FF85035-ECDF-4B19-9BD4-BF1A90ED3796}"/>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523875</xdr:colOff>
      <xdr:row>3</xdr:row>
      <xdr:rowOff>95250</xdr:rowOff>
    </xdr:from>
    <xdr:to>
      <xdr:col>12</xdr:col>
      <xdr:colOff>1095375</xdr:colOff>
      <xdr:row>4</xdr:row>
      <xdr:rowOff>104775</xdr:rowOff>
    </xdr:to>
    <xdr:sp macro="" textlink="">
      <xdr:nvSpPr>
        <xdr:cNvPr id="2" name="TextBox 1">
          <a:extLst>
            <a:ext uri="{FF2B5EF4-FFF2-40B4-BE49-F238E27FC236}">
              <a16:creationId xmlns:a16="http://schemas.microsoft.com/office/drawing/2014/main" id="{96827CDF-5511-48F6-9C05-E48768D2B42D}"/>
            </a:ext>
            <a:ext uri="{147F2762-F138-4A5C-976F-8EAC2B608ADB}">
              <a16:predDERef xmlns:a16="http://schemas.microsoft.com/office/drawing/2014/main" pred="{7A9B44C3-34DF-457E-8D4F-EA40D598A4D4}"/>
            </a:ext>
          </a:extLst>
        </xdr:cNvPr>
        <xdr:cNvSpPr txBox="1">
          <a:spLocks noChangeArrowheads="1"/>
        </xdr:cNvSpPr>
      </xdr:nvSpPr>
      <xdr:spPr bwMode="auto">
        <a:xfrm>
          <a:off x="10448925" y="581025"/>
          <a:ext cx="571500" cy="171450"/>
        </a:xfrm>
        <a:prstGeom prst="rect">
          <a:avLst/>
        </a:prstGeom>
        <a:solidFill>
          <a:srgbClr val="FFFFFF"/>
        </a:solidFill>
        <a:ln w="9525">
          <a:solidFill>
            <a:srgbClr val="FFFFFF"/>
          </a:solidFill>
          <a:miter lim="800000"/>
          <a:headEnd/>
          <a:tailEnd/>
        </a:ln>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pt-BR" sz="1000" b="0" i="0" u="none" strike="noStrike" baseline="0">
              <a:solidFill>
                <a:srgbClr val="000000"/>
              </a:solidFill>
              <a:latin typeface="Arial"/>
              <a:cs typeface="Arial"/>
            </a:rPr>
            <a:t>Data: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66</xdr:row>
      <xdr:rowOff>57150</xdr:rowOff>
    </xdr:from>
    <xdr:to>
      <xdr:col>1</xdr:col>
      <xdr:colOff>361950</xdr:colOff>
      <xdr:row>67</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67</xdr:row>
      <xdr:rowOff>104775</xdr:rowOff>
    </xdr:from>
    <xdr:to>
      <xdr:col>1</xdr:col>
      <xdr:colOff>1962150</xdr:colOff>
      <xdr:row>68</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67</xdr:row>
      <xdr:rowOff>114300</xdr:rowOff>
    </xdr:from>
    <xdr:to>
      <xdr:col>1</xdr:col>
      <xdr:colOff>3000374</xdr:colOff>
      <xdr:row>68</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66</xdr:row>
      <xdr:rowOff>50131</xdr:rowOff>
    </xdr:from>
    <xdr:to>
      <xdr:col>1</xdr:col>
      <xdr:colOff>2971800</xdr:colOff>
      <xdr:row>67</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66</xdr:row>
      <xdr:rowOff>57150</xdr:rowOff>
    </xdr:from>
    <xdr:to>
      <xdr:col>1</xdr:col>
      <xdr:colOff>361950</xdr:colOff>
      <xdr:row>67</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67</xdr:row>
      <xdr:rowOff>133350</xdr:rowOff>
    </xdr:from>
    <xdr:to>
      <xdr:col>1</xdr:col>
      <xdr:colOff>523875</xdr:colOff>
      <xdr:row>68</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67</xdr:row>
      <xdr:rowOff>133850</xdr:rowOff>
    </xdr:from>
    <xdr:to>
      <xdr:col>1</xdr:col>
      <xdr:colOff>2514600</xdr:colOff>
      <xdr:row>68</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68</xdr:row>
      <xdr:rowOff>58153</xdr:rowOff>
    </xdr:from>
    <xdr:to>
      <xdr:col>1</xdr:col>
      <xdr:colOff>1966161</xdr:colOff>
      <xdr:row>69</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68</xdr:row>
      <xdr:rowOff>107282</xdr:rowOff>
    </xdr:from>
    <xdr:to>
      <xdr:col>1</xdr:col>
      <xdr:colOff>429628</xdr:colOff>
      <xdr:row>69</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67</xdr:row>
      <xdr:rowOff>250658</xdr:rowOff>
    </xdr:from>
    <xdr:to>
      <xdr:col>3</xdr:col>
      <xdr:colOff>280736</xdr:colOff>
      <xdr:row>67</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61</xdr:row>
      <xdr:rowOff>104775</xdr:rowOff>
    </xdr:from>
    <xdr:to>
      <xdr:col>1</xdr:col>
      <xdr:colOff>1962150</xdr:colOff>
      <xdr:row>62</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61</xdr:row>
      <xdr:rowOff>114300</xdr:rowOff>
    </xdr:from>
    <xdr:to>
      <xdr:col>1</xdr:col>
      <xdr:colOff>3000374</xdr:colOff>
      <xdr:row>62</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60</xdr:row>
      <xdr:rowOff>50131</xdr:rowOff>
    </xdr:from>
    <xdr:to>
      <xdr:col>1</xdr:col>
      <xdr:colOff>2971800</xdr:colOff>
      <xdr:row>61</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60</xdr:row>
      <xdr:rowOff>57150</xdr:rowOff>
    </xdr:from>
    <xdr:to>
      <xdr:col>1</xdr:col>
      <xdr:colOff>361950</xdr:colOff>
      <xdr:row>61</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61</xdr:row>
      <xdr:rowOff>133350</xdr:rowOff>
    </xdr:from>
    <xdr:to>
      <xdr:col>1</xdr:col>
      <xdr:colOff>523875</xdr:colOff>
      <xdr:row>61</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61</xdr:row>
      <xdr:rowOff>133850</xdr:rowOff>
    </xdr:from>
    <xdr:to>
      <xdr:col>1</xdr:col>
      <xdr:colOff>2514600</xdr:colOff>
      <xdr:row>62</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62</xdr:row>
      <xdr:rowOff>58153</xdr:rowOff>
    </xdr:from>
    <xdr:to>
      <xdr:col>1</xdr:col>
      <xdr:colOff>1966161</xdr:colOff>
      <xdr:row>63</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62</xdr:row>
      <xdr:rowOff>107282</xdr:rowOff>
    </xdr:from>
    <xdr:to>
      <xdr:col>1</xdr:col>
      <xdr:colOff>429628</xdr:colOff>
      <xdr:row>63</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61</xdr:row>
      <xdr:rowOff>250658</xdr:rowOff>
    </xdr:from>
    <xdr:to>
      <xdr:col>3</xdr:col>
      <xdr:colOff>280736</xdr:colOff>
      <xdr:row>61</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18</xdr:row>
      <xdr:rowOff>104775</xdr:rowOff>
    </xdr:from>
    <xdr:to>
      <xdr:col>1</xdr:col>
      <xdr:colOff>1962150</xdr:colOff>
      <xdr:row>19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18</xdr:row>
      <xdr:rowOff>104775</xdr:rowOff>
    </xdr:from>
    <xdr:to>
      <xdr:col>1</xdr:col>
      <xdr:colOff>1962150</xdr:colOff>
      <xdr:row>19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101600</xdr:rowOff>
    </xdr:from>
    <xdr:to>
      <xdr:col>1</xdr:col>
      <xdr:colOff>1962150</xdr:colOff>
      <xdr:row>19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3003549</xdr:colOff>
      <xdr:row>19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17</xdr:row>
      <xdr:rowOff>46956</xdr:rowOff>
    </xdr:from>
    <xdr:to>
      <xdr:col>1</xdr:col>
      <xdr:colOff>2971800</xdr:colOff>
      <xdr:row>18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17</xdr:row>
      <xdr:rowOff>57150</xdr:rowOff>
    </xdr:from>
    <xdr:to>
      <xdr:col>1</xdr:col>
      <xdr:colOff>361950</xdr:colOff>
      <xdr:row>18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520700</xdr:colOff>
      <xdr:row>19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19</xdr:row>
      <xdr:rowOff>58153</xdr:rowOff>
    </xdr:from>
    <xdr:to>
      <xdr:col>1</xdr:col>
      <xdr:colOff>1969336</xdr:colOff>
      <xdr:row>20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19</xdr:row>
      <xdr:rowOff>104107</xdr:rowOff>
    </xdr:from>
    <xdr:to>
      <xdr:col>1</xdr:col>
      <xdr:colOff>426453</xdr:colOff>
      <xdr:row>20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19</xdr:row>
      <xdr:rowOff>6183</xdr:rowOff>
    </xdr:from>
    <xdr:to>
      <xdr:col>3</xdr:col>
      <xdr:colOff>277561</xdr:colOff>
      <xdr:row>19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19</xdr:row>
      <xdr:rowOff>107282</xdr:rowOff>
    </xdr:from>
    <xdr:to>
      <xdr:col>1</xdr:col>
      <xdr:colOff>429628</xdr:colOff>
      <xdr:row>20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18</xdr:row>
      <xdr:rowOff>104775</xdr:rowOff>
    </xdr:from>
    <xdr:to>
      <xdr:col>1</xdr:col>
      <xdr:colOff>1962150</xdr:colOff>
      <xdr:row>19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18</xdr:row>
      <xdr:rowOff>114300</xdr:rowOff>
    </xdr:from>
    <xdr:to>
      <xdr:col>1</xdr:col>
      <xdr:colOff>3000374</xdr:colOff>
      <xdr:row>19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17</xdr:row>
      <xdr:rowOff>50131</xdr:rowOff>
    </xdr:from>
    <xdr:to>
      <xdr:col>1</xdr:col>
      <xdr:colOff>2971800</xdr:colOff>
      <xdr:row>18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17</xdr:row>
      <xdr:rowOff>57150</xdr:rowOff>
    </xdr:from>
    <xdr:to>
      <xdr:col>1</xdr:col>
      <xdr:colOff>361950</xdr:colOff>
      <xdr:row>18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18</xdr:row>
      <xdr:rowOff>133350</xdr:rowOff>
    </xdr:from>
    <xdr:to>
      <xdr:col>1</xdr:col>
      <xdr:colOff>523875</xdr:colOff>
      <xdr:row>18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18</xdr:row>
      <xdr:rowOff>133850</xdr:rowOff>
    </xdr:from>
    <xdr:to>
      <xdr:col>1</xdr:col>
      <xdr:colOff>2514600</xdr:colOff>
      <xdr:row>19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19</xdr:row>
      <xdr:rowOff>58153</xdr:rowOff>
    </xdr:from>
    <xdr:to>
      <xdr:col>1</xdr:col>
      <xdr:colOff>1966161</xdr:colOff>
      <xdr:row>20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3</xdr:col>
      <xdr:colOff>10026</xdr:colOff>
      <xdr:row>18</xdr:row>
      <xdr:rowOff>250658</xdr:rowOff>
    </xdr:from>
    <xdr:to>
      <xdr:col>3</xdr:col>
      <xdr:colOff>280736</xdr:colOff>
      <xdr:row>18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3.xml"/><Relationship Id="rId5" Type="http://schemas.openxmlformats.org/officeDocument/2006/relationships/printerSettings" Target="../printerSettings/printerSettings7.bin"/><Relationship Id="rId4" Type="http://schemas.openxmlformats.org/officeDocument/2006/relationships/hyperlink" Target="http://www.america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33" t="s">
        <v>0</v>
      </c>
      <c r="B2" s="334"/>
      <c r="C2" s="335"/>
      <c r="F2" s="333" t="s">
        <v>1</v>
      </c>
      <c r="G2" s="334"/>
      <c r="H2" s="335"/>
    </row>
    <row r="4" spans="1:8" ht="13" x14ac:dyDescent="0.3">
      <c r="A4" s="10" t="s">
        <v>2</v>
      </c>
      <c r="F4" s="10" t="s">
        <v>2</v>
      </c>
    </row>
    <row r="5" spans="1:8" x14ac:dyDescent="0.25">
      <c r="A5" t="s">
        <v>3</v>
      </c>
      <c r="C5" s="7">
        <f>'Servente-SE-Item 14'!I45</f>
        <v>0</v>
      </c>
      <c r="F5" t="s">
        <v>3</v>
      </c>
      <c r="H5" s="7">
        <f>'Servente-SE-Item 14'!I45</f>
        <v>0</v>
      </c>
    </row>
    <row r="6" spans="1:8" x14ac:dyDescent="0.25">
      <c r="A6" t="s">
        <v>4</v>
      </c>
      <c r="C6" s="7">
        <f>'Servente-SE-Item 14'!I54</f>
        <v>0</v>
      </c>
      <c r="F6" t="s">
        <v>4</v>
      </c>
      <c r="H6" s="7">
        <f>'Servente-SE-Item 14'!I54</f>
        <v>0</v>
      </c>
    </row>
    <row r="7" spans="1:8" ht="13" x14ac:dyDescent="0.3">
      <c r="A7" s="10" t="s">
        <v>5</v>
      </c>
      <c r="C7" s="4">
        <f>SUM(C5:C6)</f>
        <v>0</v>
      </c>
      <c r="F7" s="10" t="s">
        <v>5</v>
      </c>
      <c r="H7" s="4">
        <f>SUM(H5:H6)</f>
        <v>0</v>
      </c>
    </row>
    <row r="9" spans="1:8" ht="13" x14ac:dyDescent="0.3">
      <c r="A9" s="10" t="s">
        <v>6</v>
      </c>
      <c r="C9" s="63">
        <f>(SUM('Servente-SE-Item 14'!H67:H73))</f>
        <v>0.28800000000000003</v>
      </c>
      <c r="F9" s="10" t="s">
        <v>6</v>
      </c>
      <c r="H9" s="63">
        <f>'Servente-SE-Item 14'!H74</f>
        <v>0.08</v>
      </c>
    </row>
    <row r="10" spans="1:8" ht="13" thickBot="1" x14ac:dyDescent="0.3"/>
    <row r="11" spans="1:8" ht="13.5" thickBot="1" x14ac:dyDescent="0.35">
      <c r="A11" s="64" t="s">
        <v>7</v>
      </c>
      <c r="B11" s="65"/>
      <c r="C11" s="66">
        <f>C7*C9</f>
        <v>0</v>
      </c>
      <c r="F11" s="64" t="s">
        <v>8</v>
      </c>
      <c r="G11" s="65"/>
      <c r="H11" s="66">
        <f>H7*H9</f>
        <v>0</v>
      </c>
    </row>
    <row r="13" spans="1:8" ht="13" thickBot="1" x14ac:dyDescent="0.3"/>
    <row r="14" spans="1:8" ht="13.5" thickBot="1" x14ac:dyDescent="0.3">
      <c r="C14" s="330" t="s">
        <v>9</v>
      </c>
      <c r="D14" s="331"/>
      <c r="E14" s="331"/>
      <c r="F14" s="332"/>
    </row>
    <row r="16" spans="1:8" x14ac:dyDescent="0.25">
      <c r="C16" t="str">
        <f>A11</f>
        <v>Valor GPS</v>
      </c>
      <c r="F16" s="7">
        <f>C11</f>
        <v>0</v>
      </c>
    </row>
    <row r="17" spans="3:8" x14ac:dyDescent="0.25">
      <c r="C17" t="str">
        <f>F11</f>
        <v>Valor FGTS</v>
      </c>
      <c r="F17" s="7">
        <f>H11</f>
        <v>0</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388</v>
      </c>
      <c r="B1" s="600" t="s">
        <v>389</v>
      </c>
      <c r="C1" s="600"/>
      <c r="D1" s="600"/>
      <c r="E1" s="600"/>
      <c r="F1" s="600"/>
      <c r="G1" s="600"/>
      <c r="H1" s="12">
        <f>'Servente-SE-Item 14'!H155+'Servente-SE-Item 14'!H156+'Servente-SE-Item 14'!H157</f>
        <v>0.14250000000000002</v>
      </c>
      <c r="I1" s="13"/>
    </row>
    <row r="2" spans="1:9" ht="13" x14ac:dyDescent="0.3">
      <c r="A2" s="14"/>
      <c r="B2" s="601">
        <v>100</v>
      </c>
      <c r="C2" s="601"/>
      <c r="D2" s="601"/>
      <c r="E2" s="601"/>
      <c r="F2" s="601"/>
      <c r="G2" s="601"/>
      <c r="H2" s="15"/>
      <c r="I2" s="16"/>
    </row>
    <row r="3" spans="1:9" ht="13" x14ac:dyDescent="0.3">
      <c r="A3" s="17"/>
      <c r="B3" s="35"/>
      <c r="C3" s="35"/>
      <c r="D3" s="35"/>
      <c r="E3" s="35"/>
      <c r="F3" s="35"/>
      <c r="G3" s="35"/>
      <c r="H3" s="15"/>
      <c r="I3" s="16"/>
    </row>
    <row r="4" spans="1:9" ht="13" x14ac:dyDescent="0.3">
      <c r="A4" s="14" t="s">
        <v>390</v>
      </c>
      <c r="B4" s="601" t="s">
        <v>391</v>
      </c>
      <c r="C4" s="601"/>
      <c r="D4" s="601"/>
      <c r="E4" s="601"/>
      <c r="F4" s="601"/>
      <c r="G4" s="601"/>
      <c r="H4" s="15"/>
      <c r="I4" s="16">
        <f>'Servente-SE-Item 14'!I152+'Servente-SE-Item 14'!I153+'Servente-SE-Item 14'!I170</f>
        <v>0</v>
      </c>
    </row>
    <row r="5" spans="1:9" ht="13" x14ac:dyDescent="0.3">
      <c r="A5" s="14"/>
      <c r="B5" s="35"/>
      <c r="C5" s="35"/>
      <c r="D5" s="35"/>
      <c r="E5" s="35"/>
      <c r="F5" s="35"/>
      <c r="G5" s="35"/>
      <c r="H5" s="15"/>
      <c r="I5" s="16"/>
    </row>
    <row r="6" spans="1:9" ht="13" x14ac:dyDescent="0.3">
      <c r="A6" s="14" t="s">
        <v>392</v>
      </c>
      <c r="B6" s="601" t="s">
        <v>393</v>
      </c>
      <c r="C6" s="601"/>
      <c r="D6" s="601"/>
      <c r="E6" s="601"/>
      <c r="F6" s="601"/>
      <c r="G6" s="601"/>
      <c r="H6" s="15"/>
      <c r="I6" s="16">
        <f>I4/(1-H1)</f>
        <v>0</v>
      </c>
    </row>
    <row r="7" spans="1:9" ht="13" x14ac:dyDescent="0.3">
      <c r="A7" s="14"/>
      <c r="B7" s="35"/>
      <c r="C7" s="35"/>
      <c r="D7" s="35"/>
      <c r="E7" s="35"/>
      <c r="F7" s="35"/>
      <c r="G7" s="35"/>
      <c r="H7" s="15"/>
      <c r="I7" s="16"/>
    </row>
    <row r="8" spans="1:9" ht="13" x14ac:dyDescent="0.3">
      <c r="A8" s="18"/>
      <c r="B8" s="602" t="s">
        <v>394</v>
      </c>
      <c r="C8" s="602"/>
      <c r="D8" s="602"/>
      <c r="E8" s="602"/>
      <c r="F8" s="602"/>
      <c r="G8" s="602"/>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33" t="s">
        <v>395</v>
      </c>
      <c r="B1" s="334"/>
      <c r="C1" s="334"/>
      <c r="D1" s="334"/>
      <c r="E1" s="334"/>
      <c r="F1" s="334"/>
      <c r="G1" s="334"/>
      <c r="H1" s="334"/>
      <c r="I1" s="335"/>
    </row>
    <row r="3" spans="1:16" ht="13" x14ac:dyDescent="0.3">
      <c r="A3" s="81" t="s">
        <v>396</v>
      </c>
    </row>
    <row r="5" spans="1:16" ht="13" x14ac:dyDescent="0.3">
      <c r="A5" s="10" t="s">
        <v>2</v>
      </c>
      <c r="B5" s="10"/>
    </row>
    <row r="7" spans="1:16" x14ac:dyDescent="0.25">
      <c r="A7" t="s">
        <v>397</v>
      </c>
      <c r="D7" s="7">
        <f>'Servente-SE-Item 14'!I45</f>
        <v>0</v>
      </c>
    </row>
    <row r="8" spans="1:16" x14ac:dyDescent="0.25">
      <c r="A8" t="s">
        <v>398</v>
      </c>
      <c r="D8" s="7">
        <f>'Servente-SE-Item 14'!I102</f>
        <v>0</v>
      </c>
    </row>
    <row r="9" spans="1:16" x14ac:dyDescent="0.25">
      <c r="A9" t="s">
        <v>399</v>
      </c>
      <c r="D9" s="7">
        <f>'Servente-SE-Item 14'!I112</f>
        <v>0</v>
      </c>
    </row>
    <row r="10" spans="1:16" x14ac:dyDescent="0.25">
      <c r="D10" s="7"/>
    </row>
    <row r="11" spans="1:16" ht="13" x14ac:dyDescent="0.3">
      <c r="A11" s="10" t="s">
        <v>400</v>
      </c>
      <c r="B11" s="10"/>
      <c r="C11" s="10"/>
      <c r="D11" s="4">
        <f>SUM(D7:D10)</f>
        <v>0</v>
      </c>
    </row>
    <row r="12" spans="1:16" ht="13" thickBot="1" x14ac:dyDescent="0.3"/>
    <row r="13" spans="1:16" ht="13" thickBot="1" x14ac:dyDescent="0.3">
      <c r="A13" s="83" t="s">
        <v>401</v>
      </c>
      <c r="B13" s="77"/>
      <c r="C13" s="77"/>
      <c r="D13" s="78">
        <v>30</v>
      </c>
      <c r="F13" s="603"/>
      <c r="G13" s="603"/>
      <c r="H13" s="603"/>
      <c r="I13" s="603"/>
      <c r="J13" s="603"/>
      <c r="K13" s="603"/>
      <c r="L13" s="603"/>
      <c r="M13" s="603"/>
    </row>
    <row r="14" spans="1:16" ht="13" thickBot="1" x14ac:dyDescent="0.3"/>
    <row r="15" spans="1:16" ht="13.5" thickBot="1" x14ac:dyDescent="0.35">
      <c r="A15" s="64" t="s">
        <v>402</v>
      </c>
      <c r="B15" s="82"/>
      <c r="C15" s="82"/>
      <c r="D15" s="66">
        <f>D11/D13</f>
        <v>0</v>
      </c>
      <c r="P15" s="10" t="s">
        <v>343</v>
      </c>
    </row>
    <row r="16" spans="1:16" ht="13" thickBot="1" x14ac:dyDescent="0.3"/>
    <row r="17" spans="1:17" ht="13.5" thickBot="1" x14ac:dyDescent="0.3">
      <c r="A17" s="83" t="s">
        <v>403</v>
      </c>
      <c r="B17" s="77"/>
      <c r="C17" s="77"/>
      <c r="D17" s="77"/>
      <c r="E17" s="77"/>
      <c r="F17" s="77"/>
      <c r="G17" s="77"/>
      <c r="H17" s="77"/>
      <c r="I17" s="161">
        <f>P17</f>
        <v>20.9589</v>
      </c>
      <c r="P17" s="144">
        <v>20.9589</v>
      </c>
      <c r="Q17" t="s">
        <v>404</v>
      </c>
    </row>
    <row r="18" spans="1:17" ht="13" thickBot="1" x14ac:dyDescent="0.3">
      <c r="P18" s="145">
        <v>1</v>
      </c>
      <c r="Q18" t="s">
        <v>405</v>
      </c>
    </row>
    <row r="19" spans="1:17" ht="13.5" thickBot="1" x14ac:dyDescent="0.3">
      <c r="A19" s="83" t="s">
        <v>406</v>
      </c>
      <c r="B19" s="77"/>
      <c r="C19" s="77"/>
      <c r="D19" s="77"/>
      <c r="E19" s="77"/>
      <c r="F19" s="77"/>
      <c r="G19" s="77"/>
      <c r="H19" s="77"/>
      <c r="I19" s="161">
        <f>P18+SUM(P21:P26)+P29</f>
        <v>4.8740000000000006</v>
      </c>
      <c r="P19" s="145">
        <v>0</v>
      </c>
      <c r="Q19" t="s">
        <v>407</v>
      </c>
    </row>
    <row r="20" spans="1:17" ht="13.5" thickBot="1" x14ac:dyDescent="0.3">
      <c r="P20" s="146">
        <v>0.96589999999999998</v>
      </c>
      <c r="Q20" t="s">
        <v>408</v>
      </c>
    </row>
    <row r="21" spans="1:17" ht="13.5" thickBot="1" x14ac:dyDescent="0.3">
      <c r="A21" s="83" t="s">
        <v>409</v>
      </c>
      <c r="B21" s="77"/>
      <c r="C21" s="77"/>
      <c r="D21" s="77"/>
      <c r="E21" s="77"/>
      <c r="F21" s="77"/>
      <c r="G21" s="77"/>
      <c r="H21" s="77"/>
      <c r="I21" s="161">
        <f>P27</f>
        <v>0.19969999999999999</v>
      </c>
      <c r="P21" s="145">
        <v>3.4931999999999999</v>
      </c>
      <c r="Q21" t="s">
        <v>410</v>
      </c>
    </row>
    <row r="22" spans="1:17" ht="13" thickBot="1" x14ac:dyDescent="0.3">
      <c r="P22" s="145">
        <v>0.26879999999999998</v>
      </c>
      <c r="Q22" t="s">
        <v>411</v>
      </c>
    </row>
    <row r="23" spans="1:17" ht="13.5" thickBot="1" x14ac:dyDescent="0.3">
      <c r="A23" s="83" t="s">
        <v>412</v>
      </c>
      <c r="B23" s="77"/>
      <c r="C23" s="77"/>
      <c r="D23" s="77"/>
      <c r="E23" s="77"/>
      <c r="F23" s="77"/>
      <c r="G23" s="77"/>
      <c r="H23" s="77"/>
      <c r="I23" s="161">
        <f>P20</f>
        <v>0.96589999999999998</v>
      </c>
      <c r="P23" s="145">
        <v>4.2700000000000002E-2</v>
      </c>
      <c r="Q23" t="s">
        <v>413</v>
      </c>
    </row>
    <row r="24" spans="1:17" ht="13" thickBot="1" x14ac:dyDescent="0.3">
      <c r="P24" s="145">
        <v>3.5499999999999997E-2</v>
      </c>
      <c r="Q24" t="s">
        <v>414</v>
      </c>
    </row>
    <row r="25" spans="1:17" ht="13.5" thickBot="1" x14ac:dyDescent="0.3">
      <c r="A25" s="83" t="s">
        <v>415</v>
      </c>
      <c r="B25" s="77"/>
      <c r="C25" s="77"/>
      <c r="D25" s="77"/>
      <c r="E25" s="77"/>
      <c r="F25" s="77"/>
      <c r="G25" s="77"/>
      <c r="H25" s="77"/>
      <c r="I25" s="161">
        <f>P28</f>
        <v>2.4752999999999998</v>
      </c>
      <c r="P25" s="145">
        <v>0.02</v>
      </c>
      <c r="Q25" t="s">
        <v>416</v>
      </c>
    </row>
    <row r="26" spans="1:17" ht="13" thickBot="1" x14ac:dyDescent="0.3">
      <c r="P26" s="145">
        <v>4.0000000000000001E-3</v>
      </c>
      <c r="Q26" t="s">
        <v>417</v>
      </c>
    </row>
    <row r="27" spans="1:17" ht="13.5" thickBot="1" x14ac:dyDescent="0.3">
      <c r="I27" s="83" t="s">
        <v>418</v>
      </c>
      <c r="J27" s="119">
        <f>SUM(I17:I25)</f>
        <v>29.473800000000004</v>
      </c>
      <c r="P27" s="146">
        <v>0.19969999999999999</v>
      </c>
      <c r="Q27" t="s">
        <v>419</v>
      </c>
    </row>
    <row r="28" spans="1:17" ht="13.5" thickBot="1" x14ac:dyDescent="0.3">
      <c r="A28" s="83" t="s">
        <v>420</v>
      </c>
      <c r="B28" s="77"/>
      <c r="C28" s="77"/>
      <c r="D28" s="77"/>
      <c r="E28" s="79">
        <f>D15*I17/12</f>
        <v>0</v>
      </c>
      <c r="P28" s="146">
        <v>2.4752999999999998</v>
      </c>
      <c r="Q28" t="s">
        <v>421</v>
      </c>
    </row>
    <row r="29" spans="1:17" ht="13" thickBot="1" x14ac:dyDescent="0.3">
      <c r="P29" s="147">
        <v>9.7999999999999997E-3</v>
      </c>
      <c r="Q29" t="s">
        <v>422</v>
      </c>
    </row>
    <row r="30" spans="1:17" ht="13.5" thickBot="1" x14ac:dyDescent="0.3">
      <c r="A30" s="83" t="s">
        <v>423</v>
      </c>
      <c r="B30" s="77"/>
      <c r="C30" s="77"/>
      <c r="D30" s="77"/>
      <c r="E30" s="79">
        <f>D15*I19/12</f>
        <v>0</v>
      </c>
    </row>
    <row r="31" spans="1:17" ht="13.5" thickBot="1" x14ac:dyDescent="0.35">
      <c r="P31" s="148">
        <f>SUM(P17:P29)</f>
        <v>29.473799999999997</v>
      </c>
      <c r="Q31" s="37" t="s">
        <v>424</v>
      </c>
    </row>
    <row r="32" spans="1:17" ht="13.5" thickBot="1" x14ac:dyDescent="0.3">
      <c r="A32" s="83" t="s">
        <v>425</v>
      </c>
      <c r="B32" s="77"/>
      <c r="C32" s="77"/>
      <c r="D32" s="77"/>
      <c r="E32" s="79">
        <f>D15*I21/12</f>
        <v>0</v>
      </c>
    </row>
    <row r="33" spans="1:16" ht="13" thickBot="1" x14ac:dyDescent="0.3"/>
    <row r="34" spans="1:16" ht="13.5" thickBot="1" x14ac:dyDescent="0.3">
      <c r="A34" s="83" t="s">
        <v>426</v>
      </c>
      <c r="B34" s="77"/>
      <c r="C34" s="77"/>
      <c r="D34" s="77"/>
      <c r="E34" s="79">
        <f>D15*I23/12</f>
        <v>0</v>
      </c>
      <c r="P34" s="118"/>
    </row>
    <row r="35" spans="1:16" ht="13" thickBot="1" x14ac:dyDescent="0.3"/>
    <row r="36" spans="1:16" ht="13.5" thickBot="1" x14ac:dyDescent="0.3">
      <c r="A36" s="83" t="s">
        <v>427</v>
      </c>
      <c r="B36" s="77"/>
      <c r="C36" s="77"/>
      <c r="D36" s="77"/>
      <c r="E36" s="79">
        <f>D15*I25/12</f>
        <v>0</v>
      </c>
    </row>
    <row r="37" spans="1:16" ht="13" thickBot="1" x14ac:dyDescent="0.3"/>
    <row r="38" spans="1:16" ht="13.5" thickBot="1" x14ac:dyDescent="0.3">
      <c r="C38" s="604" t="s">
        <v>428</v>
      </c>
      <c r="D38" s="605"/>
      <c r="E38" s="605"/>
      <c r="F38" s="605"/>
      <c r="G38" s="605"/>
      <c r="H38" s="605"/>
      <c r="I38" s="606"/>
      <c r="J38" s="79">
        <f>SUM(E28:E36)</f>
        <v>0</v>
      </c>
    </row>
    <row r="41" spans="1:16" ht="13" thickBot="1" x14ac:dyDescent="0.3"/>
    <row r="42" spans="1:16" ht="13.5" thickBot="1" x14ac:dyDescent="0.3">
      <c r="A42" s="607" t="s">
        <v>429</v>
      </c>
      <c r="B42" s="608"/>
      <c r="C42" s="608"/>
      <c r="D42" s="609"/>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397</v>
      </c>
      <c r="B46" s="150"/>
      <c r="C46" s="150"/>
      <c r="D46" s="152">
        <f>'Servente-SE-Item 14'!I45</f>
        <v>0</v>
      </c>
      <c r="E46" s="150"/>
      <c r="F46" s="150"/>
      <c r="G46" s="150"/>
    </row>
    <row r="47" spans="1:16" x14ac:dyDescent="0.25">
      <c r="A47" s="150" t="s">
        <v>398</v>
      </c>
      <c r="B47" s="150"/>
      <c r="C47" s="150"/>
      <c r="D47" s="152">
        <f>'Servente-SE-Item 14'!I102</f>
        <v>0</v>
      </c>
      <c r="E47" s="150"/>
      <c r="F47" s="150"/>
      <c r="G47" s="150"/>
    </row>
    <row r="48" spans="1:16" x14ac:dyDescent="0.25">
      <c r="A48" s="150" t="s">
        <v>399</v>
      </c>
      <c r="B48" s="150"/>
      <c r="C48" s="150"/>
      <c r="D48" s="152">
        <f>'Servente-SE-Item 14'!I112</f>
        <v>0</v>
      </c>
      <c r="E48" s="150"/>
      <c r="F48" s="150"/>
      <c r="G48" s="150"/>
    </row>
    <row r="49" spans="1:10" x14ac:dyDescent="0.25">
      <c r="A49" s="150"/>
      <c r="B49" s="150"/>
      <c r="C49" s="150"/>
      <c r="D49" s="152"/>
      <c r="E49" s="150"/>
      <c r="F49" s="150"/>
      <c r="G49" s="150"/>
    </row>
    <row r="50" spans="1:10" ht="13" x14ac:dyDescent="0.3">
      <c r="A50" s="151" t="s">
        <v>400</v>
      </c>
      <c r="B50" s="151"/>
      <c r="C50" s="151"/>
      <c r="D50" s="153">
        <f>SUM(D46:D49)</f>
        <v>0</v>
      </c>
      <c r="E50" s="150"/>
      <c r="F50" s="150"/>
      <c r="G50" s="150"/>
    </row>
    <row r="51" spans="1:10" ht="13" thickBot="1" x14ac:dyDescent="0.3">
      <c r="A51" s="150"/>
      <c r="B51" s="150"/>
      <c r="C51" s="150"/>
      <c r="D51" s="150"/>
      <c r="E51" s="150"/>
      <c r="F51" s="150"/>
      <c r="G51" s="150"/>
    </row>
    <row r="52" spans="1:10" ht="13" thickBot="1" x14ac:dyDescent="0.3">
      <c r="A52" s="154" t="s">
        <v>430</v>
      </c>
      <c r="B52" s="155"/>
      <c r="C52" s="155"/>
      <c r="D52" s="156">
        <v>220</v>
      </c>
      <c r="E52" s="157" t="s">
        <v>431</v>
      </c>
      <c r="F52" s="150" t="s">
        <v>432</v>
      </c>
      <c r="G52" s="150"/>
    </row>
    <row r="53" spans="1:10" ht="13" thickBot="1" x14ac:dyDescent="0.3">
      <c r="A53" s="150"/>
      <c r="B53" s="150"/>
      <c r="C53" s="150"/>
      <c r="D53" s="150"/>
      <c r="E53" s="150"/>
      <c r="F53" s="150"/>
      <c r="G53" s="150"/>
    </row>
    <row r="54" spans="1:10" ht="13.5" thickBot="1" x14ac:dyDescent="0.35">
      <c r="A54" s="158" t="s">
        <v>433</v>
      </c>
      <c r="B54" s="159"/>
      <c r="C54" s="159"/>
      <c r="D54" s="160">
        <f>D50/D52</f>
        <v>0</v>
      </c>
      <c r="E54" s="150"/>
      <c r="F54" s="150"/>
      <c r="G54" s="150"/>
    </row>
    <row r="55" spans="1:10" ht="13" thickBot="1" x14ac:dyDescent="0.3">
      <c r="A55" s="150"/>
      <c r="B55" s="150"/>
      <c r="C55" s="150"/>
      <c r="D55" s="150"/>
      <c r="E55" s="150"/>
      <c r="F55" s="150"/>
      <c r="G55" s="150"/>
    </row>
    <row r="56" spans="1:10" ht="13" thickBot="1" x14ac:dyDescent="0.3">
      <c r="A56" s="154" t="s">
        <v>434</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435</v>
      </c>
      <c r="B58" s="159"/>
      <c r="C58" s="159"/>
      <c r="D58" s="160">
        <f>D54*D56</f>
        <v>0</v>
      </c>
      <c r="E58" s="150"/>
      <c r="F58" s="150"/>
      <c r="G58" s="150"/>
    </row>
    <row r="62" spans="1:10" x14ac:dyDescent="0.25">
      <c r="A62" s="412" t="s">
        <v>436</v>
      </c>
      <c r="B62" s="412"/>
      <c r="C62" s="412"/>
      <c r="D62" s="412"/>
      <c r="E62" s="412"/>
      <c r="F62" s="412"/>
      <c r="G62" s="412"/>
      <c r="H62" s="412"/>
      <c r="I62" s="412"/>
      <c r="J62" s="412"/>
    </row>
    <row r="63" spans="1:10" x14ac:dyDescent="0.25">
      <c r="A63" s="412"/>
      <c r="B63" s="412"/>
      <c r="C63" s="412"/>
      <c r="D63" s="412"/>
      <c r="E63" s="412"/>
      <c r="F63" s="412"/>
      <c r="G63" s="412"/>
      <c r="H63" s="412"/>
      <c r="I63" s="412"/>
      <c r="J63" s="412"/>
    </row>
    <row r="64" spans="1:10" x14ac:dyDescent="0.25">
      <c r="A64" s="412"/>
      <c r="B64" s="412"/>
      <c r="C64" s="412"/>
      <c r="D64" s="412"/>
      <c r="E64" s="412"/>
      <c r="F64" s="412"/>
      <c r="G64" s="412"/>
      <c r="H64" s="412"/>
      <c r="I64" s="412"/>
      <c r="J64" s="412"/>
    </row>
    <row r="65" spans="1:10" x14ac:dyDescent="0.25">
      <c r="A65" s="412"/>
      <c r="B65" s="412"/>
      <c r="C65" s="412"/>
      <c r="D65" s="412"/>
      <c r="E65" s="412"/>
      <c r="F65" s="412"/>
      <c r="G65" s="412"/>
      <c r="H65" s="412"/>
      <c r="I65" s="412"/>
      <c r="J65" s="412"/>
    </row>
    <row r="66" spans="1:10" x14ac:dyDescent="0.25">
      <c r="A66" s="412"/>
      <c r="B66" s="412"/>
      <c r="C66" s="412"/>
      <c r="D66" s="412"/>
      <c r="E66" s="412"/>
      <c r="F66" s="412"/>
      <c r="G66" s="412"/>
      <c r="H66" s="412"/>
      <c r="I66" s="412"/>
      <c r="J66" s="412"/>
    </row>
    <row r="67" spans="1:10" x14ac:dyDescent="0.25">
      <c r="A67" s="412"/>
      <c r="B67" s="412"/>
      <c r="C67" s="412"/>
      <c r="D67" s="412"/>
      <c r="E67" s="412"/>
      <c r="F67" s="412"/>
      <c r="G67" s="412"/>
      <c r="H67" s="412"/>
      <c r="I67" s="412"/>
      <c r="J67" s="412"/>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437</v>
      </c>
    </row>
    <row r="3" spans="1:4" ht="13" x14ac:dyDescent="0.3">
      <c r="A3" s="10" t="s">
        <v>438</v>
      </c>
      <c r="B3" t="e">
        <f>'Servente-SE-Item 14'!I172/'Servente-SE-Item 14'!I39</f>
        <v>#DIV/0!</v>
      </c>
    </row>
    <row r="5" spans="1:4" x14ac:dyDescent="0.25">
      <c r="A5" t="s">
        <v>439</v>
      </c>
    </row>
    <row r="7" spans="1:4" x14ac:dyDescent="0.25">
      <c r="A7" t="s">
        <v>440</v>
      </c>
    </row>
    <row r="9" spans="1:4" x14ac:dyDescent="0.25">
      <c r="A9" s="41">
        <v>2.2799999999999998</v>
      </c>
      <c r="B9" t="s">
        <v>441</v>
      </c>
      <c r="D9" s="162" t="s">
        <v>442</v>
      </c>
    </row>
    <row r="10" spans="1:4" x14ac:dyDescent="0.25">
      <c r="A10" s="41" t="s">
        <v>443</v>
      </c>
      <c r="B10" t="s">
        <v>444</v>
      </c>
      <c r="D10" t="s">
        <v>445</v>
      </c>
    </row>
    <row r="11" spans="1:4" x14ac:dyDescent="0.25">
      <c r="A11" s="41" t="s">
        <v>446</v>
      </c>
      <c r="B11" t="s">
        <v>447</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80" t="s">
        <v>448</v>
      </c>
      <c r="B1" s="381"/>
      <c r="C1" s="381"/>
      <c r="D1" s="381"/>
      <c r="E1" s="381"/>
      <c r="F1" s="381"/>
      <c r="G1" s="381"/>
      <c r="H1" s="381"/>
      <c r="I1" s="382"/>
    </row>
    <row r="2" spans="1:9" ht="13" x14ac:dyDescent="0.25">
      <c r="A2" s="38"/>
      <c r="B2" s="38"/>
      <c r="C2" s="38"/>
      <c r="D2" s="38"/>
      <c r="E2" s="38"/>
      <c r="F2" s="38"/>
      <c r="G2" s="38"/>
      <c r="H2" s="38"/>
      <c r="I2" s="38"/>
    </row>
    <row r="3" spans="1:9" ht="13" x14ac:dyDescent="0.25">
      <c r="A3" s="38" t="s">
        <v>449</v>
      </c>
      <c r="B3" s="38"/>
      <c r="C3" s="38"/>
      <c r="D3" s="38"/>
      <c r="E3" s="38"/>
      <c r="F3" s="38"/>
      <c r="G3" s="38"/>
      <c r="H3" s="38"/>
      <c r="I3" s="38"/>
    </row>
    <row r="4" spans="1:9" ht="15" customHeight="1" x14ac:dyDescent="0.25">
      <c r="A4" s="625" t="s">
        <v>450</v>
      </c>
      <c r="B4" s="625"/>
      <c r="C4" s="625"/>
      <c r="D4" s="625"/>
      <c r="E4" s="625"/>
      <c r="F4" s="625"/>
      <c r="G4" s="625"/>
      <c r="H4" s="625"/>
      <c r="I4" s="625"/>
    </row>
    <row r="5" spans="1:9" ht="15" customHeight="1" x14ac:dyDescent="0.25">
      <c r="A5" s="625" t="s">
        <v>451</v>
      </c>
      <c r="B5" s="625"/>
      <c r="C5" s="625"/>
      <c r="D5" s="625"/>
      <c r="E5" s="625"/>
      <c r="F5" s="625"/>
      <c r="G5" s="625"/>
      <c r="H5" s="625"/>
      <c r="I5" s="625"/>
    </row>
    <row r="6" spans="1:9" ht="15" customHeight="1" x14ac:dyDescent="0.25">
      <c r="A6" s="625" t="s">
        <v>452</v>
      </c>
      <c r="B6" s="625"/>
      <c r="C6" s="625"/>
      <c r="D6" s="625"/>
      <c r="E6" s="625"/>
      <c r="F6" s="625"/>
      <c r="G6" s="625"/>
      <c r="H6" s="625"/>
      <c r="I6" s="625"/>
    </row>
    <row r="7" spans="1:9" ht="15" customHeight="1" x14ac:dyDescent="0.25">
      <c r="A7" s="625"/>
      <c r="B7" s="625"/>
      <c r="C7" s="625"/>
      <c r="D7" s="625"/>
      <c r="E7" s="625"/>
      <c r="F7" s="625"/>
      <c r="G7" s="625"/>
      <c r="H7" s="625"/>
      <c r="I7" s="625"/>
    </row>
    <row r="8" spans="1:9" ht="27" customHeight="1" x14ac:dyDescent="0.25">
      <c r="A8" s="625" t="s">
        <v>453</v>
      </c>
      <c r="B8" s="625"/>
      <c r="C8" s="625"/>
      <c r="D8" s="625"/>
      <c r="E8" s="625"/>
      <c r="F8" s="625"/>
      <c r="G8" s="625"/>
      <c r="H8" s="625"/>
      <c r="I8" s="625"/>
    </row>
    <row r="9" spans="1:9" ht="15" customHeight="1" x14ac:dyDescent="0.25">
      <c r="A9" s="617" t="s">
        <v>454</v>
      </c>
      <c r="B9" s="617"/>
      <c r="C9" s="617"/>
      <c r="D9" s="617"/>
      <c r="E9" s="617"/>
      <c r="F9" s="617"/>
      <c r="G9" s="617"/>
      <c r="H9" s="617"/>
      <c r="I9" s="617"/>
    </row>
    <row r="10" spans="1:9" ht="15" customHeight="1" x14ac:dyDescent="0.25">
      <c r="A10" s="617"/>
      <c r="B10" s="617"/>
      <c r="C10" s="617"/>
      <c r="D10" s="617"/>
      <c r="E10" s="617"/>
      <c r="F10" s="617"/>
      <c r="G10" s="617"/>
      <c r="H10" s="617"/>
      <c r="I10" s="617"/>
    </row>
    <row r="11" spans="1:9" ht="30" customHeight="1" x14ac:dyDescent="0.25">
      <c r="A11" s="625" t="s">
        <v>455</v>
      </c>
      <c r="B11" s="625"/>
      <c r="C11" s="625"/>
      <c r="D11" s="625"/>
      <c r="E11" s="625"/>
      <c r="F11" s="625"/>
      <c r="G11" s="625"/>
      <c r="H11" s="625"/>
      <c r="I11" s="625"/>
    </row>
    <row r="12" spans="1:9" ht="30" customHeight="1" x14ac:dyDescent="0.25">
      <c r="A12" s="625" t="s">
        <v>456</v>
      </c>
      <c r="B12" s="625"/>
      <c r="C12" s="625"/>
      <c r="D12" s="625"/>
      <c r="E12" s="625"/>
      <c r="F12" s="625"/>
      <c r="G12" s="625"/>
      <c r="H12" s="625"/>
      <c r="I12" s="625"/>
    </row>
    <row r="13" spans="1:9" ht="30" customHeight="1" x14ac:dyDescent="0.25">
      <c r="A13" s="625" t="s">
        <v>457</v>
      </c>
      <c r="B13" s="625"/>
      <c r="C13" s="625"/>
      <c r="D13" s="625"/>
      <c r="E13" s="625"/>
      <c r="F13" s="625"/>
      <c r="G13" s="625"/>
      <c r="H13" s="625"/>
      <c r="I13" s="625"/>
    </row>
    <row r="14" spans="1:9" ht="30" customHeight="1" x14ac:dyDescent="0.25">
      <c r="A14" s="625" t="s">
        <v>458</v>
      </c>
      <c r="B14" s="625"/>
      <c r="C14" s="625"/>
      <c r="D14" s="625"/>
      <c r="E14" s="625"/>
      <c r="F14" s="625"/>
      <c r="G14" s="625"/>
      <c r="H14" s="625"/>
      <c r="I14" s="625"/>
    </row>
    <row r="15" spans="1:9" ht="30" customHeight="1" x14ac:dyDescent="0.25">
      <c r="A15" s="618" t="s">
        <v>459</v>
      </c>
      <c r="B15" s="618"/>
      <c r="C15" s="618"/>
      <c r="D15" s="618"/>
      <c r="E15" s="618"/>
      <c r="F15" s="618"/>
      <c r="G15" s="618"/>
      <c r="H15" s="618"/>
      <c r="I15" s="618"/>
    </row>
    <row r="16" spans="1:9" ht="12.75" customHeight="1" thickBot="1" x14ac:dyDescent="0.3">
      <c r="A16" s="618"/>
      <c r="B16" s="618"/>
      <c r="C16" s="618"/>
      <c r="D16" s="618"/>
      <c r="E16" s="618"/>
      <c r="F16" s="618"/>
      <c r="G16" s="618"/>
      <c r="H16" s="618"/>
      <c r="I16" s="618"/>
    </row>
    <row r="17" spans="1:9" ht="13.5" thickBot="1" x14ac:dyDescent="0.3">
      <c r="A17" s="622" t="s">
        <v>460</v>
      </c>
      <c r="B17" s="623"/>
      <c r="C17" s="623"/>
      <c r="D17" s="623"/>
      <c r="E17" s="623"/>
      <c r="F17" s="623"/>
      <c r="G17" s="623"/>
      <c r="H17" s="623"/>
      <c r="I17" s="624"/>
    </row>
    <row r="19" spans="1:9" ht="13" x14ac:dyDescent="0.3">
      <c r="A19" s="347" t="s">
        <v>79</v>
      </c>
      <c r="B19" s="347"/>
      <c r="C19" s="347"/>
      <c r="D19" s="347"/>
      <c r="E19" s="347"/>
      <c r="F19" s="347"/>
      <c r="G19" s="347"/>
      <c r="H19" s="347"/>
      <c r="I19" s="347"/>
    </row>
    <row r="20" spans="1:9" ht="13" x14ac:dyDescent="0.3">
      <c r="A20" s="47" t="s">
        <v>80</v>
      </c>
      <c r="B20" s="395" t="s">
        <v>81</v>
      </c>
      <c r="C20" s="396"/>
      <c r="D20" s="396"/>
      <c r="E20" s="396"/>
      <c r="F20" s="396"/>
      <c r="G20" s="396"/>
      <c r="H20" s="397"/>
      <c r="I20" s="8" t="s">
        <v>64</v>
      </c>
    </row>
    <row r="21" spans="1:9" ht="24.75" customHeight="1" x14ac:dyDescent="0.25">
      <c r="A21" s="47" t="s">
        <v>30</v>
      </c>
      <c r="B21" s="619" t="s">
        <v>461</v>
      </c>
      <c r="C21" s="342"/>
      <c r="D21" s="342"/>
      <c r="E21" s="342"/>
      <c r="F21" s="342"/>
      <c r="G21" s="342"/>
      <c r="H21" s="343"/>
      <c r="I21" s="163">
        <f>1/12</f>
        <v>8.3333333333333329E-2</v>
      </c>
    </row>
    <row r="22" spans="1:9" ht="24.75" customHeight="1" x14ac:dyDescent="0.3">
      <c r="A22" s="8" t="s">
        <v>32</v>
      </c>
      <c r="B22" s="619" t="s">
        <v>462</v>
      </c>
      <c r="C22" s="620"/>
      <c r="D22" s="620"/>
      <c r="E22" s="620"/>
      <c r="F22" s="620"/>
      <c r="G22" s="620"/>
      <c r="H22" s="621"/>
      <c r="I22" s="24">
        <v>0.121</v>
      </c>
    </row>
    <row r="23" spans="1:9" ht="13" x14ac:dyDescent="0.3">
      <c r="A23" s="345" t="s">
        <v>84</v>
      </c>
      <c r="B23" s="345"/>
      <c r="C23" s="345"/>
      <c r="D23" s="345"/>
      <c r="E23" s="345"/>
      <c r="F23" s="345"/>
      <c r="G23" s="345"/>
      <c r="H23" s="42"/>
      <c r="I23" s="42">
        <f>TRUNC(SUM(I21:I22),4)</f>
        <v>0.20430000000000001</v>
      </c>
    </row>
    <row r="24" spans="1:9" ht="37.5" customHeight="1" x14ac:dyDescent="0.25">
      <c r="A24" s="47" t="s">
        <v>35</v>
      </c>
      <c r="B24" s="619" t="s">
        <v>463</v>
      </c>
      <c r="C24" s="620"/>
      <c r="D24" s="620"/>
      <c r="E24" s="620"/>
      <c r="F24" s="620"/>
      <c r="G24" s="620"/>
      <c r="H24" s="621"/>
      <c r="I24" s="163">
        <v>7.8200000000000006E-2</v>
      </c>
    </row>
    <row r="25" spans="1:9" ht="13" x14ac:dyDescent="0.3">
      <c r="A25" s="345" t="s">
        <v>86</v>
      </c>
      <c r="B25" s="345"/>
      <c r="C25" s="345"/>
      <c r="D25" s="345"/>
      <c r="E25" s="345"/>
      <c r="F25" s="345"/>
      <c r="G25" s="345"/>
      <c r="H25" s="42"/>
      <c r="I25" s="42">
        <f>TRUNC(SUM(I23:I24),4)</f>
        <v>0.28249999999999997</v>
      </c>
    </row>
    <row r="26" spans="1:9" ht="13" x14ac:dyDescent="0.3">
      <c r="A26" s="171" t="s">
        <v>464</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347" t="s">
        <v>129</v>
      </c>
      <c r="B30" s="347"/>
      <c r="C30" s="347"/>
      <c r="D30" s="347"/>
      <c r="E30" s="347"/>
      <c r="F30" s="347"/>
      <c r="G30" s="347"/>
      <c r="H30" s="347"/>
      <c r="I30" s="347"/>
    </row>
    <row r="31" spans="1:9" ht="13" x14ac:dyDescent="0.3">
      <c r="A31" s="8">
        <v>3</v>
      </c>
      <c r="B31" s="348" t="s">
        <v>130</v>
      </c>
      <c r="C31" s="348"/>
      <c r="D31" s="348"/>
      <c r="E31" s="348"/>
      <c r="F31" s="348"/>
      <c r="G31" s="348"/>
      <c r="H31" s="8" t="s">
        <v>64</v>
      </c>
      <c r="I31" s="8" t="s">
        <v>65</v>
      </c>
    </row>
    <row r="32" spans="1:9" ht="13" x14ac:dyDescent="0.3">
      <c r="A32" s="8" t="s">
        <v>30</v>
      </c>
      <c r="B32" s="344" t="s">
        <v>131</v>
      </c>
      <c r="C32" s="344"/>
      <c r="D32" s="344"/>
      <c r="E32" s="344"/>
      <c r="F32" s="344"/>
      <c r="G32" s="344"/>
      <c r="H32" s="1">
        <v>4.1999999999999997E-3</v>
      </c>
      <c r="I32" s="25"/>
    </row>
    <row r="33" spans="1:11" ht="13" x14ac:dyDescent="0.25">
      <c r="A33" s="47" t="s">
        <v>32</v>
      </c>
      <c r="B33" s="389" t="s">
        <v>132</v>
      </c>
      <c r="C33" s="389"/>
      <c r="D33" s="389"/>
      <c r="E33" s="389"/>
      <c r="F33" s="389"/>
      <c r="G33" s="389"/>
      <c r="H33" s="163">
        <v>0.08</v>
      </c>
      <c r="I33" s="164"/>
    </row>
    <row r="34" spans="1:11" ht="39" customHeight="1" x14ac:dyDescent="0.25">
      <c r="A34" s="47" t="s">
        <v>35</v>
      </c>
      <c r="B34" s="389" t="s">
        <v>465</v>
      </c>
      <c r="C34" s="389"/>
      <c r="D34" s="389"/>
      <c r="E34" s="389"/>
      <c r="F34" s="389"/>
      <c r="G34" s="389"/>
      <c r="H34" s="163">
        <v>2E-3</v>
      </c>
      <c r="I34" s="164"/>
      <c r="K34" s="87"/>
    </row>
    <row r="35" spans="1:11" ht="13" x14ac:dyDescent="0.3">
      <c r="A35" s="8" t="s">
        <v>37</v>
      </c>
      <c r="B35" s="344" t="s">
        <v>134</v>
      </c>
      <c r="C35" s="344"/>
      <c r="D35" s="344"/>
      <c r="E35" s="344"/>
      <c r="F35" s="344"/>
      <c r="G35" s="344"/>
      <c r="H35" s="1">
        <v>1.9400000000000001E-2</v>
      </c>
      <c r="I35" s="25"/>
    </row>
    <row r="36" spans="1:11" ht="13" x14ac:dyDescent="0.3">
      <c r="A36" s="8" t="s">
        <v>72</v>
      </c>
      <c r="B36" s="391" t="s">
        <v>135</v>
      </c>
      <c r="C36" s="391"/>
      <c r="D36" s="391"/>
      <c r="E36" s="391"/>
      <c r="F36" s="391"/>
      <c r="G36" s="391"/>
      <c r="H36" s="24">
        <v>0.36799999999999999</v>
      </c>
      <c r="I36" s="25"/>
    </row>
    <row r="37" spans="1:11" ht="37.5" customHeight="1" x14ac:dyDescent="0.25">
      <c r="A37" s="47" t="s">
        <v>74</v>
      </c>
      <c r="B37" s="389" t="s">
        <v>466</v>
      </c>
      <c r="C37" s="389"/>
      <c r="D37" s="389"/>
      <c r="E37" s="389"/>
      <c r="F37" s="389"/>
      <c r="G37" s="389"/>
      <c r="H37" s="163">
        <v>3.7999999999999999E-2</v>
      </c>
      <c r="I37" s="164"/>
    </row>
    <row r="38" spans="1:11" ht="13" x14ac:dyDescent="0.3">
      <c r="A38" s="346" t="s">
        <v>137</v>
      </c>
      <c r="B38" s="346"/>
      <c r="C38" s="346"/>
      <c r="D38" s="346"/>
      <c r="E38" s="346"/>
      <c r="F38" s="346"/>
      <c r="G38" s="346"/>
      <c r="H38" s="42"/>
      <c r="I38" s="129"/>
    </row>
    <row r="39" spans="1:11" ht="13" x14ac:dyDescent="0.3">
      <c r="A39" s="3"/>
      <c r="B39" s="3"/>
      <c r="C39" s="3"/>
      <c r="D39" s="3"/>
      <c r="E39" s="3"/>
      <c r="F39" s="3"/>
      <c r="G39" s="3"/>
      <c r="H39" s="44"/>
      <c r="I39" s="4"/>
    </row>
    <row r="40" spans="1:11" ht="13" x14ac:dyDescent="0.3">
      <c r="A40" s="595" t="s">
        <v>467</v>
      </c>
      <c r="B40" s="10" t="s">
        <v>468</v>
      </c>
      <c r="C40" s="3"/>
      <c r="D40" s="3"/>
      <c r="E40" s="3"/>
      <c r="F40" s="3"/>
      <c r="G40" s="3"/>
      <c r="H40" s="44"/>
      <c r="I40" s="4"/>
    </row>
    <row r="41" spans="1:11" ht="13" x14ac:dyDescent="0.3">
      <c r="A41" s="595"/>
      <c r="B41" s="172" t="s">
        <v>469</v>
      </c>
      <c r="C41" s="3"/>
      <c r="D41" s="3"/>
      <c r="E41" s="3"/>
      <c r="F41" s="3"/>
      <c r="G41" s="3"/>
      <c r="H41" s="44"/>
      <c r="I41" s="4"/>
    </row>
    <row r="42" spans="1:11" ht="13" x14ac:dyDescent="0.3">
      <c r="A42" s="595"/>
      <c r="B42" t="s">
        <v>470</v>
      </c>
      <c r="C42" s="3"/>
      <c r="D42" s="3"/>
      <c r="E42" s="3"/>
      <c r="F42" s="3"/>
      <c r="G42" s="3"/>
      <c r="H42" s="44"/>
      <c r="I42" s="4"/>
    </row>
    <row r="43" spans="1:11" ht="13" x14ac:dyDescent="0.3">
      <c r="A43" s="595"/>
      <c r="B43" s="172" t="s">
        <v>471</v>
      </c>
      <c r="C43" s="3"/>
      <c r="D43" s="3"/>
      <c r="E43" s="3"/>
      <c r="F43" s="3"/>
      <c r="G43" s="3"/>
      <c r="H43" s="44"/>
      <c r="I43" s="4"/>
    </row>
    <row r="44" spans="1:11" ht="13" x14ac:dyDescent="0.3">
      <c r="A44" s="595"/>
      <c r="B44" s="172" t="s">
        <v>472</v>
      </c>
      <c r="C44" s="3"/>
      <c r="D44" s="3"/>
      <c r="E44" s="3"/>
      <c r="F44" s="3"/>
      <c r="G44" s="3"/>
      <c r="H44" s="44"/>
      <c r="I44" s="4"/>
    </row>
    <row r="45" spans="1:11" ht="13" x14ac:dyDescent="0.3">
      <c r="A45" s="595"/>
      <c r="B45" s="172" t="s">
        <v>473</v>
      </c>
      <c r="C45" s="3"/>
      <c r="D45" s="3"/>
      <c r="E45" s="3"/>
      <c r="F45" s="3"/>
      <c r="G45" s="3"/>
      <c r="H45" s="44"/>
      <c r="I45" s="4"/>
    </row>
    <row r="46" spans="1:11" ht="13" x14ac:dyDescent="0.3">
      <c r="A46" s="595"/>
      <c r="B46" s="173" t="s">
        <v>474</v>
      </c>
      <c r="C46" s="3"/>
      <c r="D46" s="3"/>
      <c r="E46" s="3"/>
      <c r="F46" s="3"/>
      <c r="G46" s="3"/>
      <c r="H46" s="44"/>
      <c r="I46" s="4"/>
    </row>
    <row r="47" spans="1:11" ht="13" x14ac:dyDescent="0.3">
      <c r="A47" s="3"/>
      <c r="C47" s="3"/>
      <c r="D47" s="3"/>
      <c r="E47" s="3"/>
      <c r="F47" s="3"/>
      <c r="G47" s="3"/>
      <c r="H47" s="44"/>
      <c r="I47" s="4"/>
    </row>
    <row r="48" spans="1:11" ht="13" x14ac:dyDescent="0.3">
      <c r="A48" s="595" t="s">
        <v>475</v>
      </c>
      <c r="B48" s="172" t="s">
        <v>476</v>
      </c>
      <c r="C48" s="3"/>
      <c r="D48" s="3"/>
      <c r="E48" s="3"/>
      <c r="F48" s="3"/>
      <c r="G48" s="3"/>
      <c r="H48" s="44"/>
      <c r="I48" s="4"/>
    </row>
    <row r="49" spans="1:10" ht="13" x14ac:dyDescent="0.3">
      <c r="A49" s="595"/>
      <c r="B49" s="172" t="s">
        <v>477</v>
      </c>
      <c r="C49" s="3"/>
      <c r="D49" s="3"/>
      <c r="E49" s="3"/>
      <c r="F49" s="3"/>
      <c r="G49" s="3"/>
      <c r="H49" s="44"/>
      <c r="I49" s="4"/>
    </row>
    <row r="50" spans="1:10" ht="13" x14ac:dyDescent="0.3">
      <c r="A50" s="3"/>
      <c r="B50" s="173"/>
      <c r="C50" s="3"/>
      <c r="D50" s="3"/>
      <c r="E50" s="3"/>
      <c r="F50" s="3"/>
      <c r="G50" s="3"/>
      <c r="H50" s="44"/>
      <c r="I50" s="4"/>
    </row>
    <row r="51" spans="1:10" ht="27" customHeight="1" x14ac:dyDescent="0.25">
      <c r="A51" s="595" t="s">
        <v>478</v>
      </c>
      <c r="B51" s="614" t="s">
        <v>479</v>
      </c>
      <c r="C51" s="614"/>
      <c r="D51" s="614"/>
      <c r="E51" s="614"/>
      <c r="F51" s="614"/>
      <c r="G51" s="614"/>
      <c r="H51" s="614"/>
      <c r="I51" s="614"/>
    </row>
    <row r="52" spans="1:10" ht="13" x14ac:dyDescent="0.3">
      <c r="A52" s="595"/>
      <c r="B52" s="172" t="s">
        <v>480</v>
      </c>
      <c r="C52" s="3"/>
      <c r="D52" s="3"/>
      <c r="E52" s="3"/>
      <c r="F52" s="3"/>
      <c r="G52" s="3"/>
      <c r="H52" s="44"/>
      <c r="I52" s="4"/>
    </row>
    <row r="53" spans="1:10" ht="13" x14ac:dyDescent="0.3">
      <c r="A53" s="3"/>
      <c r="B53" s="173"/>
      <c r="C53" s="3"/>
      <c r="D53" s="3"/>
      <c r="E53" s="3"/>
      <c r="F53" s="3"/>
      <c r="G53" s="3"/>
      <c r="H53" s="44"/>
      <c r="I53" s="4"/>
    </row>
    <row r="54" spans="1:10" ht="13" x14ac:dyDescent="0.3">
      <c r="A54" s="3" t="s">
        <v>481</v>
      </c>
      <c r="B54" s="86" t="s">
        <v>368</v>
      </c>
      <c r="C54" s="3"/>
      <c r="D54" s="3"/>
      <c r="E54" s="3"/>
      <c r="F54" s="3"/>
      <c r="G54" s="3"/>
      <c r="H54" s="44"/>
      <c r="I54" s="4"/>
    </row>
    <row r="56" spans="1:10" ht="12.75" customHeight="1" x14ac:dyDescent="0.25">
      <c r="A56" s="414" t="s">
        <v>369</v>
      </c>
      <c r="B56" s="414"/>
      <c r="C56" s="414"/>
      <c r="D56" s="414"/>
      <c r="E56" s="414"/>
      <c r="F56" s="414"/>
      <c r="G56" s="414"/>
      <c r="H56" s="414"/>
      <c r="I56" s="414"/>
      <c r="J56" s="414"/>
    </row>
    <row r="57" spans="1:10" x14ac:dyDescent="0.25">
      <c r="A57" s="414"/>
      <c r="B57" s="414"/>
      <c r="C57" s="414"/>
      <c r="D57" s="414"/>
      <c r="E57" s="414"/>
      <c r="F57" s="414"/>
      <c r="G57" s="414"/>
      <c r="H57" s="414"/>
      <c r="I57" s="414"/>
      <c r="J57" s="414"/>
    </row>
    <row r="58" spans="1:10" x14ac:dyDescent="0.25">
      <c r="A58" s="414"/>
      <c r="B58" s="414"/>
      <c r="C58" s="414"/>
      <c r="D58" s="414"/>
      <c r="E58" s="414"/>
      <c r="F58" s="414"/>
      <c r="G58" s="414"/>
      <c r="H58" s="414"/>
      <c r="I58" s="414"/>
      <c r="J58" s="414"/>
    </row>
    <row r="59" spans="1:10" x14ac:dyDescent="0.25">
      <c r="A59" s="414"/>
      <c r="B59" s="414"/>
      <c r="C59" s="414"/>
      <c r="D59" s="414"/>
      <c r="E59" s="414"/>
      <c r="F59" s="414"/>
      <c r="G59" s="414"/>
      <c r="H59" s="414"/>
      <c r="I59" s="414"/>
      <c r="J59" s="414"/>
    </row>
    <row r="60" spans="1:10" x14ac:dyDescent="0.25">
      <c r="A60" s="414"/>
      <c r="B60" s="414"/>
      <c r="C60" s="414"/>
      <c r="D60" s="414"/>
      <c r="E60" s="414"/>
      <c r="F60" s="414"/>
      <c r="G60" s="414"/>
      <c r="H60" s="414"/>
      <c r="I60" s="414"/>
      <c r="J60" s="414"/>
    </row>
    <row r="61" spans="1:10" x14ac:dyDescent="0.25">
      <c r="A61" s="165"/>
      <c r="B61" s="165"/>
      <c r="C61" s="165"/>
      <c r="D61" s="165"/>
      <c r="E61" s="165"/>
      <c r="F61" s="165"/>
      <c r="G61" s="165"/>
      <c r="H61" s="165"/>
      <c r="I61" s="165"/>
      <c r="J61" s="165"/>
    </row>
    <row r="62" spans="1:10" ht="13" x14ac:dyDescent="0.3">
      <c r="A62" s="595" t="s">
        <v>482</v>
      </c>
      <c r="B62" s="172" t="s">
        <v>483</v>
      </c>
      <c r="C62" s="3"/>
      <c r="D62" s="3"/>
      <c r="E62" s="3"/>
      <c r="F62" s="3"/>
      <c r="G62" s="165"/>
      <c r="H62" s="165"/>
      <c r="I62" s="165"/>
      <c r="J62" s="165"/>
    </row>
    <row r="63" spans="1:10" ht="13" x14ac:dyDescent="0.3">
      <c r="A63" s="595"/>
      <c r="B63" s="172" t="s">
        <v>484</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595" t="s">
        <v>485</v>
      </c>
      <c r="B65" s="614" t="s">
        <v>479</v>
      </c>
      <c r="C65" s="614"/>
      <c r="D65" s="614"/>
      <c r="E65" s="614"/>
      <c r="F65" s="614"/>
      <c r="G65" s="614"/>
      <c r="H65" s="614"/>
      <c r="I65" s="614"/>
      <c r="J65" s="165"/>
    </row>
    <row r="66" spans="1:10" ht="13" x14ac:dyDescent="0.3">
      <c r="A66" s="595"/>
      <c r="B66" s="172" t="s">
        <v>486</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141</v>
      </c>
      <c r="B69" s="345" t="s">
        <v>142</v>
      </c>
      <c r="C69" s="345"/>
      <c r="D69" s="345"/>
      <c r="E69" s="345"/>
      <c r="F69" s="345"/>
      <c r="G69" s="345"/>
      <c r="H69" s="34" t="s">
        <v>64</v>
      </c>
      <c r="I69" s="34" t="s">
        <v>65</v>
      </c>
      <c r="J69" s="165"/>
    </row>
    <row r="70" spans="1:10" ht="13" x14ac:dyDescent="0.3">
      <c r="A70" s="49" t="s">
        <v>30</v>
      </c>
      <c r="B70" s="344" t="s">
        <v>143</v>
      </c>
      <c r="C70" s="344"/>
      <c r="D70" s="344"/>
      <c r="E70" s="344"/>
      <c r="F70" s="344"/>
      <c r="G70" s="344"/>
      <c r="H70" s="43"/>
      <c r="I70" s="43"/>
      <c r="J70" s="165"/>
    </row>
    <row r="71" spans="1:10" ht="24" customHeight="1" x14ac:dyDescent="0.25">
      <c r="A71" s="56" t="s">
        <v>32</v>
      </c>
      <c r="B71" s="616" t="s">
        <v>487</v>
      </c>
      <c r="C71" s="616"/>
      <c r="D71" s="616"/>
      <c r="E71" s="616"/>
      <c r="F71" s="616"/>
      <c r="G71" s="616"/>
      <c r="H71" s="174">
        <v>1.67E-2</v>
      </c>
      <c r="I71" s="164">
        <f>H71*$I$45</f>
        <v>0</v>
      </c>
      <c r="J71" s="165"/>
    </row>
    <row r="72" spans="1:10" ht="36" customHeight="1" x14ac:dyDescent="0.25">
      <c r="A72" s="56" t="s">
        <v>35</v>
      </c>
      <c r="B72" s="615" t="s">
        <v>488</v>
      </c>
      <c r="C72" s="615"/>
      <c r="D72" s="615"/>
      <c r="E72" s="615"/>
      <c r="F72" s="615"/>
      <c r="G72" s="615"/>
      <c r="H72" s="174">
        <v>2.0000000000000001E-4</v>
      </c>
      <c r="I72" s="164">
        <f>H72*$I$45</f>
        <v>0</v>
      </c>
      <c r="J72" s="165"/>
    </row>
    <row r="73" spans="1:10" ht="42.75" customHeight="1" x14ac:dyDescent="0.25">
      <c r="A73" s="56" t="s">
        <v>37</v>
      </c>
      <c r="B73" s="615" t="s">
        <v>489</v>
      </c>
      <c r="C73" s="615"/>
      <c r="D73" s="615"/>
      <c r="E73" s="615"/>
      <c r="F73" s="615"/>
      <c r="G73" s="615"/>
      <c r="H73" s="163">
        <v>6.9999999999999999E-4</v>
      </c>
      <c r="I73" s="164">
        <f>H73*$I$45</f>
        <v>0</v>
      </c>
      <c r="J73" s="165"/>
    </row>
    <row r="74" spans="1:10" ht="35.25" customHeight="1" x14ac:dyDescent="0.25">
      <c r="A74" s="47" t="s">
        <v>72</v>
      </c>
      <c r="B74" s="615" t="s">
        <v>490</v>
      </c>
      <c r="C74" s="615"/>
      <c r="D74" s="615"/>
      <c r="E74" s="615"/>
      <c r="F74" s="615"/>
      <c r="G74" s="615"/>
      <c r="H74" s="174">
        <v>2.8999999999999998E-3</v>
      </c>
      <c r="I74" s="164">
        <f>H74*$I$45</f>
        <v>0</v>
      </c>
      <c r="J74" s="165"/>
    </row>
    <row r="75" spans="1:10" ht="13" x14ac:dyDescent="0.3">
      <c r="A75" s="8" t="s">
        <v>74</v>
      </c>
      <c r="B75" s="344" t="s">
        <v>149</v>
      </c>
      <c r="C75" s="344"/>
      <c r="D75" s="344"/>
      <c r="E75" s="344"/>
      <c r="F75" s="344"/>
      <c r="G75" s="344"/>
      <c r="H75" s="175"/>
      <c r="I75" s="25">
        <f t="shared" ref="I75" si="0">H75*$I$45</f>
        <v>0</v>
      </c>
      <c r="J75" s="165"/>
    </row>
    <row r="76" spans="1:10" ht="13" x14ac:dyDescent="0.3">
      <c r="A76" s="345" t="s">
        <v>150</v>
      </c>
      <c r="B76" s="345"/>
      <c r="C76" s="345"/>
      <c r="D76" s="345"/>
      <c r="E76" s="345"/>
      <c r="F76" s="345"/>
      <c r="G76" s="345"/>
      <c r="H76" s="42"/>
      <c r="I76" s="43">
        <f>SUM(I71:I75)</f>
        <v>0</v>
      </c>
      <c r="J76" s="165"/>
    </row>
    <row r="77" spans="1:10" ht="13" x14ac:dyDescent="0.3">
      <c r="A77" s="8" t="s">
        <v>101</v>
      </c>
      <c r="B77" s="344" t="s">
        <v>151</v>
      </c>
      <c r="C77" s="344"/>
      <c r="D77" s="344"/>
      <c r="E77" s="344"/>
      <c r="F77" s="344"/>
      <c r="G77" s="344"/>
      <c r="H77" s="1">
        <v>0.36799999999999999</v>
      </c>
      <c r="I77" s="25">
        <f>I76*H77</f>
        <v>0</v>
      </c>
      <c r="J77" s="165"/>
    </row>
    <row r="78" spans="1:10" ht="13" x14ac:dyDescent="0.3">
      <c r="A78" s="345" t="s">
        <v>152</v>
      </c>
      <c r="B78" s="345"/>
      <c r="C78" s="345"/>
      <c r="D78" s="345"/>
      <c r="E78" s="345"/>
      <c r="F78" s="345"/>
      <c r="G78" s="345"/>
      <c r="H78" s="42"/>
      <c r="I78" s="43">
        <f>SUM(I76:I77)</f>
        <v>0</v>
      </c>
    </row>
    <row r="79" spans="1:10" ht="13" x14ac:dyDescent="0.3">
      <c r="A79" s="8"/>
      <c r="B79" s="388"/>
      <c r="C79" s="388"/>
      <c r="D79" s="388"/>
      <c r="E79" s="388"/>
      <c r="F79" s="388"/>
      <c r="G79" s="388"/>
      <c r="H79" s="388"/>
      <c r="I79" s="25"/>
    </row>
    <row r="80" spans="1:10" ht="13" x14ac:dyDescent="0.3">
      <c r="A80" s="3"/>
      <c r="B80" s="37"/>
      <c r="C80" s="37"/>
      <c r="D80" s="37"/>
      <c r="E80" s="37"/>
      <c r="F80" s="37"/>
      <c r="G80" s="37"/>
      <c r="H80" s="37"/>
      <c r="I80" s="7"/>
    </row>
    <row r="81" spans="1:9" x14ac:dyDescent="0.25">
      <c r="A81" s="610" t="s">
        <v>491</v>
      </c>
      <c r="B81" s="610"/>
      <c r="C81" s="610"/>
      <c r="D81" s="610"/>
      <c r="E81" s="610"/>
      <c r="F81" s="610"/>
      <c r="G81" s="610"/>
      <c r="H81" s="610"/>
      <c r="I81" s="610"/>
    </row>
    <row r="82" spans="1:9" x14ac:dyDescent="0.25">
      <c r="A82" s="610"/>
      <c r="B82" s="610"/>
      <c r="C82" s="610"/>
      <c r="D82" s="610"/>
      <c r="E82" s="610"/>
      <c r="F82" s="610"/>
      <c r="G82" s="610"/>
      <c r="H82" s="610"/>
      <c r="I82" s="610"/>
    </row>
    <row r="83" spans="1:9" x14ac:dyDescent="0.25">
      <c r="A83" s="610"/>
      <c r="B83" s="610"/>
      <c r="C83" s="610"/>
      <c r="D83" s="610"/>
      <c r="E83" s="610"/>
      <c r="F83" s="610"/>
      <c r="G83" s="610"/>
      <c r="H83" s="610"/>
      <c r="I83" s="610"/>
    </row>
    <row r="84" spans="1:9" x14ac:dyDescent="0.25">
      <c r="A84" s="610"/>
      <c r="B84" s="610"/>
      <c r="C84" s="610"/>
      <c r="D84" s="610"/>
      <c r="E84" s="610"/>
      <c r="F84" s="610"/>
      <c r="G84" s="610"/>
      <c r="H84" s="610"/>
      <c r="I84" s="610"/>
    </row>
    <row r="85" spans="1:9" x14ac:dyDescent="0.25">
      <c r="A85" s="610"/>
      <c r="B85" s="610"/>
      <c r="C85" s="610"/>
      <c r="D85" s="610"/>
      <c r="E85" s="610"/>
      <c r="F85" s="610"/>
      <c r="G85" s="610"/>
      <c r="H85" s="610"/>
      <c r="I85" s="610"/>
    </row>
    <row r="86" spans="1:9" ht="13" x14ac:dyDescent="0.3">
      <c r="A86" s="238"/>
      <c r="B86" s="238"/>
      <c r="C86" s="238"/>
      <c r="D86" s="238"/>
      <c r="E86" s="238"/>
      <c r="F86" s="238"/>
      <c r="G86" s="238"/>
      <c r="H86" s="238"/>
      <c r="I86" s="238"/>
    </row>
    <row r="87" spans="1:9" ht="16" thickBot="1" x14ac:dyDescent="0.35">
      <c r="A87" s="237"/>
      <c r="D87" s="238"/>
      <c r="E87" s="238"/>
      <c r="F87" s="238"/>
      <c r="G87" s="238"/>
      <c r="H87" s="238"/>
      <c r="I87" s="238"/>
    </row>
    <row r="88" spans="1:9" ht="26.5" thickBot="1" x14ac:dyDescent="0.35">
      <c r="A88" s="181" t="s">
        <v>249</v>
      </c>
      <c r="B88" s="182" t="s">
        <v>492</v>
      </c>
      <c r="C88" s="182" t="s">
        <v>493</v>
      </c>
      <c r="D88" s="238"/>
      <c r="E88" s="238"/>
      <c r="F88" s="238"/>
      <c r="G88" s="238"/>
      <c r="H88" s="238"/>
      <c r="I88" s="238"/>
    </row>
    <row r="89" spans="1:9" ht="13.5" thickBot="1" x14ac:dyDescent="0.35">
      <c r="A89" s="183" t="s">
        <v>404</v>
      </c>
      <c r="B89" s="184">
        <v>8.3299999999999999E-2</v>
      </c>
      <c r="C89" s="184">
        <v>6.9410000000000001E-3</v>
      </c>
      <c r="D89" s="238"/>
      <c r="E89" s="238"/>
      <c r="F89" s="238"/>
      <c r="G89" s="238"/>
      <c r="H89" s="238"/>
      <c r="I89" s="238"/>
    </row>
    <row r="90" spans="1:9" ht="38" thickBot="1" x14ac:dyDescent="0.35">
      <c r="A90" s="183" t="s">
        <v>494</v>
      </c>
      <c r="B90" s="184">
        <v>2.7799999999999998E-2</v>
      </c>
      <c r="C90" s="184">
        <v>2.3159999999999999E-3</v>
      </c>
      <c r="D90" s="238"/>
      <c r="E90" s="238"/>
      <c r="F90" s="238"/>
      <c r="G90" s="238"/>
      <c r="H90" s="238"/>
      <c r="I90" s="238"/>
    </row>
    <row r="91" spans="1:9" ht="26.5" thickBot="1" x14ac:dyDescent="0.35">
      <c r="A91" s="185" t="s">
        <v>495</v>
      </c>
      <c r="B91" s="186">
        <v>0.1111</v>
      </c>
      <c r="C91" s="186">
        <v>9.2569999999999996E-3</v>
      </c>
      <c r="D91" s="238"/>
      <c r="E91" s="238"/>
      <c r="F91" s="238"/>
      <c r="G91" s="238"/>
      <c r="H91" s="238"/>
      <c r="I91" s="238"/>
    </row>
    <row r="92" spans="1:9" ht="84.75" customHeight="1" thickBot="1" x14ac:dyDescent="0.35">
      <c r="A92" s="185" t="s">
        <v>5</v>
      </c>
      <c r="B92" s="611">
        <v>0.12039999999999999</v>
      </c>
      <c r="C92" s="612"/>
      <c r="D92" s="238"/>
      <c r="E92" s="238"/>
      <c r="F92" s="238"/>
      <c r="G92" s="238"/>
      <c r="H92" s="238"/>
      <c r="I92" s="238"/>
    </row>
    <row r="93" spans="1:9" ht="69" customHeight="1" x14ac:dyDescent="0.3">
      <c r="A93" s="180"/>
      <c r="D93" s="238"/>
      <c r="E93" s="238"/>
      <c r="F93" s="238"/>
      <c r="G93" s="238"/>
      <c r="H93" s="238"/>
      <c r="I93" s="238"/>
    </row>
    <row r="94" spans="1:9" ht="15.5" x14ac:dyDescent="0.25">
      <c r="A94" s="613" t="s">
        <v>496</v>
      </c>
      <c r="B94" s="613"/>
      <c r="C94" s="613"/>
      <c r="D94" s="613"/>
      <c r="E94" s="613"/>
      <c r="F94" s="613"/>
      <c r="G94" s="613"/>
      <c r="H94" s="613"/>
      <c r="I94" s="613"/>
    </row>
    <row r="95" spans="1:9" ht="15.5" x14ac:dyDescent="0.25">
      <c r="A95" s="613" t="s">
        <v>497</v>
      </c>
      <c r="B95" s="613"/>
      <c r="C95" s="613"/>
      <c r="D95" s="613"/>
      <c r="E95" s="613"/>
      <c r="F95" s="613"/>
      <c r="G95" s="613"/>
      <c r="H95" s="613"/>
      <c r="I95" s="613"/>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498</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zoomScale="85" zoomScaleNormal="85" workbookViewId="0">
      <selection activeCell="B4" sqref="B4:K4"/>
    </sheetView>
  </sheetViews>
  <sheetFormatPr defaultRowHeight="12.5" x14ac:dyDescent="0.25"/>
  <cols>
    <col min="3" max="3" width="36.7265625" customWidth="1"/>
    <col min="4" max="4" width="12.7265625" bestFit="1" customWidth="1"/>
    <col min="9" max="9" width="11.1796875" bestFit="1" customWidth="1"/>
    <col min="10" max="10" width="9.1796875" bestFit="1" customWidth="1"/>
    <col min="11" max="11" width="14.36328125" bestFit="1" customWidth="1"/>
  </cols>
  <sheetData>
    <row r="1" spans="1:11" ht="65" x14ac:dyDescent="0.25">
      <c r="A1" s="321" t="s">
        <v>12</v>
      </c>
      <c r="B1" s="322" t="s">
        <v>13</v>
      </c>
      <c r="C1" s="322" t="s">
        <v>14</v>
      </c>
      <c r="D1" s="322" t="s">
        <v>15</v>
      </c>
      <c r="E1" s="322" t="s">
        <v>16</v>
      </c>
      <c r="F1" s="323" t="s">
        <v>499</v>
      </c>
      <c r="G1" s="323" t="s">
        <v>500</v>
      </c>
      <c r="H1" s="322" t="s">
        <v>501</v>
      </c>
      <c r="I1" s="322" t="s">
        <v>17</v>
      </c>
      <c r="J1" s="322" t="s">
        <v>502</v>
      </c>
      <c r="K1" s="324" t="s">
        <v>18</v>
      </c>
    </row>
    <row r="2" spans="1:11" ht="18.5" x14ac:dyDescent="0.25">
      <c r="A2" s="313"/>
      <c r="B2" s="336" t="s">
        <v>503</v>
      </c>
      <c r="C2" s="336"/>
      <c r="D2" s="336"/>
      <c r="E2" s="336"/>
      <c r="F2" s="336"/>
      <c r="G2" s="336"/>
      <c r="H2" s="336"/>
      <c r="I2" s="336"/>
      <c r="J2" s="336"/>
      <c r="K2" s="337"/>
    </row>
    <row r="3" spans="1:11" ht="37.5" x14ac:dyDescent="0.25">
      <c r="A3" s="338">
        <v>1</v>
      </c>
      <c r="B3" s="36">
        <v>14</v>
      </c>
      <c r="C3" s="288" t="s">
        <v>517</v>
      </c>
      <c r="D3" s="36">
        <v>24023</v>
      </c>
      <c r="E3" s="289" t="s">
        <v>19</v>
      </c>
      <c r="F3" s="240" t="s">
        <v>504</v>
      </c>
      <c r="G3" s="325">
        <v>800</v>
      </c>
      <c r="H3" s="36">
        <v>24</v>
      </c>
      <c r="I3" s="290">
        <f>TRUNC(H3*G3,2)</f>
        <v>19200</v>
      </c>
      <c r="J3" s="291">
        <f>'Servente-SE-Item 14'!I181</f>
        <v>0</v>
      </c>
      <c r="K3" s="292">
        <f>TRUNC(J3*I3,2)</f>
        <v>0</v>
      </c>
    </row>
    <row r="4" spans="1:11" ht="18.5" x14ac:dyDescent="0.25">
      <c r="A4" s="338"/>
      <c r="B4" s="336" t="s">
        <v>505</v>
      </c>
      <c r="C4" s="336"/>
      <c r="D4" s="336"/>
      <c r="E4" s="336"/>
      <c r="F4" s="336"/>
      <c r="G4" s="336"/>
      <c r="H4" s="336"/>
      <c r="I4" s="336"/>
      <c r="J4" s="336"/>
      <c r="K4" s="337"/>
    </row>
    <row r="5" spans="1:11" ht="25" x14ac:dyDescent="0.25">
      <c r="A5" s="338"/>
      <c r="B5" s="36">
        <v>15</v>
      </c>
      <c r="C5" s="288" t="s">
        <v>20</v>
      </c>
      <c r="D5" s="36">
        <v>3417</v>
      </c>
      <c r="E5" s="289" t="s">
        <v>19</v>
      </c>
      <c r="F5" s="240" t="s">
        <v>506</v>
      </c>
      <c r="G5" s="329">
        <v>134</v>
      </c>
      <c r="H5" s="36">
        <v>4</v>
      </c>
      <c r="I5" s="290">
        <f>TRUNC(H5*G5,2)</f>
        <v>536</v>
      </c>
      <c r="J5" s="291">
        <f>'Dedet. e Rem. Itens 15 e 16'!I181</f>
        <v>0</v>
      </c>
      <c r="K5" s="292">
        <f t="shared" ref="K5:K6" si="0">TRUNC(J5*I5,2)</f>
        <v>0</v>
      </c>
    </row>
    <row r="6" spans="1:11" ht="25" x14ac:dyDescent="0.25">
      <c r="A6" s="338"/>
      <c r="B6" s="36">
        <v>16</v>
      </c>
      <c r="C6" s="288" t="s">
        <v>22</v>
      </c>
      <c r="D6" s="36">
        <v>25259</v>
      </c>
      <c r="E6" s="240" t="s">
        <v>23</v>
      </c>
      <c r="F6" s="293" t="s">
        <v>507</v>
      </c>
      <c r="G6" s="326">
        <v>10</v>
      </c>
      <c r="H6" s="36">
        <v>4</v>
      </c>
      <c r="I6" s="290">
        <f>TRUNC(H6*G6,2)</f>
        <v>40</v>
      </c>
      <c r="J6" s="291">
        <f>'Dedet. e Rem. Itens 15 e 16'!I187</f>
        <v>0</v>
      </c>
      <c r="K6" s="292">
        <f t="shared" si="0"/>
        <v>0</v>
      </c>
    </row>
    <row r="7" spans="1:11" ht="13.5" thickBot="1" x14ac:dyDescent="0.3">
      <c r="A7" s="339" t="s">
        <v>24</v>
      </c>
      <c r="B7" s="340"/>
      <c r="C7" s="340"/>
      <c r="D7" s="340"/>
      <c r="E7" s="340"/>
      <c r="F7" s="340"/>
      <c r="G7" s="340"/>
      <c r="H7" s="340"/>
      <c r="I7" s="340"/>
      <c r="J7" s="327"/>
      <c r="K7" s="328">
        <f>TRUNC(SUM(K3:K6),2)</f>
        <v>0</v>
      </c>
    </row>
    <row r="8" spans="1:11" ht="20.149999999999999" customHeight="1" x14ac:dyDescent="0.25"/>
    <row r="9" spans="1:11" s="41" customFormat="1" x14ac:dyDescent="0.25"/>
    <row r="140" s="208" customFormat="1" x14ac:dyDescent="0.25"/>
    <row r="167" s="239" customFormat="1" x14ac:dyDescent="0.25"/>
    <row r="168" s="239" customFormat="1" x14ac:dyDescent="0.25"/>
    <row r="169" s="239" customFormat="1" x14ac:dyDescent="0.25"/>
    <row r="170" s="239" customFormat="1" x14ac:dyDescent="0.25"/>
    <row r="171" s="239" customFormat="1" x14ac:dyDescent="0.25"/>
    <row r="172" s="239" customFormat="1" x14ac:dyDescent="0.25"/>
    <row r="173" s="239" customFormat="1" x14ac:dyDescent="0.25"/>
    <row r="174" s="10" customFormat="1" ht="13" x14ac:dyDescent="0.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8"/>
  <sheetViews>
    <sheetView topLeftCell="A10"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380" t="s">
        <v>25</v>
      </c>
      <c r="B1" s="381"/>
      <c r="C1" s="381"/>
      <c r="D1" s="381"/>
      <c r="E1" s="381"/>
      <c r="F1" s="381"/>
      <c r="G1" s="381"/>
      <c r="H1" s="381"/>
      <c r="I1" s="382"/>
    </row>
    <row r="2" spans="1:9" x14ac:dyDescent="0.25">
      <c r="A2" s="258"/>
      <c r="B2" s="258"/>
      <c r="C2" s="258"/>
      <c r="D2" s="258"/>
      <c r="E2" s="258"/>
      <c r="F2" s="258"/>
      <c r="G2" s="258"/>
      <c r="H2" s="258"/>
      <c r="I2" s="258"/>
    </row>
    <row r="3" spans="1:9" ht="15" customHeight="1" x14ac:dyDescent="0.25">
      <c r="A3" s="387" t="s">
        <v>26</v>
      </c>
      <c r="B3" s="387"/>
      <c r="C3" s="387"/>
      <c r="D3" s="387"/>
      <c r="E3" s="387"/>
      <c r="F3" s="387"/>
      <c r="G3" s="258"/>
      <c r="H3" s="258"/>
      <c r="I3" s="258"/>
    </row>
    <row r="4" spans="1:9" ht="15" customHeight="1" x14ac:dyDescent="0.25">
      <c r="A4" s="387" t="s">
        <v>27</v>
      </c>
      <c r="B4" s="387"/>
      <c r="C4" s="387"/>
      <c r="D4" s="387"/>
      <c r="E4" s="387"/>
      <c r="F4" s="387"/>
      <c r="G4" s="258"/>
      <c r="H4" s="258"/>
      <c r="I4" s="258"/>
    </row>
    <row r="5" spans="1:9" ht="13" x14ac:dyDescent="0.3">
      <c r="A5" s="10"/>
      <c r="B5" s="10"/>
      <c r="C5" s="10"/>
      <c r="D5" s="10"/>
      <c r="E5" s="10"/>
      <c r="F5" s="10"/>
      <c r="G5" s="10"/>
      <c r="H5" s="10"/>
      <c r="I5" s="10"/>
    </row>
    <row r="6" spans="1:9" ht="13" x14ac:dyDescent="0.3">
      <c r="A6" s="387" t="s">
        <v>28</v>
      </c>
      <c r="B6" s="387"/>
      <c r="C6" s="387"/>
      <c r="D6" s="387"/>
      <c r="E6" s="387"/>
      <c r="F6" s="387"/>
      <c r="G6" s="10"/>
      <c r="H6" s="10"/>
      <c r="I6" s="10"/>
    </row>
    <row r="7" spans="1:9" x14ac:dyDescent="0.25">
      <c r="A7" s="259"/>
      <c r="B7" s="259"/>
      <c r="C7" s="259"/>
      <c r="D7" s="259"/>
      <c r="E7" s="259"/>
      <c r="F7" s="259"/>
      <c r="G7" s="259"/>
      <c r="H7" s="259"/>
      <c r="I7" s="259"/>
    </row>
    <row r="8" spans="1:9" ht="13" x14ac:dyDescent="0.3">
      <c r="A8" s="345" t="s">
        <v>29</v>
      </c>
      <c r="B8" s="345"/>
      <c r="C8" s="345"/>
      <c r="D8" s="345"/>
      <c r="E8" s="345"/>
      <c r="F8" s="345"/>
      <c r="G8" s="345"/>
      <c r="H8" s="345"/>
      <c r="I8" s="345"/>
    </row>
    <row r="9" spans="1:9" x14ac:dyDescent="0.25">
      <c r="A9" s="260" t="s">
        <v>30</v>
      </c>
      <c r="B9" s="344" t="s">
        <v>31</v>
      </c>
      <c r="C9" s="371"/>
      <c r="D9" s="371"/>
      <c r="E9" s="371"/>
      <c r="F9" s="371"/>
      <c r="G9" s="371"/>
      <c r="H9" s="371"/>
      <c r="I9" s="131"/>
    </row>
    <row r="10" spans="1:9" x14ac:dyDescent="0.25">
      <c r="A10" s="260" t="s">
        <v>32</v>
      </c>
      <c r="B10" s="344" t="s">
        <v>33</v>
      </c>
      <c r="C10" s="371"/>
      <c r="D10" s="371"/>
      <c r="E10" s="371"/>
      <c r="F10" s="371"/>
      <c r="G10" s="371"/>
      <c r="H10" s="371"/>
      <c r="I10" s="188" t="s">
        <v>34</v>
      </c>
    </row>
    <row r="11" spans="1:9" x14ac:dyDescent="0.25">
      <c r="A11" s="260" t="s">
        <v>35</v>
      </c>
      <c r="B11" s="344" t="s">
        <v>36</v>
      </c>
      <c r="C11" s="344"/>
      <c r="D11" s="344"/>
      <c r="E11" s="344"/>
      <c r="F11" s="344"/>
      <c r="G11" s="344"/>
      <c r="H11" s="344"/>
      <c r="I11" s="188"/>
    </row>
    <row r="12" spans="1:9" x14ac:dyDescent="0.25">
      <c r="A12" s="260" t="s">
        <v>37</v>
      </c>
      <c r="B12" s="344" t="s">
        <v>38</v>
      </c>
      <c r="C12" s="371"/>
      <c r="D12" s="371"/>
      <c r="E12" s="371"/>
      <c r="F12" s="371"/>
      <c r="G12" s="371"/>
      <c r="H12" s="371"/>
      <c r="I12" s="189">
        <v>24</v>
      </c>
    </row>
    <row r="13" spans="1:9" x14ac:dyDescent="0.25">
      <c r="A13" s="258"/>
      <c r="B13" s="259"/>
      <c r="C13" s="259"/>
      <c r="D13" s="259"/>
      <c r="E13" s="259"/>
      <c r="F13" s="259"/>
      <c r="G13" s="259"/>
      <c r="H13" s="258"/>
      <c r="I13" s="258"/>
    </row>
    <row r="14" spans="1:9" ht="13" x14ac:dyDescent="0.3">
      <c r="A14" s="345" t="s">
        <v>39</v>
      </c>
      <c r="B14" s="345"/>
      <c r="C14" s="345"/>
      <c r="D14" s="345"/>
      <c r="E14" s="345"/>
      <c r="F14" s="345"/>
      <c r="G14" s="345"/>
      <c r="H14" s="345"/>
      <c r="I14" s="345"/>
    </row>
    <row r="15" spans="1:9" ht="13" x14ac:dyDescent="0.3">
      <c r="A15" s="348" t="s">
        <v>40</v>
      </c>
      <c r="B15" s="348"/>
      <c r="C15" s="348" t="s">
        <v>41</v>
      </c>
      <c r="D15" s="348"/>
      <c r="E15" s="348" t="s">
        <v>42</v>
      </c>
      <c r="F15" s="348"/>
      <c r="G15" s="348"/>
      <c r="H15" s="348"/>
      <c r="I15" s="348"/>
    </row>
    <row r="16" spans="1:9" s="50" customFormat="1" ht="25.5" customHeight="1" x14ac:dyDescent="0.25">
      <c r="A16" s="365" t="s">
        <v>43</v>
      </c>
      <c r="B16" s="383"/>
      <c r="C16" s="365" t="s">
        <v>44</v>
      </c>
      <c r="D16" s="383"/>
      <c r="E16" s="384">
        <v>1</v>
      </c>
      <c r="F16" s="385"/>
      <c r="G16" s="385"/>
      <c r="H16" s="385"/>
      <c r="I16" s="386"/>
    </row>
    <row r="17" spans="1:9" ht="15" customHeight="1" x14ac:dyDescent="0.25">
      <c r="A17" s="39"/>
      <c r="B17" s="263"/>
      <c r="C17" s="40"/>
      <c r="D17" s="264"/>
      <c r="E17" s="41"/>
      <c r="F17" s="265"/>
      <c r="G17" s="265"/>
      <c r="H17" s="265"/>
      <c r="I17" s="265"/>
    </row>
    <row r="18" spans="1:9" ht="15" customHeight="1" x14ac:dyDescent="0.25">
      <c r="A18" s="37" t="s">
        <v>45</v>
      </c>
      <c r="B18" s="263"/>
      <c r="C18" s="40"/>
      <c r="D18" s="264"/>
      <c r="E18" s="41"/>
      <c r="F18" s="265"/>
      <c r="G18" s="265"/>
      <c r="H18" s="265"/>
      <c r="I18" s="265"/>
    </row>
    <row r="19" spans="1:9" ht="15" customHeight="1" x14ac:dyDescent="0.25">
      <c r="A19" s="37" t="s">
        <v>46</v>
      </c>
      <c r="B19" s="263"/>
      <c r="C19" s="40"/>
      <c r="D19" s="264"/>
      <c r="E19" s="41"/>
      <c r="F19" s="265"/>
      <c r="G19" s="265"/>
      <c r="H19" s="265"/>
      <c r="I19" s="265"/>
    </row>
    <row r="20" spans="1:9" ht="15" customHeight="1" x14ac:dyDescent="0.25">
      <c r="A20" s="37" t="s">
        <v>47</v>
      </c>
      <c r="B20" s="263"/>
      <c r="C20" s="40"/>
      <c r="D20" s="264"/>
      <c r="E20" s="41"/>
      <c r="F20" s="265"/>
      <c r="G20" s="265"/>
      <c r="H20" s="265"/>
      <c r="I20" s="265"/>
    </row>
    <row r="21" spans="1:9" ht="15" customHeight="1" x14ac:dyDescent="0.25">
      <c r="A21" s="37" t="s">
        <v>48</v>
      </c>
      <c r="B21" s="263"/>
      <c r="C21" s="40"/>
      <c r="D21" s="264"/>
      <c r="E21" s="41"/>
      <c r="F21" s="265"/>
      <c r="G21" s="265"/>
      <c r="H21" s="265"/>
      <c r="I21" s="265"/>
    </row>
    <row r="22" spans="1:9" ht="15" customHeight="1" x14ac:dyDescent="0.25">
      <c r="A22" s="55"/>
      <c r="B22" s="263"/>
      <c r="C22" s="40"/>
      <c r="D22" s="264"/>
      <c r="E22" s="41"/>
      <c r="F22" s="265"/>
      <c r="G22" s="265"/>
      <c r="H22" s="265"/>
      <c r="I22" s="265"/>
    </row>
    <row r="23" spans="1:9" ht="15" customHeight="1" x14ac:dyDescent="0.25">
      <c r="A23" s="38" t="s">
        <v>49</v>
      </c>
      <c r="B23" s="263"/>
      <c r="C23" s="40"/>
      <c r="D23" s="264"/>
      <c r="E23" s="41"/>
      <c r="F23" s="265"/>
      <c r="G23" s="265"/>
      <c r="H23" s="265"/>
      <c r="I23" s="265"/>
    </row>
    <row r="24" spans="1:9" ht="15" customHeight="1" x14ac:dyDescent="0.25">
      <c r="A24" s="39"/>
      <c r="B24" s="263"/>
      <c r="C24" s="40"/>
      <c r="D24" s="264"/>
      <c r="E24" s="41"/>
      <c r="F24" s="265"/>
      <c r="G24" s="265"/>
      <c r="H24" s="265"/>
      <c r="I24" s="265"/>
    </row>
    <row r="25" spans="1:9" ht="15" customHeight="1" x14ac:dyDescent="0.25">
      <c r="A25" s="38" t="s">
        <v>50</v>
      </c>
      <c r="B25" s="263"/>
      <c r="C25" s="40"/>
      <c r="D25" s="264"/>
      <c r="E25" s="41"/>
      <c r="F25" s="265"/>
      <c r="G25" s="265"/>
      <c r="H25" s="265"/>
      <c r="I25" s="265"/>
    </row>
    <row r="26" spans="1:9" ht="15" customHeight="1" x14ac:dyDescent="0.25">
      <c r="A26" s="37" t="s">
        <v>51</v>
      </c>
      <c r="B26" s="263"/>
      <c r="C26" s="40"/>
      <c r="D26" s="264"/>
      <c r="E26" s="41"/>
      <c r="F26" s="265"/>
      <c r="G26" s="265"/>
      <c r="H26" s="265"/>
      <c r="I26" s="265"/>
    </row>
    <row r="27" spans="1:9" ht="13" x14ac:dyDescent="0.3">
      <c r="A27" s="345" t="s">
        <v>52</v>
      </c>
      <c r="B27" s="345"/>
      <c r="C27" s="345"/>
      <c r="D27" s="345"/>
      <c r="E27" s="345"/>
      <c r="F27" s="345"/>
      <c r="G27" s="345"/>
      <c r="H27" s="345"/>
      <c r="I27" s="345"/>
    </row>
    <row r="28" spans="1:9" ht="25" x14ac:dyDescent="0.25">
      <c r="A28" s="262">
        <v>1</v>
      </c>
      <c r="B28" s="394" t="s">
        <v>53</v>
      </c>
      <c r="C28" s="394"/>
      <c r="D28" s="394"/>
      <c r="E28" s="394"/>
      <c r="F28" s="394"/>
      <c r="G28" s="394"/>
      <c r="H28" s="394"/>
      <c r="I28" s="261" t="str">
        <f>A16</f>
        <v>Limpeza e Conservação</v>
      </c>
    </row>
    <row r="29" spans="1:9" x14ac:dyDescent="0.25">
      <c r="A29" s="260">
        <v>2</v>
      </c>
      <c r="B29" s="344" t="s">
        <v>54</v>
      </c>
      <c r="C29" s="344"/>
      <c r="D29" s="344"/>
      <c r="E29" s="344"/>
      <c r="F29" s="344"/>
      <c r="G29" s="344"/>
      <c r="H29" s="344"/>
      <c r="I29" s="23" t="s">
        <v>55</v>
      </c>
    </row>
    <row r="30" spans="1:9" x14ac:dyDescent="0.25">
      <c r="A30" s="260">
        <v>3</v>
      </c>
      <c r="B30" s="371" t="s">
        <v>56</v>
      </c>
      <c r="C30" s="371"/>
      <c r="D30" s="371"/>
      <c r="E30" s="371"/>
      <c r="F30" s="371"/>
      <c r="G30" s="371"/>
      <c r="H30" s="371"/>
      <c r="I30" s="130"/>
    </row>
    <row r="31" spans="1:9" ht="25" x14ac:dyDescent="0.25">
      <c r="A31" s="262">
        <v>4</v>
      </c>
      <c r="B31" s="394" t="s">
        <v>57</v>
      </c>
      <c r="C31" s="394"/>
      <c r="D31" s="394"/>
      <c r="E31" s="394"/>
      <c r="F31" s="394"/>
      <c r="G31" s="394"/>
      <c r="H31" s="394"/>
      <c r="I31" s="240" t="s">
        <v>58</v>
      </c>
    </row>
    <row r="32" spans="1:9" x14ac:dyDescent="0.25">
      <c r="A32" s="260">
        <v>5</v>
      </c>
      <c r="B32" s="344" t="s">
        <v>59</v>
      </c>
      <c r="C32" s="371"/>
      <c r="D32" s="371"/>
      <c r="E32" s="371"/>
      <c r="F32" s="371"/>
      <c r="G32" s="371"/>
      <c r="H32" s="371"/>
      <c r="I32" s="131">
        <v>45399</v>
      </c>
    </row>
    <row r="33" spans="1:10" x14ac:dyDescent="0.25">
      <c r="A33" s="258"/>
      <c r="B33" s="259"/>
      <c r="C33" s="259"/>
      <c r="D33" s="259"/>
      <c r="E33" s="259"/>
      <c r="F33" s="259"/>
      <c r="G33" s="259"/>
      <c r="H33" s="259"/>
      <c r="I33" s="266"/>
    </row>
    <row r="34" spans="1:10" ht="13" x14ac:dyDescent="0.25">
      <c r="A34" s="37" t="s">
        <v>60</v>
      </c>
      <c r="B34" s="259"/>
      <c r="C34" s="259"/>
      <c r="D34" s="259"/>
      <c r="E34" s="259"/>
      <c r="F34" s="259"/>
      <c r="G34" s="259"/>
      <c r="H34" s="259"/>
      <c r="I34" s="266"/>
    </row>
    <row r="35" spans="1:10" ht="13" x14ac:dyDescent="0.25">
      <c r="A35" s="37" t="s">
        <v>61</v>
      </c>
      <c r="B35" s="259"/>
      <c r="C35" s="259"/>
      <c r="D35" s="259"/>
      <c r="E35" s="259"/>
      <c r="F35" s="259"/>
      <c r="G35" s="259"/>
      <c r="H35" s="259"/>
      <c r="I35" s="266"/>
    </row>
    <row r="37" spans="1:10" ht="13" x14ac:dyDescent="0.3">
      <c r="A37" s="347" t="s">
        <v>62</v>
      </c>
      <c r="B37" s="347"/>
      <c r="C37" s="347"/>
      <c r="D37" s="347"/>
      <c r="E37" s="347"/>
      <c r="F37" s="347"/>
      <c r="G37" s="347"/>
      <c r="H37" s="347"/>
      <c r="I37" s="347"/>
    </row>
    <row r="38" spans="1:10" ht="13" x14ac:dyDescent="0.3">
      <c r="A38" s="8">
        <v>1</v>
      </c>
      <c r="B38" s="348" t="s">
        <v>63</v>
      </c>
      <c r="C38" s="348"/>
      <c r="D38" s="348"/>
      <c r="E38" s="348"/>
      <c r="F38" s="348"/>
      <c r="G38" s="348"/>
      <c r="H38" s="8" t="s">
        <v>64</v>
      </c>
      <c r="I38" s="8" t="s">
        <v>65</v>
      </c>
    </row>
    <row r="39" spans="1:10" ht="13" x14ac:dyDescent="0.3">
      <c r="A39" s="8" t="s">
        <v>30</v>
      </c>
      <c r="B39" s="344" t="s">
        <v>66</v>
      </c>
      <c r="C39" s="344"/>
      <c r="D39" s="344"/>
      <c r="E39" s="344"/>
      <c r="F39" s="344"/>
      <c r="G39" s="344"/>
      <c r="H39" s="22"/>
      <c r="I39" s="167">
        <f>I30</f>
        <v>0</v>
      </c>
    </row>
    <row r="40" spans="1:10" ht="13" x14ac:dyDescent="0.3">
      <c r="A40" s="8" t="s">
        <v>32</v>
      </c>
      <c r="B40" s="344" t="s">
        <v>67</v>
      </c>
      <c r="C40" s="344"/>
      <c r="D40" s="344"/>
      <c r="E40" s="344"/>
      <c r="F40" s="344"/>
      <c r="G40" s="344"/>
      <c r="H40" s="2"/>
      <c r="I40" s="167">
        <f>I39*H40</f>
        <v>0</v>
      </c>
      <c r="J40" s="32" t="s">
        <v>68</v>
      </c>
    </row>
    <row r="41" spans="1:10" ht="13" x14ac:dyDescent="0.3">
      <c r="A41" s="8" t="s">
        <v>35</v>
      </c>
      <c r="B41" s="344" t="s">
        <v>69</v>
      </c>
      <c r="C41" s="344"/>
      <c r="D41" s="344"/>
      <c r="E41" s="344"/>
      <c r="F41" s="344"/>
      <c r="G41" s="344"/>
      <c r="H41" s="2"/>
      <c r="I41" s="167">
        <f>H41*I39</f>
        <v>0</v>
      </c>
    </row>
    <row r="42" spans="1:10" ht="13" x14ac:dyDescent="0.3">
      <c r="A42" s="8" t="s">
        <v>37</v>
      </c>
      <c r="B42" s="344" t="s">
        <v>70</v>
      </c>
      <c r="C42" s="344"/>
      <c r="D42" s="344"/>
      <c r="E42" s="344"/>
      <c r="F42" s="344"/>
      <c r="G42" s="344"/>
      <c r="H42" s="2"/>
      <c r="I42" s="167">
        <v>0</v>
      </c>
      <c r="J42" s="32" t="s">
        <v>71</v>
      </c>
    </row>
    <row r="43" spans="1:10" ht="13" x14ac:dyDescent="0.3">
      <c r="A43" s="8" t="s">
        <v>72</v>
      </c>
      <c r="B43" s="344" t="s">
        <v>73</v>
      </c>
      <c r="C43" s="344"/>
      <c r="D43" s="344"/>
      <c r="E43" s="344"/>
      <c r="F43" s="344"/>
      <c r="G43" s="344"/>
      <c r="H43" s="5"/>
      <c r="I43" s="167">
        <v>0</v>
      </c>
      <c r="J43" s="32" t="s">
        <v>71</v>
      </c>
    </row>
    <row r="44" spans="1:10" ht="13" x14ac:dyDescent="0.3">
      <c r="A44" s="8" t="s">
        <v>74</v>
      </c>
      <c r="B44" s="344" t="s">
        <v>75</v>
      </c>
      <c r="C44" s="344"/>
      <c r="D44" s="344"/>
      <c r="E44" s="344"/>
      <c r="F44" s="344"/>
      <c r="G44" s="344"/>
      <c r="H44" s="2"/>
      <c r="I44" s="167">
        <v>0</v>
      </c>
    </row>
    <row r="45" spans="1:10" ht="13" x14ac:dyDescent="0.3">
      <c r="A45" s="346" t="s">
        <v>76</v>
      </c>
      <c r="B45" s="345"/>
      <c r="C45" s="345"/>
      <c r="D45" s="345"/>
      <c r="E45" s="345"/>
      <c r="F45" s="345"/>
      <c r="G45" s="345"/>
      <c r="H45" s="345"/>
      <c r="I45" s="168">
        <f>SUM(I39:I44)</f>
        <v>0</v>
      </c>
    </row>
    <row r="46" spans="1:10" s="10" customFormat="1" ht="13" x14ac:dyDescent="0.3"/>
    <row r="47" spans="1:10" s="10" customFormat="1" ht="13" x14ac:dyDescent="0.3">
      <c r="A47" s="37" t="s">
        <v>77</v>
      </c>
    </row>
    <row r="48" spans="1:10" s="10" customFormat="1" ht="13" x14ac:dyDescent="0.3">
      <c r="A48" s="37" t="s">
        <v>78</v>
      </c>
    </row>
    <row r="49" spans="1:11" ht="13" x14ac:dyDescent="0.3">
      <c r="A49" s="3"/>
      <c r="B49" s="3"/>
      <c r="C49" s="3"/>
      <c r="D49" s="3"/>
      <c r="E49" s="3"/>
      <c r="F49" s="3"/>
      <c r="G49" s="3"/>
      <c r="H49" s="3"/>
      <c r="I49" s="4"/>
    </row>
    <row r="50" spans="1:11" ht="13" x14ac:dyDescent="0.3">
      <c r="A50" s="347" t="s">
        <v>79</v>
      </c>
      <c r="B50" s="347"/>
      <c r="C50" s="347"/>
      <c r="D50" s="347"/>
      <c r="E50" s="347"/>
      <c r="F50" s="347"/>
      <c r="G50" s="347"/>
      <c r="H50" s="347"/>
      <c r="I50" s="347"/>
    </row>
    <row r="51" spans="1:11" ht="13" x14ac:dyDescent="0.3">
      <c r="A51" s="47" t="s">
        <v>80</v>
      </c>
      <c r="B51" s="395" t="s">
        <v>81</v>
      </c>
      <c r="C51" s="396"/>
      <c r="D51" s="396"/>
      <c r="E51" s="396"/>
      <c r="F51" s="396"/>
      <c r="G51" s="397"/>
      <c r="H51" s="8" t="s">
        <v>64</v>
      </c>
      <c r="I51" s="8" t="s">
        <v>65</v>
      </c>
    </row>
    <row r="52" spans="1:11" ht="13" x14ac:dyDescent="0.3">
      <c r="A52" s="8" t="s">
        <v>30</v>
      </c>
      <c r="B52" s="344" t="s">
        <v>82</v>
      </c>
      <c r="C52" s="344"/>
      <c r="D52" s="344"/>
      <c r="E52" s="344"/>
      <c r="F52" s="344"/>
      <c r="G52" s="344"/>
      <c r="H52" s="1">
        <f>1/12</f>
        <v>8.3333333333333329E-2</v>
      </c>
      <c r="I52" s="25">
        <f>$I$45*H52</f>
        <v>0</v>
      </c>
      <c r="K52" s="87"/>
    </row>
    <row r="53" spans="1:11" ht="13" x14ac:dyDescent="0.3">
      <c r="A53" s="8" t="s">
        <v>32</v>
      </c>
      <c r="B53" s="344" t="s">
        <v>83</v>
      </c>
      <c r="C53" s="344"/>
      <c r="D53" s="344"/>
      <c r="E53" s="344"/>
      <c r="F53" s="344"/>
      <c r="G53" s="344"/>
      <c r="H53" s="24">
        <v>0.121</v>
      </c>
      <c r="I53" s="25">
        <f>$I$45*H53</f>
        <v>0</v>
      </c>
    </row>
    <row r="54" spans="1:11" ht="13" x14ac:dyDescent="0.3">
      <c r="A54" s="345" t="s">
        <v>84</v>
      </c>
      <c r="B54" s="345"/>
      <c r="C54" s="345"/>
      <c r="D54" s="345"/>
      <c r="E54" s="345"/>
      <c r="F54" s="345"/>
      <c r="G54" s="345"/>
      <c r="H54" s="42">
        <f>TRUNC(SUM(H52:H53),4)</f>
        <v>0.20430000000000001</v>
      </c>
      <c r="I54" s="43">
        <f>SUM(I52:I53)</f>
        <v>0</v>
      </c>
    </row>
    <row r="55" spans="1:11" ht="22" customHeight="1" x14ac:dyDescent="0.25">
      <c r="A55" s="47" t="s">
        <v>35</v>
      </c>
      <c r="B55" s="389" t="s">
        <v>85</v>
      </c>
      <c r="C55" s="389"/>
      <c r="D55" s="389"/>
      <c r="E55" s="389"/>
      <c r="F55" s="389"/>
      <c r="G55" s="389"/>
      <c r="H55" s="163">
        <f>H54*H75</f>
        <v>7.518240000000001E-2</v>
      </c>
      <c r="I55" s="164">
        <f>$I$45*H55</f>
        <v>0</v>
      </c>
    </row>
    <row r="56" spans="1:11" ht="13" x14ac:dyDescent="0.3">
      <c r="A56" s="345" t="s">
        <v>86</v>
      </c>
      <c r="B56" s="345"/>
      <c r="C56" s="345"/>
      <c r="D56" s="345"/>
      <c r="E56" s="345"/>
      <c r="F56" s="345"/>
      <c r="G56" s="345"/>
      <c r="H56" s="42">
        <f>TRUNC(SUM(H54:H55),4)</f>
        <v>0.27939999999999998</v>
      </c>
      <c r="I56" s="43">
        <f>SUM(I54:I55)</f>
        <v>0</v>
      </c>
    </row>
    <row r="57" spans="1:11" ht="13" x14ac:dyDescent="0.3">
      <c r="A57" s="3"/>
      <c r="B57" s="3"/>
      <c r="C57" s="3"/>
      <c r="D57" s="3"/>
      <c r="E57" s="3"/>
      <c r="F57" s="3"/>
      <c r="G57" s="3"/>
      <c r="H57" s="44"/>
      <c r="I57" s="4"/>
    </row>
    <row r="58" spans="1:11" ht="13" x14ac:dyDescent="0.3">
      <c r="A58" s="37" t="s">
        <v>87</v>
      </c>
      <c r="B58" s="3"/>
      <c r="C58" s="3"/>
      <c r="D58" s="3"/>
      <c r="E58" s="3"/>
      <c r="F58" s="3"/>
      <c r="G58" s="3"/>
      <c r="H58" s="44"/>
      <c r="I58" s="4"/>
    </row>
    <row r="59" spans="1:11" ht="13" x14ac:dyDescent="0.3">
      <c r="A59" s="37" t="s">
        <v>88</v>
      </c>
      <c r="B59" s="3"/>
      <c r="C59" s="3"/>
      <c r="D59" s="3"/>
      <c r="E59" s="3"/>
      <c r="F59" s="3"/>
      <c r="G59" s="3"/>
      <c r="H59" s="44"/>
      <c r="I59" s="4"/>
    </row>
    <row r="60" spans="1:11" ht="13" x14ac:dyDescent="0.3">
      <c r="A60" s="37" t="s">
        <v>89</v>
      </c>
      <c r="B60" s="3"/>
      <c r="C60" s="3"/>
      <c r="D60" s="3"/>
      <c r="E60" s="3"/>
      <c r="F60" s="3"/>
      <c r="G60" s="3"/>
      <c r="H60" s="44"/>
      <c r="I60" s="4"/>
    </row>
    <row r="61" spans="1:11" ht="13" x14ac:dyDescent="0.3">
      <c r="A61" s="37" t="s">
        <v>90</v>
      </c>
      <c r="B61" s="10"/>
      <c r="C61" s="10"/>
      <c r="D61" s="10"/>
      <c r="E61" s="10"/>
      <c r="F61" s="10"/>
      <c r="G61" s="10"/>
      <c r="H61" s="10"/>
      <c r="I61" s="10"/>
    </row>
    <row r="62" spans="1:11" ht="13" x14ac:dyDescent="0.3">
      <c r="A62" s="37" t="s">
        <v>91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92</v>
      </c>
      <c r="B66" s="350" t="s">
        <v>93</v>
      </c>
      <c r="C66" s="351"/>
      <c r="D66" s="351"/>
      <c r="E66" s="351"/>
      <c r="F66" s="351"/>
      <c r="G66" s="352"/>
      <c r="H66" s="34" t="s">
        <v>64</v>
      </c>
      <c r="I66" s="34" t="s">
        <v>65</v>
      </c>
      <c r="K66" s="32"/>
      <c r="L66" s="31"/>
    </row>
    <row r="67" spans="1:12" ht="13" x14ac:dyDescent="0.3">
      <c r="A67" s="8" t="s">
        <v>30</v>
      </c>
      <c r="B67" s="344" t="s">
        <v>94</v>
      </c>
      <c r="C67" s="344"/>
      <c r="D67" s="344"/>
      <c r="E67" s="344"/>
      <c r="F67" s="344"/>
      <c r="G67" s="344"/>
      <c r="H67" s="1">
        <v>0.2</v>
      </c>
      <c r="I67" s="25">
        <f t="shared" ref="I67:I74" si="0">H67*($I$45)</f>
        <v>0</v>
      </c>
      <c r="K67" s="33"/>
      <c r="L67" s="31"/>
    </row>
    <row r="68" spans="1:12" ht="13" x14ac:dyDescent="0.3">
      <c r="A68" s="8" t="s">
        <v>32</v>
      </c>
      <c r="B68" s="344" t="s">
        <v>95</v>
      </c>
      <c r="C68" s="344"/>
      <c r="D68" s="344"/>
      <c r="E68" s="344"/>
      <c r="F68" s="344"/>
      <c r="G68" s="344"/>
      <c r="H68" s="1">
        <v>2.5000000000000001E-2</v>
      </c>
      <c r="I68" s="25">
        <f t="shared" si="0"/>
        <v>0</v>
      </c>
      <c r="K68" s="32"/>
    </row>
    <row r="69" spans="1:12" ht="13" x14ac:dyDescent="0.3">
      <c r="A69" s="8" t="s">
        <v>35</v>
      </c>
      <c r="B69" s="344" t="s">
        <v>96</v>
      </c>
      <c r="C69" s="344"/>
      <c r="D69" s="344"/>
      <c r="E69" s="344"/>
      <c r="F69" s="344"/>
      <c r="G69" s="344"/>
      <c r="H69" s="1">
        <v>0.03</v>
      </c>
      <c r="I69" s="25">
        <f t="shared" si="0"/>
        <v>0</v>
      </c>
      <c r="J69" s="32" t="s">
        <v>97</v>
      </c>
      <c r="K69" s="32"/>
    </row>
    <row r="70" spans="1:12" ht="13" x14ac:dyDescent="0.3">
      <c r="A70" s="8" t="s">
        <v>37</v>
      </c>
      <c r="B70" s="344" t="s">
        <v>98</v>
      </c>
      <c r="C70" s="344"/>
      <c r="D70" s="344"/>
      <c r="E70" s="344"/>
      <c r="F70" s="344"/>
      <c r="G70" s="344"/>
      <c r="H70" s="1">
        <v>1.4999999999999999E-2</v>
      </c>
      <c r="I70" s="25">
        <f t="shared" si="0"/>
        <v>0</v>
      </c>
    </row>
    <row r="71" spans="1:12" ht="13" x14ac:dyDescent="0.3">
      <c r="A71" s="8" t="s">
        <v>72</v>
      </c>
      <c r="B71" s="344" t="s">
        <v>99</v>
      </c>
      <c r="C71" s="344"/>
      <c r="D71" s="344"/>
      <c r="E71" s="344"/>
      <c r="F71" s="344"/>
      <c r="G71" s="344"/>
      <c r="H71" s="1">
        <v>0.01</v>
      </c>
      <c r="I71" s="25">
        <f t="shared" si="0"/>
        <v>0</v>
      </c>
    </row>
    <row r="72" spans="1:12" ht="13" x14ac:dyDescent="0.3">
      <c r="A72" s="8" t="s">
        <v>74</v>
      </c>
      <c r="B72" s="344" t="s">
        <v>100</v>
      </c>
      <c r="C72" s="344"/>
      <c r="D72" s="344"/>
      <c r="E72" s="344"/>
      <c r="F72" s="344"/>
      <c r="G72" s="344"/>
      <c r="H72" s="1">
        <v>6.0000000000000001E-3</v>
      </c>
      <c r="I72" s="25">
        <f t="shared" si="0"/>
        <v>0</v>
      </c>
    </row>
    <row r="73" spans="1:12" ht="13" x14ac:dyDescent="0.3">
      <c r="A73" s="8" t="s">
        <v>101</v>
      </c>
      <c r="B73" s="344" t="s">
        <v>102</v>
      </c>
      <c r="C73" s="344"/>
      <c r="D73" s="344"/>
      <c r="E73" s="344"/>
      <c r="F73" s="344"/>
      <c r="G73" s="344"/>
      <c r="H73" s="1">
        <v>2E-3</v>
      </c>
      <c r="I73" s="25">
        <f t="shared" si="0"/>
        <v>0</v>
      </c>
    </row>
    <row r="74" spans="1:12" ht="13" x14ac:dyDescent="0.3">
      <c r="A74" s="8" t="s">
        <v>103</v>
      </c>
      <c r="B74" s="344" t="s">
        <v>104</v>
      </c>
      <c r="C74" s="344"/>
      <c r="D74" s="344"/>
      <c r="E74" s="344"/>
      <c r="F74" s="344"/>
      <c r="G74" s="344"/>
      <c r="H74" s="1">
        <v>0.08</v>
      </c>
      <c r="I74" s="25">
        <f t="shared" si="0"/>
        <v>0</v>
      </c>
    </row>
    <row r="75" spans="1:12" ht="13" x14ac:dyDescent="0.3">
      <c r="A75" s="345" t="s">
        <v>11</v>
      </c>
      <c r="B75" s="345"/>
      <c r="C75" s="345"/>
      <c r="D75" s="345"/>
      <c r="E75" s="345"/>
      <c r="F75" s="345"/>
      <c r="G75" s="345"/>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105</v>
      </c>
      <c r="B77" s="3"/>
      <c r="C77" s="3"/>
      <c r="D77" s="3"/>
      <c r="E77" s="3"/>
      <c r="F77" s="3"/>
      <c r="G77" s="3"/>
      <c r="H77" s="44"/>
      <c r="I77" s="4"/>
      <c r="K77" s="21"/>
    </row>
    <row r="78" spans="1:12" ht="13" x14ac:dyDescent="0.3">
      <c r="A78" s="37" t="s">
        <v>106</v>
      </c>
      <c r="B78" s="3"/>
      <c r="C78" s="3"/>
      <c r="D78" s="3"/>
      <c r="E78" s="3"/>
      <c r="F78" s="3"/>
      <c r="G78" s="3"/>
      <c r="H78" s="44"/>
      <c r="I78" s="4"/>
      <c r="K78" s="21"/>
    </row>
    <row r="79" spans="1:12" ht="13" x14ac:dyDescent="0.3">
      <c r="A79" s="37" t="s">
        <v>107</v>
      </c>
      <c r="B79" s="3"/>
      <c r="C79" s="3"/>
      <c r="D79" s="3"/>
      <c r="E79" s="3"/>
      <c r="F79" s="3"/>
      <c r="G79" s="3"/>
      <c r="H79" s="44"/>
      <c r="I79" s="4"/>
      <c r="K79" s="21"/>
    </row>
    <row r="80" spans="1:12" ht="13" x14ac:dyDescent="0.3">
      <c r="A80" s="37" t="s">
        <v>108</v>
      </c>
      <c r="B80" s="3"/>
      <c r="C80" s="3"/>
      <c r="D80" s="3"/>
      <c r="E80" s="3"/>
      <c r="F80" s="3"/>
      <c r="G80" s="3"/>
      <c r="H80" s="44"/>
      <c r="I80" s="4"/>
      <c r="K80" s="21"/>
    </row>
    <row r="81" spans="1:11" ht="13" x14ac:dyDescent="0.3">
      <c r="A81" s="37" t="s">
        <v>109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110</v>
      </c>
      <c r="B83" s="367" t="s">
        <v>111</v>
      </c>
      <c r="C83" s="368"/>
      <c r="D83" s="368"/>
      <c r="E83" s="368"/>
      <c r="F83" s="368"/>
      <c r="G83" s="369"/>
      <c r="H83" s="42"/>
      <c r="I83" s="34" t="s">
        <v>65</v>
      </c>
    </row>
    <row r="84" spans="1:11" ht="13" x14ac:dyDescent="0.3">
      <c r="A84" s="8" t="s">
        <v>30</v>
      </c>
      <c r="B84" s="349" t="s">
        <v>112</v>
      </c>
      <c r="C84" s="349"/>
      <c r="D84" s="349"/>
      <c r="E84" s="349"/>
      <c r="F84" s="349"/>
      <c r="G84" s="349"/>
      <c r="H84" s="23" t="s">
        <v>21</v>
      </c>
      <c r="I84" s="27">
        <f>'Mód2.3 '!E12</f>
        <v>0</v>
      </c>
    </row>
    <row r="85" spans="1:11" ht="13" x14ac:dyDescent="0.3">
      <c r="A85" s="8" t="s">
        <v>32</v>
      </c>
      <c r="B85" s="349" t="s">
        <v>113</v>
      </c>
      <c r="C85" s="349"/>
      <c r="D85" s="349"/>
      <c r="E85" s="349"/>
      <c r="F85" s="349"/>
      <c r="G85" s="349"/>
      <c r="H85" s="23" t="s">
        <v>21</v>
      </c>
      <c r="I85" s="27">
        <f>'Mód2.3 '!E25</f>
        <v>0</v>
      </c>
    </row>
    <row r="86" spans="1:11" ht="13" x14ac:dyDescent="0.3">
      <c r="A86" s="8" t="s">
        <v>35</v>
      </c>
      <c r="B86" s="349" t="s">
        <v>114</v>
      </c>
      <c r="C86" s="349"/>
      <c r="D86" s="349"/>
      <c r="E86" s="349"/>
      <c r="F86" s="349"/>
      <c r="G86" s="349"/>
      <c r="H86" s="23" t="s">
        <v>21</v>
      </c>
      <c r="I86" s="27">
        <f>'Mód2.3 '!E33</f>
        <v>0</v>
      </c>
    </row>
    <row r="87" spans="1:11" ht="25.5" customHeight="1" x14ac:dyDescent="0.25">
      <c r="A87" s="47" t="s">
        <v>37</v>
      </c>
      <c r="B87" s="390" t="s">
        <v>115</v>
      </c>
      <c r="C87" s="390"/>
      <c r="D87" s="390"/>
      <c r="E87" s="390"/>
      <c r="F87" s="390"/>
      <c r="G87" s="390"/>
      <c r="H87" s="36" t="s">
        <v>21</v>
      </c>
      <c r="I87" s="169">
        <f>'Mód2.3 '!E42</f>
        <v>0</v>
      </c>
    </row>
    <row r="88" spans="1:11" ht="13" x14ac:dyDescent="0.3">
      <c r="A88" s="8" t="s">
        <v>72</v>
      </c>
      <c r="B88" s="349" t="s">
        <v>116</v>
      </c>
      <c r="C88" s="349"/>
      <c r="D88" s="349"/>
      <c r="E88" s="349"/>
      <c r="F88" s="349"/>
      <c r="G88" s="349"/>
      <c r="H88" s="23" t="s">
        <v>21</v>
      </c>
      <c r="I88" s="27">
        <f>'Mód2.3 '!E52</f>
        <v>0</v>
      </c>
    </row>
    <row r="89" spans="1:11" ht="13" x14ac:dyDescent="0.3">
      <c r="A89" s="8" t="s">
        <v>74</v>
      </c>
      <c r="B89" s="349" t="s">
        <v>117</v>
      </c>
      <c r="C89" s="349"/>
      <c r="D89" s="349"/>
      <c r="E89" s="349"/>
      <c r="F89" s="349"/>
      <c r="G89" s="349"/>
      <c r="H89" s="23" t="s">
        <v>21</v>
      </c>
      <c r="I89" s="27">
        <f>'Mód2.3 '!E60</f>
        <v>0</v>
      </c>
    </row>
    <row r="90" spans="1:11" ht="13" x14ac:dyDescent="0.3">
      <c r="A90" s="345" t="s">
        <v>118</v>
      </c>
      <c r="B90" s="345"/>
      <c r="C90" s="345"/>
      <c r="D90" s="345"/>
      <c r="E90" s="345"/>
      <c r="F90" s="345"/>
      <c r="G90" s="345"/>
      <c r="H90" s="345"/>
      <c r="I90" s="43">
        <f>SUM(I84:I89)</f>
        <v>0</v>
      </c>
    </row>
    <row r="91" spans="1:11" ht="13" x14ac:dyDescent="0.3">
      <c r="A91" s="3"/>
      <c r="B91" s="3"/>
      <c r="C91" s="3"/>
      <c r="D91" s="3"/>
      <c r="E91" s="3"/>
      <c r="F91" s="3"/>
      <c r="G91" s="3"/>
      <c r="H91" s="3"/>
      <c r="I91" s="4"/>
    </row>
    <row r="92" spans="1:11" ht="13" x14ac:dyDescent="0.3">
      <c r="A92" s="37" t="s">
        <v>119</v>
      </c>
      <c r="B92" s="3"/>
      <c r="C92" s="3"/>
      <c r="D92" s="3"/>
      <c r="E92" s="3"/>
      <c r="F92" s="3"/>
      <c r="G92" s="3"/>
      <c r="H92" s="3"/>
      <c r="I92" s="4"/>
    </row>
    <row r="93" spans="1:11" ht="13" x14ac:dyDescent="0.3">
      <c r="A93" s="37" t="s">
        <v>120</v>
      </c>
      <c r="B93" s="3"/>
      <c r="C93" s="3"/>
      <c r="D93" s="3"/>
      <c r="E93" s="3"/>
      <c r="F93" s="3"/>
      <c r="G93" s="3"/>
      <c r="H93" s="3"/>
      <c r="I93" s="4"/>
    </row>
    <row r="94" spans="1:11" ht="13" x14ac:dyDescent="0.3">
      <c r="A94" s="37" t="s">
        <v>121</v>
      </c>
      <c r="B94" s="3"/>
      <c r="C94" s="3"/>
      <c r="D94" s="3"/>
      <c r="E94" s="3"/>
      <c r="F94" s="3"/>
      <c r="G94" s="3"/>
      <c r="H94" s="3"/>
      <c r="I94" s="4"/>
    </row>
    <row r="95" spans="1:11" ht="13" x14ac:dyDescent="0.3">
      <c r="A95" s="37" t="s">
        <v>122</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123</v>
      </c>
      <c r="C97" s="48"/>
      <c r="D97" s="48"/>
      <c r="E97" s="48"/>
      <c r="F97" s="48"/>
      <c r="G97" s="48"/>
      <c r="H97" s="48"/>
      <c r="I97" s="48"/>
    </row>
    <row r="98" spans="1:11" ht="13" x14ac:dyDescent="0.3">
      <c r="A98" s="348" t="s">
        <v>124</v>
      </c>
      <c r="B98" s="348"/>
      <c r="C98" s="348"/>
      <c r="D98" s="348"/>
      <c r="E98" s="348"/>
      <c r="F98" s="348"/>
      <c r="G98" s="348"/>
      <c r="H98" s="348"/>
      <c r="I98" s="8" t="s">
        <v>65</v>
      </c>
    </row>
    <row r="99" spans="1:11" ht="13" x14ac:dyDescent="0.3">
      <c r="A99" s="8" t="s">
        <v>80</v>
      </c>
      <c r="B99" s="388" t="s">
        <v>125</v>
      </c>
      <c r="C99" s="388"/>
      <c r="D99" s="388"/>
      <c r="E99" s="388"/>
      <c r="F99" s="388"/>
      <c r="G99" s="388"/>
      <c r="H99" s="388"/>
      <c r="I99" s="25">
        <f>I56</f>
        <v>0</v>
      </c>
    </row>
    <row r="100" spans="1:11" ht="13" x14ac:dyDescent="0.3">
      <c r="A100" s="8" t="s">
        <v>92</v>
      </c>
      <c r="B100" s="388" t="s">
        <v>126</v>
      </c>
      <c r="C100" s="388"/>
      <c r="D100" s="388"/>
      <c r="E100" s="388"/>
      <c r="F100" s="388"/>
      <c r="G100" s="388"/>
      <c r="H100" s="388"/>
      <c r="I100" s="25">
        <f>I75</f>
        <v>0</v>
      </c>
    </row>
    <row r="101" spans="1:11" ht="13" x14ac:dyDescent="0.3">
      <c r="A101" s="8" t="s">
        <v>110</v>
      </c>
      <c r="B101" s="388" t="s">
        <v>127</v>
      </c>
      <c r="C101" s="388"/>
      <c r="D101" s="388"/>
      <c r="E101" s="388"/>
      <c r="F101" s="388"/>
      <c r="G101" s="388"/>
      <c r="H101" s="388"/>
      <c r="I101" s="25">
        <f>I90</f>
        <v>0</v>
      </c>
    </row>
    <row r="102" spans="1:11" ht="13" x14ac:dyDescent="0.3">
      <c r="A102" s="346" t="s">
        <v>128</v>
      </c>
      <c r="B102" s="346"/>
      <c r="C102" s="346"/>
      <c r="D102" s="346"/>
      <c r="E102" s="346"/>
      <c r="F102" s="346"/>
      <c r="G102" s="346"/>
      <c r="H102" s="346"/>
      <c r="I102" s="129">
        <f>SUM(I99:I101)</f>
        <v>0</v>
      </c>
      <c r="K102" s="7"/>
    </row>
    <row r="103" spans="1:11" ht="13" x14ac:dyDescent="0.3">
      <c r="A103" s="372"/>
      <c r="B103" s="373"/>
      <c r="C103" s="373"/>
      <c r="D103" s="373"/>
      <c r="E103" s="373"/>
      <c r="F103" s="373"/>
      <c r="G103" s="373"/>
      <c r="H103" s="373"/>
      <c r="I103" s="373"/>
    </row>
    <row r="104" spans="1:11" ht="13" x14ac:dyDescent="0.3">
      <c r="A104" s="347" t="s">
        <v>129</v>
      </c>
      <c r="B104" s="347"/>
      <c r="C104" s="347"/>
      <c r="D104" s="347"/>
      <c r="E104" s="347"/>
      <c r="F104" s="347"/>
      <c r="G104" s="347"/>
      <c r="H104" s="347"/>
      <c r="I104" s="347"/>
    </row>
    <row r="105" spans="1:11" ht="13" x14ac:dyDescent="0.3">
      <c r="A105" s="8">
        <v>3</v>
      </c>
      <c r="B105" s="348" t="s">
        <v>130</v>
      </c>
      <c r="C105" s="348"/>
      <c r="D105" s="348"/>
      <c r="E105" s="348"/>
      <c r="F105" s="348"/>
      <c r="G105" s="348"/>
      <c r="H105" s="8" t="s">
        <v>64</v>
      </c>
      <c r="I105" s="8" t="s">
        <v>65</v>
      </c>
    </row>
    <row r="106" spans="1:11" ht="13" x14ac:dyDescent="0.3">
      <c r="A106" s="8" t="s">
        <v>30</v>
      </c>
      <c r="B106" s="344" t="s">
        <v>131</v>
      </c>
      <c r="C106" s="344"/>
      <c r="D106" s="344"/>
      <c r="E106" s="344"/>
      <c r="F106" s="344"/>
      <c r="G106" s="344"/>
      <c r="H106" s="1">
        <v>4.1999999999999997E-3</v>
      </c>
      <c r="I106" s="25">
        <f>H106*I45</f>
        <v>0</v>
      </c>
    </row>
    <row r="107" spans="1:11" ht="13" x14ac:dyDescent="0.25">
      <c r="A107" s="47" t="s">
        <v>32</v>
      </c>
      <c r="B107" s="389" t="s">
        <v>132</v>
      </c>
      <c r="C107" s="389"/>
      <c r="D107" s="389"/>
      <c r="E107" s="389"/>
      <c r="F107" s="389"/>
      <c r="G107" s="389"/>
      <c r="H107" s="163">
        <f>H74</f>
        <v>0.08</v>
      </c>
      <c r="I107" s="164">
        <f>I106*H107</f>
        <v>0</v>
      </c>
    </row>
    <row r="108" spans="1:11" ht="24.75" customHeight="1" x14ac:dyDescent="0.25">
      <c r="A108" s="47" t="s">
        <v>35</v>
      </c>
      <c r="B108" s="389" t="s">
        <v>133</v>
      </c>
      <c r="C108" s="389"/>
      <c r="D108" s="389"/>
      <c r="E108" s="389"/>
      <c r="F108" s="389"/>
      <c r="G108" s="389"/>
      <c r="H108" s="163">
        <v>2E-3</v>
      </c>
      <c r="I108" s="164">
        <f>H108*I45</f>
        <v>0</v>
      </c>
    </row>
    <row r="109" spans="1:11" ht="13" x14ac:dyDescent="0.3">
      <c r="A109" s="8" t="s">
        <v>37</v>
      </c>
      <c r="B109" s="344" t="s">
        <v>134</v>
      </c>
      <c r="C109" s="344"/>
      <c r="D109" s="344"/>
      <c r="E109" s="344"/>
      <c r="F109" s="344"/>
      <c r="G109" s="344"/>
      <c r="H109" s="1">
        <v>1.9400000000000001E-2</v>
      </c>
      <c r="I109" s="25">
        <f>H109*I45</f>
        <v>0</v>
      </c>
    </row>
    <row r="110" spans="1:11" ht="13" x14ac:dyDescent="0.3">
      <c r="A110" s="8" t="s">
        <v>72</v>
      </c>
      <c r="B110" s="391" t="s">
        <v>135</v>
      </c>
      <c r="C110" s="391"/>
      <c r="D110" s="391"/>
      <c r="E110" s="391"/>
      <c r="F110" s="391"/>
      <c r="G110" s="391"/>
      <c r="H110" s="24">
        <f>H75</f>
        <v>0.36800000000000005</v>
      </c>
      <c r="I110" s="25">
        <f>I109*H110</f>
        <v>0</v>
      </c>
    </row>
    <row r="111" spans="1:11" ht="25.5" customHeight="1" x14ac:dyDescent="0.25">
      <c r="A111" s="47" t="s">
        <v>74</v>
      </c>
      <c r="B111" s="389" t="s">
        <v>136</v>
      </c>
      <c r="C111" s="389"/>
      <c r="D111" s="389"/>
      <c r="E111" s="389"/>
      <c r="F111" s="389"/>
      <c r="G111" s="389"/>
      <c r="H111" s="163">
        <v>3.7999999999999999E-2</v>
      </c>
      <c r="I111" s="164">
        <f>H111*I45</f>
        <v>0</v>
      </c>
      <c r="K111" s="7"/>
    </row>
    <row r="112" spans="1:11" ht="13" x14ac:dyDescent="0.3">
      <c r="A112" s="346" t="s">
        <v>137</v>
      </c>
      <c r="B112" s="346"/>
      <c r="C112" s="346"/>
      <c r="D112" s="346"/>
      <c r="E112" s="346"/>
      <c r="F112" s="346"/>
      <c r="G112" s="346"/>
      <c r="H112" s="42"/>
      <c r="I112" s="129">
        <f>SUM(I106:I111)</f>
        <v>0</v>
      </c>
    </row>
    <row r="113" spans="1:11" ht="13" x14ac:dyDescent="0.3">
      <c r="A113" s="392"/>
      <c r="B113" s="393"/>
      <c r="C113" s="393"/>
      <c r="D113" s="393"/>
      <c r="E113" s="393"/>
      <c r="F113" s="393"/>
      <c r="G113" s="393"/>
      <c r="H113" s="393"/>
      <c r="I113" s="393"/>
    </row>
    <row r="114" spans="1:11" ht="13" x14ac:dyDescent="0.3">
      <c r="A114" s="347" t="s">
        <v>138</v>
      </c>
      <c r="B114" s="347"/>
      <c r="C114" s="347"/>
      <c r="D114" s="347"/>
      <c r="E114" s="347"/>
      <c r="F114" s="347"/>
      <c r="G114" s="347"/>
      <c r="H114" s="347"/>
      <c r="I114" s="347"/>
    </row>
    <row r="115" spans="1:11" ht="13" x14ac:dyDescent="0.3">
      <c r="A115" s="3"/>
      <c r="B115" s="3"/>
      <c r="C115" s="3"/>
      <c r="D115" s="3"/>
      <c r="E115" s="3"/>
      <c r="F115" s="3"/>
      <c r="G115" s="3"/>
      <c r="H115" s="3"/>
      <c r="I115" s="3"/>
    </row>
    <row r="116" spans="1:11" ht="13" x14ac:dyDescent="0.3">
      <c r="A116" s="37" t="s">
        <v>139</v>
      </c>
      <c r="B116" s="3"/>
      <c r="C116" s="3"/>
      <c r="D116" s="3"/>
      <c r="E116" s="3"/>
      <c r="F116" s="3"/>
      <c r="G116" s="3"/>
      <c r="H116" s="3"/>
      <c r="I116" s="3"/>
    </row>
    <row r="117" spans="1:11" ht="13" x14ac:dyDescent="0.3">
      <c r="A117" s="37" t="s">
        <v>140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141</v>
      </c>
      <c r="B119" s="345" t="s">
        <v>142</v>
      </c>
      <c r="C119" s="345"/>
      <c r="D119" s="345"/>
      <c r="E119" s="345"/>
      <c r="F119" s="345"/>
      <c r="G119" s="345"/>
      <c r="H119" s="34" t="s">
        <v>64</v>
      </c>
      <c r="I119" s="34" t="s">
        <v>65</v>
      </c>
    </row>
    <row r="120" spans="1:11" ht="13" x14ac:dyDescent="0.3">
      <c r="A120" s="49" t="s">
        <v>30</v>
      </c>
      <c r="B120" s="344" t="s">
        <v>143</v>
      </c>
      <c r="C120" s="344"/>
      <c r="D120" s="344"/>
      <c r="E120" s="344"/>
      <c r="F120" s="344"/>
      <c r="G120" s="344"/>
      <c r="H120" s="43"/>
      <c r="I120" s="43"/>
    </row>
    <row r="121" spans="1:11" ht="13" x14ac:dyDescent="0.3">
      <c r="A121" s="8" t="s">
        <v>32</v>
      </c>
      <c r="B121" s="344" t="s">
        <v>144</v>
      </c>
      <c r="C121" s="344"/>
      <c r="D121" s="344"/>
      <c r="E121" s="344"/>
      <c r="F121" s="344"/>
      <c r="G121" s="344"/>
      <c r="H121" s="175">
        <v>1.67E-2</v>
      </c>
      <c r="I121" s="25">
        <f>H121*$I$45</f>
        <v>0</v>
      </c>
      <c r="J121" s="32" t="s">
        <v>145</v>
      </c>
      <c r="K121" s="166"/>
    </row>
    <row r="122" spans="1:11" ht="13" x14ac:dyDescent="0.3">
      <c r="A122" s="8" t="s">
        <v>35</v>
      </c>
      <c r="B122" s="344" t="s">
        <v>146</v>
      </c>
      <c r="C122" s="344"/>
      <c r="D122" s="344"/>
      <c r="E122" s="344"/>
      <c r="F122" s="344"/>
      <c r="G122" s="344"/>
      <c r="H122" s="175">
        <v>2.0000000000000001E-4</v>
      </c>
      <c r="I122" s="25">
        <f>H122*$I$45</f>
        <v>0</v>
      </c>
      <c r="J122" s="32" t="s">
        <v>145</v>
      </c>
      <c r="K122" s="166"/>
    </row>
    <row r="123" spans="1:11" ht="13.5" x14ac:dyDescent="0.25">
      <c r="A123" s="47" t="s">
        <v>37</v>
      </c>
      <c r="B123" s="389" t="s">
        <v>147</v>
      </c>
      <c r="C123" s="389"/>
      <c r="D123" s="389"/>
      <c r="E123" s="389"/>
      <c r="F123" s="389"/>
      <c r="G123" s="389"/>
      <c r="H123" s="163">
        <v>6.9999999999999999E-4</v>
      </c>
      <c r="I123" s="164">
        <f>H123*$I$45</f>
        <v>0</v>
      </c>
      <c r="J123" s="32" t="s">
        <v>145</v>
      </c>
    </row>
    <row r="124" spans="1:11" ht="13" x14ac:dyDescent="0.3">
      <c r="A124" s="8" t="s">
        <v>72</v>
      </c>
      <c r="B124" s="344" t="s">
        <v>148</v>
      </c>
      <c r="C124" s="344"/>
      <c r="D124" s="344"/>
      <c r="E124" s="344"/>
      <c r="F124" s="344"/>
      <c r="G124" s="344"/>
      <c r="H124" s="175">
        <v>2.8999999999999998E-3</v>
      </c>
      <c r="I124" s="25">
        <f>H124*$I$45</f>
        <v>0</v>
      </c>
      <c r="J124" s="32" t="s">
        <v>145</v>
      </c>
    </row>
    <row r="125" spans="1:11" ht="13" x14ac:dyDescent="0.3">
      <c r="A125" s="8" t="s">
        <v>74</v>
      </c>
      <c r="B125" s="344" t="s">
        <v>149</v>
      </c>
      <c r="C125" s="344"/>
      <c r="D125" s="344"/>
      <c r="E125" s="344"/>
      <c r="F125" s="344"/>
      <c r="G125" s="344"/>
      <c r="H125" s="175"/>
      <c r="I125" s="25">
        <f t="shared" ref="I125" si="1">H125*$I$45</f>
        <v>0</v>
      </c>
      <c r="J125" s="32" t="s">
        <v>145</v>
      </c>
    </row>
    <row r="126" spans="1:11" ht="13" x14ac:dyDescent="0.3">
      <c r="A126" s="345" t="s">
        <v>150</v>
      </c>
      <c r="B126" s="345"/>
      <c r="C126" s="345"/>
      <c r="D126" s="345"/>
      <c r="E126" s="345"/>
      <c r="F126" s="345"/>
      <c r="G126" s="345"/>
      <c r="H126" s="42"/>
      <c r="I126" s="43">
        <f>SUM(I121:I125)</f>
        <v>0</v>
      </c>
      <c r="J126" s="32"/>
    </row>
    <row r="127" spans="1:11" ht="13" x14ac:dyDescent="0.3">
      <c r="A127" s="8" t="s">
        <v>74</v>
      </c>
      <c r="B127" s="344" t="s">
        <v>151</v>
      </c>
      <c r="C127" s="344"/>
      <c r="D127" s="344"/>
      <c r="E127" s="344"/>
      <c r="F127" s="344"/>
      <c r="G127" s="344"/>
      <c r="H127" s="1">
        <f>H75</f>
        <v>0.36800000000000005</v>
      </c>
      <c r="I127" s="25">
        <f>I126*H127</f>
        <v>0</v>
      </c>
    </row>
    <row r="128" spans="1:11" ht="13" x14ac:dyDescent="0.3">
      <c r="A128" s="345" t="s">
        <v>152</v>
      </c>
      <c r="B128" s="345"/>
      <c r="C128" s="345"/>
      <c r="D128" s="345"/>
      <c r="E128" s="345"/>
      <c r="F128" s="345"/>
      <c r="G128" s="345"/>
      <c r="H128" s="42"/>
      <c r="I128" s="43">
        <f>SUM(I126:I127)</f>
        <v>0</v>
      </c>
    </row>
    <row r="129" spans="1:9" ht="13" x14ac:dyDescent="0.3">
      <c r="A129" s="3"/>
      <c r="B129" s="3"/>
      <c r="C129" s="3"/>
      <c r="D129" s="3"/>
      <c r="E129" s="3"/>
      <c r="F129" s="3"/>
      <c r="G129" s="3"/>
      <c r="H129" s="3"/>
      <c r="I129" s="3"/>
    </row>
    <row r="130" spans="1:9" ht="13" x14ac:dyDescent="0.3">
      <c r="A130" s="49" t="s">
        <v>153</v>
      </c>
      <c r="B130" s="367" t="s">
        <v>154</v>
      </c>
      <c r="C130" s="368"/>
      <c r="D130" s="368"/>
      <c r="E130" s="368"/>
      <c r="F130" s="368"/>
      <c r="G130" s="369"/>
      <c r="H130" s="34" t="s">
        <v>64</v>
      </c>
      <c r="I130" s="34" t="s">
        <v>65</v>
      </c>
    </row>
    <row r="131" spans="1:9" ht="13" x14ac:dyDescent="0.3">
      <c r="A131" s="8" t="s">
        <v>30</v>
      </c>
      <c r="B131" s="341" t="s">
        <v>155</v>
      </c>
      <c r="C131" s="342"/>
      <c r="D131" s="342"/>
      <c r="E131" s="342"/>
      <c r="F131" s="342"/>
      <c r="G131" s="343"/>
      <c r="H131" s="175">
        <v>0</v>
      </c>
      <c r="I131" s="25">
        <v>0</v>
      </c>
    </row>
    <row r="132" spans="1:9" ht="13" x14ac:dyDescent="0.3">
      <c r="A132" s="367" t="s">
        <v>156</v>
      </c>
      <c r="B132" s="368"/>
      <c r="C132" s="368"/>
      <c r="D132" s="368"/>
      <c r="E132" s="368"/>
      <c r="F132" s="368"/>
      <c r="G132" s="369"/>
      <c r="H132" s="42">
        <f>TRUNC(SUM(H131),4)</f>
        <v>0</v>
      </c>
      <c r="I132" s="43">
        <f>SUM(I131)</f>
        <v>0</v>
      </c>
    </row>
    <row r="133" spans="1:9" ht="13" x14ac:dyDescent="0.3">
      <c r="A133" s="51"/>
      <c r="B133" s="45"/>
      <c r="C133" s="45"/>
      <c r="D133" s="45"/>
      <c r="E133" s="45"/>
      <c r="F133" s="45"/>
      <c r="G133" s="45"/>
      <c r="H133" s="45"/>
      <c r="I133" s="45"/>
    </row>
    <row r="134" spans="1:9" ht="13" x14ac:dyDescent="0.3">
      <c r="A134" s="345" t="s">
        <v>157</v>
      </c>
      <c r="B134" s="345"/>
      <c r="C134" s="345"/>
      <c r="D134" s="345"/>
      <c r="E134" s="345"/>
      <c r="F134" s="345"/>
      <c r="G134" s="345"/>
      <c r="H134" s="345"/>
      <c r="I134" s="345"/>
    </row>
    <row r="135" spans="1:9" ht="13" x14ac:dyDescent="0.3">
      <c r="A135" s="47">
        <v>4</v>
      </c>
      <c r="B135" s="374" t="s">
        <v>158</v>
      </c>
      <c r="C135" s="375"/>
      <c r="D135" s="375"/>
      <c r="E135" s="375"/>
      <c r="F135" s="375"/>
      <c r="G135" s="376"/>
      <c r="H135" s="46"/>
      <c r="I135" s="8" t="s">
        <v>65</v>
      </c>
    </row>
    <row r="136" spans="1:9" ht="13" x14ac:dyDescent="0.3">
      <c r="A136" s="8" t="s">
        <v>141</v>
      </c>
      <c r="B136" s="377" t="s">
        <v>159</v>
      </c>
      <c r="C136" s="378"/>
      <c r="D136" s="378"/>
      <c r="E136" s="378"/>
      <c r="F136" s="378"/>
      <c r="G136" s="379"/>
      <c r="H136" s="22"/>
      <c r="I136" s="25">
        <f>I128</f>
        <v>0</v>
      </c>
    </row>
    <row r="137" spans="1:9" ht="13" x14ac:dyDescent="0.3">
      <c r="A137" s="8" t="s">
        <v>153</v>
      </c>
      <c r="B137" s="377" t="s">
        <v>160</v>
      </c>
      <c r="C137" s="378"/>
      <c r="D137" s="378"/>
      <c r="E137" s="378"/>
      <c r="F137" s="378"/>
      <c r="G137" s="379"/>
      <c r="H137" s="22"/>
      <c r="I137" s="25">
        <f>I132</f>
        <v>0</v>
      </c>
    </row>
    <row r="138" spans="1:9" ht="13" x14ac:dyDescent="0.3">
      <c r="A138" s="346" t="s">
        <v>161</v>
      </c>
      <c r="B138" s="346"/>
      <c r="C138" s="346"/>
      <c r="D138" s="346"/>
      <c r="E138" s="346"/>
      <c r="F138" s="346"/>
      <c r="G138" s="346"/>
      <c r="H138" s="346"/>
      <c r="I138" s="129">
        <f>SUM(I136:I137)</f>
        <v>0</v>
      </c>
    </row>
    <row r="139" spans="1:9" ht="13" x14ac:dyDescent="0.3">
      <c r="A139" s="372"/>
      <c r="B139" s="373"/>
      <c r="C139" s="373"/>
      <c r="D139" s="373"/>
      <c r="E139" s="373"/>
      <c r="F139" s="373"/>
      <c r="G139" s="373"/>
      <c r="H139" s="373"/>
      <c r="I139" s="373"/>
    </row>
    <row r="140" spans="1:9" ht="13" x14ac:dyDescent="0.3">
      <c r="A140" s="347" t="s">
        <v>162</v>
      </c>
      <c r="B140" s="347"/>
      <c r="C140" s="347"/>
      <c r="D140" s="347"/>
      <c r="E140" s="347"/>
      <c r="F140" s="347"/>
      <c r="G140" s="347"/>
      <c r="H140" s="347"/>
      <c r="I140" s="347"/>
    </row>
    <row r="141" spans="1:9" ht="13" x14ac:dyDescent="0.3">
      <c r="A141" s="8">
        <v>5</v>
      </c>
      <c r="B141" s="348" t="s">
        <v>163</v>
      </c>
      <c r="C141" s="348"/>
      <c r="D141" s="348"/>
      <c r="E141" s="348"/>
      <c r="F141" s="348"/>
      <c r="G141" s="348"/>
      <c r="H141" s="8"/>
      <c r="I141" s="8" t="s">
        <v>65</v>
      </c>
    </row>
    <row r="142" spans="1:9" ht="13" x14ac:dyDescent="0.3">
      <c r="A142" s="8" t="s">
        <v>30</v>
      </c>
      <c r="B142" s="349" t="s">
        <v>164</v>
      </c>
      <c r="C142" s="349"/>
      <c r="D142" s="349"/>
      <c r="E142" s="349"/>
      <c r="F142" s="349"/>
      <c r="G142" s="349"/>
      <c r="H142" s="23" t="s">
        <v>21</v>
      </c>
      <c r="I142" s="25">
        <f>'Uniform&amp;EPIs '!K24</f>
        <v>0</v>
      </c>
    </row>
    <row r="143" spans="1:9" ht="13" x14ac:dyDescent="0.3">
      <c r="A143" s="8" t="s">
        <v>32</v>
      </c>
      <c r="B143" s="349" t="s">
        <v>165</v>
      </c>
      <c r="C143" s="349"/>
      <c r="D143" s="349"/>
      <c r="E143" s="349"/>
      <c r="F143" s="349"/>
      <c r="G143" s="349"/>
      <c r="H143" s="23" t="s">
        <v>21</v>
      </c>
      <c r="I143" s="25">
        <f>Materiais!K58</f>
        <v>0</v>
      </c>
    </row>
    <row r="144" spans="1:9" ht="13" x14ac:dyDescent="0.3">
      <c r="A144" s="28" t="s">
        <v>35</v>
      </c>
      <c r="B144" s="349" t="s">
        <v>166</v>
      </c>
      <c r="C144" s="349"/>
      <c r="D144" s="349"/>
      <c r="E144" s="349"/>
      <c r="F144" s="349"/>
      <c r="G144" s="349"/>
      <c r="H144" s="23" t="s">
        <v>21</v>
      </c>
      <c r="I144" s="25">
        <f>Equipamentos!K16</f>
        <v>0</v>
      </c>
    </row>
    <row r="145" spans="1:13" ht="13" x14ac:dyDescent="0.3">
      <c r="A145" s="28" t="s">
        <v>37</v>
      </c>
      <c r="B145" s="349" t="s">
        <v>75</v>
      </c>
      <c r="C145" s="349"/>
      <c r="D145" s="349"/>
      <c r="E145" s="349"/>
      <c r="F145" s="349"/>
      <c r="G145" s="349"/>
      <c r="H145" s="23" t="s">
        <v>21</v>
      </c>
      <c r="I145" s="25">
        <v>0</v>
      </c>
    </row>
    <row r="146" spans="1:13" ht="13" x14ac:dyDescent="0.3">
      <c r="A146" s="346" t="s">
        <v>167</v>
      </c>
      <c r="B146" s="346"/>
      <c r="C146" s="346"/>
      <c r="D146" s="346"/>
      <c r="E146" s="346"/>
      <c r="F146" s="346"/>
      <c r="G146" s="346"/>
      <c r="H146" s="42" t="s">
        <v>21</v>
      </c>
      <c r="I146" s="129">
        <f>SUM(I142:I145)</f>
        <v>0</v>
      </c>
      <c r="K146" s="166"/>
    </row>
    <row r="147" spans="1:13" ht="13" x14ac:dyDescent="0.25">
      <c r="A147" s="53"/>
      <c r="B147" s="53"/>
      <c r="C147" s="53"/>
      <c r="D147" s="53"/>
      <c r="E147" s="53"/>
      <c r="F147" s="53"/>
      <c r="G147" s="53"/>
      <c r="H147" s="53"/>
      <c r="I147" s="53"/>
    </row>
    <row r="148" spans="1:13" ht="13" x14ac:dyDescent="0.3">
      <c r="A148" s="37" t="s">
        <v>168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47" t="s">
        <v>169</v>
      </c>
      <c r="B150" s="347"/>
      <c r="C150" s="347"/>
      <c r="D150" s="347"/>
      <c r="E150" s="347"/>
      <c r="F150" s="347"/>
      <c r="G150" s="347"/>
      <c r="H150" s="347"/>
      <c r="I150" s="347"/>
    </row>
    <row r="151" spans="1:13" ht="13" x14ac:dyDescent="0.3">
      <c r="A151" s="8">
        <v>6</v>
      </c>
      <c r="B151" s="348" t="s">
        <v>170</v>
      </c>
      <c r="C151" s="348"/>
      <c r="D151" s="348"/>
      <c r="E151" s="348"/>
      <c r="F151" s="348"/>
      <c r="G151" s="348"/>
      <c r="H151" s="8" t="s">
        <v>64</v>
      </c>
      <c r="I151" s="8" t="s">
        <v>65</v>
      </c>
    </row>
    <row r="152" spans="1:13" ht="13" x14ac:dyDescent="0.3">
      <c r="A152" s="8" t="s">
        <v>30</v>
      </c>
      <c r="B152" s="344" t="s">
        <v>171</v>
      </c>
      <c r="C152" s="344"/>
      <c r="D152" s="344"/>
      <c r="E152" s="344"/>
      <c r="F152" s="344"/>
      <c r="G152" s="344"/>
      <c r="H152" s="29">
        <v>0.05</v>
      </c>
      <c r="I152" s="267">
        <f>H152*I170</f>
        <v>0</v>
      </c>
      <c r="J152" s="32" t="s">
        <v>172</v>
      </c>
    </row>
    <row r="153" spans="1:13" ht="13" x14ac:dyDescent="0.3">
      <c r="A153" s="8" t="s">
        <v>32</v>
      </c>
      <c r="B153" s="344" t="s">
        <v>173</v>
      </c>
      <c r="C153" s="344"/>
      <c r="D153" s="344"/>
      <c r="E153" s="344"/>
      <c r="F153" s="344"/>
      <c r="G153" s="344"/>
      <c r="H153" s="29">
        <v>0.1</v>
      </c>
      <c r="I153" s="267">
        <f>H153*(I152+I170)</f>
        <v>0</v>
      </c>
      <c r="J153" s="32" t="s">
        <v>172</v>
      </c>
    </row>
    <row r="154" spans="1:13" ht="13" x14ac:dyDescent="0.3">
      <c r="A154" s="8" t="s">
        <v>35</v>
      </c>
      <c r="B154" s="370" t="s">
        <v>174</v>
      </c>
      <c r="C154" s="370"/>
      <c r="D154" s="370"/>
      <c r="E154" s="370"/>
      <c r="F154" s="370"/>
      <c r="G154" s="370"/>
      <c r="H154" s="2"/>
      <c r="I154" s="30"/>
    </row>
    <row r="155" spans="1:13" ht="13" x14ac:dyDescent="0.3">
      <c r="A155" s="8" t="s">
        <v>175</v>
      </c>
      <c r="B155" s="344" t="s">
        <v>176</v>
      </c>
      <c r="C155" s="344"/>
      <c r="D155" s="344"/>
      <c r="E155" s="344"/>
      <c r="F155" s="344"/>
      <c r="G155" s="344"/>
      <c r="H155" s="6">
        <v>1.6500000000000001E-2</v>
      </c>
      <c r="I155" s="267">
        <f>H155*$I$172</f>
        <v>0</v>
      </c>
      <c r="J155" s="32" t="s">
        <v>177</v>
      </c>
      <c r="K155" s="7"/>
    </row>
    <row r="156" spans="1:13" ht="13" x14ac:dyDescent="0.3">
      <c r="A156" s="8" t="s">
        <v>178</v>
      </c>
      <c r="B156" s="344" t="s">
        <v>179</v>
      </c>
      <c r="C156" s="344"/>
      <c r="D156" s="344"/>
      <c r="E156" s="344"/>
      <c r="F156" s="344"/>
      <c r="G156" s="344"/>
      <c r="H156" s="6">
        <v>7.5999999999999998E-2</v>
      </c>
      <c r="I156" s="267">
        <f t="shared" ref="I156:I157" si="2">H156*$I$172</f>
        <v>0</v>
      </c>
      <c r="J156" s="32" t="s">
        <v>177</v>
      </c>
      <c r="K156" s="7"/>
    </row>
    <row r="157" spans="1:13" ht="13" x14ac:dyDescent="0.3">
      <c r="A157" s="8" t="s">
        <v>180</v>
      </c>
      <c r="B157" s="344" t="s">
        <v>181</v>
      </c>
      <c r="C157" s="344"/>
      <c r="D157" s="344"/>
      <c r="E157" s="344"/>
      <c r="F157" s="344"/>
      <c r="G157" s="344"/>
      <c r="H157" s="6">
        <v>0.05</v>
      </c>
      <c r="I157" s="267">
        <f t="shared" si="2"/>
        <v>0</v>
      </c>
      <c r="J157" s="32" t="s">
        <v>177</v>
      </c>
      <c r="K157" s="7"/>
    </row>
    <row r="158" spans="1:13" ht="13" x14ac:dyDescent="0.3">
      <c r="A158" s="346" t="s">
        <v>182</v>
      </c>
      <c r="B158" s="346"/>
      <c r="C158" s="346"/>
      <c r="D158" s="346"/>
      <c r="E158" s="346"/>
      <c r="F158" s="346"/>
      <c r="G158" s="346"/>
      <c r="H158" s="54">
        <f>SUM(H152:H157)</f>
        <v>0.29250000000000004</v>
      </c>
      <c r="I158" s="129">
        <f>SUM(I152:I157)</f>
        <v>0</v>
      </c>
      <c r="K158" s="7"/>
      <c r="M158" s="7"/>
    </row>
    <row r="159" spans="1:13" x14ac:dyDescent="0.25">
      <c r="A159" s="258"/>
      <c r="B159" s="268"/>
      <c r="C159" s="268"/>
      <c r="D159" s="268"/>
      <c r="E159" s="268"/>
      <c r="F159" s="268"/>
      <c r="G159" s="268"/>
      <c r="H159" s="268"/>
      <c r="I159" s="268"/>
    </row>
    <row r="160" spans="1:13" ht="13" x14ac:dyDescent="0.25">
      <c r="A160" s="37" t="s">
        <v>183</v>
      </c>
      <c r="B160" s="268"/>
      <c r="C160" s="268"/>
      <c r="D160" s="268"/>
      <c r="E160" s="268"/>
      <c r="F160" s="268"/>
      <c r="G160" s="268"/>
      <c r="H160" s="268"/>
      <c r="I160" s="268"/>
    </row>
    <row r="161" spans="1:11" ht="13" x14ac:dyDescent="0.25">
      <c r="A161" s="37" t="s">
        <v>184</v>
      </c>
      <c r="B161" s="268"/>
      <c r="C161" s="268"/>
      <c r="D161" s="268"/>
      <c r="E161" s="268"/>
      <c r="F161" s="268"/>
      <c r="G161" s="268"/>
      <c r="H161" s="268"/>
      <c r="I161" s="268"/>
    </row>
    <row r="162" spans="1:11" ht="13" x14ac:dyDescent="0.3">
      <c r="A162" s="258"/>
      <c r="B162" s="258"/>
      <c r="C162" s="258"/>
      <c r="D162" s="258"/>
      <c r="E162" s="258"/>
      <c r="F162" s="258"/>
      <c r="G162" s="258"/>
      <c r="H162" s="258"/>
      <c r="I162" s="4"/>
    </row>
    <row r="163" spans="1:11" ht="13" x14ac:dyDescent="0.3">
      <c r="A163" s="345" t="s">
        <v>185</v>
      </c>
      <c r="B163" s="345"/>
      <c r="C163" s="345"/>
      <c r="D163" s="345"/>
      <c r="E163" s="345"/>
      <c r="F163" s="345"/>
      <c r="G163" s="345"/>
      <c r="H163" s="345"/>
      <c r="I163" s="345"/>
      <c r="K163" s="9"/>
    </row>
    <row r="164" spans="1:11" ht="13" x14ac:dyDescent="0.3">
      <c r="A164" s="348" t="s">
        <v>186</v>
      </c>
      <c r="B164" s="348"/>
      <c r="C164" s="348"/>
      <c r="D164" s="348"/>
      <c r="E164" s="348"/>
      <c r="F164" s="348"/>
      <c r="G164" s="348"/>
      <c r="H164" s="348"/>
      <c r="I164" s="8" t="s">
        <v>65</v>
      </c>
    </row>
    <row r="165" spans="1:11" x14ac:dyDescent="0.25">
      <c r="A165" s="260" t="s">
        <v>30</v>
      </c>
      <c r="B165" s="371" t="str">
        <f>A37</f>
        <v>MÓDULO 1 - COMPOSIÇÃO DA REMUNERAÇÃO</v>
      </c>
      <c r="C165" s="371"/>
      <c r="D165" s="371"/>
      <c r="E165" s="371"/>
      <c r="F165" s="371"/>
      <c r="G165" s="371"/>
      <c r="H165" s="371"/>
      <c r="I165" s="267">
        <f>I45</f>
        <v>0</v>
      </c>
    </row>
    <row r="166" spans="1:11" x14ac:dyDescent="0.25">
      <c r="A166" s="260" t="s">
        <v>32</v>
      </c>
      <c r="B166" s="371" t="str">
        <f>A50</f>
        <v>MÓDULO 2 – ENCARGOS E BENEFÍCIOS ANUAIS, MENSAIS E DIÁRIOS</v>
      </c>
      <c r="C166" s="371"/>
      <c r="D166" s="371"/>
      <c r="E166" s="371"/>
      <c r="F166" s="371"/>
      <c r="G166" s="371"/>
      <c r="H166" s="371"/>
      <c r="I166" s="267">
        <f>I102</f>
        <v>0</v>
      </c>
    </row>
    <row r="167" spans="1:11" ht="13" x14ac:dyDescent="0.3">
      <c r="A167" s="260" t="s">
        <v>35</v>
      </c>
      <c r="B167" s="371" t="str">
        <f>A104</f>
        <v>MÓDULO 3 – PROVISÃO PARA RESCISÃO</v>
      </c>
      <c r="C167" s="371"/>
      <c r="D167" s="371"/>
      <c r="E167" s="371"/>
      <c r="F167" s="371"/>
      <c r="G167" s="371"/>
      <c r="H167" s="371"/>
      <c r="I167" s="267">
        <f>I112</f>
        <v>0</v>
      </c>
      <c r="K167" s="9"/>
    </row>
    <row r="168" spans="1:11" ht="13" x14ac:dyDescent="0.3">
      <c r="A168" s="23" t="s">
        <v>37</v>
      </c>
      <c r="B168" s="371" t="str">
        <f>A114</f>
        <v>MÓDULO 4 – CUSTO DE REPOSIÇÃO DO PROFISSIONAL AUSENTE</v>
      </c>
      <c r="C168" s="371"/>
      <c r="D168" s="371"/>
      <c r="E168" s="371"/>
      <c r="F168" s="371"/>
      <c r="G168" s="371"/>
      <c r="H168" s="371"/>
      <c r="I168" s="267">
        <f>I138</f>
        <v>0</v>
      </c>
      <c r="K168" s="9"/>
    </row>
    <row r="169" spans="1:11" x14ac:dyDescent="0.25">
      <c r="A169" s="23" t="s">
        <v>72</v>
      </c>
      <c r="B169" s="371" t="str">
        <f>A140</f>
        <v>MÓDULO 5 – INSUMOS DIVERSOS</v>
      </c>
      <c r="C169" s="371"/>
      <c r="D169" s="371"/>
      <c r="E169" s="371"/>
      <c r="F169" s="371"/>
      <c r="G169" s="371"/>
      <c r="H169" s="371"/>
      <c r="I169" s="267">
        <f>I146</f>
        <v>0</v>
      </c>
    </row>
    <row r="170" spans="1:11" ht="13" x14ac:dyDescent="0.3">
      <c r="A170" s="8"/>
      <c r="B170" s="348" t="s">
        <v>187</v>
      </c>
      <c r="C170" s="348"/>
      <c r="D170" s="348"/>
      <c r="E170" s="348"/>
      <c r="F170" s="348"/>
      <c r="G170" s="348"/>
      <c r="H170" s="348"/>
      <c r="I170" s="26">
        <f>SUM(I165:I169)</f>
        <v>0</v>
      </c>
      <c r="K170" s="7"/>
    </row>
    <row r="171" spans="1:11" x14ac:dyDescent="0.25">
      <c r="A171" s="23" t="s">
        <v>74</v>
      </c>
      <c r="B171" s="371" t="str">
        <f>A150</f>
        <v>MÓDULO 6 – CUSTOS INDIRETOS, TRIBUTOS E LUCRO</v>
      </c>
      <c r="C171" s="371"/>
      <c r="D171" s="371"/>
      <c r="E171" s="371"/>
      <c r="F171" s="371"/>
      <c r="G171" s="371"/>
      <c r="H171" s="371"/>
      <c r="I171" s="25">
        <f>I158</f>
        <v>0</v>
      </c>
    </row>
    <row r="172" spans="1:11" ht="13" x14ac:dyDescent="0.3">
      <c r="A172" s="346" t="s">
        <v>188</v>
      </c>
      <c r="B172" s="346"/>
      <c r="C172" s="346"/>
      <c r="D172" s="346"/>
      <c r="E172" s="346"/>
      <c r="F172" s="346"/>
      <c r="G172" s="346"/>
      <c r="H172" s="346"/>
      <c r="I172" s="129">
        <f>SUM(I45,I102,I112,I138,I146,I152,I153)/(1-SUM(H155:H157))</f>
        <v>0</v>
      </c>
    </row>
    <row r="173" spans="1:11" ht="13" x14ac:dyDescent="0.3">
      <c r="A173" s="3"/>
      <c r="B173" s="3"/>
      <c r="C173" s="3"/>
      <c r="D173" s="3"/>
      <c r="E173" s="3"/>
      <c r="F173" s="3"/>
      <c r="G173" s="3"/>
      <c r="H173" s="3"/>
      <c r="I173" s="4"/>
    </row>
    <row r="175" spans="1:11" ht="13" x14ac:dyDescent="0.25">
      <c r="A175" s="350" t="s">
        <v>189</v>
      </c>
      <c r="B175" s="351"/>
      <c r="C175" s="351"/>
      <c r="D175" s="351"/>
      <c r="E175" s="351"/>
      <c r="F175" s="351"/>
      <c r="G175" s="351"/>
      <c r="H175" s="351"/>
      <c r="I175" s="352"/>
    </row>
    <row r="176" spans="1:11" ht="13" x14ac:dyDescent="0.3">
      <c r="A176" s="353"/>
      <c r="B176" s="354"/>
      <c r="C176" s="354"/>
      <c r="D176" s="354"/>
      <c r="E176" s="354"/>
      <c r="F176" s="354"/>
      <c r="G176" s="354"/>
      <c r="H176" s="354"/>
      <c r="I176" s="355"/>
    </row>
    <row r="177" spans="1:9" x14ac:dyDescent="0.25">
      <c r="A177" s="356" t="s">
        <v>190</v>
      </c>
      <c r="B177" s="357"/>
      <c r="C177" s="357"/>
      <c r="D177" s="357"/>
      <c r="E177" s="357"/>
      <c r="F177" s="357"/>
      <c r="G177" s="357"/>
      <c r="H177" s="357"/>
      <c r="I177" s="358"/>
    </row>
    <row r="178" spans="1:9" x14ac:dyDescent="0.25">
      <c r="A178" s="359"/>
      <c r="B178" s="360"/>
      <c r="C178" s="360"/>
      <c r="D178" s="360"/>
      <c r="E178" s="360"/>
      <c r="F178" s="360"/>
      <c r="G178" s="360"/>
      <c r="H178" s="360"/>
      <c r="I178" s="361"/>
    </row>
    <row r="180" spans="1:9" ht="39" x14ac:dyDescent="0.3">
      <c r="A180" s="362" t="s">
        <v>191</v>
      </c>
      <c r="B180" s="362"/>
      <c r="C180" s="362"/>
      <c r="D180" s="363" t="s">
        <v>192</v>
      </c>
      <c r="E180" s="348"/>
      <c r="F180" s="348"/>
      <c r="G180" s="363" t="s">
        <v>193</v>
      </c>
      <c r="H180" s="348"/>
      <c r="I180" s="56" t="s">
        <v>194</v>
      </c>
    </row>
    <row r="181" spans="1:9" x14ac:dyDescent="0.25">
      <c r="A181" s="364" t="s">
        <v>195</v>
      </c>
      <c r="B181" s="364"/>
      <c r="C181" s="364"/>
      <c r="D181" s="365">
        <v>800</v>
      </c>
      <c r="E181" s="364"/>
      <c r="F181" s="364"/>
      <c r="G181" s="366">
        <f>I172</f>
        <v>0</v>
      </c>
      <c r="H181" s="364"/>
      <c r="I181" s="176">
        <f>TRUNC(G181/D181,2)</f>
        <v>0</v>
      </c>
    </row>
    <row r="182" spans="1:9" ht="13" x14ac:dyDescent="0.3">
      <c r="A182" s="348" t="s">
        <v>197</v>
      </c>
      <c r="B182" s="348"/>
      <c r="C182" s="348"/>
      <c r="D182" s="348"/>
      <c r="E182" s="348"/>
      <c r="F182" s="348"/>
      <c r="G182" s="348"/>
      <c r="H182" s="348"/>
      <c r="I182" s="177">
        <f>SUM(I181:I181)</f>
        <v>0</v>
      </c>
    </row>
    <row r="185" spans="1:9" ht="13" hidden="1" outlineLevel="1" x14ac:dyDescent="0.25">
      <c r="A185" s="350" t="s">
        <v>189</v>
      </c>
      <c r="B185" s="351"/>
      <c r="C185" s="351"/>
      <c r="D185" s="351"/>
      <c r="E185" s="351"/>
      <c r="F185" s="351"/>
      <c r="G185" s="351"/>
      <c r="H185" s="351"/>
      <c r="I185" s="352"/>
    </row>
    <row r="186" spans="1:9" ht="13" hidden="1" outlineLevel="1" x14ac:dyDescent="0.3">
      <c r="A186" s="353"/>
      <c r="B186" s="354"/>
      <c r="C186" s="354"/>
      <c r="D186" s="354"/>
      <c r="E186" s="354"/>
      <c r="F186" s="354"/>
      <c r="G186" s="354"/>
      <c r="H186" s="354"/>
      <c r="I186" s="355"/>
    </row>
    <row r="187" spans="1:9" hidden="1" outlineLevel="1" x14ac:dyDescent="0.25">
      <c r="A187" s="356" t="s">
        <v>190</v>
      </c>
      <c r="B187" s="357"/>
      <c r="C187" s="357"/>
      <c r="D187" s="357"/>
      <c r="E187" s="357"/>
      <c r="F187" s="357"/>
      <c r="G187" s="357"/>
      <c r="H187" s="357"/>
      <c r="I187" s="358"/>
    </row>
    <row r="188" spans="1:9" hidden="1" outlineLevel="1" x14ac:dyDescent="0.25">
      <c r="A188" s="359"/>
      <c r="B188" s="360"/>
      <c r="C188" s="360"/>
      <c r="D188" s="360"/>
      <c r="E188" s="360"/>
      <c r="F188" s="360"/>
      <c r="G188" s="360"/>
      <c r="H188" s="360"/>
      <c r="I188" s="361"/>
    </row>
    <row r="189" spans="1:9" hidden="1" outlineLevel="1" x14ac:dyDescent="0.25"/>
    <row r="190" spans="1:9" ht="39" hidden="1" outlineLevel="1" x14ac:dyDescent="0.3">
      <c r="A190" s="362" t="s">
        <v>191</v>
      </c>
      <c r="B190" s="362"/>
      <c r="C190" s="362"/>
      <c r="D190" s="363" t="s">
        <v>192</v>
      </c>
      <c r="E190" s="348"/>
      <c r="F190" s="348"/>
      <c r="G190" s="363" t="s">
        <v>193</v>
      </c>
      <c r="H190" s="348"/>
      <c r="I190" s="56" t="s">
        <v>194</v>
      </c>
    </row>
    <row r="191" spans="1:9" ht="29.5" hidden="1" customHeight="1" outlineLevel="1" x14ac:dyDescent="0.25">
      <c r="A191" s="364" t="s">
        <v>195</v>
      </c>
      <c r="B191" s="364"/>
      <c r="C191" s="364"/>
      <c r="D191" s="365" t="s">
        <v>196</v>
      </c>
      <c r="E191" s="364"/>
      <c r="F191" s="364"/>
      <c r="G191" s="366">
        <f>'Servente-SE-Item 14'!I172</f>
        <v>0</v>
      </c>
      <c r="H191" s="364"/>
      <c r="I191" s="176">
        <f>(1/800*G191)</f>
        <v>0</v>
      </c>
    </row>
    <row r="192" spans="1:9" ht="13" hidden="1" outlineLevel="1" x14ac:dyDescent="0.3">
      <c r="A192" s="348" t="s">
        <v>197</v>
      </c>
      <c r="B192" s="348"/>
      <c r="C192" s="348"/>
      <c r="D192" s="348"/>
      <c r="E192" s="348"/>
      <c r="F192" s="348"/>
      <c r="G192" s="348"/>
      <c r="H192" s="348"/>
      <c r="I192" s="177">
        <f>SUM(I191:I191)</f>
        <v>0</v>
      </c>
    </row>
    <row r="193" spans="1:9" hidden="1" outlineLevel="1" x14ac:dyDescent="0.25"/>
    <row r="194" spans="1:9" ht="13" hidden="1" outlineLevel="1" x14ac:dyDescent="0.3">
      <c r="A194" s="344" t="s">
        <v>198</v>
      </c>
      <c r="B194" s="344"/>
      <c r="C194" s="344"/>
      <c r="D194" s="344"/>
      <c r="E194" s="344"/>
      <c r="F194" s="344"/>
      <c r="G194" s="344"/>
      <c r="H194" s="344"/>
      <c r="I194" s="344"/>
    </row>
    <row r="195" spans="1:9" hidden="1" outlineLevel="1" x14ac:dyDescent="0.25"/>
    <row r="196" spans="1:9" hidden="1" outlineLevel="1" x14ac:dyDescent="0.25">
      <c r="A196" s="356" t="s">
        <v>199</v>
      </c>
      <c r="B196" s="357"/>
      <c r="C196" s="357"/>
      <c r="D196" s="357"/>
      <c r="E196" s="357"/>
      <c r="F196" s="357"/>
      <c r="G196" s="357"/>
      <c r="H196" s="357"/>
      <c r="I196" s="358"/>
    </row>
    <row r="197" spans="1:9" hidden="1" outlineLevel="1" x14ac:dyDescent="0.25">
      <c r="A197" s="359"/>
      <c r="B197" s="360"/>
      <c r="C197" s="360"/>
      <c r="D197" s="360"/>
      <c r="E197" s="360"/>
      <c r="F197" s="360"/>
      <c r="G197" s="360"/>
      <c r="H197" s="360"/>
      <c r="I197" s="361"/>
    </row>
    <row r="198" spans="1:9" hidden="1" outlineLevel="1" x14ac:dyDescent="0.25"/>
    <row r="199" spans="1:9" ht="39" hidden="1" outlineLevel="1" x14ac:dyDescent="0.3">
      <c r="A199" s="362" t="s">
        <v>191</v>
      </c>
      <c r="B199" s="362"/>
      <c r="C199" s="362"/>
      <c r="D199" s="363" t="s">
        <v>192</v>
      </c>
      <c r="E199" s="348"/>
      <c r="F199" s="348"/>
      <c r="G199" s="363" t="s">
        <v>193</v>
      </c>
      <c r="H199" s="348"/>
      <c r="I199" s="56" t="s">
        <v>194</v>
      </c>
    </row>
    <row r="200" spans="1:9" ht="30" hidden="1" customHeight="1" outlineLevel="1" x14ac:dyDescent="0.25">
      <c r="A200" s="364" t="s">
        <v>195</v>
      </c>
      <c r="B200" s="364"/>
      <c r="C200" s="364"/>
      <c r="D200" s="365" t="s">
        <v>200</v>
      </c>
      <c r="E200" s="364"/>
      <c r="F200" s="364"/>
      <c r="G200" s="366">
        <f>'Servente-SE-Item 14'!I172</f>
        <v>0</v>
      </c>
      <c r="H200" s="364"/>
      <c r="I200" s="176">
        <f>(1/1800)*G200</f>
        <v>0</v>
      </c>
    </row>
    <row r="201" spans="1:9" ht="13" hidden="1" outlineLevel="1" x14ac:dyDescent="0.3">
      <c r="A201" s="348" t="s">
        <v>197</v>
      </c>
      <c r="B201" s="348"/>
      <c r="C201" s="348"/>
      <c r="D201" s="348"/>
      <c r="E201" s="348"/>
      <c r="F201" s="348"/>
      <c r="G201" s="348"/>
      <c r="H201" s="348"/>
      <c r="I201" s="177">
        <f>SUM(I200:I200)</f>
        <v>0</v>
      </c>
    </row>
    <row r="202" spans="1:9" hidden="1" outlineLevel="1" x14ac:dyDescent="0.25"/>
    <row r="203" spans="1:9" ht="13" hidden="1" outlineLevel="1" x14ac:dyDescent="0.3">
      <c r="A203" s="344" t="s">
        <v>201</v>
      </c>
      <c r="B203" s="344"/>
      <c r="C203" s="344"/>
      <c r="D203" s="344"/>
      <c r="E203" s="344"/>
      <c r="F203" s="344"/>
      <c r="G203" s="344"/>
      <c r="H203" s="344"/>
      <c r="I203" s="344"/>
    </row>
    <row r="204" spans="1:9" hidden="1" outlineLevel="1" x14ac:dyDescent="0.25"/>
    <row r="205" spans="1:9" hidden="1" outlineLevel="1" x14ac:dyDescent="0.25">
      <c r="A205" s="356" t="s">
        <v>202</v>
      </c>
      <c r="B205" s="357"/>
      <c r="C205" s="357"/>
      <c r="D205" s="357"/>
      <c r="E205" s="357"/>
      <c r="F205" s="357"/>
      <c r="G205" s="357"/>
      <c r="H205" s="357"/>
      <c r="I205" s="358"/>
    </row>
    <row r="206" spans="1:9" hidden="1" outlineLevel="1" x14ac:dyDescent="0.25">
      <c r="A206" s="359"/>
      <c r="B206" s="360"/>
      <c r="C206" s="360"/>
      <c r="D206" s="360"/>
      <c r="E206" s="360"/>
      <c r="F206" s="360"/>
      <c r="G206" s="360"/>
      <c r="H206" s="360"/>
      <c r="I206" s="361"/>
    </row>
    <row r="207" spans="1:9" hidden="1" outlineLevel="1" x14ac:dyDescent="0.25"/>
    <row r="208" spans="1:9" ht="39" hidden="1" outlineLevel="1" x14ac:dyDescent="0.3">
      <c r="A208" s="362" t="s">
        <v>191</v>
      </c>
      <c r="B208" s="362"/>
      <c r="C208" s="362"/>
      <c r="D208" s="363" t="s">
        <v>192</v>
      </c>
      <c r="E208" s="348"/>
      <c r="F208" s="348"/>
      <c r="G208" s="363" t="s">
        <v>193</v>
      </c>
      <c r="H208" s="348"/>
      <c r="I208" s="56" t="s">
        <v>194</v>
      </c>
    </row>
    <row r="209" spans="1:9" ht="30.65" hidden="1" customHeight="1" outlineLevel="1" x14ac:dyDescent="0.25">
      <c r="A209" s="364" t="s">
        <v>195</v>
      </c>
      <c r="B209" s="364"/>
      <c r="C209" s="364"/>
      <c r="D209" s="365" t="s">
        <v>203</v>
      </c>
      <c r="E209" s="364"/>
      <c r="F209" s="364"/>
      <c r="G209" s="366">
        <f>G191</f>
        <v>0</v>
      </c>
      <c r="H209" s="364"/>
      <c r="I209" s="176">
        <f>(1/300)*G209</f>
        <v>0</v>
      </c>
    </row>
    <row r="210" spans="1:9" ht="13" hidden="1" outlineLevel="1" x14ac:dyDescent="0.3">
      <c r="A210" s="348" t="s">
        <v>197</v>
      </c>
      <c r="B210" s="348"/>
      <c r="C210" s="348"/>
      <c r="D210" s="348"/>
      <c r="E210" s="348"/>
      <c r="F210" s="348"/>
      <c r="G210" s="348"/>
      <c r="H210" s="348"/>
      <c r="I210" s="177">
        <f>SUM(I209:I209)</f>
        <v>0</v>
      </c>
    </row>
    <row r="211" spans="1:9" hidden="1" outlineLevel="1" x14ac:dyDescent="0.25"/>
    <row r="212" spans="1:9" ht="13" hidden="1" outlineLevel="1" x14ac:dyDescent="0.3">
      <c r="A212" s="344" t="s">
        <v>204</v>
      </c>
      <c r="B212" s="344"/>
      <c r="C212" s="344"/>
      <c r="D212" s="344"/>
      <c r="E212" s="344"/>
      <c r="F212" s="344"/>
      <c r="G212" s="344"/>
      <c r="H212" s="344"/>
      <c r="I212" s="344"/>
    </row>
    <row r="213" spans="1:9" hidden="1" outlineLevel="1" x14ac:dyDescent="0.25"/>
    <row r="214" spans="1:9" hidden="1" outlineLevel="1" x14ac:dyDescent="0.25">
      <c r="A214" s="400" t="s">
        <v>205</v>
      </c>
      <c r="B214" s="401"/>
      <c r="C214" s="401"/>
      <c r="D214" s="401"/>
      <c r="E214" s="401"/>
      <c r="F214" s="401"/>
      <c r="G214" s="401"/>
      <c r="H214" s="401"/>
      <c r="I214" s="402"/>
    </row>
    <row r="215" spans="1:9" hidden="1" outlineLevel="1" x14ac:dyDescent="0.25">
      <c r="A215" s="403"/>
      <c r="B215" s="404"/>
      <c r="C215" s="404"/>
      <c r="D215" s="404"/>
      <c r="E215" s="404"/>
      <c r="F215" s="404"/>
      <c r="G215" s="404"/>
      <c r="H215" s="404"/>
      <c r="I215" s="405"/>
    </row>
    <row r="216" spans="1:9" hidden="1" outlineLevel="1" x14ac:dyDescent="0.25"/>
    <row r="217" spans="1:9" ht="39" hidden="1" outlineLevel="1" x14ac:dyDescent="0.3">
      <c r="A217" s="362" t="s">
        <v>191</v>
      </c>
      <c r="B217" s="362"/>
      <c r="C217" s="362"/>
      <c r="D217" s="363" t="s">
        <v>192</v>
      </c>
      <c r="E217" s="348"/>
      <c r="F217" s="348"/>
      <c r="G217" s="363" t="s">
        <v>193</v>
      </c>
      <c r="H217" s="348"/>
      <c r="I217" s="56" t="s">
        <v>194</v>
      </c>
    </row>
    <row r="218" spans="1:9" ht="29.5" hidden="1" customHeight="1" outlineLevel="1" x14ac:dyDescent="0.25">
      <c r="A218" s="364" t="s">
        <v>195</v>
      </c>
      <c r="B218" s="364"/>
      <c r="C218" s="364"/>
      <c r="D218" s="365" t="s">
        <v>206</v>
      </c>
      <c r="E218" s="364"/>
      <c r="F218" s="364"/>
      <c r="G218" s="366">
        <f>G209</f>
        <v>0</v>
      </c>
      <c r="H218" s="364"/>
      <c r="I218" s="176">
        <f>(1/130)*G218</f>
        <v>0</v>
      </c>
    </row>
    <row r="219" spans="1:9" ht="13" hidden="1" outlineLevel="1" x14ac:dyDescent="0.3">
      <c r="A219" s="348" t="s">
        <v>197</v>
      </c>
      <c r="B219" s="348"/>
      <c r="C219" s="348"/>
      <c r="D219" s="348"/>
      <c r="E219" s="348"/>
      <c r="F219" s="348"/>
      <c r="G219" s="348"/>
      <c r="H219" s="348"/>
      <c r="I219" s="177">
        <f>SUM(I218:I218)</f>
        <v>0</v>
      </c>
    </row>
    <row r="220" spans="1:9" hidden="1" outlineLevel="1" x14ac:dyDescent="0.25"/>
    <row r="221" spans="1:9" ht="13" hidden="1" outlineLevel="1" x14ac:dyDescent="0.3">
      <c r="A221" s="344" t="s">
        <v>207</v>
      </c>
      <c r="B221" s="344"/>
      <c r="C221" s="344"/>
      <c r="D221" s="344"/>
      <c r="E221" s="344"/>
      <c r="F221" s="344"/>
      <c r="G221" s="344"/>
      <c r="H221" s="344"/>
      <c r="I221" s="344"/>
    </row>
    <row r="222" spans="1:9" hidden="1" outlineLevel="1" x14ac:dyDescent="0.25"/>
    <row r="223" spans="1:9" hidden="1" outlineLevel="1" x14ac:dyDescent="0.25">
      <c r="A223" s="398" t="s">
        <v>208</v>
      </c>
      <c r="B223" s="399"/>
      <c r="C223" s="399"/>
      <c r="D223" s="399"/>
      <c r="E223" s="399"/>
      <c r="F223" s="399"/>
      <c r="G223" s="399"/>
      <c r="H223" s="399"/>
      <c r="I223" s="399"/>
    </row>
    <row r="224" spans="1:9" hidden="1" outlineLevel="1" x14ac:dyDescent="0.25"/>
    <row r="225" spans="1:9" hidden="1" outlineLevel="1" x14ac:dyDescent="0.25">
      <c r="A225" s="398" t="s">
        <v>209</v>
      </c>
      <c r="B225" s="399"/>
      <c r="C225" s="399"/>
      <c r="D225" s="399"/>
      <c r="E225" s="399"/>
      <c r="F225" s="399"/>
      <c r="G225" s="399"/>
      <c r="H225" s="399"/>
      <c r="I225" s="399"/>
    </row>
    <row r="226" spans="1:9" hidden="1" outlineLevel="1" x14ac:dyDescent="0.25"/>
    <row r="227" spans="1:9" ht="26" hidden="1" customHeight="1" outlineLevel="1" x14ac:dyDescent="0.25">
      <c r="A227" s="398" t="s">
        <v>210</v>
      </c>
      <c r="B227" s="399"/>
      <c r="C227" s="399"/>
      <c r="D227" s="399"/>
      <c r="E227" s="399"/>
      <c r="F227" s="399"/>
      <c r="G227" s="399"/>
      <c r="H227" s="399"/>
      <c r="I227" s="399"/>
    </row>
    <row r="228" spans="1:9" collapsed="1" x14ac:dyDescent="0.25"/>
  </sheetData>
  <mergeCells count="169">
    <mergeCell ref="A205:I206"/>
    <mergeCell ref="A192:H192"/>
    <mergeCell ref="A194:I194"/>
    <mergeCell ref="A196:I197"/>
    <mergeCell ref="A191:C191"/>
    <mergeCell ref="D191:F191"/>
    <mergeCell ref="G191:H191"/>
    <mergeCell ref="A201:H201"/>
    <mergeCell ref="A203:I203"/>
    <mergeCell ref="A199:C199"/>
    <mergeCell ref="D199:F199"/>
    <mergeCell ref="G199:H199"/>
    <mergeCell ref="A200:C200"/>
    <mergeCell ref="D200:F200"/>
    <mergeCell ref="G200:H200"/>
    <mergeCell ref="A37:I37"/>
    <mergeCell ref="A219:H219"/>
    <mergeCell ref="A221:I221"/>
    <mergeCell ref="A223:I223"/>
    <mergeCell ref="A225:I225"/>
    <mergeCell ref="A227:I227"/>
    <mergeCell ref="A218:C218"/>
    <mergeCell ref="D218:F218"/>
    <mergeCell ref="G218:H218"/>
    <mergeCell ref="A210:H210"/>
    <mergeCell ref="A212:I212"/>
    <mergeCell ref="A217:C217"/>
    <mergeCell ref="D217:F217"/>
    <mergeCell ref="G217:H217"/>
    <mergeCell ref="A214:I215"/>
    <mergeCell ref="A185:I185"/>
    <mergeCell ref="A186:I186"/>
    <mergeCell ref="A187:I188"/>
    <mergeCell ref="A190:C190"/>
    <mergeCell ref="D190:F190"/>
    <mergeCell ref="G190:H190"/>
    <mergeCell ref="A208:C208"/>
    <mergeCell ref="D208:F208"/>
    <mergeCell ref="G208:H208"/>
    <mergeCell ref="B130:G130"/>
    <mergeCell ref="B125:G125"/>
    <mergeCell ref="A209:C209"/>
    <mergeCell ref="D209:F209"/>
    <mergeCell ref="G209:H209"/>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124:G124"/>
    <mergeCell ref="A126:G126"/>
    <mergeCell ref="B38:G38"/>
    <mergeCell ref="B39:G39"/>
    <mergeCell ref="B43:G43"/>
    <mergeCell ref="B42:G42"/>
    <mergeCell ref="B53:G53"/>
    <mergeCell ref="A54:G54"/>
    <mergeCell ref="B88:G88"/>
    <mergeCell ref="A90:H90"/>
    <mergeCell ref="B52:G52"/>
    <mergeCell ref="B111:G111"/>
    <mergeCell ref="A113:I113"/>
    <mergeCell ref="A103:I103"/>
    <mergeCell ref="A104:I104"/>
    <mergeCell ref="B105:G105"/>
    <mergeCell ref="B106:G106"/>
    <mergeCell ref="B107:G107"/>
    <mergeCell ref="B108:G108"/>
    <mergeCell ref="B109:G109"/>
    <mergeCell ref="B119:G119"/>
    <mergeCell ref="B121:G121"/>
    <mergeCell ref="B122:G122"/>
    <mergeCell ref="B73:G73"/>
    <mergeCell ref="B74:G74"/>
    <mergeCell ref="B69:G69"/>
    <mergeCell ref="B72:G72"/>
    <mergeCell ref="B83:G83"/>
    <mergeCell ref="A114:I114"/>
    <mergeCell ref="A98:H98"/>
    <mergeCell ref="B99:H99"/>
    <mergeCell ref="B100:H100"/>
    <mergeCell ref="B123:G123"/>
    <mergeCell ref="B101:H101"/>
    <mergeCell ref="A102:H102"/>
    <mergeCell ref="A112:G112"/>
    <mergeCell ref="B89:G89"/>
    <mergeCell ref="B87:G87"/>
    <mergeCell ref="B84:G84"/>
    <mergeCell ref="B85:G85"/>
    <mergeCell ref="B86:G86"/>
    <mergeCell ref="B110:G110"/>
    <mergeCell ref="B120:G120"/>
    <mergeCell ref="B171:H171"/>
    <mergeCell ref="A164:H164"/>
    <mergeCell ref="B169:H16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170:H170"/>
    <mergeCell ref="B165:H165"/>
    <mergeCell ref="B166:H166"/>
    <mergeCell ref="B167:H167"/>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57:G157"/>
    <mergeCell ref="B131:G131"/>
    <mergeCell ref="B127:G127"/>
    <mergeCell ref="A128:G128"/>
    <mergeCell ref="A146:G146"/>
    <mergeCell ref="A150:I150"/>
    <mergeCell ref="B141:G141"/>
    <mergeCell ref="B144:G144"/>
    <mergeCell ref="A182:H182"/>
    <mergeCell ref="A175:I175"/>
    <mergeCell ref="A176:I176"/>
    <mergeCell ref="A177:I178"/>
    <mergeCell ref="A180:C180"/>
    <mergeCell ref="D180:F180"/>
    <mergeCell ref="G180:H180"/>
    <mergeCell ref="A181:C181"/>
    <mergeCell ref="D181:F181"/>
    <mergeCell ref="G181:H181"/>
    <mergeCell ref="A172:H172"/>
    <mergeCell ref="A158:G158"/>
    <mergeCell ref="B155:G155"/>
    <mergeCell ref="A132:G132"/>
    <mergeCell ref="B156:G156"/>
    <mergeCell ref="B145:G145"/>
    <mergeCell ref="B143:G1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56DE0-2B6B-46F8-9672-E18E739CBC28}">
  <sheetPr>
    <tabColor theme="3" tint="0.59999389629810485"/>
  </sheetPr>
  <dimension ref="A1:M233"/>
  <sheetViews>
    <sheetView tabSelected="1" topLeftCell="A16" zoomScale="85" zoomScaleNormal="85" workbookViewId="0">
      <selection activeCell="I30" sqref="I30"/>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380" t="s">
        <v>25</v>
      </c>
      <c r="B1" s="381"/>
      <c r="C1" s="381"/>
      <c r="D1" s="381"/>
      <c r="E1" s="381"/>
      <c r="F1" s="381"/>
      <c r="G1" s="381"/>
      <c r="H1" s="381"/>
      <c r="I1" s="382"/>
    </row>
    <row r="2" spans="1:9" x14ac:dyDescent="0.25">
      <c r="A2" s="258"/>
      <c r="B2" s="258"/>
      <c r="C2" s="258"/>
      <c r="D2" s="258"/>
      <c r="E2" s="258"/>
      <c r="F2" s="258"/>
      <c r="G2" s="258"/>
      <c r="H2" s="258"/>
      <c r="I2" s="258"/>
    </row>
    <row r="3" spans="1:9" ht="15" customHeight="1" x14ac:dyDescent="0.25">
      <c r="A3" s="387" t="s">
        <v>26</v>
      </c>
      <c r="B3" s="387"/>
      <c r="C3" s="387"/>
      <c r="D3" s="387"/>
      <c r="E3" s="387"/>
      <c r="F3" s="387"/>
      <c r="G3" s="258"/>
      <c r="H3" s="258"/>
      <c r="I3" s="258"/>
    </row>
    <row r="4" spans="1:9" ht="15" customHeight="1" x14ac:dyDescent="0.25">
      <c r="A4" s="387" t="s">
        <v>27</v>
      </c>
      <c r="B4" s="387"/>
      <c r="C4" s="387"/>
      <c r="D4" s="387"/>
      <c r="E4" s="387"/>
      <c r="F4" s="387"/>
      <c r="G4" s="258"/>
      <c r="H4" s="258"/>
      <c r="I4" s="258"/>
    </row>
    <row r="5" spans="1:9" ht="13" x14ac:dyDescent="0.3">
      <c r="A5" s="10"/>
      <c r="B5" s="10"/>
      <c r="C5" s="10"/>
      <c r="D5" s="10"/>
      <c r="E5" s="10"/>
      <c r="F5" s="10"/>
      <c r="G5" s="10"/>
      <c r="H5" s="10"/>
      <c r="I5" s="10"/>
    </row>
    <row r="6" spans="1:9" ht="13" x14ac:dyDescent="0.3">
      <c r="A6" s="387" t="s">
        <v>28</v>
      </c>
      <c r="B6" s="387"/>
      <c r="C6" s="387"/>
      <c r="D6" s="387"/>
      <c r="E6" s="387"/>
      <c r="F6" s="387"/>
      <c r="G6" s="10"/>
      <c r="H6" s="10"/>
      <c r="I6" s="10"/>
    </row>
    <row r="7" spans="1:9" x14ac:dyDescent="0.25">
      <c r="A7" s="259"/>
      <c r="B7" s="259"/>
      <c r="C7" s="259"/>
      <c r="D7" s="259"/>
      <c r="E7" s="259"/>
      <c r="F7" s="259"/>
      <c r="G7" s="259"/>
      <c r="H7" s="259"/>
      <c r="I7" s="259"/>
    </row>
    <row r="8" spans="1:9" ht="13" x14ac:dyDescent="0.3">
      <c r="A8" s="345" t="s">
        <v>29</v>
      </c>
      <c r="B8" s="345"/>
      <c r="C8" s="345"/>
      <c r="D8" s="345"/>
      <c r="E8" s="345"/>
      <c r="F8" s="345"/>
      <c r="G8" s="345"/>
      <c r="H8" s="345"/>
      <c r="I8" s="345"/>
    </row>
    <row r="9" spans="1:9" x14ac:dyDescent="0.25">
      <c r="A9" s="260" t="s">
        <v>30</v>
      </c>
      <c r="B9" s="344" t="s">
        <v>31</v>
      </c>
      <c r="C9" s="371"/>
      <c r="D9" s="371"/>
      <c r="E9" s="371"/>
      <c r="F9" s="371"/>
      <c r="G9" s="371"/>
      <c r="H9" s="371"/>
      <c r="I9" s="131"/>
    </row>
    <row r="10" spans="1:9" x14ac:dyDescent="0.25">
      <c r="A10" s="260" t="s">
        <v>32</v>
      </c>
      <c r="B10" s="344" t="s">
        <v>33</v>
      </c>
      <c r="C10" s="371"/>
      <c r="D10" s="371"/>
      <c r="E10" s="371"/>
      <c r="F10" s="371"/>
      <c r="G10" s="371"/>
      <c r="H10" s="371"/>
      <c r="I10" s="188" t="s">
        <v>34</v>
      </c>
    </row>
    <row r="11" spans="1:9" x14ac:dyDescent="0.25">
      <c r="A11" s="260" t="s">
        <v>35</v>
      </c>
      <c r="B11" s="344" t="s">
        <v>36</v>
      </c>
      <c r="C11" s="344"/>
      <c r="D11" s="344"/>
      <c r="E11" s="344"/>
      <c r="F11" s="344"/>
      <c r="G11" s="344"/>
      <c r="H11" s="344"/>
      <c r="I11" s="188"/>
    </row>
    <row r="12" spans="1:9" x14ac:dyDescent="0.25">
      <c r="A12" s="260" t="s">
        <v>37</v>
      </c>
      <c r="B12" s="344" t="s">
        <v>38</v>
      </c>
      <c r="C12" s="371"/>
      <c r="D12" s="371"/>
      <c r="E12" s="371"/>
      <c r="F12" s="371"/>
      <c r="G12" s="371"/>
      <c r="H12" s="371"/>
      <c r="I12" s="189">
        <v>24</v>
      </c>
    </row>
    <row r="13" spans="1:9" x14ac:dyDescent="0.25">
      <c r="A13" s="258"/>
      <c r="B13" s="259"/>
      <c r="C13" s="259"/>
      <c r="D13" s="259"/>
      <c r="E13" s="259"/>
      <c r="F13" s="259"/>
      <c r="G13" s="259"/>
      <c r="H13" s="258"/>
      <c r="I13" s="258"/>
    </row>
    <row r="14" spans="1:9" ht="13" x14ac:dyDescent="0.3">
      <c r="A14" s="345" t="s">
        <v>39</v>
      </c>
      <c r="B14" s="345"/>
      <c r="C14" s="345"/>
      <c r="D14" s="345"/>
      <c r="E14" s="345"/>
      <c r="F14" s="345"/>
      <c r="G14" s="345"/>
      <c r="H14" s="345"/>
      <c r="I14" s="345"/>
    </row>
    <row r="15" spans="1:9" ht="13" x14ac:dyDescent="0.3">
      <c r="A15" s="348" t="s">
        <v>40</v>
      </c>
      <c r="B15" s="348"/>
      <c r="C15" s="348" t="s">
        <v>41</v>
      </c>
      <c r="D15" s="348"/>
      <c r="E15" s="348" t="s">
        <v>42</v>
      </c>
      <c r="F15" s="348"/>
      <c r="G15" s="348"/>
      <c r="H15" s="348"/>
      <c r="I15" s="348"/>
    </row>
    <row r="16" spans="1:9" s="50" customFormat="1" ht="25.5" customHeight="1" x14ac:dyDescent="0.25">
      <c r="A16" s="626" t="s">
        <v>518</v>
      </c>
      <c r="B16" s="627"/>
      <c r="C16" s="365" t="s">
        <v>44</v>
      </c>
      <c r="D16" s="383"/>
      <c r="E16" s="384">
        <v>1</v>
      </c>
      <c r="F16" s="385"/>
      <c r="G16" s="385"/>
      <c r="H16" s="385"/>
      <c r="I16" s="386"/>
    </row>
    <row r="17" spans="1:9" ht="15" customHeight="1" x14ac:dyDescent="0.25">
      <c r="A17" s="39"/>
      <c r="B17" s="263"/>
      <c r="C17" s="40"/>
      <c r="D17" s="264"/>
      <c r="E17" s="41"/>
      <c r="F17" s="265"/>
      <c r="G17" s="265"/>
      <c r="H17" s="265"/>
      <c r="I17" s="265"/>
    </row>
    <row r="18" spans="1:9" ht="15" customHeight="1" x14ac:dyDescent="0.25">
      <c r="A18" s="37" t="s">
        <v>45</v>
      </c>
      <c r="B18" s="263"/>
      <c r="C18" s="40"/>
      <c r="D18" s="264"/>
      <c r="E18" s="41"/>
      <c r="F18" s="265"/>
      <c r="G18" s="265"/>
      <c r="H18" s="265"/>
      <c r="I18" s="265"/>
    </row>
    <row r="19" spans="1:9" ht="15" customHeight="1" x14ac:dyDescent="0.25">
      <c r="A19" s="37" t="s">
        <v>46</v>
      </c>
      <c r="B19" s="263"/>
      <c r="C19" s="40"/>
      <c r="D19" s="264"/>
      <c r="E19" s="41"/>
      <c r="F19" s="265"/>
      <c r="G19" s="265"/>
      <c r="H19" s="265"/>
      <c r="I19" s="265"/>
    </row>
    <row r="20" spans="1:9" ht="15" customHeight="1" x14ac:dyDescent="0.25">
      <c r="A20" s="37" t="s">
        <v>47</v>
      </c>
      <c r="B20" s="263"/>
      <c r="C20" s="40"/>
      <c r="D20" s="264"/>
      <c r="E20" s="41"/>
      <c r="F20" s="265"/>
      <c r="G20" s="265"/>
      <c r="H20" s="265"/>
      <c r="I20" s="265"/>
    </row>
    <row r="21" spans="1:9" ht="15" customHeight="1" x14ac:dyDescent="0.25">
      <c r="A21" s="37" t="s">
        <v>48</v>
      </c>
      <c r="B21" s="263"/>
      <c r="C21" s="40"/>
      <c r="D21" s="264"/>
      <c r="E21" s="41"/>
      <c r="F21" s="265"/>
      <c r="G21" s="265"/>
      <c r="H21" s="265"/>
      <c r="I21" s="265"/>
    </row>
    <row r="22" spans="1:9" ht="15" customHeight="1" x14ac:dyDescent="0.25">
      <c r="A22" s="55"/>
      <c r="B22" s="263"/>
      <c r="C22" s="40"/>
      <c r="D22" s="264"/>
      <c r="E22" s="41"/>
      <c r="F22" s="265"/>
      <c r="G22" s="265"/>
      <c r="H22" s="265"/>
      <c r="I22" s="265"/>
    </row>
    <row r="23" spans="1:9" ht="15" customHeight="1" x14ac:dyDescent="0.25">
      <c r="A23" s="38" t="s">
        <v>49</v>
      </c>
      <c r="B23" s="263"/>
      <c r="C23" s="40"/>
      <c r="D23" s="264"/>
      <c r="E23" s="41"/>
      <c r="F23" s="265"/>
      <c r="G23" s="265"/>
      <c r="H23" s="265"/>
      <c r="I23" s="265"/>
    </row>
    <row r="24" spans="1:9" ht="15" customHeight="1" x14ac:dyDescent="0.25">
      <c r="A24" s="39"/>
      <c r="B24" s="263"/>
      <c r="C24" s="40"/>
      <c r="D24" s="264"/>
      <c r="E24" s="41"/>
      <c r="F24" s="265"/>
      <c r="G24" s="265"/>
      <c r="H24" s="265"/>
      <c r="I24" s="265"/>
    </row>
    <row r="25" spans="1:9" ht="15" customHeight="1" x14ac:dyDescent="0.25">
      <c r="A25" s="38" t="s">
        <v>50</v>
      </c>
      <c r="B25" s="263"/>
      <c r="C25" s="40"/>
      <c r="D25" s="264"/>
      <c r="E25" s="41"/>
      <c r="F25" s="265"/>
      <c r="G25" s="265"/>
      <c r="H25" s="265"/>
      <c r="I25" s="265"/>
    </row>
    <row r="26" spans="1:9" ht="15" customHeight="1" x14ac:dyDescent="0.25">
      <c r="A26" s="37" t="s">
        <v>51</v>
      </c>
      <c r="B26" s="263"/>
      <c r="C26" s="40"/>
      <c r="D26" s="264"/>
      <c r="E26" s="41"/>
      <c r="F26" s="265"/>
      <c r="G26" s="265"/>
      <c r="H26" s="265"/>
      <c r="I26" s="265"/>
    </row>
    <row r="27" spans="1:9" ht="13" x14ac:dyDescent="0.3">
      <c r="A27" s="345" t="s">
        <v>52</v>
      </c>
      <c r="B27" s="345"/>
      <c r="C27" s="345"/>
      <c r="D27" s="345"/>
      <c r="E27" s="345"/>
      <c r="F27" s="345"/>
      <c r="G27" s="345"/>
      <c r="H27" s="345"/>
      <c r="I27" s="345"/>
    </row>
    <row r="28" spans="1:9" ht="45.5" customHeight="1" x14ac:dyDescent="0.25">
      <c r="A28" s="262">
        <v>1</v>
      </c>
      <c r="B28" s="394" t="s">
        <v>53</v>
      </c>
      <c r="C28" s="394"/>
      <c r="D28" s="394"/>
      <c r="E28" s="394"/>
      <c r="F28" s="394"/>
      <c r="G28" s="394"/>
      <c r="H28" s="394"/>
      <c r="I28" s="261" t="str">
        <f>A16</f>
        <v>Serviços de Manutenção de Edificações</v>
      </c>
    </row>
    <row r="29" spans="1:9" x14ac:dyDescent="0.25">
      <c r="A29" s="260">
        <v>2</v>
      </c>
      <c r="B29" s="344" t="s">
        <v>54</v>
      </c>
      <c r="C29" s="344"/>
      <c r="D29" s="344"/>
      <c r="E29" s="344"/>
      <c r="F29" s="344"/>
      <c r="G29" s="344"/>
      <c r="H29" s="344"/>
      <c r="I29" s="23">
        <v>5143</v>
      </c>
    </row>
    <row r="30" spans="1:9" x14ac:dyDescent="0.25">
      <c r="A30" s="260">
        <v>3</v>
      </c>
      <c r="B30" s="371" t="s">
        <v>56</v>
      </c>
      <c r="C30" s="371"/>
      <c r="D30" s="371"/>
      <c r="E30" s="371"/>
      <c r="F30" s="371"/>
      <c r="G30" s="371"/>
      <c r="H30" s="371"/>
      <c r="I30" s="130"/>
    </row>
    <row r="31" spans="1:9" x14ac:dyDescent="0.25">
      <c r="A31" s="262">
        <v>4</v>
      </c>
      <c r="B31" s="394" t="s">
        <v>57</v>
      </c>
      <c r="C31" s="394"/>
      <c r="D31" s="394"/>
      <c r="E31" s="394"/>
      <c r="F31" s="394"/>
      <c r="G31" s="394"/>
      <c r="H31" s="394"/>
      <c r="I31" s="240" t="s">
        <v>195</v>
      </c>
    </row>
    <row r="32" spans="1:9" x14ac:dyDescent="0.25">
      <c r="A32" s="260">
        <v>5</v>
      </c>
      <c r="B32" s="344" t="s">
        <v>59</v>
      </c>
      <c r="C32" s="371"/>
      <c r="D32" s="371"/>
      <c r="E32" s="371"/>
      <c r="F32" s="371"/>
      <c r="G32" s="371"/>
      <c r="H32" s="371"/>
      <c r="I32" s="131">
        <v>45399</v>
      </c>
    </row>
    <row r="33" spans="1:10" x14ac:dyDescent="0.25">
      <c r="A33" s="258"/>
      <c r="B33" s="259"/>
      <c r="C33" s="259"/>
      <c r="D33" s="259"/>
      <c r="E33" s="259"/>
      <c r="F33" s="259"/>
      <c r="G33" s="259"/>
      <c r="H33" s="259"/>
      <c r="I33" s="266"/>
    </row>
    <row r="34" spans="1:10" ht="13" x14ac:dyDescent="0.25">
      <c r="A34" s="37" t="s">
        <v>60</v>
      </c>
      <c r="B34" s="259"/>
      <c r="C34" s="259"/>
      <c r="D34" s="259"/>
      <c r="E34" s="259"/>
      <c r="F34" s="259"/>
      <c r="G34" s="259"/>
      <c r="H34" s="259"/>
      <c r="I34" s="266"/>
    </row>
    <row r="35" spans="1:10" ht="13" x14ac:dyDescent="0.25">
      <c r="A35" s="37" t="s">
        <v>61</v>
      </c>
      <c r="B35" s="259"/>
      <c r="C35" s="259"/>
      <c r="D35" s="259"/>
      <c r="E35" s="259"/>
      <c r="F35" s="259"/>
      <c r="G35" s="259"/>
      <c r="H35" s="259"/>
      <c r="I35" s="266"/>
    </row>
    <row r="37" spans="1:10" ht="13" x14ac:dyDescent="0.3">
      <c r="A37" s="347" t="s">
        <v>62</v>
      </c>
      <c r="B37" s="347"/>
      <c r="C37" s="347"/>
      <c r="D37" s="347"/>
      <c r="E37" s="347"/>
      <c r="F37" s="347"/>
      <c r="G37" s="347"/>
      <c r="H37" s="347"/>
      <c r="I37" s="347"/>
    </row>
    <row r="38" spans="1:10" ht="13" x14ac:dyDescent="0.3">
      <c r="A38" s="8">
        <v>1</v>
      </c>
      <c r="B38" s="348" t="s">
        <v>63</v>
      </c>
      <c r="C38" s="348"/>
      <c r="D38" s="348"/>
      <c r="E38" s="348"/>
      <c r="F38" s="348"/>
      <c r="G38" s="348"/>
      <c r="H38" s="8" t="s">
        <v>64</v>
      </c>
      <c r="I38" s="8" t="s">
        <v>65</v>
      </c>
    </row>
    <row r="39" spans="1:10" ht="13" x14ac:dyDescent="0.3">
      <c r="A39" s="8" t="s">
        <v>30</v>
      </c>
      <c r="B39" s="344" t="s">
        <v>66</v>
      </c>
      <c r="C39" s="344"/>
      <c r="D39" s="344"/>
      <c r="E39" s="344"/>
      <c r="F39" s="344"/>
      <c r="G39" s="344"/>
      <c r="H39" s="22"/>
      <c r="I39" s="167">
        <f>I30</f>
        <v>0</v>
      </c>
    </row>
    <row r="40" spans="1:10" ht="13" x14ac:dyDescent="0.3">
      <c r="A40" s="8" t="s">
        <v>32</v>
      </c>
      <c r="B40" s="344" t="s">
        <v>67</v>
      </c>
      <c r="C40" s="344"/>
      <c r="D40" s="344"/>
      <c r="E40" s="344"/>
      <c r="F40" s="344"/>
      <c r="G40" s="344"/>
      <c r="H40" s="2"/>
      <c r="I40" s="167">
        <f>I39*H40</f>
        <v>0</v>
      </c>
      <c r="J40" s="32" t="s">
        <v>68</v>
      </c>
    </row>
    <row r="41" spans="1:10" ht="13" x14ac:dyDescent="0.3">
      <c r="A41" s="8" t="s">
        <v>35</v>
      </c>
      <c r="B41" s="344" t="s">
        <v>69</v>
      </c>
      <c r="C41" s="344"/>
      <c r="D41" s="344"/>
      <c r="E41" s="344"/>
      <c r="F41" s="344"/>
      <c r="G41" s="344"/>
      <c r="H41" s="2"/>
      <c r="I41" s="167">
        <f>H41*I39</f>
        <v>0</v>
      </c>
    </row>
    <row r="42" spans="1:10" ht="13" x14ac:dyDescent="0.3">
      <c r="A42" s="8" t="s">
        <v>37</v>
      </c>
      <c r="B42" s="344" t="s">
        <v>70</v>
      </c>
      <c r="C42" s="344"/>
      <c r="D42" s="344"/>
      <c r="E42" s="344"/>
      <c r="F42" s="344"/>
      <c r="G42" s="344"/>
      <c r="H42" s="2"/>
      <c r="I42" s="167">
        <v>0</v>
      </c>
      <c r="J42" s="32" t="s">
        <v>71</v>
      </c>
    </row>
    <row r="43" spans="1:10" ht="13" x14ac:dyDescent="0.3">
      <c r="A43" s="8" t="s">
        <v>72</v>
      </c>
      <c r="B43" s="344" t="s">
        <v>73</v>
      </c>
      <c r="C43" s="344"/>
      <c r="D43" s="344"/>
      <c r="E43" s="344"/>
      <c r="F43" s="344"/>
      <c r="G43" s="344"/>
      <c r="H43" s="5"/>
      <c r="I43" s="167">
        <v>0</v>
      </c>
      <c r="J43" s="32" t="s">
        <v>71</v>
      </c>
    </row>
    <row r="44" spans="1:10" ht="13" x14ac:dyDescent="0.3">
      <c r="A44" s="8" t="s">
        <v>74</v>
      </c>
      <c r="B44" s="344" t="s">
        <v>75</v>
      </c>
      <c r="C44" s="344"/>
      <c r="D44" s="344"/>
      <c r="E44" s="344"/>
      <c r="F44" s="344"/>
      <c r="G44" s="344"/>
      <c r="H44" s="2"/>
      <c r="I44" s="167">
        <v>0</v>
      </c>
    </row>
    <row r="45" spans="1:10" ht="13" x14ac:dyDescent="0.3">
      <c r="A45" s="346" t="s">
        <v>76</v>
      </c>
      <c r="B45" s="345"/>
      <c r="C45" s="345"/>
      <c r="D45" s="345"/>
      <c r="E45" s="345"/>
      <c r="F45" s="345"/>
      <c r="G45" s="345"/>
      <c r="H45" s="345"/>
      <c r="I45" s="168">
        <f>SUM(I39:I44)</f>
        <v>0</v>
      </c>
    </row>
    <row r="46" spans="1:10" s="10" customFormat="1" ht="13" x14ac:dyDescent="0.3"/>
    <row r="47" spans="1:10" s="10" customFormat="1" ht="13" x14ac:dyDescent="0.3">
      <c r="A47" s="37" t="s">
        <v>77</v>
      </c>
    </row>
    <row r="48" spans="1:10" s="10" customFormat="1" ht="13" x14ac:dyDescent="0.3">
      <c r="A48" s="37" t="s">
        <v>78</v>
      </c>
    </row>
    <row r="49" spans="1:11" ht="13" x14ac:dyDescent="0.3">
      <c r="A49" s="3"/>
      <c r="B49" s="3"/>
      <c r="C49" s="3"/>
      <c r="D49" s="3"/>
      <c r="E49" s="3"/>
      <c r="F49" s="3"/>
      <c r="G49" s="3"/>
      <c r="H49" s="3"/>
      <c r="I49" s="4"/>
    </row>
    <row r="50" spans="1:11" ht="13" x14ac:dyDescent="0.3">
      <c r="A50" s="347" t="s">
        <v>79</v>
      </c>
      <c r="B50" s="347"/>
      <c r="C50" s="347"/>
      <c r="D50" s="347"/>
      <c r="E50" s="347"/>
      <c r="F50" s="347"/>
      <c r="G50" s="347"/>
      <c r="H50" s="347"/>
      <c r="I50" s="347"/>
    </row>
    <row r="51" spans="1:11" ht="13" x14ac:dyDescent="0.3">
      <c r="A51" s="47" t="s">
        <v>80</v>
      </c>
      <c r="B51" s="395" t="s">
        <v>81</v>
      </c>
      <c r="C51" s="396"/>
      <c r="D51" s="396"/>
      <c r="E51" s="396"/>
      <c r="F51" s="396"/>
      <c r="G51" s="397"/>
      <c r="H51" s="8" t="s">
        <v>64</v>
      </c>
      <c r="I51" s="8" t="s">
        <v>65</v>
      </c>
    </row>
    <row r="52" spans="1:11" ht="13" x14ac:dyDescent="0.3">
      <c r="A52" s="8" t="s">
        <v>30</v>
      </c>
      <c r="B52" s="344" t="s">
        <v>82</v>
      </c>
      <c r="C52" s="344"/>
      <c r="D52" s="344"/>
      <c r="E52" s="344"/>
      <c r="F52" s="344"/>
      <c r="G52" s="344"/>
      <c r="H52" s="1">
        <f>1/12</f>
        <v>8.3333333333333329E-2</v>
      </c>
      <c r="I52" s="25">
        <f>$I$45*H52</f>
        <v>0</v>
      </c>
      <c r="K52" s="87"/>
    </row>
    <row r="53" spans="1:11" ht="13" x14ac:dyDescent="0.3">
      <c r="A53" s="8" t="s">
        <v>32</v>
      </c>
      <c r="B53" s="344" t="s">
        <v>83</v>
      </c>
      <c r="C53" s="344"/>
      <c r="D53" s="344"/>
      <c r="E53" s="344"/>
      <c r="F53" s="344"/>
      <c r="G53" s="344"/>
      <c r="H53" s="24">
        <v>0.121</v>
      </c>
      <c r="I53" s="25">
        <f>$I$45*H53</f>
        <v>0</v>
      </c>
    </row>
    <row r="54" spans="1:11" ht="13" x14ac:dyDescent="0.3">
      <c r="A54" s="345" t="s">
        <v>84</v>
      </c>
      <c r="B54" s="345"/>
      <c r="C54" s="345"/>
      <c r="D54" s="345"/>
      <c r="E54" s="345"/>
      <c r="F54" s="345"/>
      <c r="G54" s="345"/>
      <c r="H54" s="42">
        <f>TRUNC(SUM(H52:H53),4)</f>
        <v>0.20430000000000001</v>
      </c>
      <c r="I54" s="43">
        <f>SUM(I52:I53)</f>
        <v>0</v>
      </c>
    </row>
    <row r="55" spans="1:11" ht="22" customHeight="1" x14ac:dyDescent="0.25">
      <c r="A55" s="47" t="s">
        <v>35</v>
      </c>
      <c r="B55" s="389" t="s">
        <v>85</v>
      </c>
      <c r="C55" s="389"/>
      <c r="D55" s="389"/>
      <c r="E55" s="389"/>
      <c r="F55" s="389"/>
      <c r="G55" s="389"/>
      <c r="H55" s="163">
        <f>H54*H75</f>
        <v>7.518240000000001E-2</v>
      </c>
      <c r="I55" s="164">
        <f>$I$45*H55</f>
        <v>0</v>
      </c>
    </row>
    <row r="56" spans="1:11" ht="13" x14ac:dyDescent="0.3">
      <c r="A56" s="345" t="s">
        <v>86</v>
      </c>
      <c r="B56" s="345"/>
      <c r="C56" s="345"/>
      <c r="D56" s="345"/>
      <c r="E56" s="345"/>
      <c r="F56" s="345"/>
      <c r="G56" s="345"/>
      <c r="H56" s="42">
        <f>TRUNC(SUM(H54:H55),4)</f>
        <v>0.27939999999999998</v>
      </c>
      <c r="I56" s="43">
        <f>SUM(I54:I55)</f>
        <v>0</v>
      </c>
    </row>
    <row r="57" spans="1:11" ht="13" x14ac:dyDescent="0.3">
      <c r="A57" s="3"/>
      <c r="B57" s="3"/>
      <c r="C57" s="3"/>
      <c r="D57" s="3"/>
      <c r="E57" s="3"/>
      <c r="F57" s="3"/>
      <c r="G57" s="3"/>
      <c r="H57" s="44"/>
      <c r="I57" s="4"/>
    </row>
    <row r="58" spans="1:11" ht="13" x14ac:dyDescent="0.3">
      <c r="A58" s="37" t="s">
        <v>87</v>
      </c>
      <c r="B58" s="3"/>
      <c r="C58" s="3"/>
      <c r="D58" s="3"/>
      <c r="E58" s="3"/>
      <c r="F58" s="3"/>
      <c r="G58" s="3"/>
      <c r="H58" s="44"/>
      <c r="I58" s="4"/>
    </row>
    <row r="59" spans="1:11" ht="13" x14ac:dyDescent="0.3">
      <c r="A59" s="37" t="s">
        <v>88</v>
      </c>
      <c r="B59" s="3"/>
      <c r="C59" s="3"/>
      <c r="D59" s="3"/>
      <c r="E59" s="3"/>
      <c r="F59" s="3"/>
      <c r="G59" s="3"/>
      <c r="H59" s="44"/>
      <c r="I59" s="4"/>
    </row>
    <row r="60" spans="1:11" ht="13" x14ac:dyDescent="0.3">
      <c r="A60" s="37" t="s">
        <v>89</v>
      </c>
      <c r="B60" s="3"/>
      <c r="C60" s="3"/>
      <c r="D60" s="3"/>
      <c r="E60" s="3"/>
      <c r="F60" s="3"/>
      <c r="G60" s="3"/>
      <c r="H60" s="44"/>
      <c r="I60" s="4"/>
    </row>
    <row r="61" spans="1:11" ht="13" x14ac:dyDescent="0.3">
      <c r="A61" s="37" t="s">
        <v>90</v>
      </c>
      <c r="B61" s="10"/>
      <c r="C61" s="10"/>
      <c r="D61" s="10"/>
      <c r="E61" s="10"/>
      <c r="F61" s="10"/>
      <c r="G61" s="10"/>
      <c r="H61" s="10"/>
      <c r="I61" s="10"/>
    </row>
    <row r="62" spans="1:11" ht="13" x14ac:dyDescent="0.3">
      <c r="A62" s="37" t="s">
        <v>91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92</v>
      </c>
      <c r="B66" s="350" t="s">
        <v>93</v>
      </c>
      <c r="C66" s="351"/>
      <c r="D66" s="351"/>
      <c r="E66" s="351"/>
      <c r="F66" s="351"/>
      <c r="G66" s="352"/>
      <c r="H66" s="34" t="s">
        <v>64</v>
      </c>
      <c r="I66" s="34" t="s">
        <v>65</v>
      </c>
      <c r="K66" s="32"/>
      <c r="L66" s="31"/>
    </row>
    <row r="67" spans="1:12" ht="13" x14ac:dyDescent="0.3">
      <c r="A67" s="8" t="s">
        <v>30</v>
      </c>
      <c r="B67" s="344" t="s">
        <v>94</v>
      </c>
      <c r="C67" s="344"/>
      <c r="D67" s="344"/>
      <c r="E67" s="344"/>
      <c r="F67" s="344"/>
      <c r="G67" s="344"/>
      <c r="H67" s="1">
        <v>0.2</v>
      </c>
      <c r="I67" s="25">
        <f t="shared" ref="I67:I74" si="0">H67*($I$45)</f>
        <v>0</v>
      </c>
      <c r="K67" s="33"/>
      <c r="L67" s="31"/>
    </row>
    <row r="68" spans="1:12" ht="13" x14ac:dyDescent="0.3">
      <c r="A68" s="8" t="s">
        <v>32</v>
      </c>
      <c r="B68" s="344" t="s">
        <v>95</v>
      </c>
      <c r="C68" s="344"/>
      <c r="D68" s="344"/>
      <c r="E68" s="344"/>
      <c r="F68" s="344"/>
      <c r="G68" s="344"/>
      <c r="H68" s="1">
        <v>2.5000000000000001E-2</v>
      </c>
      <c r="I68" s="25">
        <f t="shared" si="0"/>
        <v>0</v>
      </c>
      <c r="K68" s="32"/>
    </row>
    <row r="69" spans="1:12" ht="13" x14ac:dyDescent="0.3">
      <c r="A69" s="8" t="s">
        <v>35</v>
      </c>
      <c r="B69" s="344" t="s">
        <v>96</v>
      </c>
      <c r="C69" s="344"/>
      <c r="D69" s="344"/>
      <c r="E69" s="344"/>
      <c r="F69" s="344"/>
      <c r="G69" s="344"/>
      <c r="H69" s="1">
        <v>0.03</v>
      </c>
      <c r="I69" s="25">
        <f t="shared" si="0"/>
        <v>0</v>
      </c>
      <c r="J69" s="32" t="s">
        <v>97</v>
      </c>
      <c r="K69" s="32"/>
    </row>
    <row r="70" spans="1:12" ht="13" x14ac:dyDescent="0.3">
      <c r="A70" s="8" t="s">
        <v>37</v>
      </c>
      <c r="B70" s="344" t="s">
        <v>98</v>
      </c>
      <c r="C70" s="344"/>
      <c r="D70" s="344"/>
      <c r="E70" s="344"/>
      <c r="F70" s="344"/>
      <c r="G70" s="344"/>
      <c r="H70" s="1">
        <v>1.4999999999999999E-2</v>
      </c>
      <c r="I70" s="25">
        <f t="shared" si="0"/>
        <v>0</v>
      </c>
    </row>
    <row r="71" spans="1:12" ht="13" x14ac:dyDescent="0.3">
      <c r="A71" s="8" t="s">
        <v>72</v>
      </c>
      <c r="B71" s="344" t="s">
        <v>99</v>
      </c>
      <c r="C71" s="344"/>
      <c r="D71" s="344"/>
      <c r="E71" s="344"/>
      <c r="F71" s="344"/>
      <c r="G71" s="344"/>
      <c r="H71" s="1">
        <v>0.01</v>
      </c>
      <c r="I71" s="25">
        <f t="shared" si="0"/>
        <v>0</v>
      </c>
    </row>
    <row r="72" spans="1:12" ht="13" x14ac:dyDescent="0.3">
      <c r="A72" s="8" t="s">
        <v>74</v>
      </c>
      <c r="B72" s="344" t="s">
        <v>100</v>
      </c>
      <c r="C72" s="344"/>
      <c r="D72" s="344"/>
      <c r="E72" s="344"/>
      <c r="F72" s="344"/>
      <c r="G72" s="344"/>
      <c r="H72" s="1">
        <v>6.0000000000000001E-3</v>
      </c>
      <c r="I72" s="25">
        <f t="shared" si="0"/>
        <v>0</v>
      </c>
    </row>
    <row r="73" spans="1:12" ht="13" x14ac:dyDescent="0.3">
      <c r="A73" s="8" t="s">
        <v>101</v>
      </c>
      <c r="B73" s="344" t="s">
        <v>102</v>
      </c>
      <c r="C73" s="344"/>
      <c r="D73" s="344"/>
      <c r="E73" s="344"/>
      <c r="F73" s="344"/>
      <c r="G73" s="344"/>
      <c r="H73" s="1">
        <v>2E-3</v>
      </c>
      <c r="I73" s="25">
        <f t="shared" si="0"/>
        <v>0</v>
      </c>
    </row>
    <row r="74" spans="1:12" ht="13" x14ac:dyDescent="0.3">
      <c r="A74" s="8" t="s">
        <v>103</v>
      </c>
      <c r="B74" s="344" t="s">
        <v>104</v>
      </c>
      <c r="C74" s="344"/>
      <c r="D74" s="344"/>
      <c r="E74" s="344"/>
      <c r="F74" s="344"/>
      <c r="G74" s="344"/>
      <c r="H74" s="1">
        <v>0.08</v>
      </c>
      <c r="I74" s="25">
        <f t="shared" si="0"/>
        <v>0</v>
      </c>
    </row>
    <row r="75" spans="1:12" ht="13" x14ac:dyDescent="0.3">
      <c r="A75" s="345" t="s">
        <v>11</v>
      </c>
      <c r="B75" s="345"/>
      <c r="C75" s="345"/>
      <c r="D75" s="345"/>
      <c r="E75" s="345"/>
      <c r="F75" s="345"/>
      <c r="G75" s="345"/>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105</v>
      </c>
      <c r="B77" s="3"/>
      <c r="C77" s="3"/>
      <c r="D77" s="3"/>
      <c r="E77" s="3"/>
      <c r="F77" s="3"/>
      <c r="G77" s="3"/>
      <c r="H77" s="44"/>
      <c r="I77" s="4"/>
      <c r="K77" s="21"/>
    </row>
    <row r="78" spans="1:12" ht="13" x14ac:dyDescent="0.3">
      <c r="A78" s="37" t="s">
        <v>106</v>
      </c>
      <c r="B78" s="3"/>
      <c r="C78" s="3"/>
      <c r="D78" s="3"/>
      <c r="E78" s="3"/>
      <c r="F78" s="3"/>
      <c r="G78" s="3"/>
      <c r="H78" s="44"/>
      <c r="I78" s="4"/>
      <c r="K78" s="21"/>
    </row>
    <row r="79" spans="1:12" ht="13" x14ac:dyDescent="0.3">
      <c r="A79" s="37" t="s">
        <v>107</v>
      </c>
      <c r="B79" s="3"/>
      <c r="C79" s="3"/>
      <c r="D79" s="3"/>
      <c r="E79" s="3"/>
      <c r="F79" s="3"/>
      <c r="G79" s="3"/>
      <c r="H79" s="44"/>
      <c r="I79" s="4"/>
      <c r="K79" s="21"/>
    </row>
    <row r="80" spans="1:12" ht="13" x14ac:dyDescent="0.3">
      <c r="A80" s="37" t="s">
        <v>108</v>
      </c>
      <c r="B80" s="3"/>
      <c r="C80" s="3"/>
      <c r="D80" s="3"/>
      <c r="E80" s="3"/>
      <c r="F80" s="3"/>
      <c r="G80" s="3"/>
      <c r="H80" s="44"/>
      <c r="I80" s="4"/>
      <c r="K80" s="21"/>
    </row>
    <row r="81" spans="1:11" ht="13" x14ac:dyDescent="0.3">
      <c r="A81" s="37" t="s">
        <v>109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110</v>
      </c>
      <c r="B83" s="367" t="s">
        <v>111</v>
      </c>
      <c r="C83" s="368"/>
      <c r="D83" s="368"/>
      <c r="E83" s="368"/>
      <c r="F83" s="368"/>
      <c r="G83" s="369"/>
      <c r="H83" s="42"/>
      <c r="I83" s="34" t="s">
        <v>65</v>
      </c>
    </row>
    <row r="84" spans="1:11" ht="13" x14ac:dyDescent="0.3">
      <c r="A84" s="8" t="s">
        <v>30</v>
      </c>
      <c r="B84" s="349" t="s">
        <v>112</v>
      </c>
      <c r="C84" s="349"/>
      <c r="D84" s="349"/>
      <c r="E84" s="349"/>
      <c r="F84" s="349"/>
      <c r="G84" s="349"/>
      <c r="H84" s="23" t="s">
        <v>21</v>
      </c>
      <c r="I84" s="27">
        <f>'Mód2.3 '!E12</f>
        <v>0</v>
      </c>
    </row>
    <row r="85" spans="1:11" ht="13" x14ac:dyDescent="0.3">
      <c r="A85" s="8" t="s">
        <v>32</v>
      </c>
      <c r="B85" s="349" t="s">
        <v>113</v>
      </c>
      <c r="C85" s="349"/>
      <c r="D85" s="349"/>
      <c r="E85" s="349"/>
      <c r="F85" s="349"/>
      <c r="G85" s="349"/>
      <c r="H85" s="23" t="s">
        <v>21</v>
      </c>
      <c r="I85" s="27">
        <f>'Mód2.3 '!E25</f>
        <v>0</v>
      </c>
    </row>
    <row r="86" spans="1:11" ht="13" x14ac:dyDescent="0.3">
      <c r="A86" s="8" t="s">
        <v>35</v>
      </c>
      <c r="B86" s="349" t="s">
        <v>114</v>
      </c>
      <c r="C86" s="349"/>
      <c r="D86" s="349"/>
      <c r="E86" s="349"/>
      <c r="F86" s="349"/>
      <c r="G86" s="349"/>
      <c r="H86" s="23" t="s">
        <v>21</v>
      </c>
      <c r="I86" s="27">
        <f>'Mód2.3 '!E33</f>
        <v>0</v>
      </c>
    </row>
    <row r="87" spans="1:11" ht="25.5" customHeight="1" x14ac:dyDescent="0.25">
      <c r="A87" s="47" t="s">
        <v>37</v>
      </c>
      <c r="B87" s="390" t="s">
        <v>115</v>
      </c>
      <c r="C87" s="390"/>
      <c r="D87" s="390"/>
      <c r="E87" s="390"/>
      <c r="F87" s="390"/>
      <c r="G87" s="390"/>
      <c r="H87" s="36" t="s">
        <v>21</v>
      </c>
      <c r="I87" s="169">
        <f>'Mód2.3 '!E42</f>
        <v>0</v>
      </c>
    </row>
    <row r="88" spans="1:11" ht="13" x14ac:dyDescent="0.3">
      <c r="A88" s="8" t="s">
        <v>72</v>
      </c>
      <c r="B88" s="349" t="s">
        <v>116</v>
      </c>
      <c r="C88" s="349"/>
      <c r="D88" s="349"/>
      <c r="E88" s="349"/>
      <c r="F88" s="349"/>
      <c r="G88" s="349"/>
      <c r="H88" s="23" t="s">
        <v>21</v>
      </c>
      <c r="I88" s="27">
        <f>'Mód2.3 '!E52</f>
        <v>0</v>
      </c>
    </row>
    <row r="89" spans="1:11" ht="13" x14ac:dyDescent="0.3">
      <c r="A89" s="8" t="s">
        <v>74</v>
      </c>
      <c r="B89" s="349" t="s">
        <v>117</v>
      </c>
      <c r="C89" s="349"/>
      <c r="D89" s="349"/>
      <c r="E89" s="349"/>
      <c r="F89" s="349"/>
      <c r="G89" s="349"/>
      <c r="H89" s="23" t="s">
        <v>21</v>
      </c>
      <c r="I89" s="27">
        <f>'Mód2.3 '!E60</f>
        <v>0</v>
      </c>
    </row>
    <row r="90" spans="1:11" ht="13" x14ac:dyDescent="0.3">
      <c r="A90" s="345" t="s">
        <v>118</v>
      </c>
      <c r="B90" s="345"/>
      <c r="C90" s="345"/>
      <c r="D90" s="345"/>
      <c r="E90" s="345"/>
      <c r="F90" s="345"/>
      <c r="G90" s="345"/>
      <c r="H90" s="345"/>
      <c r="I90" s="43">
        <f>SUM(I84:I89)</f>
        <v>0</v>
      </c>
    </row>
    <row r="91" spans="1:11" ht="13" x14ac:dyDescent="0.3">
      <c r="A91" s="3"/>
      <c r="B91" s="3"/>
      <c r="C91" s="3"/>
      <c r="D91" s="3"/>
      <c r="E91" s="3"/>
      <c r="F91" s="3"/>
      <c r="G91" s="3"/>
      <c r="H91" s="3"/>
      <c r="I91" s="4"/>
    </row>
    <row r="92" spans="1:11" ht="13" x14ac:dyDescent="0.3">
      <c r="A92" s="37" t="s">
        <v>119</v>
      </c>
      <c r="B92" s="3"/>
      <c r="C92" s="3"/>
      <c r="D92" s="3"/>
      <c r="E92" s="3"/>
      <c r="F92" s="3"/>
      <c r="G92" s="3"/>
      <c r="H92" s="3"/>
      <c r="I92" s="4"/>
    </row>
    <row r="93" spans="1:11" ht="13" x14ac:dyDescent="0.3">
      <c r="A93" s="37" t="s">
        <v>120</v>
      </c>
      <c r="B93" s="3"/>
      <c r="C93" s="3"/>
      <c r="D93" s="3"/>
      <c r="E93" s="3"/>
      <c r="F93" s="3"/>
      <c r="G93" s="3"/>
      <c r="H93" s="3"/>
      <c r="I93" s="4"/>
    </row>
    <row r="94" spans="1:11" ht="13" x14ac:dyDescent="0.3">
      <c r="A94" s="37" t="s">
        <v>121</v>
      </c>
      <c r="B94" s="3"/>
      <c r="C94" s="3"/>
      <c r="D94" s="3"/>
      <c r="E94" s="3"/>
      <c r="F94" s="3"/>
      <c r="G94" s="3"/>
      <c r="H94" s="3"/>
      <c r="I94" s="4"/>
    </row>
    <row r="95" spans="1:11" ht="13" x14ac:dyDescent="0.3">
      <c r="A95" s="37" t="s">
        <v>122</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123</v>
      </c>
      <c r="C97" s="48"/>
      <c r="D97" s="48"/>
      <c r="E97" s="48"/>
      <c r="F97" s="48"/>
      <c r="G97" s="48"/>
      <c r="H97" s="48"/>
      <c r="I97" s="48"/>
    </row>
    <row r="98" spans="1:11" ht="13" x14ac:dyDescent="0.3">
      <c r="A98" s="348" t="s">
        <v>124</v>
      </c>
      <c r="B98" s="348"/>
      <c r="C98" s="348"/>
      <c r="D98" s="348"/>
      <c r="E98" s="348"/>
      <c r="F98" s="348"/>
      <c r="G98" s="348"/>
      <c r="H98" s="348"/>
      <c r="I98" s="8" t="s">
        <v>65</v>
      </c>
    </row>
    <row r="99" spans="1:11" ht="13" x14ac:dyDescent="0.3">
      <c r="A99" s="8" t="s">
        <v>80</v>
      </c>
      <c r="B99" s="388" t="s">
        <v>125</v>
      </c>
      <c r="C99" s="388"/>
      <c r="D99" s="388"/>
      <c r="E99" s="388"/>
      <c r="F99" s="388"/>
      <c r="G99" s="388"/>
      <c r="H99" s="388"/>
      <c r="I99" s="25">
        <f>I56</f>
        <v>0</v>
      </c>
    </row>
    <row r="100" spans="1:11" ht="13" x14ac:dyDescent="0.3">
      <c r="A100" s="8" t="s">
        <v>92</v>
      </c>
      <c r="B100" s="388" t="s">
        <v>126</v>
      </c>
      <c r="C100" s="388"/>
      <c r="D100" s="388"/>
      <c r="E100" s="388"/>
      <c r="F100" s="388"/>
      <c r="G100" s="388"/>
      <c r="H100" s="388"/>
      <c r="I100" s="25">
        <f>I75</f>
        <v>0</v>
      </c>
    </row>
    <row r="101" spans="1:11" ht="13" x14ac:dyDescent="0.3">
      <c r="A101" s="8" t="s">
        <v>110</v>
      </c>
      <c r="B101" s="388" t="s">
        <v>127</v>
      </c>
      <c r="C101" s="388"/>
      <c r="D101" s="388"/>
      <c r="E101" s="388"/>
      <c r="F101" s="388"/>
      <c r="G101" s="388"/>
      <c r="H101" s="388"/>
      <c r="I101" s="25">
        <f>I90</f>
        <v>0</v>
      </c>
    </row>
    <row r="102" spans="1:11" ht="13" x14ac:dyDescent="0.3">
      <c r="A102" s="346" t="s">
        <v>128</v>
      </c>
      <c r="B102" s="346"/>
      <c r="C102" s="346"/>
      <c r="D102" s="346"/>
      <c r="E102" s="346"/>
      <c r="F102" s="346"/>
      <c r="G102" s="346"/>
      <c r="H102" s="346"/>
      <c r="I102" s="129">
        <f>SUM(I99:I101)</f>
        <v>0</v>
      </c>
      <c r="K102" s="7"/>
    </row>
    <row r="103" spans="1:11" ht="13" x14ac:dyDescent="0.3">
      <c r="A103" s="372"/>
      <c r="B103" s="373"/>
      <c r="C103" s="373"/>
      <c r="D103" s="373"/>
      <c r="E103" s="373"/>
      <c r="F103" s="373"/>
      <c r="G103" s="373"/>
      <c r="H103" s="373"/>
      <c r="I103" s="373"/>
    </row>
    <row r="104" spans="1:11" ht="13" x14ac:dyDescent="0.3">
      <c r="A104" s="347" t="s">
        <v>129</v>
      </c>
      <c r="B104" s="347"/>
      <c r="C104" s="347"/>
      <c r="D104" s="347"/>
      <c r="E104" s="347"/>
      <c r="F104" s="347"/>
      <c r="G104" s="347"/>
      <c r="H104" s="347"/>
      <c r="I104" s="347"/>
    </row>
    <row r="105" spans="1:11" ht="13" x14ac:dyDescent="0.3">
      <c r="A105" s="8">
        <v>3</v>
      </c>
      <c r="B105" s="348" t="s">
        <v>130</v>
      </c>
      <c r="C105" s="348"/>
      <c r="D105" s="348"/>
      <c r="E105" s="348"/>
      <c r="F105" s="348"/>
      <c r="G105" s="348"/>
      <c r="H105" s="8" t="s">
        <v>64</v>
      </c>
      <c r="I105" s="8" t="s">
        <v>65</v>
      </c>
    </row>
    <row r="106" spans="1:11" ht="13" x14ac:dyDescent="0.3">
      <c r="A106" s="8" t="s">
        <v>30</v>
      </c>
      <c r="B106" s="344" t="s">
        <v>131</v>
      </c>
      <c r="C106" s="344"/>
      <c r="D106" s="344"/>
      <c r="E106" s="344"/>
      <c r="F106" s="344"/>
      <c r="G106" s="344"/>
      <c r="H106" s="1">
        <v>4.1999999999999997E-3</v>
      </c>
      <c r="I106" s="25">
        <f>H106*I45</f>
        <v>0</v>
      </c>
    </row>
    <row r="107" spans="1:11" ht="13" x14ac:dyDescent="0.25">
      <c r="A107" s="47" t="s">
        <v>32</v>
      </c>
      <c r="B107" s="389" t="s">
        <v>132</v>
      </c>
      <c r="C107" s="389"/>
      <c r="D107" s="389"/>
      <c r="E107" s="389"/>
      <c r="F107" s="389"/>
      <c r="G107" s="389"/>
      <c r="H107" s="163">
        <f>H74</f>
        <v>0.08</v>
      </c>
      <c r="I107" s="164">
        <f>I106*H107</f>
        <v>0</v>
      </c>
    </row>
    <row r="108" spans="1:11" ht="24.75" customHeight="1" x14ac:dyDescent="0.25">
      <c r="A108" s="47" t="s">
        <v>35</v>
      </c>
      <c r="B108" s="389" t="s">
        <v>133</v>
      </c>
      <c r="C108" s="389"/>
      <c r="D108" s="389"/>
      <c r="E108" s="389"/>
      <c r="F108" s="389"/>
      <c r="G108" s="389"/>
      <c r="H108" s="163">
        <v>2E-3</v>
      </c>
      <c r="I108" s="164">
        <f>H108*I45</f>
        <v>0</v>
      </c>
    </row>
    <row r="109" spans="1:11" ht="13" x14ac:dyDescent="0.3">
      <c r="A109" s="8" t="s">
        <v>37</v>
      </c>
      <c r="B109" s="344" t="s">
        <v>134</v>
      </c>
      <c r="C109" s="344"/>
      <c r="D109" s="344"/>
      <c r="E109" s="344"/>
      <c r="F109" s="344"/>
      <c r="G109" s="344"/>
      <c r="H109" s="1">
        <v>1.9400000000000001E-2</v>
      </c>
      <c r="I109" s="25">
        <f>H109*I45</f>
        <v>0</v>
      </c>
    </row>
    <row r="110" spans="1:11" ht="13" x14ac:dyDescent="0.3">
      <c r="A110" s="8" t="s">
        <v>72</v>
      </c>
      <c r="B110" s="391" t="s">
        <v>135</v>
      </c>
      <c r="C110" s="391"/>
      <c r="D110" s="391"/>
      <c r="E110" s="391"/>
      <c r="F110" s="391"/>
      <c r="G110" s="391"/>
      <c r="H110" s="24">
        <f>H75</f>
        <v>0.36800000000000005</v>
      </c>
      <c r="I110" s="25">
        <f>I109*H110</f>
        <v>0</v>
      </c>
    </row>
    <row r="111" spans="1:11" ht="25.5" customHeight="1" x14ac:dyDescent="0.25">
      <c r="A111" s="47" t="s">
        <v>74</v>
      </c>
      <c r="B111" s="389" t="s">
        <v>136</v>
      </c>
      <c r="C111" s="389"/>
      <c r="D111" s="389"/>
      <c r="E111" s="389"/>
      <c r="F111" s="389"/>
      <c r="G111" s="389"/>
      <c r="H111" s="163">
        <v>3.7999999999999999E-2</v>
      </c>
      <c r="I111" s="164">
        <f>H111*I45</f>
        <v>0</v>
      </c>
      <c r="K111" s="7"/>
    </row>
    <row r="112" spans="1:11" ht="13" x14ac:dyDescent="0.3">
      <c r="A112" s="346" t="s">
        <v>137</v>
      </c>
      <c r="B112" s="346"/>
      <c r="C112" s="346"/>
      <c r="D112" s="346"/>
      <c r="E112" s="346"/>
      <c r="F112" s="346"/>
      <c r="G112" s="346"/>
      <c r="H112" s="42"/>
      <c r="I112" s="129">
        <f>SUM(I106:I111)</f>
        <v>0</v>
      </c>
    </row>
    <row r="113" spans="1:11" ht="13" x14ac:dyDescent="0.3">
      <c r="A113" s="392"/>
      <c r="B113" s="393"/>
      <c r="C113" s="393"/>
      <c r="D113" s="393"/>
      <c r="E113" s="393"/>
      <c r="F113" s="393"/>
      <c r="G113" s="393"/>
      <c r="H113" s="393"/>
      <c r="I113" s="393"/>
    </row>
    <row r="114" spans="1:11" ht="13" x14ac:dyDescent="0.3">
      <c r="A114" s="347" t="s">
        <v>138</v>
      </c>
      <c r="B114" s="347"/>
      <c r="C114" s="347"/>
      <c r="D114" s="347"/>
      <c r="E114" s="347"/>
      <c r="F114" s="347"/>
      <c r="G114" s="347"/>
      <c r="H114" s="347"/>
      <c r="I114" s="347"/>
    </row>
    <row r="115" spans="1:11" ht="13" x14ac:dyDescent="0.3">
      <c r="A115" s="3"/>
      <c r="B115" s="3"/>
      <c r="C115" s="3"/>
      <c r="D115" s="3"/>
      <c r="E115" s="3"/>
      <c r="F115" s="3"/>
      <c r="G115" s="3"/>
      <c r="H115" s="3"/>
      <c r="I115" s="3"/>
    </row>
    <row r="116" spans="1:11" ht="13" x14ac:dyDescent="0.3">
      <c r="A116" s="37" t="s">
        <v>139</v>
      </c>
      <c r="B116" s="3"/>
      <c r="C116" s="3"/>
      <c r="D116" s="3"/>
      <c r="E116" s="3"/>
      <c r="F116" s="3"/>
      <c r="G116" s="3"/>
      <c r="H116" s="3"/>
      <c r="I116" s="3"/>
    </row>
    <row r="117" spans="1:11" ht="13" x14ac:dyDescent="0.3">
      <c r="A117" s="37" t="s">
        <v>140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141</v>
      </c>
      <c r="B119" s="345" t="s">
        <v>142</v>
      </c>
      <c r="C119" s="345"/>
      <c r="D119" s="345"/>
      <c r="E119" s="345"/>
      <c r="F119" s="345"/>
      <c r="G119" s="345"/>
      <c r="H119" s="34" t="s">
        <v>64</v>
      </c>
      <c r="I119" s="34" t="s">
        <v>65</v>
      </c>
    </row>
    <row r="120" spans="1:11" ht="13" x14ac:dyDescent="0.3">
      <c r="A120" s="49" t="s">
        <v>30</v>
      </c>
      <c r="B120" s="344" t="s">
        <v>143</v>
      </c>
      <c r="C120" s="344"/>
      <c r="D120" s="344"/>
      <c r="E120" s="344"/>
      <c r="F120" s="344"/>
      <c r="G120" s="344"/>
      <c r="H120" s="43"/>
      <c r="I120" s="43"/>
    </row>
    <row r="121" spans="1:11" ht="13" x14ac:dyDescent="0.3">
      <c r="A121" s="8" t="s">
        <v>32</v>
      </c>
      <c r="B121" s="344" t="s">
        <v>144</v>
      </c>
      <c r="C121" s="344"/>
      <c r="D121" s="344"/>
      <c r="E121" s="344"/>
      <c r="F121" s="344"/>
      <c r="G121" s="344"/>
      <c r="H121" s="175">
        <v>1.67E-2</v>
      </c>
      <c r="I121" s="25">
        <f>H121*$I$45</f>
        <v>0</v>
      </c>
      <c r="J121" s="32" t="s">
        <v>145</v>
      </c>
      <c r="K121" s="166"/>
    </row>
    <row r="122" spans="1:11" ht="13" x14ac:dyDescent="0.3">
      <c r="A122" s="8" t="s">
        <v>35</v>
      </c>
      <c r="B122" s="344" t="s">
        <v>146</v>
      </c>
      <c r="C122" s="344"/>
      <c r="D122" s="344"/>
      <c r="E122" s="344"/>
      <c r="F122" s="344"/>
      <c r="G122" s="344"/>
      <c r="H122" s="175">
        <v>2.0000000000000001E-4</v>
      </c>
      <c r="I122" s="25">
        <f>H122*$I$45</f>
        <v>0</v>
      </c>
      <c r="J122" s="32" t="s">
        <v>145</v>
      </c>
      <c r="K122" s="166"/>
    </row>
    <row r="123" spans="1:11" ht="13.5" x14ac:dyDescent="0.25">
      <c r="A123" s="47" t="s">
        <v>37</v>
      </c>
      <c r="B123" s="389" t="s">
        <v>147</v>
      </c>
      <c r="C123" s="389"/>
      <c r="D123" s="389"/>
      <c r="E123" s="389"/>
      <c r="F123" s="389"/>
      <c r="G123" s="389"/>
      <c r="H123" s="163">
        <v>6.9999999999999999E-4</v>
      </c>
      <c r="I123" s="164">
        <f>H123*$I$45</f>
        <v>0</v>
      </c>
      <c r="J123" s="32" t="s">
        <v>145</v>
      </c>
    </row>
    <row r="124" spans="1:11" ht="13" x14ac:dyDescent="0.3">
      <c r="A124" s="8" t="s">
        <v>72</v>
      </c>
      <c r="B124" s="344" t="s">
        <v>148</v>
      </c>
      <c r="C124" s="344"/>
      <c r="D124" s="344"/>
      <c r="E124" s="344"/>
      <c r="F124" s="344"/>
      <c r="G124" s="344"/>
      <c r="H124" s="175">
        <v>2.8999999999999998E-3</v>
      </c>
      <c r="I124" s="25">
        <f>H124*$I$45</f>
        <v>0</v>
      </c>
      <c r="J124" s="32" t="s">
        <v>145</v>
      </c>
    </row>
    <row r="125" spans="1:11" ht="13" x14ac:dyDescent="0.3">
      <c r="A125" s="8" t="s">
        <v>74</v>
      </c>
      <c r="B125" s="344" t="s">
        <v>149</v>
      </c>
      <c r="C125" s="344"/>
      <c r="D125" s="344"/>
      <c r="E125" s="344"/>
      <c r="F125" s="344"/>
      <c r="G125" s="344"/>
      <c r="H125" s="175"/>
      <c r="I125" s="25">
        <f t="shared" ref="I125" si="1">H125*$I$45</f>
        <v>0</v>
      </c>
      <c r="J125" s="32" t="s">
        <v>145</v>
      </c>
    </row>
    <row r="126" spans="1:11" ht="13" x14ac:dyDescent="0.3">
      <c r="A126" s="345" t="s">
        <v>150</v>
      </c>
      <c r="B126" s="345"/>
      <c r="C126" s="345"/>
      <c r="D126" s="345"/>
      <c r="E126" s="345"/>
      <c r="F126" s="345"/>
      <c r="G126" s="345"/>
      <c r="H126" s="42"/>
      <c r="I126" s="43">
        <f>SUM(I121:I125)</f>
        <v>0</v>
      </c>
      <c r="J126" s="32"/>
    </row>
    <row r="127" spans="1:11" ht="13" x14ac:dyDescent="0.3">
      <c r="A127" s="8" t="s">
        <v>74</v>
      </c>
      <c r="B127" s="344" t="s">
        <v>151</v>
      </c>
      <c r="C127" s="344"/>
      <c r="D127" s="344"/>
      <c r="E127" s="344"/>
      <c r="F127" s="344"/>
      <c r="G127" s="344"/>
      <c r="H127" s="1">
        <f>H75</f>
        <v>0.36800000000000005</v>
      </c>
      <c r="I127" s="25">
        <f>I126*H127</f>
        <v>0</v>
      </c>
    </row>
    <row r="128" spans="1:11" ht="13" x14ac:dyDescent="0.3">
      <c r="A128" s="345" t="s">
        <v>152</v>
      </c>
      <c r="B128" s="345"/>
      <c r="C128" s="345"/>
      <c r="D128" s="345"/>
      <c r="E128" s="345"/>
      <c r="F128" s="345"/>
      <c r="G128" s="345"/>
      <c r="H128" s="42"/>
      <c r="I128" s="43">
        <f>SUM(I126:I127)</f>
        <v>0</v>
      </c>
    </row>
    <row r="129" spans="1:9" ht="13" x14ac:dyDescent="0.3">
      <c r="A129" s="3"/>
      <c r="B129" s="3"/>
      <c r="C129" s="3"/>
      <c r="D129" s="3"/>
      <c r="E129" s="3"/>
      <c r="F129" s="3"/>
      <c r="G129" s="3"/>
      <c r="H129" s="3"/>
      <c r="I129" s="3"/>
    </row>
    <row r="130" spans="1:9" ht="13" x14ac:dyDescent="0.3">
      <c r="A130" s="49" t="s">
        <v>153</v>
      </c>
      <c r="B130" s="367" t="s">
        <v>154</v>
      </c>
      <c r="C130" s="368"/>
      <c r="D130" s="368"/>
      <c r="E130" s="368"/>
      <c r="F130" s="368"/>
      <c r="G130" s="369"/>
      <c r="H130" s="34" t="s">
        <v>64</v>
      </c>
      <c r="I130" s="34" t="s">
        <v>65</v>
      </c>
    </row>
    <row r="131" spans="1:9" ht="13" x14ac:dyDescent="0.3">
      <c r="A131" s="8" t="s">
        <v>30</v>
      </c>
      <c r="B131" s="341" t="s">
        <v>155</v>
      </c>
      <c r="C131" s="342"/>
      <c r="D131" s="342"/>
      <c r="E131" s="342"/>
      <c r="F131" s="342"/>
      <c r="G131" s="343"/>
      <c r="H131" s="175">
        <v>0</v>
      </c>
      <c r="I131" s="25">
        <v>0</v>
      </c>
    </row>
    <row r="132" spans="1:9" ht="13" x14ac:dyDescent="0.3">
      <c r="A132" s="367" t="s">
        <v>156</v>
      </c>
      <c r="B132" s="368"/>
      <c r="C132" s="368"/>
      <c r="D132" s="368"/>
      <c r="E132" s="368"/>
      <c r="F132" s="368"/>
      <c r="G132" s="369"/>
      <c r="H132" s="42">
        <f>TRUNC(SUM(H131),4)</f>
        <v>0</v>
      </c>
      <c r="I132" s="43">
        <f>SUM(I131)</f>
        <v>0</v>
      </c>
    </row>
    <row r="133" spans="1:9" ht="13" x14ac:dyDescent="0.3">
      <c r="A133" s="51"/>
      <c r="B133" s="45"/>
      <c r="C133" s="45"/>
      <c r="D133" s="45"/>
      <c r="E133" s="45"/>
      <c r="F133" s="45"/>
      <c r="G133" s="45"/>
      <c r="H133" s="45"/>
      <c r="I133" s="45"/>
    </row>
    <row r="134" spans="1:9" ht="13" x14ac:dyDescent="0.3">
      <c r="A134" s="345" t="s">
        <v>157</v>
      </c>
      <c r="B134" s="345"/>
      <c r="C134" s="345"/>
      <c r="D134" s="345"/>
      <c r="E134" s="345"/>
      <c r="F134" s="345"/>
      <c r="G134" s="345"/>
      <c r="H134" s="345"/>
      <c r="I134" s="345"/>
    </row>
    <row r="135" spans="1:9" ht="13" x14ac:dyDescent="0.3">
      <c r="A135" s="47">
        <v>4</v>
      </c>
      <c r="B135" s="374" t="s">
        <v>158</v>
      </c>
      <c r="C135" s="375"/>
      <c r="D135" s="375"/>
      <c r="E135" s="375"/>
      <c r="F135" s="375"/>
      <c r="G135" s="376"/>
      <c r="H135" s="46"/>
      <c r="I135" s="8" t="s">
        <v>65</v>
      </c>
    </row>
    <row r="136" spans="1:9" ht="13" x14ac:dyDescent="0.3">
      <c r="A136" s="8" t="s">
        <v>141</v>
      </c>
      <c r="B136" s="377" t="s">
        <v>159</v>
      </c>
      <c r="C136" s="378"/>
      <c r="D136" s="378"/>
      <c r="E136" s="378"/>
      <c r="F136" s="378"/>
      <c r="G136" s="379"/>
      <c r="H136" s="22"/>
      <c r="I136" s="25">
        <f>I128</f>
        <v>0</v>
      </c>
    </row>
    <row r="137" spans="1:9" ht="13" x14ac:dyDescent="0.3">
      <c r="A137" s="8" t="s">
        <v>153</v>
      </c>
      <c r="B137" s="377" t="s">
        <v>160</v>
      </c>
      <c r="C137" s="378"/>
      <c r="D137" s="378"/>
      <c r="E137" s="378"/>
      <c r="F137" s="378"/>
      <c r="G137" s="379"/>
      <c r="H137" s="22"/>
      <c r="I137" s="25">
        <f>I132</f>
        <v>0</v>
      </c>
    </row>
    <row r="138" spans="1:9" ht="13" x14ac:dyDescent="0.3">
      <c r="A138" s="346" t="s">
        <v>161</v>
      </c>
      <c r="B138" s="346"/>
      <c r="C138" s="346"/>
      <c r="D138" s="346"/>
      <c r="E138" s="346"/>
      <c r="F138" s="346"/>
      <c r="G138" s="346"/>
      <c r="H138" s="346"/>
      <c r="I138" s="129">
        <f>SUM(I136:I137)</f>
        <v>0</v>
      </c>
    </row>
    <row r="139" spans="1:9" ht="13" x14ac:dyDescent="0.3">
      <c r="A139" s="372"/>
      <c r="B139" s="373"/>
      <c r="C139" s="373"/>
      <c r="D139" s="373"/>
      <c r="E139" s="373"/>
      <c r="F139" s="373"/>
      <c r="G139" s="373"/>
      <c r="H139" s="373"/>
      <c r="I139" s="373"/>
    </row>
    <row r="140" spans="1:9" ht="13" x14ac:dyDescent="0.3">
      <c r="A140" s="347" t="s">
        <v>162</v>
      </c>
      <c r="B140" s="347"/>
      <c r="C140" s="347"/>
      <c r="D140" s="347"/>
      <c r="E140" s="347"/>
      <c r="F140" s="347"/>
      <c r="G140" s="347"/>
      <c r="H140" s="347"/>
      <c r="I140" s="347"/>
    </row>
    <row r="141" spans="1:9" ht="13" x14ac:dyDescent="0.3">
      <c r="A141" s="8">
        <v>5</v>
      </c>
      <c r="B141" s="348" t="s">
        <v>163</v>
      </c>
      <c r="C141" s="348"/>
      <c r="D141" s="348"/>
      <c r="E141" s="348"/>
      <c r="F141" s="348"/>
      <c r="G141" s="348"/>
      <c r="H141" s="8"/>
      <c r="I141" s="8" t="s">
        <v>65</v>
      </c>
    </row>
    <row r="142" spans="1:9" ht="13" x14ac:dyDescent="0.3">
      <c r="A142" s="8" t="s">
        <v>30</v>
      </c>
      <c r="B142" s="349" t="s">
        <v>164</v>
      </c>
      <c r="C142" s="349"/>
      <c r="D142" s="349"/>
      <c r="E142" s="349"/>
      <c r="F142" s="349"/>
      <c r="G142" s="349"/>
      <c r="H142" s="23" t="s">
        <v>21</v>
      </c>
      <c r="I142" s="25">
        <f>'Uniform&amp;EPIs '!K24</f>
        <v>0</v>
      </c>
    </row>
    <row r="143" spans="1:9" ht="13" x14ac:dyDescent="0.3">
      <c r="A143" s="8" t="s">
        <v>32</v>
      </c>
      <c r="B143" s="349" t="s">
        <v>165</v>
      </c>
      <c r="C143" s="349"/>
      <c r="D143" s="349"/>
      <c r="E143" s="349"/>
      <c r="F143" s="349"/>
      <c r="G143" s="349"/>
      <c r="H143" s="23" t="s">
        <v>21</v>
      </c>
      <c r="I143" s="25">
        <v>0</v>
      </c>
    </row>
    <row r="144" spans="1:9" ht="13" x14ac:dyDescent="0.3">
      <c r="A144" s="28" t="s">
        <v>35</v>
      </c>
      <c r="B144" s="349" t="s">
        <v>166</v>
      </c>
      <c r="C144" s="349"/>
      <c r="D144" s="349"/>
      <c r="E144" s="349"/>
      <c r="F144" s="349"/>
      <c r="G144" s="349"/>
      <c r="H144" s="23" t="s">
        <v>21</v>
      </c>
      <c r="I144" s="25">
        <v>0</v>
      </c>
    </row>
    <row r="145" spans="1:13" ht="13" x14ac:dyDescent="0.3">
      <c r="A145" s="28" t="s">
        <v>37</v>
      </c>
      <c r="B145" s="349" t="s">
        <v>75</v>
      </c>
      <c r="C145" s="349"/>
      <c r="D145" s="349"/>
      <c r="E145" s="349"/>
      <c r="F145" s="349"/>
      <c r="G145" s="349"/>
      <c r="H145" s="23" t="s">
        <v>21</v>
      </c>
      <c r="I145" s="25">
        <v>0</v>
      </c>
    </row>
    <row r="146" spans="1:13" ht="13" x14ac:dyDescent="0.3">
      <c r="A146" s="346" t="s">
        <v>167</v>
      </c>
      <c r="B146" s="346"/>
      <c r="C146" s="346"/>
      <c r="D146" s="346"/>
      <c r="E146" s="346"/>
      <c r="F146" s="346"/>
      <c r="G146" s="346"/>
      <c r="H146" s="42" t="s">
        <v>21</v>
      </c>
      <c r="I146" s="129">
        <f>SUM(I142:I145)</f>
        <v>0</v>
      </c>
      <c r="K146" s="166"/>
    </row>
    <row r="147" spans="1:13" ht="13" x14ac:dyDescent="0.25">
      <c r="A147" s="53"/>
      <c r="B147" s="53"/>
      <c r="C147" s="53"/>
      <c r="D147" s="53"/>
      <c r="E147" s="53"/>
      <c r="F147" s="53"/>
      <c r="G147" s="53"/>
      <c r="H147" s="53"/>
      <c r="I147" s="53"/>
    </row>
    <row r="148" spans="1:13" ht="13" x14ac:dyDescent="0.3">
      <c r="A148" s="37" t="s">
        <v>168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47" t="s">
        <v>169</v>
      </c>
      <c r="B150" s="347"/>
      <c r="C150" s="347"/>
      <c r="D150" s="347"/>
      <c r="E150" s="347"/>
      <c r="F150" s="347"/>
      <c r="G150" s="347"/>
      <c r="H150" s="347"/>
      <c r="I150" s="347"/>
    </row>
    <row r="151" spans="1:13" ht="13" x14ac:dyDescent="0.3">
      <c r="A151" s="8">
        <v>6</v>
      </c>
      <c r="B151" s="348" t="s">
        <v>170</v>
      </c>
      <c r="C151" s="348"/>
      <c r="D151" s="348"/>
      <c r="E151" s="348"/>
      <c r="F151" s="348"/>
      <c r="G151" s="348"/>
      <c r="H151" s="8" t="s">
        <v>64</v>
      </c>
      <c r="I151" s="8" t="s">
        <v>65</v>
      </c>
    </row>
    <row r="152" spans="1:13" ht="13" x14ac:dyDescent="0.3">
      <c r="A152" s="8" t="s">
        <v>30</v>
      </c>
      <c r="B152" s="344" t="s">
        <v>171</v>
      </c>
      <c r="C152" s="344"/>
      <c r="D152" s="344"/>
      <c r="E152" s="344"/>
      <c r="F152" s="344"/>
      <c r="G152" s="344"/>
      <c r="H152" s="29">
        <v>0.05</v>
      </c>
      <c r="I152" s="267">
        <f>H152*I170</f>
        <v>0</v>
      </c>
      <c r="J152" s="32" t="s">
        <v>172</v>
      </c>
    </row>
    <row r="153" spans="1:13" ht="13" x14ac:dyDescent="0.3">
      <c r="A153" s="8" t="s">
        <v>32</v>
      </c>
      <c r="B153" s="344" t="s">
        <v>173</v>
      </c>
      <c r="C153" s="344"/>
      <c r="D153" s="344"/>
      <c r="E153" s="344"/>
      <c r="F153" s="344"/>
      <c r="G153" s="344"/>
      <c r="H153" s="29">
        <v>0.1</v>
      </c>
      <c r="I153" s="267">
        <f>H153*(I152+I170)</f>
        <v>0</v>
      </c>
      <c r="J153" s="32" t="s">
        <v>172</v>
      </c>
    </row>
    <row r="154" spans="1:13" ht="13" x14ac:dyDescent="0.3">
      <c r="A154" s="8" t="s">
        <v>35</v>
      </c>
      <c r="B154" s="370" t="s">
        <v>174</v>
      </c>
      <c r="C154" s="370"/>
      <c r="D154" s="370"/>
      <c r="E154" s="370"/>
      <c r="F154" s="370"/>
      <c r="G154" s="370"/>
      <c r="H154" s="2"/>
      <c r="I154" s="30"/>
    </row>
    <row r="155" spans="1:13" ht="13" x14ac:dyDescent="0.3">
      <c r="A155" s="8" t="s">
        <v>175</v>
      </c>
      <c r="B155" s="344" t="s">
        <v>176</v>
      </c>
      <c r="C155" s="344"/>
      <c r="D155" s="344"/>
      <c r="E155" s="344"/>
      <c r="F155" s="344"/>
      <c r="G155" s="344"/>
      <c r="H155" s="6">
        <v>1.6500000000000001E-2</v>
      </c>
      <c r="I155" s="267">
        <f>H155*$I$172</f>
        <v>0</v>
      </c>
      <c r="J155" s="32" t="s">
        <v>177</v>
      </c>
      <c r="K155" s="7"/>
    </row>
    <row r="156" spans="1:13" ht="13" x14ac:dyDescent="0.3">
      <c r="A156" s="8" t="s">
        <v>178</v>
      </c>
      <c r="B156" s="344" t="s">
        <v>179</v>
      </c>
      <c r="C156" s="344"/>
      <c r="D156" s="344"/>
      <c r="E156" s="344"/>
      <c r="F156" s="344"/>
      <c r="G156" s="344"/>
      <c r="H156" s="6">
        <v>7.5999999999999998E-2</v>
      </c>
      <c r="I156" s="267">
        <f t="shared" ref="I156:I157" si="2">H156*$I$172</f>
        <v>0</v>
      </c>
      <c r="J156" s="32" t="s">
        <v>177</v>
      </c>
      <c r="K156" s="7"/>
    </row>
    <row r="157" spans="1:13" ht="13" x14ac:dyDescent="0.3">
      <c r="A157" s="8" t="s">
        <v>180</v>
      </c>
      <c r="B157" s="344" t="s">
        <v>181</v>
      </c>
      <c r="C157" s="344"/>
      <c r="D157" s="344"/>
      <c r="E157" s="344"/>
      <c r="F157" s="344"/>
      <c r="G157" s="344"/>
      <c r="H157" s="6">
        <v>0.05</v>
      </c>
      <c r="I157" s="267">
        <f t="shared" si="2"/>
        <v>0</v>
      </c>
      <c r="J157" s="32" t="s">
        <v>177</v>
      </c>
      <c r="K157" s="7"/>
    </row>
    <row r="158" spans="1:13" ht="13" x14ac:dyDescent="0.3">
      <c r="A158" s="346" t="s">
        <v>182</v>
      </c>
      <c r="B158" s="346"/>
      <c r="C158" s="346"/>
      <c r="D158" s="346"/>
      <c r="E158" s="346"/>
      <c r="F158" s="346"/>
      <c r="G158" s="346"/>
      <c r="H158" s="54">
        <f>SUM(H152:H157)</f>
        <v>0.29250000000000004</v>
      </c>
      <c r="I158" s="129">
        <f>SUM(I152:I157)</f>
        <v>0</v>
      </c>
      <c r="K158" s="7"/>
      <c r="M158" s="7"/>
    </row>
    <row r="159" spans="1:13" x14ac:dyDescent="0.25">
      <c r="A159" s="258"/>
      <c r="B159" s="268"/>
      <c r="C159" s="268"/>
      <c r="D159" s="268"/>
      <c r="E159" s="268"/>
      <c r="F159" s="268"/>
      <c r="G159" s="268"/>
      <c r="H159" s="268"/>
      <c r="I159" s="268"/>
    </row>
    <row r="160" spans="1:13" ht="13" x14ac:dyDescent="0.25">
      <c r="A160" s="37" t="s">
        <v>183</v>
      </c>
      <c r="B160" s="268"/>
      <c r="C160" s="268"/>
      <c r="D160" s="268"/>
      <c r="E160" s="268"/>
      <c r="F160" s="268"/>
      <c r="G160" s="268"/>
      <c r="H160" s="268"/>
      <c r="I160" s="268"/>
    </row>
    <row r="161" spans="1:11" ht="13" x14ac:dyDescent="0.25">
      <c r="A161" s="37" t="s">
        <v>184</v>
      </c>
      <c r="B161" s="268"/>
      <c r="C161" s="268"/>
      <c r="D161" s="268"/>
      <c r="E161" s="268"/>
      <c r="F161" s="268"/>
      <c r="G161" s="268"/>
      <c r="H161" s="268"/>
      <c r="I161" s="268"/>
    </row>
    <row r="162" spans="1:11" ht="13" x14ac:dyDescent="0.3">
      <c r="A162" s="258"/>
      <c r="B162" s="258"/>
      <c r="C162" s="258"/>
      <c r="D162" s="258"/>
      <c r="E162" s="258"/>
      <c r="F162" s="258"/>
      <c r="G162" s="258"/>
      <c r="H162" s="258"/>
      <c r="I162" s="4"/>
    </row>
    <row r="163" spans="1:11" ht="13" x14ac:dyDescent="0.3">
      <c r="A163" s="345" t="s">
        <v>185</v>
      </c>
      <c r="B163" s="345"/>
      <c r="C163" s="345"/>
      <c r="D163" s="345"/>
      <c r="E163" s="345"/>
      <c r="F163" s="345"/>
      <c r="G163" s="345"/>
      <c r="H163" s="345"/>
      <c r="I163" s="345"/>
      <c r="K163" s="9"/>
    </row>
    <row r="164" spans="1:11" ht="13" x14ac:dyDescent="0.3">
      <c r="A164" s="348" t="s">
        <v>186</v>
      </c>
      <c r="B164" s="348"/>
      <c r="C164" s="348"/>
      <c r="D164" s="348"/>
      <c r="E164" s="348"/>
      <c r="F164" s="348"/>
      <c r="G164" s="348"/>
      <c r="H164" s="348"/>
      <c r="I164" s="8" t="s">
        <v>65</v>
      </c>
    </row>
    <row r="165" spans="1:11" x14ac:dyDescent="0.25">
      <c r="A165" s="260" t="s">
        <v>30</v>
      </c>
      <c r="B165" s="371" t="str">
        <f>A37</f>
        <v>MÓDULO 1 - COMPOSIÇÃO DA REMUNERAÇÃO</v>
      </c>
      <c r="C165" s="371"/>
      <c r="D165" s="371"/>
      <c r="E165" s="371"/>
      <c r="F165" s="371"/>
      <c r="G165" s="371"/>
      <c r="H165" s="371"/>
      <c r="I165" s="267">
        <f>I45</f>
        <v>0</v>
      </c>
    </row>
    <row r="166" spans="1:11" x14ac:dyDescent="0.25">
      <c r="A166" s="260" t="s">
        <v>32</v>
      </c>
      <c r="B166" s="371" t="str">
        <f>A50</f>
        <v>MÓDULO 2 – ENCARGOS E BENEFÍCIOS ANUAIS, MENSAIS E DIÁRIOS</v>
      </c>
      <c r="C166" s="371"/>
      <c r="D166" s="371"/>
      <c r="E166" s="371"/>
      <c r="F166" s="371"/>
      <c r="G166" s="371"/>
      <c r="H166" s="371"/>
      <c r="I166" s="267">
        <f>I102</f>
        <v>0</v>
      </c>
    </row>
    <row r="167" spans="1:11" ht="13" x14ac:dyDescent="0.3">
      <c r="A167" s="260" t="s">
        <v>35</v>
      </c>
      <c r="B167" s="371" t="str">
        <f>A104</f>
        <v>MÓDULO 3 – PROVISÃO PARA RESCISÃO</v>
      </c>
      <c r="C167" s="371"/>
      <c r="D167" s="371"/>
      <c r="E167" s="371"/>
      <c r="F167" s="371"/>
      <c r="G167" s="371"/>
      <c r="H167" s="371"/>
      <c r="I167" s="267">
        <f>I112</f>
        <v>0</v>
      </c>
      <c r="K167" s="9"/>
    </row>
    <row r="168" spans="1:11" ht="13" x14ac:dyDescent="0.3">
      <c r="A168" s="23" t="s">
        <v>37</v>
      </c>
      <c r="B168" s="371" t="str">
        <f>A114</f>
        <v>MÓDULO 4 – CUSTO DE REPOSIÇÃO DO PROFISSIONAL AUSENTE</v>
      </c>
      <c r="C168" s="371"/>
      <c r="D168" s="371"/>
      <c r="E168" s="371"/>
      <c r="F168" s="371"/>
      <c r="G168" s="371"/>
      <c r="H168" s="371"/>
      <c r="I168" s="267">
        <f>I138</f>
        <v>0</v>
      </c>
      <c r="K168" s="9"/>
    </row>
    <row r="169" spans="1:11" x14ac:dyDescent="0.25">
      <c r="A169" s="23" t="s">
        <v>72</v>
      </c>
      <c r="B169" s="371" t="str">
        <f>A140</f>
        <v>MÓDULO 5 – INSUMOS DIVERSOS</v>
      </c>
      <c r="C169" s="371"/>
      <c r="D169" s="371"/>
      <c r="E169" s="371"/>
      <c r="F169" s="371"/>
      <c r="G169" s="371"/>
      <c r="H169" s="371"/>
      <c r="I169" s="267">
        <f>I146</f>
        <v>0</v>
      </c>
    </row>
    <row r="170" spans="1:11" ht="13" x14ac:dyDescent="0.3">
      <c r="A170" s="8"/>
      <c r="B170" s="348" t="s">
        <v>187</v>
      </c>
      <c r="C170" s="348"/>
      <c r="D170" s="348"/>
      <c r="E170" s="348"/>
      <c r="F170" s="348"/>
      <c r="G170" s="348"/>
      <c r="H170" s="348"/>
      <c r="I170" s="26">
        <f>SUM(I165:I169)</f>
        <v>0</v>
      </c>
      <c r="K170" s="7"/>
    </row>
    <row r="171" spans="1:11" x14ac:dyDescent="0.25">
      <c r="A171" s="23" t="s">
        <v>74</v>
      </c>
      <c r="B171" s="371" t="str">
        <f>A150</f>
        <v>MÓDULO 6 – CUSTOS INDIRETOS, TRIBUTOS E LUCRO</v>
      </c>
      <c r="C171" s="371"/>
      <c r="D171" s="371"/>
      <c r="E171" s="371"/>
      <c r="F171" s="371"/>
      <c r="G171" s="371"/>
      <c r="H171" s="371"/>
      <c r="I171" s="25">
        <f>I158</f>
        <v>0</v>
      </c>
    </row>
    <row r="172" spans="1:11" ht="13" x14ac:dyDescent="0.3">
      <c r="A172" s="346" t="s">
        <v>188</v>
      </c>
      <c r="B172" s="346"/>
      <c r="C172" s="346"/>
      <c r="D172" s="346"/>
      <c r="E172" s="346"/>
      <c r="F172" s="346"/>
      <c r="G172" s="346"/>
      <c r="H172" s="346"/>
      <c r="I172" s="129">
        <f>SUM(I45,I102,I112,I138,I146,I152,I153)/(1-SUM(H155:H157))</f>
        <v>0</v>
      </c>
    </row>
    <row r="173" spans="1:11" ht="13" x14ac:dyDescent="0.3">
      <c r="A173" s="3"/>
      <c r="B173" s="3"/>
      <c r="C173" s="3"/>
      <c r="D173" s="3"/>
      <c r="E173" s="3"/>
      <c r="F173" s="3"/>
      <c r="G173" s="3"/>
      <c r="H173" s="3"/>
      <c r="I173" s="4"/>
    </row>
    <row r="175" spans="1:11" ht="13" x14ac:dyDescent="0.25">
      <c r="A175" s="350" t="s">
        <v>508</v>
      </c>
      <c r="B175" s="351"/>
      <c r="C175" s="351"/>
      <c r="D175" s="351"/>
      <c r="E175" s="351"/>
      <c r="F175" s="351"/>
      <c r="G175" s="351"/>
      <c r="H175" s="351"/>
      <c r="I175" s="352"/>
    </row>
    <row r="176" spans="1:11" ht="13" x14ac:dyDescent="0.3">
      <c r="A176" s="353"/>
      <c r="B176" s="354"/>
      <c r="C176" s="354"/>
      <c r="D176" s="354"/>
      <c r="E176" s="354"/>
      <c r="F176" s="354"/>
      <c r="G176" s="354"/>
      <c r="H176" s="354"/>
      <c r="I176" s="355"/>
    </row>
    <row r="177" spans="1:9" x14ac:dyDescent="0.25">
      <c r="A177" s="406" t="s">
        <v>20</v>
      </c>
      <c r="B177" s="407"/>
      <c r="C177" s="407"/>
      <c r="D177" s="407"/>
      <c r="E177" s="407"/>
      <c r="F177" s="407"/>
      <c r="G177" s="407"/>
      <c r="H177" s="407"/>
      <c r="I177" s="408"/>
    </row>
    <row r="178" spans="1:9" x14ac:dyDescent="0.25">
      <c r="A178" s="409"/>
      <c r="B178" s="410"/>
      <c r="C178" s="410"/>
      <c r="D178" s="410"/>
      <c r="E178" s="410"/>
      <c r="F178" s="410"/>
      <c r="G178" s="410"/>
      <c r="H178" s="410"/>
      <c r="I178" s="411"/>
    </row>
    <row r="179" spans="1:9" ht="39" x14ac:dyDescent="0.3">
      <c r="A179" s="362" t="s">
        <v>191</v>
      </c>
      <c r="B179" s="362"/>
      <c r="C179" s="362"/>
      <c r="D179" s="363" t="s">
        <v>509</v>
      </c>
      <c r="E179" s="348"/>
      <c r="F179" s="348"/>
      <c r="G179" s="363" t="s">
        <v>193</v>
      </c>
      <c r="H179" s="348"/>
      <c r="I179" s="56" t="s">
        <v>194</v>
      </c>
    </row>
    <row r="180" spans="1:9" x14ac:dyDescent="0.25">
      <c r="A180" s="364" t="s">
        <v>510</v>
      </c>
      <c r="B180" s="364"/>
      <c r="C180" s="364"/>
      <c r="D180" s="365">
        <f>134.94*2</f>
        <v>269.88</v>
      </c>
      <c r="E180" s="364"/>
      <c r="F180" s="364"/>
      <c r="G180" s="366">
        <f>I172</f>
        <v>0</v>
      </c>
      <c r="H180" s="364"/>
      <c r="I180" s="314">
        <f>TRUNC((1/D180*G180)/22,2)</f>
        <v>0</v>
      </c>
    </row>
    <row r="181" spans="1:9" ht="13" x14ac:dyDescent="0.3">
      <c r="A181" s="348" t="s">
        <v>197</v>
      </c>
      <c r="B181" s="348"/>
      <c r="C181" s="348"/>
      <c r="D181" s="348"/>
      <c r="E181" s="348"/>
      <c r="F181" s="348"/>
      <c r="G181" s="348"/>
      <c r="H181" s="348"/>
      <c r="I181" s="177">
        <f>SUM(I180:I180)</f>
        <v>0</v>
      </c>
    </row>
    <row r="183" spans="1:9" x14ac:dyDescent="0.25">
      <c r="A183" s="41"/>
      <c r="B183" s="41"/>
      <c r="C183" s="41"/>
      <c r="D183" s="41"/>
      <c r="E183" s="41"/>
      <c r="F183" s="41"/>
      <c r="G183" s="41"/>
      <c r="H183" s="41"/>
      <c r="I183" s="41"/>
    </row>
    <row r="184" spans="1:9" x14ac:dyDescent="0.25">
      <c r="A184" s="406" t="s">
        <v>511</v>
      </c>
      <c r="B184" s="407"/>
      <c r="C184" s="407"/>
      <c r="D184" s="407"/>
      <c r="E184" s="407"/>
      <c r="F184" s="407"/>
      <c r="G184" s="407"/>
      <c r="H184" s="407"/>
      <c r="I184" s="408"/>
    </row>
    <row r="185" spans="1:9" x14ac:dyDescent="0.25">
      <c r="A185" s="409"/>
      <c r="B185" s="410"/>
      <c r="C185" s="410"/>
      <c r="D185" s="410"/>
      <c r="E185" s="410"/>
      <c r="F185" s="410"/>
      <c r="G185" s="410"/>
      <c r="H185" s="410"/>
      <c r="I185" s="411"/>
    </row>
    <row r="186" spans="1:9" x14ac:dyDescent="0.25">
      <c r="A186" s="365" t="s">
        <v>195</v>
      </c>
      <c r="B186" s="365"/>
      <c r="C186" s="365"/>
      <c r="D186" s="365">
        <v>22</v>
      </c>
      <c r="E186" s="364"/>
      <c r="F186" s="364"/>
      <c r="G186" s="366">
        <f>I172</f>
        <v>0</v>
      </c>
      <c r="H186" s="364"/>
      <c r="I186" s="314">
        <f>TRUNC(G186/D186,2)</f>
        <v>0</v>
      </c>
    </row>
    <row r="187" spans="1:9" ht="13" x14ac:dyDescent="0.3">
      <c r="A187" s="348" t="s">
        <v>512</v>
      </c>
      <c r="B187" s="348"/>
      <c r="C187" s="348"/>
      <c r="D187" s="348"/>
      <c r="E187" s="348"/>
      <c r="F187" s="348"/>
      <c r="G187" s="348"/>
      <c r="H187" s="348"/>
      <c r="I187" s="177">
        <f>SUM(I186:I186)</f>
        <v>0</v>
      </c>
    </row>
    <row r="190" spans="1:9" ht="13" hidden="1" outlineLevel="1" x14ac:dyDescent="0.25">
      <c r="A190" s="350" t="s">
        <v>189</v>
      </c>
      <c r="B190" s="351"/>
      <c r="C190" s="351"/>
      <c r="D190" s="351"/>
      <c r="E190" s="351"/>
      <c r="F190" s="351"/>
      <c r="G190" s="351"/>
      <c r="H190" s="351"/>
      <c r="I190" s="352"/>
    </row>
    <row r="191" spans="1:9" ht="13" hidden="1" outlineLevel="1" x14ac:dyDescent="0.3">
      <c r="A191" s="353"/>
      <c r="B191" s="354"/>
      <c r="C191" s="354"/>
      <c r="D191" s="354"/>
      <c r="E191" s="354"/>
      <c r="F191" s="354"/>
      <c r="G191" s="354"/>
      <c r="H191" s="354"/>
      <c r="I191" s="355"/>
    </row>
    <row r="192" spans="1:9" hidden="1" outlineLevel="1" x14ac:dyDescent="0.25">
      <c r="A192" s="356" t="s">
        <v>190</v>
      </c>
      <c r="B192" s="357"/>
      <c r="C192" s="357"/>
      <c r="D192" s="357"/>
      <c r="E192" s="357"/>
      <c r="F192" s="357"/>
      <c r="G192" s="357"/>
      <c r="H192" s="357"/>
      <c r="I192" s="358"/>
    </row>
    <row r="193" spans="1:9" hidden="1" outlineLevel="1" x14ac:dyDescent="0.25">
      <c r="A193" s="359"/>
      <c r="B193" s="360"/>
      <c r="C193" s="360"/>
      <c r="D193" s="360"/>
      <c r="E193" s="360"/>
      <c r="F193" s="360"/>
      <c r="G193" s="360"/>
      <c r="H193" s="360"/>
      <c r="I193" s="361"/>
    </row>
    <row r="194" spans="1:9" hidden="1" outlineLevel="1" x14ac:dyDescent="0.25"/>
    <row r="195" spans="1:9" ht="39" hidden="1" outlineLevel="1" x14ac:dyDescent="0.3">
      <c r="A195" s="362" t="s">
        <v>191</v>
      </c>
      <c r="B195" s="362"/>
      <c r="C195" s="362"/>
      <c r="D195" s="363" t="s">
        <v>192</v>
      </c>
      <c r="E195" s="348"/>
      <c r="F195" s="348"/>
      <c r="G195" s="363" t="s">
        <v>193</v>
      </c>
      <c r="H195" s="348"/>
      <c r="I195" s="56" t="s">
        <v>194</v>
      </c>
    </row>
    <row r="196" spans="1:9" ht="29.5" hidden="1" customHeight="1" outlineLevel="1" x14ac:dyDescent="0.25">
      <c r="A196" s="364" t="s">
        <v>195</v>
      </c>
      <c r="B196" s="364"/>
      <c r="C196" s="364"/>
      <c r="D196" s="365" t="s">
        <v>196</v>
      </c>
      <c r="E196" s="364"/>
      <c r="F196" s="364"/>
      <c r="G196" s="366">
        <f>'Dedet. e Rem. Itens 15 e 16'!I172</f>
        <v>0</v>
      </c>
      <c r="H196" s="364"/>
      <c r="I196" s="176">
        <f>(1/800*G196)</f>
        <v>0</v>
      </c>
    </row>
    <row r="197" spans="1:9" ht="13" hidden="1" outlineLevel="1" x14ac:dyDescent="0.3">
      <c r="A197" s="348" t="s">
        <v>197</v>
      </c>
      <c r="B197" s="348"/>
      <c r="C197" s="348"/>
      <c r="D197" s="348"/>
      <c r="E197" s="348"/>
      <c r="F197" s="348"/>
      <c r="G197" s="348"/>
      <c r="H197" s="348"/>
      <c r="I197" s="177">
        <f>SUM(I196:I196)</f>
        <v>0</v>
      </c>
    </row>
    <row r="198" spans="1:9" hidden="1" outlineLevel="1" x14ac:dyDescent="0.25"/>
    <row r="199" spans="1:9" ht="13" hidden="1" outlineLevel="1" x14ac:dyDescent="0.3">
      <c r="A199" s="344" t="s">
        <v>198</v>
      </c>
      <c r="B199" s="344"/>
      <c r="C199" s="344"/>
      <c r="D199" s="344"/>
      <c r="E199" s="344"/>
      <c r="F199" s="344"/>
      <c r="G199" s="344"/>
      <c r="H199" s="344"/>
      <c r="I199" s="344"/>
    </row>
    <row r="200" spans="1:9" hidden="1" outlineLevel="1" x14ac:dyDescent="0.25"/>
    <row r="201" spans="1:9" hidden="1" outlineLevel="1" x14ac:dyDescent="0.25">
      <c r="A201" s="356" t="s">
        <v>199</v>
      </c>
      <c r="B201" s="357"/>
      <c r="C201" s="357"/>
      <c r="D201" s="357"/>
      <c r="E201" s="357"/>
      <c r="F201" s="357"/>
      <c r="G201" s="357"/>
      <c r="H201" s="357"/>
      <c r="I201" s="358"/>
    </row>
    <row r="202" spans="1:9" hidden="1" outlineLevel="1" x14ac:dyDescent="0.25">
      <c r="A202" s="359"/>
      <c r="B202" s="360"/>
      <c r="C202" s="360"/>
      <c r="D202" s="360"/>
      <c r="E202" s="360"/>
      <c r="F202" s="360"/>
      <c r="G202" s="360"/>
      <c r="H202" s="360"/>
      <c r="I202" s="361"/>
    </row>
    <row r="203" spans="1:9" hidden="1" outlineLevel="1" x14ac:dyDescent="0.25"/>
    <row r="204" spans="1:9" ht="39" hidden="1" outlineLevel="1" x14ac:dyDescent="0.3">
      <c r="A204" s="362" t="s">
        <v>191</v>
      </c>
      <c r="B204" s="362"/>
      <c r="C204" s="362"/>
      <c r="D204" s="363" t="s">
        <v>192</v>
      </c>
      <c r="E204" s="348"/>
      <c r="F204" s="348"/>
      <c r="G204" s="363" t="s">
        <v>193</v>
      </c>
      <c r="H204" s="348"/>
      <c r="I204" s="56" t="s">
        <v>194</v>
      </c>
    </row>
    <row r="205" spans="1:9" ht="30" hidden="1" customHeight="1" outlineLevel="1" x14ac:dyDescent="0.25">
      <c r="A205" s="364" t="s">
        <v>195</v>
      </c>
      <c r="B205" s="364"/>
      <c r="C205" s="364"/>
      <c r="D205" s="365" t="s">
        <v>200</v>
      </c>
      <c r="E205" s="364"/>
      <c r="F205" s="364"/>
      <c r="G205" s="366">
        <f>'Dedet. e Rem. Itens 15 e 16'!I172</f>
        <v>0</v>
      </c>
      <c r="H205" s="364"/>
      <c r="I205" s="176">
        <f>(1/1800)*G205</f>
        <v>0</v>
      </c>
    </row>
    <row r="206" spans="1:9" ht="13" hidden="1" outlineLevel="1" x14ac:dyDescent="0.3">
      <c r="A206" s="348" t="s">
        <v>197</v>
      </c>
      <c r="B206" s="348"/>
      <c r="C206" s="348"/>
      <c r="D206" s="348"/>
      <c r="E206" s="348"/>
      <c r="F206" s="348"/>
      <c r="G206" s="348"/>
      <c r="H206" s="348"/>
      <c r="I206" s="177">
        <f>SUM(I205:I205)</f>
        <v>0</v>
      </c>
    </row>
    <row r="207" spans="1:9" hidden="1" outlineLevel="1" x14ac:dyDescent="0.25"/>
    <row r="208" spans="1:9" ht="13" hidden="1" outlineLevel="1" x14ac:dyDescent="0.3">
      <c r="A208" s="344" t="s">
        <v>201</v>
      </c>
      <c r="B208" s="344"/>
      <c r="C208" s="344"/>
      <c r="D208" s="344"/>
      <c r="E208" s="344"/>
      <c r="F208" s="344"/>
      <c r="G208" s="344"/>
      <c r="H208" s="344"/>
      <c r="I208" s="344"/>
    </row>
    <row r="209" spans="1:9" hidden="1" outlineLevel="1" x14ac:dyDescent="0.25"/>
    <row r="210" spans="1:9" hidden="1" outlineLevel="1" x14ac:dyDescent="0.25">
      <c r="A210" s="356" t="s">
        <v>202</v>
      </c>
      <c r="B210" s="357"/>
      <c r="C210" s="357"/>
      <c r="D210" s="357"/>
      <c r="E210" s="357"/>
      <c r="F210" s="357"/>
      <c r="G210" s="357"/>
      <c r="H210" s="357"/>
      <c r="I210" s="358"/>
    </row>
    <row r="211" spans="1:9" hidden="1" outlineLevel="1" x14ac:dyDescent="0.25">
      <c r="A211" s="359"/>
      <c r="B211" s="360"/>
      <c r="C211" s="360"/>
      <c r="D211" s="360"/>
      <c r="E211" s="360"/>
      <c r="F211" s="360"/>
      <c r="G211" s="360"/>
      <c r="H211" s="360"/>
      <c r="I211" s="361"/>
    </row>
    <row r="212" spans="1:9" hidden="1" outlineLevel="1" x14ac:dyDescent="0.25"/>
    <row r="213" spans="1:9" ht="39" hidden="1" outlineLevel="1" x14ac:dyDescent="0.3">
      <c r="A213" s="362" t="s">
        <v>191</v>
      </c>
      <c r="B213" s="362"/>
      <c r="C213" s="362"/>
      <c r="D213" s="363" t="s">
        <v>192</v>
      </c>
      <c r="E213" s="348"/>
      <c r="F213" s="348"/>
      <c r="G213" s="363" t="s">
        <v>193</v>
      </c>
      <c r="H213" s="348"/>
      <c r="I213" s="56" t="s">
        <v>194</v>
      </c>
    </row>
    <row r="214" spans="1:9" ht="30.65" hidden="1" customHeight="1" outlineLevel="1" x14ac:dyDescent="0.25">
      <c r="A214" s="364" t="s">
        <v>195</v>
      </c>
      <c r="B214" s="364"/>
      <c r="C214" s="364"/>
      <c r="D214" s="365" t="s">
        <v>203</v>
      </c>
      <c r="E214" s="364"/>
      <c r="F214" s="364"/>
      <c r="G214" s="366">
        <f>G196</f>
        <v>0</v>
      </c>
      <c r="H214" s="364"/>
      <c r="I214" s="176">
        <f>(1/300)*G214</f>
        <v>0</v>
      </c>
    </row>
    <row r="215" spans="1:9" ht="13" hidden="1" outlineLevel="1" x14ac:dyDescent="0.3">
      <c r="A215" s="348" t="s">
        <v>197</v>
      </c>
      <c r="B215" s="348"/>
      <c r="C215" s="348"/>
      <c r="D215" s="348"/>
      <c r="E215" s="348"/>
      <c r="F215" s="348"/>
      <c r="G215" s="348"/>
      <c r="H215" s="348"/>
      <c r="I215" s="177">
        <f>SUM(I214:I214)</f>
        <v>0</v>
      </c>
    </row>
    <row r="216" spans="1:9" hidden="1" outlineLevel="1" x14ac:dyDescent="0.25"/>
    <row r="217" spans="1:9" ht="13" hidden="1" outlineLevel="1" x14ac:dyDescent="0.3">
      <c r="A217" s="344" t="s">
        <v>204</v>
      </c>
      <c r="B217" s="344"/>
      <c r="C217" s="344"/>
      <c r="D217" s="344"/>
      <c r="E217" s="344"/>
      <c r="F217" s="344"/>
      <c r="G217" s="344"/>
      <c r="H217" s="344"/>
      <c r="I217" s="344"/>
    </row>
    <row r="218" spans="1:9" hidden="1" outlineLevel="1" x14ac:dyDescent="0.25"/>
    <row r="219" spans="1:9" hidden="1" outlineLevel="1" x14ac:dyDescent="0.25">
      <c r="A219" s="400" t="s">
        <v>205</v>
      </c>
      <c r="B219" s="401"/>
      <c r="C219" s="401"/>
      <c r="D219" s="401"/>
      <c r="E219" s="401"/>
      <c r="F219" s="401"/>
      <c r="G219" s="401"/>
      <c r="H219" s="401"/>
      <c r="I219" s="402"/>
    </row>
    <row r="220" spans="1:9" hidden="1" outlineLevel="1" x14ac:dyDescent="0.25">
      <c r="A220" s="403"/>
      <c r="B220" s="404"/>
      <c r="C220" s="404"/>
      <c r="D220" s="404"/>
      <c r="E220" s="404"/>
      <c r="F220" s="404"/>
      <c r="G220" s="404"/>
      <c r="H220" s="404"/>
      <c r="I220" s="405"/>
    </row>
    <row r="221" spans="1:9" hidden="1" outlineLevel="1" x14ac:dyDescent="0.25"/>
    <row r="222" spans="1:9" ht="39" hidden="1" outlineLevel="1" x14ac:dyDescent="0.3">
      <c r="A222" s="362" t="s">
        <v>191</v>
      </c>
      <c r="B222" s="362"/>
      <c r="C222" s="362"/>
      <c r="D222" s="363" t="s">
        <v>192</v>
      </c>
      <c r="E222" s="348"/>
      <c r="F222" s="348"/>
      <c r="G222" s="363" t="s">
        <v>193</v>
      </c>
      <c r="H222" s="348"/>
      <c r="I222" s="56" t="s">
        <v>194</v>
      </c>
    </row>
    <row r="223" spans="1:9" ht="29.5" hidden="1" customHeight="1" outlineLevel="1" x14ac:dyDescent="0.25">
      <c r="A223" s="364" t="s">
        <v>195</v>
      </c>
      <c r="B223" s="364"/>
      <c r="C223" s="364"/>
      <c r="D223" s="365" t="s">
        <v>206</v>
      </c>
      <c r="E223" s="364"/>
      <c r="F223" s="364"/>
      <c r="G223" s="366">
        <f>G214</f>
        <v>0</v>
      </c>
      <c r="H223" s="364"/>
      <c r="I223" s="176">
        <f>(1/130)*G223</f>
        <v>0</v>
      </c>
    </row>
    <row r="224" spans="1:9" ht="13" hidden="1" outlineLevel="1" x14ac:dyDescent="0.3">
      <c r="A224" s="348" t="s">
        <v>197</v>
      </c>
      <c r="B224" s="348"/>
      <c r="C224" s="348"/>
      <c r="D224" s="348"/>
      <c r="E224" s="348"/>
      <c r="F224" s="348"/>
      <c r="G224" s="348"/>
      <c r="H224" s="348"/>
      <c r="I224" s="177">
        <f>SUM(I223:I223)</f>
        <v>0</v>
      </c>
    </row>
    <row r="225" spans="1:9" hidden="1" outlineLevel="1" x14ac:dyDescent="0.25"/>
    <row r="226" spans="1:9" ht="13" hidden="1" outlineLevel="1" x14ac:dyDescent="0.3">
      <c r="A226" s="344" t="s">
        <v>207</v>
      </c>
      <c r="B226" s="344"/>
      <c r="C226" s="344"/>
      <c r="D226" s="344"/>
      <c r="E226" s="344"/>
      <c r="F226" s="344"/>
      <c r="G226" s="344"/>
      <c r="H226" s="344"/>
      <c r="I226" s="344"/>
    </row>
    <row r="227" spans="1:9" hidden="1" outlineLevel="1" x14ac:dyDescent="0.25"/>
    <row r="228" spans="1:9" hidden="1" outlineLevel="1" x14ac:dyDescent="0.25">
      <c r="A228" s="398" t="s">
        <v>208</v>
      </c>
      <c r="B228" s="399"/>
      <c r="C228" s="399"/>
      <c r="D228" s="399"/>
      <c r="E228" s="399"/>
      <c r="F228" s="399"/>
      <c r="G228" s="399"/>
      <c r="H228" s="399"/>
      <c r="I228" s="399"/>
    </row>
    <row r="229" spans="1:9" hidden="1" outlineLevel="1" x14ac:dyDescent="0.25"/>
    <row r="230" spans="1:9" hidden="1" outlineLevel="1" x14ac:dyDescent="0.25">
      <c r="A230" s="398" t="s">
        <v>209</v>
      </c>
      <c r="B230" s="399"/>
      <c r="C230" s="399"/>
      <c r="D230" s="399"/>
      <c r="E230" s="399"/>
      <c r="F230" s="399"/>
      <c r="G230" s="399"/>
      <c r="H230" s="399"/>
      <c r="I230" s="399"/>
    </row>
    <row r="231" spans="1:9" hidden="1" outlineLevel="1" x14ac:dyDescent="0.25"/>
    <row r="232" spans="1:9" ht="26" hidden="1" customHeight="1" outlineLevel="1" x14ac:dyDescent="0.25">
      <c r="A232" s="398" t="s">
        <v>210</v>
      </c>
      <c r="B232" s="399"/>
      <c r="C232" s="399"/>
      <c r="D232" s="399"/>
      <c r="E232" s="399"/>
      <c r="F232" s="399"/>
      <c r="G232" s="399"/>
      <c r="H232" s="399"/>
      <c r="I232" s="399"/>
    </row>
    <row r="233" spans="1:9" collapsed="1" x14ac:dyDescent="0.25"/>
  </sheetData>
  <mergeCells count="174">
    <mergeCell ref="A1:I1"/>
    <mergeCell ref="A3:F3"/>
    <mergeCell ref="A4:F4"/>
    <mergeCell ref="A6:F6"/>
    <mergeCell ref="A8:I8"/>
    <mergeCell ref="B9:H9"/>
    <mergeCell ref="B30:H30"/>
    <mergeCell ref="B31:H31"/>
    <mergeCell ref="B32:H32"/>
    <mergeCell ref="A16:B16"/>
    <mergeCell ref="C16:D16"/>
    <mergeCell ref="E16:I16"/>
    <mergeCell ref="B10:H10"/>
    <mergeCell ref="B11:H11"/>
    <mergeCell ref="B12:H12"/>
    <mergeCell ref="A14:I14"/>
    <mergeCell ref="A15:B15"/>
    <mergeCell ref="C15:D15"/>
    <mergeCell ref="E15:I15"/>
    <mergeCell ref="A37:I37"/>
    <mergeCell ref="B38:G38"/>
    <mergeCell ref="B39:G39"/>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86:C186"/>
    <mergeCell ref="D186:F186"/>
    <mergeCell ref="G186:H186"/>
    <mergeCell ref="A187:H187"/>
    <mergeCell ref="A164:H164"/>
    <mergeCell ref="B165:H165"/>
    <mergeCell ref="B166:H166"/>
    <mergeCell ref="B167:H167"/>
    <mergeCell ref="B168:H168"/>
    <mergeCell ref="B169:H169"/>
    <mergeCell ref="B170:H170"/>
    <mergeCell ref="B171:H171"/>
    <mergeCell ref="A172:H172"/>
    <mergeCell ref="G179:H179"/>
    <mergeCell ref="A180:C180"/>
    <mergeCell ref="D180:F180"/>
    <mergeCell ref="G180:H180"/>
    <mergeCell ref="A181:H181"/>
    <mergeCell ref="A184:I185"/>
    <mergeCell ref="A230:I230"/>
    <mergeCell ref="A232:I232"/>
    <mergeCell ref="A175:I175"/>
    <mergeCell ref="A176:I176"/>
    <mergeCell ref="A177:I178"/>
    <mergeCell ref="A179:C179"/>
    <mergeCell ref="D179:F179"/>
    <mergeCell ref="A222:C222"/>
    <mergeCell ref="D222:F222"/>
    <mergeCell ref="G222:H222"/>
    <mergeCell ref="A223:C223"/>
    <mergeCell ref="D223:F223"/>
    <mergeCell ref="G223:H223"/>
    <mergeCell ref="A214:C214"/>
    <mergeCell ref="D214:F214"/>
    <mergeCell ref="G214:H214"/>
    <mergeCell ref="A215:H215"/>
    <mergeCell ref="A217:I217"/>
    <mergeCell ref="A219:I220"/>
    <mergeCell ref="A206:H206"/>
    <mergeCell ref="A208:I208"/>
    <mergeCell ref="A210:I211"/>
    <mergeCell ref="A213:C213"/>
    <mergeCell ref="D213:F213"/>
    <mergeCell ref="A226:I226"/>
    <mergeCell ref="A228:I228"/>
    <mergeCell ref="G213:H213"/>
    <mergeCell ref="A204:C204"/>
    <mergeCell ref="D204:F204"/>
    <mergeCell ref="G204:H204"/>
    <mergeCell ref="A205:C205"/>
    <mergeCell ref="D205:F205"/>
    <mergeCell ref="G205:H205"/>
    <mergeCell ref="A196:C196"/>
    <mergeCell ref="D196:F196"/>
    <mergeCell ref="G196:H196"/>
    <mergeCell ref="A197:H197"/>
    <mergeCell ref="A199:I199"/>
    <mergeCell ref="A201:I202"/>
    <mergeCell ref="A190:I190"/>
    <mergeCell ref="A191:I191"/>
    <mergeCell ref="A224:H224"/>
    <mergeCell ref="A192:I193"/>
    <mergeCell ref="A195:C195"/>
    <mergeCell ref="D195:F195"/>
    <mergeCell ref="G195:H195"/>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V66"/>
  <sheetViews>
    <sheetView zoomScaleNormal="100" workbookViewId="0">
      <selection activeCell="E38" sqref="E38"/>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33" t="s">
        <v>211</v>
      </c>
      <c r="C2" s="334"/>
      <c r="D2" s="334"/>
      <c r="E2" s="335"/>
    </row>
    <row r="3" spans="2:7" ht="13" x14ac:dyDescent="0.25">
      <c r="B3" s="68"/>
      <c r="E3" s="69"/>
      <c r="F3" s="53"/>
      <c r="G3" s="53"/>
    </row>
    <row r="4" spans="2:7" x14ac:dyDescent="0.25">
      <c r="B4" s="91" t="s">
        <v>212</v>
      </c>
      <c r="C4" s="62"/>
      <c r="D4" s="62"/>
      <c r="E4" s="128"/>
    </row>
    <row r="5" spans="2:7" x14ac:dyDescent="0.25">
      <c r="B5" s="91" t="s">
        <v>213</v>
      </c>
      <c r="C5" s="62"/>
      <c r="D5" s="62"/>
      <c r="E5" s="127">
        <v>2</v>
      </c>
    </row>
    <row r="6" spans="2:7" x14ac:dyDescent="0.25">
      <c r="B6" s="91" t="s">
        <v>214</v>
      </c>
      <c r="C6" s="62"/>
      <c r="D6" s="62"/>
      <c r="E6" s="127">
        <v>22</v>
      </c>
    </row>
    <row r="7" spans="2:7" x14ac:dyDescent="0.25">
      <c r="B7" s="91" t="s">
        <v>215</v>
      </c>
      <c r="C7" s="62"/>
      <c r="D7" s="62"/>
      <c r="E7" s="190">
        <v>0.06</v>
      </c>
    </row>
    <row r="8" spans="2:7" x14ac:dyDescent="0.25">
      <c r="B8" s="68"/>
      <c r="E8" s="69"/>
    </row>
    <row r="9" spans="2:7" x14ac:dyDescent="0.25">
      <c r="B9" s="92" t="s">
        <v>216</v>
      </c>
      <c r="C9" s="62"/>
      <c r="D9" s="62"/>
      <c r="E9" s="94">
        <f>(E4*E5*E6)</f>
        <v>0</v>
      </c>
    </row>
    <row r="10" spans="2:7" x14ac:dyDescent="0.25">
      <c r="B10" s="92" t="s">
        <v>217</v>
      </c>
      <c r="C10" s="62"/>
      <c r="D10" s="62"/>
      <c r="E10" s="94">
        <f>'Servente-SE-Item 14'!I39*E7</f>
        <v>0</v>
      </c>
    </row>
    <row r="11" spans="2:7" ht="13" thickBot="1" x14ac:dyDescent="0.3">
      <c r="B11" s="68"/>
      <c r="E11" s="69"/>
    </row>
    <row r="12" spans="2:7" ht="13.5" thickBot="1" x14ac:dyDescent="0.35">
      <c r="B12" s="76" t="s">
        <v>218</v>
      </c>
      <c r="C12" s="77"/>
      <c r="D12" s="77"/>
      <c r="E12" s="90">
        <f>E9-E10</f>
        <v>0</v>
      </c>
    </row>
    <row r="13" spans="2:7" x14ac:dyDescent="0.25">
      <c r="E13" s="7"/>
    </row>
    <row r="14" spans="2:7" ht="13" thickBot="1" x14ac:dyDescent="0.3">
      <c r="E14" s="7"/>
    </row>
    <row r="15" spans="2:7" ht="13.5" thickBot="1" x14ac:dyDescent="0.3">
      <c r="B15" s="333" t="s">
        <v>219</v>
      </c>
      <c r="C15" s="334"/>
      <c r="D15" s="334"/>
      <c r="E15" s="335"/>
    </row>
    <row r="16" spans="2:7" x14ac:dyDescent="0.25">
      <c r="B16" s="68"/>
      <c r="E16" s="69"/>
    </row>
    <row r="17" spans="2:5" x14ac:dyDescent="0.25">
      <c r="B17" s="91" t="s">
        <v>220</v>
      </c>
      <c r="C17" s="62"/>
      <c r="D17" s="62"/>
      <c r="E17" s="128"/>
    </row>
    <row r="18" spans="2:5" x14ac:dyDescent="0.25">
      <c r="B18" s="91" t="s">
        <v>214</v>
      </c>
      <c r="C18" s="62"/>
      <c r="D18" s="62"/>
      <c r="E18" s="127">
        <v>22</v>
      </c>
    </row>
    <row r="19" spans="2:5" x14ac:dyDescent="0.25">
      <c r="B19" s="91" t="s">
        <v>221</v>
      </c>
      <c r="C19" s="62"/>
      <c r="D19" s="62"/>
      <c r="E19" s="224">
        <v>0.1</v>
      </c>
    </row>
    <row r="20" spans="2:5" x14ac:dyDescent="0.25">
      <c r="B20" s="68"/>
      <c r="E20" s="69"/>
    </row>
    <row r="21" spans="2:5" x14ac:dyDescent="0.25">
      <c r="B21" s="92" t="s">
        <v>222</v>
      </c>
      <c r="C21" s="62"/>
      <c r="D21" s="62"/>
      <c r="E21" s="93">
        <f>E17*E18</f>
        <v>0</v>
      </c>
    </row>
    <row r="22" spans="2:5" x14ac:dyDescent="0.25">
      <c r="B22" s="92" t="s">
        <v>223</v>
      </c>
      <c r="C22" s="62"/>
      <c r="D22" s="62"/>
      <c r="E22" s="178"/>
    </row>
    <row r="23" spans="2:5" x14ac:dyDescent="0.25">
      <c r="B23" s="92" t="s">
        <v>217</v>
      </c>
      <c r="C23" s="62"/>
      <c r="D23" s="62"/>
      <c r="E23" s="93">
        <f>E21*E19</f>
        <v>0</v>
      </c>
    </row>
    <row r="24" spans="2:5" ht="13" thickBot="1" x14ac:dyDescent="0.3">
      <c r="B24" s="68"/>
      <c r="E24" s="69"/>
    </row>
    <row r="25" spans="2:5" ht="13.5" thickBot="1" x14ac:dyDescent="0.35">
      <c r="B25" s="76" t="s">
        <v>224</v>
      </c>
      <c r="C25" s="77"/>
      <c r="D25" s="77"/>
      <c r="E25" s="90">
        <f>E21-E23+E22</f>
        <v>0</v>
      </c>
    </row>
    <row r="26" spans="2:5" x14ac:dyDescent="0.25">
      <c r="E26" s="7"/>
    </row>
    <row r="27" spans="2:5" ht="13" thickBot="1" x14ac:dyDescent="0.3">
      <c r="E27" s="7"/>
    </row>
    <row r="28" spans="2:5" ht="13.5" thickBot="1" x14ac:dyDescent="0.3">
      <c r="B28" s="333" t="s">
        <v>225</v>
      </c>
      <c r="C28" s="334"/>
      <c r="D28" s="334"/>
      <c r="E28" s="335"/>
    </row>
    <row r="29" spans="2:5" x14ac:dyDescent="0.25">
      <c r="B29" s="68"/>
      <c r="E29" s="69"/>
    </row>
    <row r="30" spans="2:5" x14ac:dyDescent="0.25">
      <c r="B30" s="91" t="s">
        <v>226</v>
      </c>
      <c r="C30" s="62"/>
      <c r="D30" s="62"/>
      <c r="E30" s="179"/>
    </row>
    <row r="31" spans="2:5" x14ac:dyDescent="0.25">
      <c r="B31" s="91" t="s">
        <v>227</v>
      </c>
      <c r="C31" s="62"/>
      <c r="D31" s="62"/>
      <c r="E31" s="179"/>
    </row>
    <row r="32" spans="2:5" ht="13" thickBot="1" x14ac:dyDescent="0.3">
      <c r="B32" s="68"/>
      <c r="E32" s="69"/>
    </row>
    <row r="33" spans="2:22" ht="13.5" thickBot="1" x14ac:dyDescent="0.35">
      <c r="B33" s="76" t="s">
        <v>228</v>
      </c>
      <c r="C33" s="77"/>
      <c r="D33" s="77"/>
      <c r="E33" s="90">
        <f>E30*'Servente-SE-Item 14'!I45</f>
        <v>0</v>
      </c>
    </row>
    <row r="34" spans="2:22" x14ac:dyDescent="0.25">
      <c r="E34" s="7"/>
    </row>
    <row r="35" spans="2:22" ht="13.5" customHeight="1" thickBot="1" x14ac:dyDescent="0.3">
      <c r="E35" s="7"/>
      <c r="N35" s="414"/>
      <c r="O35" s="414"/>
      <c r="P35" s="414"/>
      <c r="Q35" s="414"/>
      <c r="R35" s="414"/>
      <c r="S35" s="414"/>
      <c r="T35" s="414"/>
      <c r="U35" s="414"/>
      <c r="V35" s="122"/>
    </row>
    <row r="36" spans="2:22" ht="13.5" thickBot="1" x14ac:dyDescent="0.3">
      <c r="B36" s="333" t="s">
        <v>513</v>
      </c>
      <c r="C36" s="334"/>
      <c r="D36" s="334"/>
      <c r="E36" s="335"/>
      <c r="N36" s="414"/>
      <c r="O36" s="414"/>
      <c r="P36" s="414"/>
      <c r="Q36" s="414"/>
      <c r="R36" s="414"/>
      <c r="S36" s="414"/>
      <c r="T36" s="414"/>
      <c r="U36" s="414"/>
      <c r="V36" s="122"/>
    </row>
    <row r="37" spans="2:22" x14ac:dyDescent="0.25">
      <c r="B37" s="96"/>
      <c r="C37" s="97"/>
      <c r="D37" s="97"/>
      <c r="E37" s="98"/>
      <c r="N37" s="414"/>
      <c r="O37" s="414"/>
      <c r="P37" s="414"/>
      <c r="Q37" s="414"/>
      <c r="R37" s="414"/>
      <c r="S37" s="414"/>
      <c r="T37" s="414"/>
      <c r="U37" s="414"/>
      <c r="V37" s="122"/>
    </row>
    <row r="38" spans="2:22" x14ac:dyDescent="0.25">
      <c r="B38" s="91" t="s">
        <v>229</v>
      </c>
      <c r="C38" s="62"/>
      <c r="D38" s="62"/>
      <c r="E38" s="128"/>
      <c r="N38" s="414"/>
      <c r="O38" s="414"/>
      <c r="P38" s="414"/>
      <c r="Q38" s="414"/>
      <c r="R38" s="414"/>
      <c r="S38" s="414"/>
      <c r="T38" s="414"/>
      <c r="U38" s="414"/>
      <c r="V38" s="122"/>
    </row>
    <row r="39" spans="2:22" x14ac:dyDescent="0.25">
      <c r="B39" s="91" t="s">
        <v>227</v>
      </c>
      <c r="C39" s="62"/>
      <c r="D39" s="62"/>
      <c r="E39" s="127">
        <v>0</v>
      </c>
      <c r="N39" s="414"/>
      <c r="O39" s="414"/>
      <c r="P39" s="414"/>
      <c r="Q39" s="414"/>
      <c r="R39" s="414"/>
      <c r="S39" s="414"/>
      <c r="T39" s="414"/>
      <c r="U39" s="414"/>
      <c r="V39" s="122"/>
    </row>
    <row r="40" spans="2:22" x14ac:dyDescent="0.25">
      <c r="B40" s="91" t="s">
        <v>230</v>
      </c>
      <c r="C40" s="62"/>
      <c r="D40" s="95"/>
      <c r="E40" s="132"/>
      <c r="N40" s="122"/>
      <c r="O40" s="122"/>
      <c r="P40" s="122"/>
      <c r="Q40" s="122"/>
      <c r="R40" s="122"/>
      <c r="S40" s="122"/>
      <c r="T40" s="122"/>
      <c r="U40" s="122"/>
      <c r="V40" s="122"/>
    </row>
    <row r="41" spans="2:22" ht="13" thickBot="1" x14ac:dyDescent="0.3">
      <c r="B41" s="99"/>
      <c r="C41" s="100"/>
      <c r="D41" s="100"/>
      <c r="E41" s="101"/>
      <c r="N41" s="122"/>
      <c r="O41" s="122"/>
      <c r="P41" s="122"/>
      <c r="Q41" s="122"/>
      <c r="R41" s="122"/>
      <c r="S41" s="122"/>
      <c r="T41" s="122"/>
      <c r="U41" s="122"/>
      <c r="V41" s="122"/>
    </row>
    <row r="42" spans="2:22" ht="13.5" thickBot="1" x14ac:dyDescent="0.35">
      <c r="B42" s="76" t="s">
        <v>231</v>
      </c>
      <c r="C42" s="77"/>
      <c r="D42" s="77"/>
      <c r="E42" s="90">
        <f>E38-E39</f>
        <v>0</v>
      </c>
    </row>
    <row r="43" spans="2:22" x14ac:dyDescent="0.25">
      <c r="E43" s="7"/>
    </row>
    <row r="44" spans="2:22" ht="14.5" thickBot="1" x14ac:dyDescent="0.35">
      <c r="E44" s="7"/>
      <c r="G44" s="120"/>
      <c r="H44" s="121"/>
      <c r="I44" s="121"/>
      <c r="J44" s="121"/>
      <c r="K44" s="121"/>
      <c r="L44" s="121"/>
    </row>
    <row r="45" spans="2:22" ht="13.5" thickBot="1" x14ac:dyDescent="0.3">
      <c r="B45" s="333" t="s">
        <v>232</v>
      </c>
      <c r="C45" s="334"/>
      <c r="D45" s="334"/>
      <c r="E45" s="335"/>
    </row>
    <row r="46" spans="2:22" x14ac:dyDescent="0.25">
      <c r="B46" s="96"/>
      <c r="C46" s="97"/>
      <c r="D46" s="97"/>
      <c r="E46" s="98"/>
    </row>
    <row r="47" spans="2:22" x14ac:dyDescent="0.25">
      <c r="B47" s="91" t="s">
        <v>233</v>
      </c>
      <c r="C47" s="62"/>
      <c r="D47" s="62"/>
      <c r="E47" s="128"/>
    </row>
    <row r="48" spans="2:22" x14ac:dyDescent="0.25">
      <c r="B48" s="91" t="s">
        <v>234</v>
      </c>
      <c r="C48" s="62"/>
      <c r="D48" s="62"/>
      <c r="E48" s="128"/>
    </row>
    <row r="49" spans="2:15" x14ac:dyDescent="0.25">
      <c r="B49" s="91" t="s">
        <v>235</v>
      </c>
      <c r="C49" s="62"/>
      <c r="D49" s="95"/>
      <c r="E49" s="133"/>
    </row>
    <row r="50" spans="2:15" ht="13" thickBot="1" x14ac:dyDescent="0.3">
      <c r="B50" s="99" t="s">
        <v>236</v>
      </c>
      <c r="C50" s="100"/>
      <c r="D50" s="100"/>
      <c r="E50" s="125">
        <v>1</v>
      </c>
    </row>
    <row r="51" spans="2:15" ht="13.5" thickBot="1" x14ac:dyDescent="0.35">
      <c r="B51" s="76" t="s">
        <v>237</v>
      </c>
      <c r="C51" s="77"/>
      <c r="D51" s="77"/>
      <c r="E51" s="123">
        <f>((E47*E49)+(E48*E49))/E50</f>
        <v>0</v>
      </c>
    </row>
    <row r="52" spans="2:15" ht="13.5" thickBot="1" x14ac:dyDescent="0.3">
      <c r="B52" s="83" t="s">
        <v>238</v>
      </c>
      <c r="C52" s="77"/>
      <c r="D52" s="77"/>
      <c r="E52" s="124">
        <f>E51/12</f>
        <v>0</v>
      </c>
    </row>
    <row r="53" spans="2:15" ht="13" thickBot="1" x14ac:dyDescent="0.3"/>
    <row r="54" spans="2:15" ht="13.5" thickBot="1" x14ac:dyDescent="0.3">
      <c r="B54" s="333"/>
      <c r="C54" s="334"/>
      <c r="D54" s="334"/>
      <c r="E54" s="335"/>
    </row>
    <row r="55" spans="2:15" ht="13" x14ac:dyDescent="0.25">
      <c r="B55" s="102"/>
      <c r="C55" s="103"/>
      <c r="D55" s="103"/>
      <c r="E55" s="104"/>
    </row>
    <row r="56" spans="2:15" x14ac:dyDescent="0.25">
      <c r="B56" s="106" t="s">
        <v>239</v>
      </c>
      <c r="C56" s="62"/>
      <c r="D56" s="62"/>
      <c r="E56" s="128"/>
    </row>
    <row r="57" spans="2:15" ht="12.75" customHeight="1" x14ac:dyDescent="0.25">
      <c r="B57" s="106" t="s">
        <v>230</v>
      </c>
      <c r="C57" s="62"/>
      <c r="D57" s="62"/>
      <c r="E57" s="127"/>
      <c r="G57" s="414"/>
      <c r="H57" s="414"/>
      <c r="I57" s="414"/>
      <c r="J57" s="414"/>
      <c r="K57" s="414"/>
      <c r="L57" s="414"/>
      <c r="M57" s="414"/>
      <c r="N57" s="414"/>
      <c r="O57" s="414"/>
    </row>
    <row r="58" spans="2:15" ht="13.5" customHeight="1" thickBot="1" x14ac:dyDescent="0.3">
      <c r="B58" s="99" t="s">
        <v>240</v>
      </c>
      <c r="C58" s="100"/>
      <c r="D58" s="100"/>
      <c r="E58" s="134">
        <v>2</v>
      </c>
      <c r="G58" s="414"/>
      <c r="H58" s="414"/>
      <c r="I58" s="414"/>
      <c r="J58" s="414"/>
      <c r="K58" s="414"/>
      <c r="L58" s="414"/>
      <c r="M58" s="414"/>
      <c r="N58" s="414"/>
      <c r="O58" s="414"/>
    </row>
    <row r="59" spans="2:15" ht="13.5" thickBot="1" x14ac:dyDescent="0.3">
      <c r="B59" s="126" t="s">
        <v>237</v>
      </c>
      <c r="C59" s="77"/>
      <c r="D59" s="77"/>
      <c r="E59" s="123">
        <f>E56*E57*E58</f>
        <v>0</v>
      </c>
      <c r="G59" s="414"/>
      <c r="H59" s="414"/>
      <c r="I59" s="414"/>
      <c r="J59" s="414"/>
      <c r="K59" s="414"/>
      <c r="L59" s="414"/>
      <c r="M59" s="414"/>
      <c r="N59" s="414"/>
      <c r="O59" s="414"/>
    </row>
    <row r="60" spans="2:15" ht="13.5" thickBot="1" x14ac:dyDescent="0.3">
      <c r="B60" s="83" t="s">
        <v>238</v>
      </c>
      <c r="C60" s="77"/>
      <c r="D60" s="77"/>
      <c r="E60" s="124">
        <f>E59/12</f>
        <v>0</v>
      </c>
    </row>
    <row r="63" spans="2:15" x14ac:dyDescent="0.25">
      <c r="B63" s="412"/>
      <c r="C63" s="413"/>
      <c r="D63" s="413"/>
      <c r="E63" s="413"/>
      <c r="F63" s="413"/>
      <c r="G63" s="413"/>
      <c r="H63" s="413"/>
      <c r="I63" s="413"/>
    </row>
    <row r="64" spans="2:15" x14ac:dyDescent="0.25">
      <c r="B64" s="413"/>
      <c r="C64" s="413"/>
      <c r="D64" s="413"/>
      <c r="E64" s="413"/>
      <c r="F64" s="413"/>
      <c r="G64" s="413"/>
      <c r="H64" s="413"/>
      <c r="I64" s="413"/>
    </row>
    <row r="65" spans="2:9" x14ac:dyDescent="0.25">
      <c r="B65" s="413"/>
      <c r="C65" s="413"/>
      <c r="D65" s="413"/>
      <c r="E65" s="413"/>
      <c r="F65" s="413"/>
      <c r="G65" s="413"/>
      <c r="H65" s="413"/>
      <c r="I65" s="413"/>
    </row>
    <row r="66" spans="2:9" x14ac:dyDescent="0.25">
      <c r="B66" s="413"/>
      <c r="C66" s="413"/>
      <c r="D66" s="413"/>
      <c r="E66" s="413"/>
      <c r="F66" s="413"/>
      <c r="G66" s="413"/>
      <c r="H66" s="413"/>
      <c r="I66" s="413"/>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2"/>
  <sheetViews>
    <sheetView workbookViewId="0">
      <selection activeCell="E11" sqref="E11:J18"/>
    </sheetView>
  </sheetViews>
  <sheetFormatPr defaultRowHeight="12.5" x14ac:dyDescent="0.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81" t="s">
        <v>241</v>
      </c>
      <c r="B1" s="482"/>
      <c r="C1" s="482"/>
      <c r="D1" s="482"/>
      <c r="E1" s="482"/>
      <c r="F1" s="482"/>
      <c r="G1" s="482"/>
      <c r="H1" s="482"/>
      <c r="I1" s="482"/>
      <c r="J1" s="482"/>
      <c r="K1" s="482"/>
      <c r="L1" s="483"/>
    </row>
    <row r="2" spans="1:13" ht="13" customHeight="1" x14ac:dyDescent="0.25">
      <c r="A2" s="241" t="s">
        <v>30</v>
      </c>
      <c r="B2" s="494" t="s">
        <v>242</v>
      </c>
      <c r="C2" s="494"/>
      <c r="D2" s="494"/>
      <c r="E2" s="282" t="s">
        <v>243</v>
      </c>
      <c r="F2" s="495"/>
      <c r="G2" s="484"/>
      <c r="H2" s="484"/>
      <c r="I2" s="484"/>
      <c r="J2" s="282" t="s">
        <v>244</v>
      </c>
      <c r="K2" s="484"/>
      <c r="L2" s="485"/>
    </row>
    <row r="3" spans="1:13" ht="13" customHeight="1" x14ac:dyDescent="0.25">
      <c r="A3" s="243" t="s">
        <v>32</v>
      </c>
      <c r="B3" s="490" t="s">
        <v>245</v>
      </c>
      <c r="C3" s="490"/>
      <c r="D3" s="490"/>
      <c r="E3" s="191" t="s">
        <v>243</v>
      </c>
      <c r="F3" s="492"/>
      <c r="G3" s="496"/>
      <c r="H3" s="496"/>
      <c r="I3" s="496"/>
      <c r="J3" s="191" t="s">
        <v>244</v>
      </c>
      <c r="K3" s="486" t="s">
        <v>246</v>
      </c>
      <c r="L3" s="487"/>
    </row>
    <row r="4" spans="1:13" ht="13" customHeight="1" x14ac:dyDescent="0.25">
      <c r="A4" s="245" t="s">
        <v>35</v>
      </c>
      <c r="B4" s="488" t="s">
        <v>247</v>
      </c>
      <c r="C4" s="488"/>
      <c r="D4" s="488"/>
      <c r="E4" s="192" t="s">
        <v>243</v>
      </c>
      <c r="F4" s="493"/>
      <c r="G4" s="488"/>
      <c r="H4" s="488"/>
      <c r="I4" s="488"/>
      <c r="J4" s="192" t="s">
        <v>244</v>
      </c>
      <c r="K4" s="488"/>
      <c r="L4" s="489"/>
    </row>
    <row r="5" spans="1:13" ht="13" customHeight="1" x14ac:dyDescent="0.25">
      <c r="A5" s="243" t="s">
        <v>37</v>
      </c>
      <c r="B5" s="490" t="s">
        <v>248</v>
      </c>
      <c r="C5" s="490"/>
      <c r="D5" s="490"/>
      <c r="E5" s="191" t="s">
        <v>243</v>
      </c>
      <c r="F5" s="492"/>
      <c r="G5" s="486"/>
      <c r="H5" s="486"/>
      <c r="I5" s="486"/>
      <c r="J5" s="191" t="s">
        <v>244</v>
      </c>
      <c r="K5" s="490"/>
      <c r="L5" s="491"/>
    </row>
    <row r="6" spans="1:13" ht="13" x14ac:dyDescent="0.25">
      <c r="A6" s="247" t="s">
        <v>72</v>
      </c>
      <c r="B6" s="478"/>
      <c r="C6" s="478"/>
      <c r="D6" s="478"/>
      <c r="E6" s="248"/>
      <c r="F6" s="479"/>
      <c r="G6" s="480"/>
      <c r="H6" s="480"/>
      <c r="I6" s="480"/>
      <c r="J6" s="248"/>
      <c r="K6" s="450"/>
      <c r="L6" s="451"/>
    </row>
    <row r="7" spans="1:13" ht="13.5" thickBot="1" x14ac:dyDescent="0.3">
      <c r="A7" s="249" t="s">
        <v>74</v>
      </c>
      <c r="B7" s="475"/>
      <c r="C7" s="475"/>
      <c r="D7" s="475"/>
      <c r="E7" s="250"/>
      <c r="F7" s="476"/>
      <c r="G7" s="477"/>
      <c r="H7" s="477"/>
      <c r="I7" s="477"/>
      <c r="J7" s="251"/>
      <c r="K7" s="452"/>
      <c r="L7" s="453"/>
    </row>
    <row r="8" spans="1:13" ht="13" x14ac:dyDescent="0.25">
      <c r="A8" s="454" t="s">
        <v>249</v>
      </c>
      <c r="B8" s="457" t="s">
        <v>250</v>
      </c>
      <c r="C8" s="460" t="s">
        <v>251</v>
      </c>
      <c r="D8" s="463" t="s">
        <v>252</v>
      </c>
      <c r="E8" s="466" t="s">
        <v>253</v>
      </c>
      <c r="F8" s="467"/>
      <c r="G8" s="467"/>
      <c r="H8" s="467"/>
      <c r="I8" s="467"/>
      <c r="J8" s="468"/>
      <c r="K8" s="469" t="s">
        <v>254</v>
      </c>
      <c r="L8" s="470"/>
    </row>
    <row r="9" spans="1:13" ht="13.5" x14ac:dyDescent="0.25">
      <c r="A9" s="455"/>
      <c r="B9" s="458"/>
      <c r="C9" s="461"/>
      <c r="D9" s="464"/>
      <c r="E9" s="195" t="s">
        <v>30</v>
      </c>
      <c r="F9" s="196" t="s">
        <v>32</v>
      </c>
      <c r="G9" s="196" t="s">
        <v>35</v>
      </c>
      <c r="H9" s="196" t="s">
        <v>37</v>
      </c>
      <c r="I9" s="196" t="s">
        <v>72</v>
      </c>
      <c r="J9" s="197" t="s">
        <v>74</v>
      </c>
      <c r="K9" s="471" t="s">
        <v>255</v>
      </c>
      <c r="L9" s="473" t="s">
        <v>256</v>
      </c>
    </row>
    <row r="10" spans="1:13" ht="36" customHeight="1" x14ac:dyDescent="0.25">
      <c r="A10" s="456"/>
      <c r="B10" s="459"/>
      <c r="C10" s="462"/>
      <c r="D10" s="465"/>
      <c r="E10" s="198" t="s">
        <v>257</v>
      </c>
      <c r="F10" s="199" t="s">
        <v>257</v>
      </c>
      <c r="G10" s="199" t="s">
        <v>257</v>
      </c>
      <c r="H10" s="199" t="s">
        <v>257</v>
      </c>
      <c r="I10" s="199" t="s">
        <v>257</v>
      </c>
      <c r="J10" s="200" t="s">
        <v>257</v>
      </c>
      <c r="K10" s="472"/>
      <c r="L10" s="474"/>
    </row>
    <row r="11" spans="1:13" ht="37.5" x14ac:dyDescent="0.25">
      <c r="A11" s="201">
        <v>1</v>
      </c>
      <c r="B11" s="301" t="s">
        <v>515</v>
      </c>
      <c r="C11" s="302" t="s">
        <v>251</v>
      </c>
      <c r="D11" s="303">
        <v>6</v>
      </c>
      <c r="E11" s="30">
        <v>0</v>
      </c>
      <c r="F11" s="30">
        <v>0</v>
      </c>
      <c r="G11" s="30">
        <v>0</v>
      </c>
      <c r="H11" s="30">
        <v>0</v>
      </c>
      <c r="I11" s="30">
        <v>0</v>
      </c>
      <c r="J11" s="30">
        <v>0</v>
      </c>
      <c r="K11" s="269">
        <f t="shared" ref="K11:K18" si="0">AVERAGE(E11:J11)</f>
        <v>0</v>
      </c>
      <c r="L11" s="270">
        <f t="shared" ref="L11:L18" si="1">K11*D11</f>
        <v>0</v>
      </c>
    </row>
    <row r="12" spans="1:13" ht="51" customHeight="1" x14ac:dyDescent="0.25">
      <c r="A12" s="203">
        <v>2</v>
      </c>
      <c r="B12" s="271" t="s">
        <v>516</v>
      </c>
      <c r="C12" s="225" t="s">
        <v>251</v>
      </c>
      <c r="D12" s="303">
        <v>6</v>
      </c>
      <c r="E12" s="30">
        <v>0</v>
      </c>
      <c r="F12" s="30">
        <v>0</v>
      </c>
      <c r="G12" s="30">
        <v>0</v>
      </c>
      <c r="H12" s="30">
        <v>0</v>
      </c>
      <c r="I12" s="30">
        <v>0</v>
      </c>
      <c r="J12" s="30">
        <v>0</v>
      </c>
      <c r="K12" s="273">
        <f t="shared" si="0"/>
        <v>0</v>
      </c>
      <c r="L12" s="274">
        <f t="shared" si="1"/>
        <v>0</v>
      </c>
      <c r="M12" s="232"/>
    </row>
    <row r="13" spans="1:13" ht="25" x14ac:dyDescent="0.25">
      <c r="A13" s="203">
        <v>3</v>
      </c>
      <c r="B13" s="271" t="s">
        <v>258</v>
      </c>
      <c r="C13" s="304" t="s">
        <v>251</v>
      </c>
      <c r="D13" s="303">
        <v>1</v>
      </c>
      <c r="E13" s="30">
        <v>0</v>
      </c>
      <c r="F13" s="30">
        <v>0</v>
      </c>
      <c r="G13" s="30">
        <v>0</v>
      </c>
      <c r="H13" s="30">
        <v>0</v>
      </c>
      <c r="I13" s="30">
        <v>0</v>
      </c>
      <c r="J13" s="30">
        <v>0</v>
      </c>
      <c r="K13" s="273">
        <f t="shared" si="0"/>
        <v>0</v>
      </c>
      <c r="L13" s="274">
        <f t="shared" si="1"/>
        <v>0</v>
      </c>
    </row>
    <row r="14" spans="1:13" ht="25" x14ac:dyDescent="0.25">
      <c r="A14" s="203">
        <v>4</v>
      </c>
      <c r="B14" s="271" t="s">
        <v>259</v>
      </c>
      <c r="C14" s="204" t="s">
        <v>251</v>
      </c>
      <c r="D14" s="303">
        <v>6</v>
      </c>
      <c r="E14" s="30">
        <v>0</v>
      </c>
      <c r="F14" s="30">
        <v>0</v>
      </c>
      <c r="G14" s="30">
        <v>0</v>
      </c>
      <c r="H14" s="30">
        <v>0</v>
      </c>
      <c r="I14" s="30">
        <v>0</v>
      </c>
      <c r="J14" s="30">
        <v>0</v>
      </c>
      <c r="K14" s="273">
        <f t="shared" si="0"/>
        <v>0</v>
      </c>
      <c r="L14" s="274">
        <f t="shared" si="1"/>
        <v>0</v>
      </c>
    </row>
    <row r="15" spans="1:13" ht="17" x14ac:dyDescent="0.45">
      <c r="A15" s="203">
        <v>5</v>
      </c>
      <c r="B15" s="271" t="s">
        <v>260</v>
      </c>
      <c r="C15" s="204" t="s">
        <v>251</v>
      </c>
      <c r="D15" s="303">
        <v>1</v>
      </c>
      <c r="E15" s="30">
        <v>0</v>
      </c>
      <c r="F15" s="30">
        <v>0</v>
      </c>
      <c r="G15" s="30">
        <v>0</v>
      </c>
      <c r="H15" s="30">
        <v>0</v>
      </c>
      <c r="I15" s="30">
        <v>0</v>
      </c>
      <c r="J15" s="30">
        <v>0</v>
      </c>
      <c r="K15" s="273">
        <f t="shared" si="0"/>
        <v>0</v>
      </c>
      <c r="L15" s="274">
        <f t="shared" si="1"/>
        <v>0</v>
      </c>
      <c r="M15" s="233"/>
    </row>
    <row r="16" spans="1:13" x14ac:dyDescent="0.25">
      <c r="A16" s="203">
        <v>6</v>
      </c>
      <c r="B16" s="305" t="s">
        <v>261</v>
      </c>
      <c r="C16" s="225" t="s">
        <v>251</v>
      </c>
      <c r="D16" s="306">
        <v>1</v>
      </c>
      <c r="E16" s="30">
        <v>0</v>
      </c>
      <c r="F16" s="30">
        <v>0</v>
      </c>
      <c r="G16" s="30">
        <v>0</v>
      </c>
      <c r="H16" s="30">
        <v>0</v>
      </c>
      <c r="I16" s="30">
        <v>0</v>
      </c>
      <c r="J16" s="30">
        <v>0</v>
      </c>
      <c r="K16" s="273">
        <f t="shared" si="0"/>
        <v>0</v>
      </c>
      <c r="L16" s="274">
        <f t="shared" si="1"/>
        <v>0</v>
      </c>
    </row>
    <row r="17" spans="1:12" x14ac:dyDescent="0.25">
      <c r="A17" s="203">
        <v>7</v>
      </c>
      <c r="B17" s="275" t="s">
        <v>262</v>
      </c>
      <c r="C17" s="225" t="s">
        <v>251</v>
      </c>
      <c r="D17" s="306">
        <v>1</v>
      </c>
      <c r="E17" s="30">
        <v>0</v>
      </c>
      <c r="F17" s="30">
        <v>0</v>
      </c>
      <c r="G17" s="30">
        <v>0</v>
      </c>
      <c r="H17" s="30">
        <v>0</v>
      </c>
      <c r="I17" s="30">
        <v>0</v>
      </c>
      <c r="J17" s="30">
        <v>0</v>
      </c>
      <c r="K17" s="273">
        <f t="shared" si="0"/>
        <v>0</v>
      </c>
      <c r="L17" s="274">
        <f t="shared" si="1"/>
        <v>0</v>
      </c>
    </row>
    <row r="18" spans="1:12" x14ac:dyDescent="0.25">
      <c r="A18" s="203">
        <v>8</v>
      </c>
      <c r="B18" s="275" t="s">
        <v>263</v>
      </c>
      <c r="C18" s="225" t="s">
        <v>251</v>
      </c>
      <c r="D18" s="307">
        <v>4</v>
      </c>
      <c r="E18" s="30">
        <v>0</v>
      </c>
      <c r="F18" s="30">
        <v>0</v>
      </c>
      <c r="G18" s="30">
        <v>0</v>
      </c>
      <c r="H18" s="30">
        <v>0</v>
      </c>
      <c r="I18" s="30">
        <v>0</v>
      </c>
      <c r="J18" s="30">
        <v>0</v>
      </c>
      <c r="K18" s="273">
        <f t="shared" si="0"/>
        <v>0</v>
      </c>
      <c r="L18" s="274">
        <f t="shared" si="1"/>
        <v>0</v>
      </c>
    </row>
    <row r="19" spans="1:12" ht="13.5" thickBot="1" x14ac:dyDescent="0.3">
      <c r="A19" s="497" t="s">
        <v>264</v>
      </c>
      <c r="B19" s="498"/>
      <c r="C19" s="498"/>
      <c r="D19" s="499"/>
      <c r="E19" s="205"/>
      <c r="F19" s="206"/>
      <c r="G19" s="206"/>
      <c r="H19" s="206"/>
      <c r="I19" s="206"/>
      <c r="J19" s="207"/>
      <c r="K19" s="500">
        <f>SUM(L11:L18)</f>
        <v>0</v>
      </c>
      <c r="L19" s="501"/>
    </row>
    <row r="20" spans="1:12" ht="13" thickBot="1" x14ac:dyDescent="0.3">
      <c r="K20" s="234"/>
      <c r="L20" s="234"/>
    </row>
    <row r="21" spans="1:12" ht="13.5" thickBot="1" x14ac:dyDescent="0.35">
      <c r="A21" s="497" t="s">
        <v>265</v>
      </c>
      <c r="B21" s="498"/>
      <c r="C21" s="498"/>
      <c r="D21" s="498"/>
      <c r="E21" s="498"/>
      <c r="F21" s="498"/>
      <c r="G21" s="498"/>
      <c r="H21" s="498"/>
      <c r="I21" s="498"/>
      <c r="J21" s="499"/>
      <c r="K21" s="502">
        <f>K19/12</f>
        <v>0</v>
      </c>
      <c r="L21" s="503"/>
    </row>
    <row r="22" spans="1:12" x14ac:dyDescent="0.25">
      <c r="K22" s="234"/>
      <c r="L22" s="234"/>
    </row>
    <row r="23" spans="1:12" ht="13" thickBot="1" x14ac:dyDescent="0.3">
      <c r="A23" s="68"/>
      <c r="K23" s="234"/>
      <c r="L23" s="235"/>
    </row>
    <row r="24" spans="1:12" ht="15" thickBot="1" x14ac:dyDescent="0.3">
      <c r="A24" s="504" t="s">
        <v>266</v>
      </c>
      <c r="B24" s="505"/>
      <c r="C24" s="505"/>
      <c r="D24" s="505"/>
      <c r="E24" s="505"/>
      <c r="F24" s="505"/>
      <c r="G24" s="505"/>
      <c r="H24" s="505"/>
      <c r="I24" s="505"/>
      <c r="J24" s="505"/>
      <c r="K24" s="506">
        <f>K21</f>
        <v>0</v>
      </c>
      <c r="L24" s="507"/>
    </row>
    <row r="26" spans="1:12" ht="13" thickBot="1" x14ac:dyDescent="0.3"/>
    <row r="27" spans="1:12" x14ac:dyDescent="0.25">
      <c r="A27" s="415"/>
      <c r="B27" s="416"/>
      <c r="C27" s="421" t="s">
        <v>267</v>
      </c>
      <c r="D27" s="424"/>
      <c r="E27" s="425"/>
      <c r="F27" s="425"/>
      <c r="G27" s="425"/>
      <c r="H27" s="425"/>
      <c r="I27" s="425"/>
      <c r="J27" s="425"/>
      <c r="K27" s="425"/>
      <c r="L27" s="426"/>
    </row>
    <row r="28" spans="1:12" x14ac:dyDescent="0.25">
      <c r="A28" s="417"/>
      <c r="B28" s="418"/>
      <c r="C28" s="422"/>
      <c r="D28" s="427"/>
      <c r="E28" s="428"/>
      <c r="F28" s="428"/>
      <c r="G28" s="428"/>
      <c r="H28" s="428"/>
      <c r="I28" s="428"/>
      <c r="J28" s="428"/>
      <c r="K28" s="428"/>
      <c r="L28" s="429"/>
    </row>
    <row r="29" spans="1:12" x14ac:dyDescent="0.25">
      <c r="A29" s="417"/>
      <c r="B29" s="418"/>
      <c r="C29" s="422"/>
      <c r="D29" s="427"/>
      <c r="E29" s="428"/>
      <c r="F29" s="428"/>
      <c r="G29" s="428"/>
      <c r="H29" s="428"/>
      <c r="I29" s="428"/>
      <c r="J29" s="428"/>
      <c r="K29" s="428"/>
      <c r="L29" s="429"/>
    </row>
    <row r="30" spans="1:12" ht="13" thickBot="1" x14ac:dyDescent="0.3">
      <c r="A30" s="419"/>
      <c r="B30" s="420"/>
      <c r="C30" s="423"/>
      <c r="D30" s="430"/>
      <c r="E30" s="431"/>
      <c r="F30" s="431"/>
      <c r="G30" s="431"/>
      <c r="H30" s="431"/>
      <c r="I30" s="431"/>
      <c r="J30" s="431"/>
      <c r="K30" s="431"/>
      <c r="L30" s="432"/>
    </row>
    <row r="32" spans="1:12" ht="13" thickBot="1" x14ac:dyDescent="0.3"/>
    <row r="33" spans="1:12" x14ac:dyDescent="0.25">
      <c r="A33" s="433" t="s">
        <v>268</v>
      </c>
      <c r="B33" s="434"/>
      <c r="C33" s="434"/>
      <c r="D33" s="434"/>
      <c r="E33" s="434"/>
      <c r="F33" s="434"/>
      <c r="G33" s="434"/>
      <c r="H33" s="434"/>
      <c r="I33" s="434"/>
      <c r="J33" s="434"/>
      <c r="K33" s="434"/>
      <c r="L33" s="435"/>
    </row>
    <row r="34" spans="1:12" x14ac:dyDescent="0.25">
      <c r="A34" s="436"/>
      <c r="B34" s="414"/>
      <c r="C34" s="414"/>
      <c r="D34" s="414"/>
      <c r="E34" s="414"/>
      <c r="F34" s="414"/>
      <c r="G34" s="414"/>
      <c r="H34" s="414"/>
      <c r="I34" s="414"/>
      <c r="J34" s="414"/>
      <c r="K34" s="414"/>
      <c r="L34" s="437"/>
    </row>
    <row r="35" spans="1:12" x14ac:dyDescent="0.25">
      <c r="A35" s="436"/>
      <c r="B35" s="414"/>
      <c r="C35" s="414"/>
      <c r="D35" s="414"/>
      <c r="E35" s="414"/>
      <c r="F35" s="414"/>
      <c r="G35" s="414"/>
      <c r="H35" s="414"/>
      <c r="I35" s="414"/>
      <c r="J35" s="414"/>
      <c r="K35" s="414"/>
      <c r="L35" s="437"/>
    </row>
    <row r="36" spans="1:12" x14ac:dyDescent="0.25">
      <c r="A36" s="436"/>
      <c r="B36" s="414"/>
      <c r="C36" s="414"/>
      <c r="D36" s="414"/>
      <c r="E36" s="414"/>
      <c r="F36" s="414"/>
      <c r="G36" s="414"/>
      <c r="H36" s="414"/>
      <c r="I36" s="414"/>
      <c r="J36" s="414"/>
      <c r="K36" s="414"/>
      <c r="L36" s="437"/>
    </row>
    <row r="37" spans="1:12" ht="13" thickBot="1" x14ac:dyDescent="0.3">
      <c r="A37" s="438"/>
      <c r="B37" s="439"/>
      <c r="C37" s="439"/>
      <c r="D37" s="439"/>
      <c r="E37" s="439"/>
      <c r="F37" s="439"/>
      <c r="G37" s="439"/>
      <c r="H37" s="439"/>
      <c r="I37" s="439"/>
      <c r="J37" s="439"/>
      <c r="K37" s="439"/>
      <c r="L37" s="440"/>
    </row>
    <row r="38" spans="1:12" ht="13" thickBot="1" x14ac:dyDescent="0.3"/>
    <row r="39" spans="1:12" x14ac:dyDescent="0.25">
      <c r="A39" s="441" t="s">
        <v>269</v>
      </c>
      <c r="B39" s="442"/>
      <c r="C39" s="442"/>
      <c r="D39" s="442"/>
      <c r="E39" s="442"/>
      <c r="F39" s="442"/>
      <c r="G39" s="442"/>
      <c r="H39" s="443"/>
    </row>
    <row r="40" spans="1:12" x14ac:dyDescent="0.25">
      <c r="A40" s="444"/>
      <c r="B40" s="445"/>
      <c r="C40" s="445"/>
      <c r="D40" s="445"/>
      <c r="E40" s="445"/>
      <c r="F40" s="445"/>
      <c r="G40" s="445"/>
      <c r="H40" s="446"/>
    </row>
    <row r="41" spans="1:12" x14ac:dyDescent="0.25">
      <c r="A41" s="444"/>
      <c r="B41" s="445"/>
      <c r="C41" s="445"/>
      <c r="D41" s="445"/>
      <c r="E41" s="445"/>
      <c r="F41" s="445"/>
      <c r="G41" s="445"/>
      <c r="H41" s="446"/>
    </row>
    <row r="42" spans="1:12" ht="13" thickBot="1" x14ac:dyDescent="0.3">
      <c r="A42" s="447"/>
      <c r="B42" s="448"/>
      <c r="C42" s="448"/>
      <c r="D42" s="448"/>
      <c r="E42" s="448"/>
      <c r="F42" s="448"/>
      <c r="G42" s="448"/>
      <c r="H42" s="449"/>
    </row>
  </sheetData>
  <mergeCells count="38">
    <mergeCell ref="A19:D19"/>
    <mergeCell ref="K19:L19"/>
    <mergeCell ref="A21:J21"/>
    <mergeCell ref="K21:L21"/>
    <mergeCell ref="A24:J24"/>
    <mergeCell ref="K24:L24"/>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7:B30"/>
    <mergeCell ref="C27:C30"/>
    <mergeCell ref="D27:L30"/>
    <mergeCell ref="A33:L37"/>
    <mergeCell ref="A39:H42"/>
  </mergeCells>
  <pageMargins left="0.511811024" right="0.511811024" top="0.78740157499999996" bottom="0.78740157499999996" header="0.31496062000000002" footer="0.31496062000000002"/>
  <pageSetup paperSize="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64"/>
  <sheetViews>
    <sheetView topLeftCell="A34" zoomScale="85" zoomScaleNormal="85" workbookViewId="0">
      <selection activeCell="E41" sqref="E41:J50"/>
    </sheetView>
  </sheetViews>
  <sheetFormatPr defaultRowHeight="12.5" x14ac:dyDescent="0.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81" t="s">
        <v>270</v>
      </c>
      <c r="B1" s="482"/>
      <c r="C1" s="482"/>
      <c r="D1" s="482"/>
      <c r="E1" s="482"/>
      <c r="F1" s="482"/>
      <c r="G1" s="482"/>
      <c r="H1" s="482"/>
      <c r="I1" s="482"/>
      <c r="J1" s="482"/>
      <c r="K1" s="482"/>
      <c r="L1" s="483"/>
    </row>
    <row r="2" spans="1:12" ht="13" customHeight="1" x14ac:dyDescent="0.25">
      <c r="A2" s="255" t="s">
        <v>30</v>
      </c>
      <c r="B2" s="540" t="s">
        <v>271</v>
      </c>
      <c r="C2" s="484"/>
      <c r="D2" s="484"/>
      <c r="E2" s="282" t="s">
        <v>243</v>
      </c>
      <c r="F2" s="541" t="s">
        <v>272</v>
      </c>
      <c r="G2" s="542"/>
      <c r="H2" s="542"/>
      <c r="I2" s="542"/>
      <c r="J2" s="282" t="s">
        <v>244</v>
      </c>
      <c r="K2" s="484" t="s">
        <v>273</v>
      </c>
      <c r="L2" s="485"/>
    </row>
    <row r="3" spans="1:12" ht="13" customHeight="1" x14ac:dyDescent="0.25">
      <c r="A3" s="256" t="s">
        <v>32</v>
      </c>
      <c r="B3" s="543" t="s">
        <v>274</v>
      </c>
      <c r="C3" s="490"/>
      <c r="D3" s="490"/>
      <c r="E3" s="191" t="s">
        <v>243</v>
      </c>
      <c r="F3" s="492" t="s">
        <v>275</v>
      </c>
      <c r="G3" s="496"/>
      <c r="H3" s="496"/>
      <c r="I3" s="496"/>
      <c r="J3" s="191" t="s">
        <v>244</v>
      </c>
      <c r="K3" s="490" t="s">
        <v>276</v>
      </c>
      <c r="L3" s="491"/>
    </row>
    <row r="4" spans="1:12" ht="13" customHeight="1" x14ac:dyDescent="0.25">
      <c r="A4" s="257" t="s">
        <v>35</v>
      </c>
      <c r="B4" s="544" t="s">
        <v>277</v>
      </c>
      <c r="C4" s="488"/>
      <c r="D4" s="488"/>
      <c r="E4" s="192" t="s">
        <v>243</v>
      </c>
      <c r="F4" s="493" t="s">
        <v>278</v>
      </c>
      <c r="G4" s="545"/>
      <c r="H4" s="545"/>
      <c r="I4" s="545"/>
      <c r="J4" s="192" t="s">
        <v>244</v>
      </c>
      <c r="K4" s="488" t="s">
        <v>279</v>
      </c>
      <c r="L4" s="489"/>
    </row>
    <row r="5" spans="1:12" ht="13" x14ac:dyDescent="0.25">
      <c r="A5" s="210" t="s">
        <v>37</v>
      </c>
      <c r="B5" s="543"/>
      <c r="C5" s="490"/>
      <c r="D5" s="490"/>
      <c r="E5" s="191" t="s">
        <v>243</v>
      </c>
      <c r="F5" s="492"/>
      <c r="G5" s="486"/>
      <c r="H5" s="486"/>
      <c r="I5" s="486"/>
      <c r="J5" s="191" t="s">
        <v>244</v>
      </c>
      <c r="K5" s="490"/>
      <c r="L5" s="491"/>
    </row>
    <row r="6" spans="1:12" ht="13" x14ac:dyDescent="0.25">
      <c r="A6" s="211" t="s">
        <v>72</v>
      </c>
      <c r="B6" s="544"/>
      <c r="C6" s="488"/>
      <c r="D6" s="488"/>
      <c r="E6" s="192" t="s">
        <v>243</v>
      </c>
      <c r="F6" s="493"/>
      <c r="G6" s="488"/>
      <c r="H6" s="488"/>
      <c r="I6" s="488"/>
      <c r="J6" s="192" t="s">
        <v>244</v>
      </c>
      <c r="K6" s="488"/>
      <c r="L6" s="489"/>
    </row>
    <row r="7" spans="1:12" ht="13.5" thickBot="1" x14ac:dyDescent="0.3">
      <c r="A7" s="212" t="s">
        <v>74</v>
      </c>
      <c r="B7" s="546"/>
      <c r="C7" s="547"/>
      <c r="D7" s="547"/>
      <c r="E7" s="193" t="s">
        <v>243</v>
      </c>
      <c r="F7" s="548"/>
      <c r="G7" s="549"/>
      <c r="H7" s="549"/>
      <c r="I7" s="550"/>
      <c r="J7" s="194" t="s">
        <v>244</v>
      </c>
      <c r="K7" s="547"/>
      <c r="L7" s="551"/>
    </row>
    <row r="8" spans="1:12" ht="13" x14ac:dyDescent="0.25">
      <c r="A8" s="454" t="s">
        <v>249</v>
      </c>
      <c r="B8" s="457" t="s">
        <v>280</v>
      </c>
      <c r="C8" s="460" t="s">
        <v>251</v>
      </c>
      <c r="D8" s="463" t="s">
        <v>252</v>
      </c>
      <c r="E8" s="466" t="s">
        <v>253</v>
      </c>
      <c r="F8" s="467"/>
      <c r="G8" s="467"/>
      <c r="H8" s="467"/>
      <c r="I8" s="467"/>
      <c r="J8" s="468"/>
      <c r="K8" s="469" t="s">
        <v>254</v>
      </c>
      <c r="L8" s="470"/>
    </row>
    <row r="9" spans="1:12" ht="13.5" x14ac:dyDescent="0.25">
      <c r="A9" s="455"/>
      <c r="B9" s="538"/>
      <c r="C9" s="461"/>
      <c r="D9" s="464"/>
      <c r="E9" s="195" t="s">
        <v>30</v>
      </c>
      <c r="F9" s="196" t="s">
        <v>32</v>
      </c>
      <c r="G9" s="196" t="s">
        <v>35</v>
      </c>
      <c r="H9" s="196" t="s">
        <v>37</v>
      </c>
      <c r="I9" s="196" t="s">
        <v>72</v>
      </c>
      <c r="J9" s="197" t="s">
        <v>74</v>
      </c>
      <c r="K9" s="471" t="s">
        <v>255</v>
      </c>
      <c r="L9" s="473" t="s">
        <v>256</v>
      </c>
    </row>
    <row r="10" spans="1:12" ht="30.75" customHeight="1" x14ac:dyDescent="0.25">
      <c r="A10" s="554"/>
      <c r="B10" s="555"/>
      <c r="C10" s="556"/>
      <c r="D10" s="557"/>
      <c r="E10" s="220" t="s">
        <v>257</v>
      </c>
      <c r="F10" s="221" t="s">
        <v>257</v>
      </c>
      <c r="G10" s="221" t="s">
        <v>257</v>
      </c>
      <c r="H10" s="221" t="s">
        <v>257</v>
      </c>
      <c r="I10" s="221" t="s">
        <v>257</v>
      </c>
      <c r="J10" s="222" t="s">
        <v>257</v>
      </c>
      <c r="K10" s="552"/>
      <c r="L10" s="553"/>
    </row>
    <row r="11" spans="1:12" s="202" customFormat="1" ht="13" x14ac:dyDescent="0.25">
      <c r="A11" s="276">
        <v>1</v>
      </c>
      <c r="B11" s="279" t="s">
        <v>281</v>
      </c>
      <c r="C11" s="278" t="s">
        <v>282</v>
      </c>
      <c r="D11" s="308">
        <v>1</v>
      </c>
      <c r="E11" s="30">
        <v>0</v>
      </c>
      <c r="F11" s="30">
        <v>0</v>
      </c>
      <c r="G11" s="30">
        <v>0</v>
      </c>
      <c r="H11" s="30">
        <v>0</v>
      </c>
      <c r="I11" s="30">
        <v>0</v>
      </c>
      <c r="J11" s="30">
        <v>0</v>
      </c>
      <c r="K11" s="297">
        <f>AVERAGE(E11:J11)</f>
        <v>0</v>
      </c>
      <c r="L11" s="298">
        <f>K11*D11</f>
        <v>0</v>
      </c>
    </row>
    <row r="12" spans="1:12" s="202" customFormat="1" ht="65" x14ac:dyDescent="0.25">
      <c r="A12" s="203">
        <v>2</v>
      </c>
      <c r="B12" s="277" t="s">
        <v>283</v>
      </c>
      <c r="C12" s="280" t="s">
        <v>282</v>
      </c>
      <c r="D12" s="308">
        <v>4</v>
      </c>
      <c r="E12" s="30">
        <v>0</v>
      </c>
      <c r="F12" s="30">
        <v>0</v>
      </c>
      <c r="G12" s="30">
        <v>0</v>
      </c>
      <c r="H12" s="30">
        <v>0</v>
      </c>
      <c r="I12" s="30">
        <v>0</v>
      </c>
      <c r="J12" s="30">
        <v>0</v>
      </c>
      <c r="K12" s="299">
        <f>AVERAGE(E12:J12)</f>
        <v>0</v>
      </c>
      <c r="L12" s="300">
        <f>K12*D12</f>
        <v>0</v>
      </c>
    </row>
    <row r="13" spans="1:12" s="202" customFormat="1" ht="52" x14ac:dyDescent="0.25">
      <c r="A13" s="203">
        <v>3</v>
      </c>
      <c r="B13" s="281" t="s">
        <v>284</v>
      </c>
      <c r="C13" s="280" t="s">
        <v>282</v>
      </c>
      <c r="D13" s="308">
        <v>5</v>
      </c>
      <c r="E13" s="30">
        <v>0</v>
      </c>
      <c r="F13" s="30">
        <v>0</v>
      </c>
      <c r="G13" s="30">
        <v>0</v>
      </c>
      <c r="H13" s="30">
        <v>0</v>
      </c>
      <c r="I13" s="30">
        <v>0</v>
      </c>
      <c r="J13" s="30">
        <v>0</v>
      </c>
      <c r="K13" s="299">
        <f>AVERAGE(E13:J13)</f>
        <v>0</v>
      </c>
      <c r="L13" s="300">
        <f>K13*D13</f>
        <v>0</v>
      </c>
    </row>
    <row r="14" spans="1:12" s="202" customFormat="1" ht="39" x14ac:dyDescent="0.25">
      <c r="A14" s="203">
        <v>4</v>
      </c>
      <c r="B14" s="281" t="s">
        <v>285</v>
      </c>
      <c r="C14" s="280" t="s">
        <v>286</v>
      </c>
      <c r="D14" s="308">
        <v>3</v>
      </c>
      <c r="E14" s="30">
        <v>0</v>
      </c>
      <c r="F14" s="30">
        <v>0</v>
      </c>
      <c r="G14" s="30">
        <v>0</v>
      </c>
      <c r="H14" s="30">
        <v>0</v>
      </c>
      <c r="I14" s="30">
        <v>0</v>
      </c>
      <c r="J14" s="30">
        <v>0</v>
      </c>
      <c r="K14" s="299">
        <f t="shared" ref="K14:K31" si="0">AVERAGE(E14:J14)</f>
        <v>0</v>
      </c>
      <c r="L14" s="300">
        <f>K14*D14</f>
        <v>0</v>
      </c>
    </row>
    <row r="15" spans="1:12" s="202" customFormat="1" ht="39" x14ac:dyDescent="0.25">
      <c r="A15" s="203">
        <v>5</v>
      </c>
      <c r="B15" s="281" t="s">
        <v>287</v>
      </c>
      <c r="C15" s="280" t="s">
        <v>288</v>
      </c>
      <c r="D15" s="308">
        <v>1</v>
      </c>
      <c r="E15" s="30">
        <v>0</v>
      </c>
      <c r="F15" s="30">
        <v>0</v>
      </c>
      <c r="G15" s="30">
        <v>0</v>
      </c>
      <c r="H15" s="30">
        <v>0</v>
      </c>
      <c r="I15" s="30">
        <v>0</v>
      </c>
      <c r="J15" s="30">
        <v>0</v>
      </c>
      <c r="K15" s="299">
        <f t="shared" si="0"/>
        <v>0</v>
      </c>
      <c r="L15" s="300">
        <f t="shared" ref="L15:L31" si="1">K15*D15</f>
        <v>0</v>
      </c>
    </row>
    <row r="16" spans="1:12" s="202" customFormat="1" ht="84" customHeight="1" x14ac:dyDescent="0.25">
      <c r="A16" s="203">
        <v>6</v>
      </c>
      <c r="B16" s="281" t="s">
        <v>289</v>
      </c>
      <c r="C16" s="280" t="s">
        <v>286</v>
      </c>
      <c r="D16" s="308">
        <v>4</v>
      </c>
      <c r="E16" s="30">
        <v>0</v>
      </c>
      <c r="F16" s="30">
        <v>0</v>
      </c>
      <c r="G16" s="30">
        <v>0</v>
      </c>
      <c r="H16" s="30">
        <v>0</v>
      </c>
      <c r="I16" s="30">
        <v>0</v>
      </c>
      <c r="J16" s="30">
        <v>0</v>
      </c>
      <c r="K16" s="299">
        <f t="shared" si="0"/>
        <v>0</v>
      </c>
      <c r="L16" s="300">
        <f t="shared" si="1"/>
        <v>0</v>
      </c>
    </row>
    <row r="17" spans="1:13" s="202" customFormat="1" ht="22.5" customHeight="1" x14ac:dyDescent="0.25">
      <c r="A17" s="203">
        <v>7</v>
      </c>
      <c r="B17" s="281" t="s">
        <v>290</v>
      </c>
      <c r="C17" s="280" t="s">
        <v>291</v>
      </c>
      <c r="D17" s="308">
        <v>6</v>
      </c>
      <c r="E17" s="30">
        <v>0</v>
      </c>
      <c r="F17" s="30">
        <v>0</v>
      </c>
      <c r="G17" s="30">
        <v>0</v>
      </c>
      <c r="H17" s="30">
        <v>0</v>
      </c>
      <c r="I17" s="30">
        <v>0</v>
      </c>
      <c r="J17" s="30">
        <v>0</v>
      </c>
      <c r="K17" s="299">
        <f t="shared" si="0"/>
        <v>0</v>
      </c>
      <c r="L17" s="300">
        <f t="shared" si="1"/>
        <v>0</v>
      </c>
    </row>
    <row r="18" spans="1:13" s="202" customFormat="1" ht="52" x14ac:dyDescent="0.25">
      <c r="A18" s="203">
        <v>8</v>
      </c>
      <c r="B18" s="281" t="s">
        <v>292</v>
      </c>
      <c r="C18" s="280" t="s">
        <v>286</v>
      </c>
      <c r="D18" s="308">
        <v>2</v>
      </c>
      <c r="E18" s="30">
        <v>0</v>
      </c>
      <c r="F18" s="30">
        <v>0</v>
      </c>
      <c r="G18" s="30">
        <v>0</v>
      </c>
      <c r="H18" s="30">
        <v>0</v>
      </c>
      <c r="I18" s="30">
        <v>0</v>
      </c>
      <c r="J18" s="30">
        <v>0</v>
      </c>
      <c r="K18" s="299">
        <f>AVERAGE(E18:J18)</f>
        <v>0</v>
      </c>
      <c r="L18" s="300">
        <f>K18*D18</f>
        <v>0</v>
      </c>
    </row>
    <row r="19" spans="1:13" s="202" customFormat="1" ht="26" x14ac:dyDescent="0.25">
      <c r="A19" s="203">
        <v>9</v>
      </c>
      <c r="B19" s="281" t="s">
        <v>293</v>
      </c>
      <c r="C19" s="280" t="s">
        <v>286</v>
      </c>
      <c r="D19" s="308">
        <v>4</v>
      </c>
      <c r="E19" s="30">
        <v>0</v>
      </c>
      <c r="F19" s="30">
        <v>0</v>
      </c>
      <c r="G19" s="30">
        <v>0</v>
      </c>
      <c r="H19" s="30">
        <v>0</v>
      </c>
      <c r="I19" s="30">
        <v>0</v>
      </c>
      <c r="J19" s="30">
        <v>0</v>
      </c>
      <c r="K19" s="299">
        <f t="shared" si="0"/>
        <v>0</v>
      </c>
      <c r="L19" s="300">
        <f>K19*D19</f>
        <v>0</v>
      </c>
    </row>
    <row r="20" spans="1:13" s="202" customFormat="1" ht="13" x14ac:dyDescent="0.25">
      <c r="A20" s="203">
        <v>10</v>
      </c>
      <c r="B20" s="281" t="s">
        <v>294</v>
      </c>
      <c r="C20" s="280" t="s">
        <v>286</v>
      </c>
      <c r="D20" s="308">
        <v>4</v>
      </c>
      <c r="E20" s="30">
        <v>0</v>
      </c>
      <c r="F20" s="30">
        <v>0</v>
      </c>
      <c r="G20" s="30">
        <v>0</v>
      </c>
      <c r="H20" s="30">
        <v>0</v>
      </c>
      <c r="I20" s="30">
        <v>0</v>
      </c>
      <c r="J20" s="30">
        <v>0</v>
      </c>
      <c r="K20" s="299">
        <f t="shared" si="0"/>
        <v>0</v>
      </c>
      <c r="L20" s="300">
        <f t="shared" si="1"/>
        <v>0</v>
      </c>
    </row>
    <row r="21" spans="1:13" s="202" customFormat="1" ht="21" customHeight="1" x14ac:dyDescent="0.25">
      <c r="A21" s="203">
        <v>11</v>
      </c>
      <c r="B21" s="281" t="s">
        <v>295</v>
      </c>
      <c r="C21" s="280" t="s">
        <v>286</v>
      </c>
      <c r="D21" s="308">
        <v>2</v>
      </c>
      <c r="E21" s="30">
        <v>0</v>
      </c>
      <c r="F21" s="30">
        <v>0</v>
      </c>
      <c r="G21" s="30">
        <v>0</v>
      </c>
      <c r="H21" s="30">
        <v>0</v>
      </c>
      <c r="I21" s="30">
        <v>0</v>
      </c>
      <c r="J21" s="30">
        <v>0</v>
      </c>
      <c r="K21" s="299">
        <f t="shared" si="0"/>
        <v>0</v>
      </c>
      <c r="L21" s="300">
        <f t="shared" si="1"/>
        <v>0</v>
      </c>
      <c r="M21" s="37"/>
    </row>
    <row r="22" spans="1:13" s="202" customFormat="1" ht="60" customHeight="1" x14ac:dyDescent="0.25">
      <c r="A22" s="203">
        <v>12</v>
      </c>
      <c r="B22" s="281" t="s">
        <v>296</v>
      </c>
      <c r="C22" s="280" t="s">
        <v>297</v>
      </c>
      <c r="D22" s="308">
        <v>2</v>
      </c>
      <c r="E22" s="30">
        <v>0</v>
      </c>
      <c r="F22" s="30">
        <v>0</v>
      </c>
      <c r="G22" s="30">
        <v>0</v>
      </c>
      <c r="H22" s="30">
        <v>0</v>
      </c>
      <c r="I22" s="30">
        <v>0</v>
      </c>
      <c r="J22" s="30">
        <v>0</v>
      </c>
      <c r="K22" s="299">
        <f t="shared" si="0"/>
        <v>0</v>
      </c>
      <c r="L22" s="300">
        <f t="shared" si="1"/>
        <v>0</v>
      </c>
    </row>
    <row r="23" spans="1:13" s="202" customFormat="1" ht="39" x14ac:dyDescent="0.25">
      <c r="A23" s="203">
        <v>13</v>
      </c>
      <c r="B23" s="281" t="s">
        <v>298</v>
      </c>
      <c r="C23" s="280" t="s">
        <v>297</v>
      </c>
      <c r="D23" s="308">
        <v>1</v>
      </c>
      <c r="E23" s="30">
        <v>0</v>
      </c>
      <c r="F23" s="30">
        <v>0</v>
      </c>
      <c r="G23" s="30">
        <v>0</v>
      </c>
      <c r="H23" s="30">
        <v>0</v>
      </c>
      <c r="I23" s="30">
        <v>0</v>
      </c>
      <c r="J23" s="30">
        <v>0</v>
      </c>
      <c r="K23" s="299">
        <f t="shared" si="0"/>
        <v>0</v>
      </c>
      <c r="L23" s="300">
        <f t="shared" si="1"/>
        <v>0</v>
      </c>
    </row>
    <row r="24" spans="1:13" s="202" customFormat="1" ht="20.25" customHeight="1" x14ac:dyDescent="0.25">
      <c r="A24" s="203">
        <v>14</v>
      </c>
      <c r="B24" s="281" t="s">
        <v>299</v>
      </c>
      <c r="C24" s="280" t="s">
        <v>286</v>
      </c>
      <c r="D24" s="308">
        <v>1</v>
      </c>
      <c r="E24" s="30">
        <v>0</v>
      </c>
      <c r="F24" s="30">
        <v>0</v>
      </c>
      <c r="G24" s="30">
        <v>0</v>
      </c>
      <c r="H24" s="30">
        <v>0</v>
      </c>
      <c r="I24" s="30">
        <v>0</v>
      </c>
      <c r="J24" s="30">
        <v>0</v>
      </c>
      <c r="K24" s="299">
        <f t="shared" si="0"/>
        <v>0</v>
      </c>
      <c r="L24" s="300">
        <f t="shared" si="1"/>
        <v>0</v>
      </c>
    </row>
    <row r="25" spans="1:13" s="202" customFormat="1" ht="52" x14ac:dyDescent="0.25">
      <c r="A25" s="203">
        <v>15</v>
      </c>
      <c r="B25" s="281" t="s">
        <v>300</v>
      </c>
      <c r="C25" s="280" t="s">
        <v>282</v>
      </c>
      <c r="D25" s="308">
        <v>2</v>
      </c>
      <c r="E25" s="30">
        <v>0</v>
      </c>
      <c r="F25" s="30">
        <v>0</v>
      </c>
      <c r="G25" s="30">
        <v>0</v>
      </c>
      <c r="H25" s="30">
        <v>0</v>
      </c>
      <c r="I25" s="30">
        <v>0</v>
      </c>
      <c r="J25" s="30">
        <v>0</v>
      </c>
      <c r="K25" s="299">
        <f t="shared" si="0"/>
        <v>0</v>
      </c>
      <c r="L25" s="300">
        <f t="shared" si="1"/>
        <v>0</v>
      </c>
    </row>
    <row r="26" spans="1:13" s="202" customFormat="1" ht="39" x14ac:dyDescent="0.25">
      <c r="A26" s="203">
        <v>16</v>
      </c>
      <c r="B26" s="281" t="s">
        <v>301</v>
      </c>
      <c r="C26" s="280" t="s">
        <v>286</v>
      </c>
      <c r="D26" s="308">
        <v>2</v>
      </c>
      <c r="E26" s="30">
        <v>0</v>
      </c>
      <c r="F26" s="30">
        <v>0</v>
      </c>
      <c r="G26" s="30">
        <v>0</v>
      </c>
      <c r="H26" s="30">
        <v>0</v>
      </c>
      <c r="I26" s="30">
        <v>0</v>
      </c>
      <c r="J26" s="30">
        <v>0</v>
      </c>
      <c r="K26" s="299">
        <f t="shared" si="0"/>
        <v>0</v>
      </c>
      <c r="L26" s="300">
        <f t="shared" si="1"/>
        <v>0</v>
      </c>
    </row>
    <row r="27" spans="1:13" s="202" customFormat="1" ht="18" customHeight="1" x14ac:dyDescent="0.25">
      <c r="A27" s="203">
        <v>17</v>
      </c>
      <c r="B27" s="281" t="s">
        <v>302</v>
      </c>
      <c r="C27" s="280" t="s">
        <v>286</v>
      </c>
      <c r="D27" s="308">
        <v>1</v>
      </c>
      <c r="E27" s="30">
        <v>0</v>
      </c>
      <c r="F27" s="30">
        <v>0</v>
      </c>
      <c r="G27" s="30">
        <v>0</v>
      </c>
      <c r="H27" s="30">
        <v>0</v>
      </c>
      <c r="I27" s="30">
        <v>0</v>
      </c>
      <c r="J27" s="30">
        <v>0</v>
      </c>
      <c r="K27" s="299">
        <f t="shared" si="0"/>
        <v>0</v>
      </c>
      <c r="L27" s="300">
        <f t="shared" si="1"/>
        <v>0</v>
      </c>
    </row>
    <row r="28" spans="1:13" s="202" customFormat="1" ht="21.75" customHeight="1" x14ac:dyDescent="0.25">
      <c r="A28" s="203">
        <v>18</v>
      </c>
      <c r="B28" s="281" t="s">
        <v>303</v>
      </c>
      <c r="C28" s="280" t="s">
        <v>286</v>
      </c>
      <c r="D28" s="308">
        <v>1</v>
      </c>
      <c r="E28" s="30">
        <v>0</v>
      </c>
      <c r="F28" s="30">
        <v>0</v>
      </c>
      <c r="G28" s="30">
        <v>0</v>
      </c>
      <c r="H28" s="30">
        <v>0</v>
      </c>
      <c r="I28" s="30">
        <v>0</v>
      </c>
      <c r="J28" s="30">
        <v>0</v>
      </c>
      <c r="K28" s="299">
        <f t="shared" si="0"/>
        <v>0</v>
      </c>
      <c r="L28" s="300">
        <f t="shared" si="1"/>
        <v>0</v>
      </c>
    </row>
    <row r="29" spans="1:13" s="202" customFormat="1" ht="17.25" customHeight="1" x14ac:dyDescent="0.25">
      <c r="A29" s="203">
        <v>19</v>
      </c>
      <c r="B29" s="281" t="s">
        <v>304</v>
      </c>
      <c r="C29" s="280" t="s">
        <v>286</v>
      </c>
      <c r="D29" s="308">
        <v>1</v>
      </c>
      <c r="E29" s="30">
        <v>0</v>
      </c>
      <c r="F29" s="30">
        <v>0</v>
      </c>
      <c r="G29" s="30">
        <v>0</v>
      </c>
      <c r="H29" s="30">
        <v>0</v>
      </c>
      <c r="I29" s="30">
        <v>0</v>
      </c>
      <c r="J29" s="30">
        <v>0</v>
      </c>
      <c r="K29" s="299">
        <f t="shared" si="0"/>
        <v>0</v>
      </c>
      <c r="L29" s="300">
        <f t="shared" si="1"/>
        <v>0</v>
      </c>
    </row>
    <row r="30" spans="1:13" s="202" customFormat="1" ht="20.25" customHeight="1" x14ac:dyDescent="0.25">
      <c r="A30" s="203">
        <v>20</v>
      </c>
      <c r="B30" s="281" t="s">
        <v>305</v>
      </c>
      <c r="C30" s="280" t="s">
        <v>282</v>
      </c>
      <c r="D30" s="308">
        <v>4</v>
      </c>
      <c r="E30" s="30">
        <v>0</v>
      </c>
      <c r="F30" s="30">
        <v>0</v>
      </c>
      <c r="G30" s="30">
        <v>0</v>
      </c>
      <c r="H30" s="30">
        <v>0</v>
      </c>
      <c r="I30" s="30">
        <v>0</v>
      </c>
      <c r="J30" s="30">
        <v>0</v>
      </c>
      <c r="K30" s="299">
        <f t="shared" si="0"/>
        <v>0</v>
      </c>
      <c r="L30" s="300">
        <f t="shared" si="1"/>
        <v>0</v>
      </c>
    </row>
    <row r="31" spans="1:13" s="202" customFormat="1" ht="34.5" customHeight="1" x14ac:dyDescent="0.25">
      <c r="A31" s="315">
        <v>21</v>
      </c>
      <c r="B31" s="316" t="s">
        <v>514</v>
      </c>
      <c r="C31" s="317" t="s">
        <v>282</v>
      </c>
      <c r="D31" s="318">
        <v>8.3333333333333329E-2</v>
      </c>
      <c r="E31" s="30">
        <v>0</v>
      </c>
      <c r="F31" s="30">
        <v>0</v>
      </c>
      <c r="G31" s="30">
        <v>0</v>
      </c>
      <c r="H31" s="30">
        <v>0</v>
      </c>
      <c r="I31" s="30">
        <v>0</v>
      </c>
      <c r="J31" s="30">
        <v>0</v>
      </c>
      <c r="K31" s="319">
        <f t="shared" si="0"/>
        <v>0</v>
      </c>
      <c r="L31" s="320">
        <f t="shared" si="1"/>
        <v>0</v>
      </c>
    </row>
    <row r="32" spans="1:13" ht="13.5" thickBot="1" x14ac:dyDescent="0.3">
      <c r="A32" s="533" t="s">
        <v>306</v>
      </c>
      <c r="B32" s="534"/>
      <c r="C32" s="534"/>
      <c r="D32" s="534"/>
      <c r="E32" s="534"/>
      <c r="F32" s="534"/>
      <c r="G32" s="534"/>
      <c r="H32" s="534"/>
      <c r="I32" s="534"/>
      <c r="J32" s="535"/>
      <c r="K32" s="536">
        <f>SUM(L11:L31)</f>
        <v>0</v>
      </c>
      <c r="L32" s="537"/>
    </row>
    <row r="33" spans="1:12" ht="13" thickBot="1" x14ac:dyDescent="0.3"/>
    <row r="34" spans="1:12" ht="13.5" thickBot="1" x14ac:dyDescent="0.35">
      <c r="A34" s="497" t="s">
        <v>307</v>
      </c>
      <c r="B34" s="498"/>
      <c r="C34" s="498"/>
      <c r="D34" s="498"/>
      <c r="E34" s="498"/>
      <c r="F34" s="498"/>
      <c r="G34" s="498"/>
      <c r="H34" s="498"/>
      <c r="I34" s="498"/>
      <c r="J34" s="499"/>
      <c r="K34" s="526">
        <f>K32/'Servente-SE-Item 14'!E16</f>
        <v>0</v>
      </c>
      <c r="L34" s="527"/>
    </row>
    <row r="35" spans="1:12" ht="13" x14ac:dyDescent="0.3">
      <c r="A35" s="226"/>
      <c r="B35" s="226"/>
      <c r="C35" s="226"/>
      <c r="D35" s="226"/>
      <c r="E35" s="226"/>
      <c r="F35" s="226"/>
      <c r="G35" s="226"/>
      <c r="H35" s="226"/>
      <c r="I35" s="226"/>
      <c r="J35" s="226"/>
      <c r="K35" s="227"/>
      <c r="L35" s="227"/>
    </row>
    <row r="37" spans="1:12" ht="13" thickBot="1" x14ac:dyDescent="0.3"/>
    <row r="38" spans="1:12" ht="13" x14ac:dyDescent="0.25">
      <c r="A38" s="454" t="s">
        <v>249</v>
      </c>
      <c r="B38" s="457" t="s">
        <v>308</v>
      </c>
      <c r="C38" s="460" t="s">
        <v>251</v>
      </c>
      <c r="D38" s="463" t="s">
        <v>252</v>
      </c>
      <c r="E38" s="466" t="s">
        <v>253</v>
      </c>
      <c r="F38" s="467"/>
      <c r="G38" s="467"/>
      <c r="H38" s="467"/>
      <c r="I38" s="467"/>
      <c r="J38" s="468"/>
      <c r="K38" s="469" t="s">
        <v>254</v>
      </c>
      <c r="L38" s="470"/>
    </row>
    <row r="39" spans="1:12" ht="13.5" x14ac:dyDescent="0.25">
      <c r="A39" s="455"/>
      <c r="B39" s="538"/>
      <c r="C39" s="461"/>
      <c r="D39" s="464"/>
      <c r="E39" s="195" t="s">
        <v>30</v>
      </c>
      <c r="F39" s="196" t="s">
        <v>32</v>
      </c>
      <c r="G39" s="196" t="s">
        <v>35</v>
      </c>
      <c r="H39" s="196" t="s">
        <v>37</v>
      </c>
      <c r="I39" s="196" t="s">
        <v>72</v>
      </c>
      <c r="J39" s="197" t="s">
        <v>74</v>
      </c>
      <c r="K39" s="471" t="s">
        <v>255</v>
      </c>
      <c r="L39" s="473" t="s">
        <v>256</v>
      </c>
    </row>
    <row r="40" spans="1:12" ht="27.75" customHeight="1" thickBot="1" x14ac:dyDescent="0.3">
      <c r="A40" s="456"/>
      <c r="B40" s="539"/>
      <c r="C40" s="462"/>
      <c r="D40" s="465"/>
      <c r="E40" s="198" t="s">
        <v>257</v>
      </c>
      <c r="F40" s="199" t="s">
        <v>257</v>
      </c>
      <c r="G40" s="199" t="s">
        <v>257</v>
      </c>
      <c r="H40" s="199" t="s">
        <v>257</v>
      </c>
      <c r="I40" s="199" t="s">
        <v>257</v>
      </c>
      <c r="J40" s="200" t="s">
        <v>257</v>
      </c>
      <c r="K40" s="472"/>
      <c r="L40" s="474"/>
    </row>
    <row r="41" spans="1:12" x14ac:dyDescent="0.25">
      <c r="A41" s="283">
        <v>1</v>
      </c>
      <c r="B41" s="284" t="s">
        <v>309</v>
      </c>
      <c r="C41" s="285" t="s">
        <v>251</v>
      </c>
      <c r="D41" s="309">
        <v>2</v>
      </c>
      <c r="E41" s="30">
        <v>0</v>
      </c>
      <c r="F41" s="30">
        <v>0</v>
      </c>
      <c r="G41" s="30">
        <v>0</v>
      </c>
      <c r="H41" s="30">
        <v>0</v>
      </c>
      <c r="I41" s="30">
        <v>0</v>
      </c>
      <c r="J41" s="30">
        <v>0</v>
      </c>
      <c r="K41" s="296">
        <f t="shared" ref="K41:K50" si="2">AVERAGE(E41:J41)</f>
        <v>0</v>
      </c>
      <c r="L41" s="295">
        <f t="shared" ref="L41:L50" si="3">K41*D41</f>
        <v>0</v>
      </c>
    </row>
    <row r="42" spans="1:12" x14ac:dyDescent="0.25">
      <c r="A42" s="223">
        <v>2</v>
      </c>
      <c r="B42" s="284" t="s">
        <v>310</v>
      </c>
      <c r="C42" s="272" t="s">
        <v>251</v>
      </c>
      <c r="D42" s="310">
        <v>1</v>
      </c>
      <c r="E42" s="30">
        <v>0</v>
      </c>
      <c r="F42" s="30">
        <v>0</v>
      </c>
      <c r="G42" s="30">
        <v>0</v>
      </c>
      <c r="H42" s="30">
        <v>0</v>
      </c>
      <c r="I42" s="30">
        <v>0</v>
      </c>
      <c r="J42" s="30">
        <v>0</v>
      </c>
      <c r="K42" s="296">
        <f t="shared" si="2"/>
        <v>0</v>
      </c>
      <c r="L42" s="295">
        <f t="shared" si="3"/>
        <v>0</v>
      </c>
    </row>
    <row r="43" spans="1:12" x14ac:dyDescent="0.25">
      <c r="A43" s="223">
        <v>3</v>
      </c>
      <c r="B43" s="284" t="s">
        <v>311</v>
      </c>
      <c r="C43" s="204" t="s">
        <v>251</v>
      </c>
      <c r="D43" s="310">
        <v>2</v>
      </c>
      <c r="E43" s="30">
        <v>0</v>
      </c>
      <c r="F43" s="30">
        <v>0</v>
      </c>
      <c r="G43" s="30">
        <v>0</v>
      </c>
      <c r="H43" s="30">
        <v>0</v>
      </c>
      <c r="I43" s="30">
        <v>0</v>
      </c>
      <c r="J43" s="30">
        <v>0</v>
      </c>
      <c r="K43" s="296">
        <f t="shared" si="2"/>
        <v>0</v>
      </c>
      <c r="L43" s="295">
        <f t="shared" si="3"/>
        <v>0</v>
      </c>
    </row>
    <row r="44" spans="1:12" x14ac:dyDescent="0.25">
      <c r="A44" s="223">
        <v>4</v>
      </c>
      <c r="B44" s="284" t="s">
        <v>312</v>
      </c>
      <c r="C44" s="204" t="s">
        <v>251</v>
      </c>
      <c r="D44" s="310">
        <v>1</v>
      </c>
      <c r="E44" s="30">
        <v>0</v>
      </c>
      <c r="F44" s="30">
        <v>0</v>
      </c>
      <c r="G44" s="30">
        <v>0</v>
      </c>
      <c r="H44" s="30">
        <v>0</v>
      </c>
      <c r="I44" s="30">
        <v>0</v>
      </c>
      <c r="J44" s="30">
        <v>0</v>
      </c>
      <c r="K44" s="296">
        <f t="shared" si="2"/>
        <v>0</v>
      </c>
      <c r="L44" s="295">
        <f t="shared" si="3"/>
        <v>0</v>
      </c>
    </row>
    <row r="45" spans="1:12" x14ac:dyDescent="0.25">
      <c r="A45" s="223">
        <v>5</v>
      </c>
      <c r="B45" s="284" t="s">
        <v>313</v>
      </c>
      <c r="C45" s="204" t="s">
        <v>251</v>
      </c>
      <c r="D45" s="310">
        <v>2</v>
      </c>
      <c r="E45" s="30">
        <v>0</v>
      </c>
      <c r="F45" s="30">
        <v>0</v>
      </c>
      <c r="G45" s="30">
        <v>0</v>
      </c>
      <c r="H45" s="30">
        <v>0</v>
      </c>
      <c r="I45" s="30">
        <v>0</v>
      </c>
      <c r="J45" s="30">
        <v>0</v>
      </c>
      <c r="K45" s="296">
        <f t="shared" si="2"/>
        <v>0</v>
      </c>
      <c r="L45" s="295">
        <f t="shared" si="3"/>
        <v>0</v>
      </c>
    </row>
    <row r="46" spans="1:12" x14ac:dyDescent="0.25">
      <c r="A46" s="223">
        <v>6</v>
      </c>
      <c r="B46" s="284" t="s">
        <v>314</v>
      </c>
      <c r="C46" s="204" t="s">
        <v>251</v>
      </c>
      <c r="D46" s="310">
        <v>2</v>
      </c>
      <c r="E46" s="30">
        <v>0</v>
      </c>
      <c r="F46" s="30">
        <v>0</v>
      </c>
      <c r="G46" s="30">
        <v>0</v>
      </c>
      <c r="H46" s="30">
        <v>0</v>
      </c>
      <c r="I46" s="30">
        <v>0</v>
      </c>
      <c r="J46" s="30">
        <v>0</v>
      </c>
      <c r="K46" s="296">
        <f t="shared" si="2"/>
        <v>0</v>
      </c>
      <c r="L46" s="295">
        <f t="shared" si="3"/>
        <v>0</v>
      </c>
    </row>
    <row r="47" spans="1:12" ht="42" x14ac:dyDescent="0.25">
      <c r="A47" s="223">
        <v>7</v>
      </c>
      <c r="B47" s="284" t="s">
        <v>315</v>
      </c>
      <c r="C47" s="204" t="s">
        <v>316</v>
      </c>
      <c r="D47" s="310">
        <v>2</v>
      </c>
      <c r="E47" s="30">
        <v>0</v>
      </c>
      <c r="F47" s="30">
        <v>0</v>
      </c>
      <c r="G47" s="30">
        <v>0</v>
      </c>
      <c r="H47" s="30">
        <v>0</v>
      </c>
      <c r="I47" s="30">
        <v>0</v>
      </c>
      <c r="J47" s="30">
        <v>0</v>
      </c>
      <c r="K47" s="296">
        <f t="shared" si="2"/>
        <v>0</v>
      </c>
      <c r="L47" s="295">
        <f t="shared" si="3"/>
        <v>0</v>
      </c>
    </row>
    <row r="48" spans="1:12" x14ac:dyDescent="0.25">
      <c r="A48" s="223">
        <v>8</v>
      </c>
      <c r="B48" s="286" t="s">
        <v>317</v>
      </c>
      <c r="C48" s="204" t="s">
        <v>251</v>
      </c>
      <c r="D48" s="310">
        <v>2</v>
      </c>
      <c r="E48" s="30">
        <v>0</v>
      </c>
      <c r="F48" s="30">
        <v>0</v>
      </c>
      <c r="G48" s="30">
        <v>0</v>
      </c>
      <c r="H48" s="30">
        <v>0</v>
      </c>
      <c r="I48" s="30">
        <v>0</v>
      </c>
      <c r="J48" s="30">
        <v>0</v>
      </c>
      <c r="K48" s="296">
        <f t="shared" si="2"/>
        <v>0</v>
      </c>
      <c r="L48" s="295">
        <f t="shared" si="3"/>
        <v>0</v>
      </c>
    </row>
    <row r="49" spans="1:12" x14ac:dyDescent="0.25">
      <c r="A49" s="223">
        <v>9</v>
      </c>
      <c r="B49" s="286" t="s">
        <v>318</v>
      </c>
      <c r="C49" s="294" t="s">
        <v>251</v>
      </c>
      <c r="D49" s="310">
        <v>2</v>
      </c>
      <c r="E49" s="30">
        <v>0</v>
      </c>
      <c r="F49" s="30">
        <v>0</v>
      </c>
      <c r="G49" s="30">
        <v>0</v>
      </c>
      <c r="H49" s="30">
        <v>0</v>
      </c>
      <c r="I49" s="30">
        <v>0</v>
      </c>
      <c r="J49" s="30">
        <v>0</v>
      </c>
      <c r="K49" s="296">
        <f t="shared" si="2"/>
        <v>0</v>
      </c>
      <c r="L49" s="295">
        <f t="shared" si="3"/>
        <v>0</v>
      </c>
    </row>
    <row r="50" spans="1:12" x14ac:dyDescent="0.25">
      <c r="A50" s="223">
        <v>10</v>
      </c>
      <c r="B50" s="286" t="s">
        <v>319</v>
      </c>
      <c r="C50" s="204" t="s">
        <v>251</v>
      </c>
      <c r="D50" s="310">
        <v>2</v>
      </c>
      <c r="E50" s="30">
        <v>0</v>
      </c>
      <c r="F50" s="30">
        <v>0</v>
      </c>
      <c r="G50" s="30">
        <v>0</v>
      </c>
      <c r="H50" s="30">
        <v>0</v>
      </c>
      <c r="I50" s="30">
        <v>0</v>
      </c>
      <c r="J50" s="30">
        <v>0</v>
      </c>
      <c r="K50" s="296">
        <f t="shared" si="2"/>
        <v>0</v>
      </c>
      <c r="L50" s="295">
        <f t="shared" si="3"/>
        <v>0</v>
      </c>
    </row>
    <row r="51" spans="1:12" ht="13.5" thickBot="1" x14ac:dyDescent="0.3">
      <c r="A51" s="497" t="s">
        <v>320</v>
      </c>
      <c r="B51" s="498"/>
      <c r="C51" s="498"/>
      <c r="D51" s="498"/>
      <c r="E51" s="498"/>
      <c r="F51" s="498"/>
      <c r="G51" s="498"/>
      <c r="H51" s="498"/>
      <c r="I51" s="498"/>
      <c r="J51" s="499"/>
      <c r="K51" s="521">
        <f>SUM(L41:L50)</f>
        <v>0</v>
      </c>
      <c r="L51" s="522"/>
    </row>
    <row r="52" spans="1:12" ht="13.5" thickBot="1" x14ac:dyDescent="0.3">
      <c r="A52" s="187"/>
      <c r="B52" s="187"/>
      <c r="C52" s="228"/>
      <c r="D52" s="229"/>
      <c r="E52" s="230"/>
      <c r="F52" s="230"/>
      <c r="G52" s="230"/>
      <c r="H52" s="230"/>
      <c r="I52" s="230"/>
      <c r="J52" s="230"/>
      <c r="K52" s="231"/>
      <c r="L52" s="231"/>
    </row>
    <row r="53" spans="1:12" ht="13.5" thickBot="1" x14ac:dyDescent="0.35">
      <c r="A53" s="523" t="s">
        <v>321</v>
      </c>
      <c r="B53" s="524"/>
      <c r="C53" s="524"/>
      <c r="D53" s="524"/>
      <c r="E53" s="524"/>
      <c r="F53" s="524"/>
      <c r="G53" s="524"/>
      <c r="H53" s="524"/>
      <c r="I53" s="524"/>
      <c r="J53" s="525"/>
      <c r="K53" s="526">
        <f>K51/12/'Servente-SE-Item 14'!E16</f>
        <v>0</v>
      </c>
      <c r="L53" s="527"/>
    </row>
    <row r="54" spans="1:12" ht="13.5" thickBot="1" x14ac:dyDescent="0.35">
      <c r="A54" s="226"/>
      <c r="B54" s="226"/>
      <c r="C54" s="226"/>
      <c r="D54" s="226"/>
      <c r="E54" s="226"/>
      <c r="F54" s="226"/>
      <c r="G54" s="226"/>
      <c r="H54" s="226"/>
      <c r="I54" s="226"/>
      <c r="J54" s="226"/>
      <c r="K54" s="227"/>
      <c r="L54" s="227"/>
    </row>
    <row r="55" spans="1:12" ht="13.5" thickBot="1" x14ac:dyDescent="0.35">
      <c r="A55" s="528" t="s">
        <v>322</v>
      </c>
      <c r="B55" s="529"/>
      <c r="C55" s="529"/>
      <c r="D55" s="529"/>
      <c r="E55" s="529"/>
      <c r="F55" s="529"/>
      <c r="G55" s="529"/>
      <c r="H55" s="529"/>
      <c r="I55" s="529"/>
      <c r="J55" s="530"/>
      <c r="K55" s="531" t="s">
        <v>229</v>
      </c>
      <c r="L55" s="532"/>
    </row>
    <row r="56" spans="1:12" ht="13" x14ac:dyDescent="0.3">
      <c r="A56" s="517" t="s">
        <v>323</v>
      </c>
      <c r="B56" s="518"/>
      <c r="C56" s="518"/>
      <c r="D56" s="518"/>
      <c r="E56" s="518"/>
      <c r="F56" s="518"/>
      <c r="G56" s="518"/>
      <c r="H56" s="518"/>
      <c r="I56" s="518"/>
      <c r="J56" s="518"/>
      <c r="K56" s="508">
        <f>K34</f>
        <v>0</v>
      </c>
      <c r="L56" s="509"/>
    </row>
    <row r="57" spans="1:12" ht="13.5" thickBot="1" x14ac:dyDescent="0.35">
      <c r="A57" s="515" t="s">
        <v>324</v>
      </c>
      <c r="B57" s="516"/>
      <c r="C57" s="516"/>
      <c r="D57" s="516"/>
      <c r="E57" s="516"/>
      <c r="F57" s="516"/>
      <c r="G57" s="516"/>
      <c r="H57" s="516"/>
      <c r="I57" s="516"/>
      <c r="J57" s="516"/>
      <c r="K57" s="519">
        <f>K53</f>
        <v>0</v>
      </c>
      <c r="L57" s="520"/>
    </row>
    <row r="58" spans="1:12" ht="13.5" thickBot="1" x14ac:dyDescent="0.35">
      <c r="A58" s="510" t="s">
        <v>325</v>
      </c>
      <c r="B58" s="511"/>
      <c r="C58" s="511"/>
      <c r="D58" s="511"/>
      <c r="E58" s="511"/>
      <c r="F58" s="511"/>
      <c r="G58" s="511"/>
      <c r="H58" s="511"/>
      <c r="I58" s="511"/>
      <c r="J58" s="512"/>
      <c r="K58" s="513">
        <f>SUM(K56:L57)</f>
        <v>0</v>
      </c>
      <c r="L58" s="514"/>
    </row>
    <row r="60" spans="1:12" ht="13" thickBot="1" x14ac:dyDescent="0.3"/>
    <row r="61" spans="1:12" ht="20.25" customHeight="1" x14ac:dyDescent="0.25">
      <c r="A61" s="415"/>
      <c r="B61" s="416"/>
      <c r="C61" s="421" t="s">
        <v>267</v>
      </c>
      <c r="D61" s="424"/>
      <c r="E61" s="425"/>
      <c r="F61" s="425"/>
      <c r="G61" s="425"/>
      <c r="H61" s="425"/>
      <c r="I61" s="425"/>
      <c r="J61" s="425"/>
      <c r="K61" s="425"/>
      <c r="L61" s="426"/>
    </row>
    <row r="62" spans="1:12" ht="28.5" customHeight="1" x14ac:dyDescent="0.25">
      <c r="A62" s="417"/>
      <c r="B62" s="418"/>
      <c r="C62" s="422"/>
      <c r="D62" s="427"/>
      <c r="E62" s="428"/>
      <c r="F62" s="428"/>
      <c r="G62" s="428"/>
      <c r="H62" s="428"/>
      <c r="I62" s="428"/>
      <c r="J62" s="428"/>
      <c r="K62" s="428"/>
      <c r="L62" s="429"/>
    </row>
    <row r="63" spans="1:12" ht="14.25" customHeight="1" x14ac:dyDescent="0.25">
      <c r="A63" s="417"/>
      <c r="B63" s="418"/>
      <c r="C63" s="422"/>
      <c r="D63" s="427"/>
      <c r="E63" s="428"/>
      <c r="F63" s="428"/>
      <c r="G63" s="428"/>
      <c r="H63" s="428"/>
      <c r="I63" s="428"/>
      <c r="J63" s="428"/>
      <c r="K63" s="428"/>
      <c r="L63" s="429"/>
    </row>
    <row r="64" spans="1:12" ht="13" thickBot="1" x14ac:dyDescent="0.3">
      <c r="A64" s="419"/>
      <c r="B64" s="420"/>
      <c r="C64" s="423"/>
      <c r="D64" s="430"/>
      <c r="E64" s="431"/>
      <c r="F64" s="431"/>
      <c r="G64" s="431"/>
      <c r="H64" s="431"/>
      <c r="I64" s="431"/>
      <c r="J64" s="431"/>
      <c r="K64" s="431"/>
      <c r="L64" s="432"/>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2:J32"/>
    <mergeCell ref="K32:L32"/>
    <mergeCell ref="A34:J34"/>
    <mergeCell ref="K34:L34"/>
    <mergeCell ref="A38:A40"/>
    <mergeCell ref="B38:B40"/>
    <mergeCell ref="C38:C40"/>
    <mergeCell ref="D38:D40"/>
    <mergeCell ref="E38:J38"/>
    <mergeCell ref="K38:L38"/>
    <mergeCell ref="K39:K40"/>
    <mergeCell ref="L39:L40"/>
    <mergeCell ref="K51:L51"/>
    <mergeCell ref="A53:J53"/>
    <mergeCell ref="K53:L53"/>
    <mergeCell ref="A55:J55"/>
    <mergeCell ref="K55:L55"/>
    <mergeCell ref="A51:J51"/>
    <mergeCell ref="K56:L56"/>
    <mergeCell ref="A58:J58"/>
    <mergeCell ref="K58:L58"/>
    <mergeCell ref="A61:B64"/>
    <mergeCell ref="C61:C64"/>
    <mergeCell ref="D61:L64"/>
    <mergeCell ref="A57:J57"/>
    <mergeCell ref="A56:J56"/>
    <mergeCell ref="K57:L57"/>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27"/>
  <sheetViews>
    <sheetView zoomScale="120" zoomScaleNormal="120" workbookViewId="0">
      <selection activeCell="E11" sqref="E11:J13"/>
    </sheetView>
  </sheetViews>
  <sheetFormatPr defaultRowHeight="12.5" x14ac:dyDescent="0.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558" t="s">
        <v>326</v>
      </c>
      <c r="B1" s="559"/>
      <c r="C1" s="559"/>
      <c r="D1" s="559"/>
      <c r="E1" s="559"/>
      <c r="F1" s="559"/>
      <c r="G1" s="559"/>
      <c r="H1" s="559"/>
      <c r="I1" s="559"/>
      <c r="J1" s="559"/>
      <c r="K1" s="559"/>
      <c r="L1" s="560"/>
    </row>
    <row r="2" spans="1:14" ht="13" customHeight="1" x14ac:dyDescent="0.25">
      <c r="A2" s="252" t="s">
        <v>30</v>
      </c>
      <c r="B2" s="484" t="s">
        <v>327</v>
      </c>
      <c r="C2" s="484"/>
      <c r="D2" s="484"/>
      <c r="E2" s="282" t="s">
        <v>243</v>
      </c>
      <c r="F2" s="495" t="s">
        <v>328</v>
      </c>
      <c r="G2" s="484"/>
      <c r="H2" s="484"/>
      <c r="I2" s="484"/>
      <c r="J2" s="242" t="s">
        <v>244</v>
      </c>
      <c r="K2" s="561"/>
      <c r="L2" s="562"/>
    </row>
    <row r="3" spans="1:14" ht="13" customHeight="1" x14ac:dyDescent="0.25">
      <c r="A3" s="253" t="s">
        <v>32</v>
      </c>
      <c r="B3" s="490" t="s">
        <v>247</v>
      </c>
      <c r="C3" s="490"/>
      <c r="D3" s="490"/>
      <c r="E3" s="287" t="s">
        <v>243</v>
      </c>
      <c r="F3" s="492" t="s">
        <v>329</v>
      </c>
      <c r="G3" s="486"/>
      <c r="H3" s="486"/>
      <c r="I3" s="486"/>
      <c r="J3" s="244" t="s">
        <v>244</v>
      </c>
      <c r="K3" s="563"/>
      <c r="L3" s="564"/>
    </row>
    <row r="4" spans="1:14" ht="13" customHeight="1" x14ac:dyDescent="0.25">
      <c r="A4" s="254" t="s">
        <v>35</v>
      </c>
      <c r="B4" s="488" t="s">
        <v>330</v>
      </c>
      <c r="C4" s="488"/>
      <c r="D4" s="488"/>
      <c r="E4" s="192" t="s">
        <v>243</v>
      </c>
      <c r="F4" s="493" t="s">
        <v>331</v>
      </c>
      <c r="G4" s="545"/>
      <c r="H4" s="545"/>
      <c r="I4" s="545"/>
      <c r="J4" s="246" t="s">
        <v>244</v>
      </c>
      <c r="K4" s="565"/>
      <c r="L4" s="566"/>
    </row>
    <row r="5" spans="1:14" ht="13" x14ac:dyDescent="0.25">
      <c r="A5" s="214" t="s">
        <v>37</v>
      </c>
      <c r="B5" s="490" t="s">
        <v>332</v>
      </c>
      <c r="C5" s="490"/>
      <c r="D5" s="490"/>
      <c r="E5" s="191" t="s">
        <v>243</v>
      </c>
      <c r="F5" s="492" t="s">
        <v>333</v>
      </c>
      <c r="G5" s="486"/>
      <c r="H5" s="486"/>
      <c r="I5" s="486"/>
      <c r="J5" s="191" t="s">
        <v>244</v>
      </c>
      <c r="K5" s="567"/>
      <c r="L5" s="491"/>
    </row>
    <row r="6" spans="1:14" ht="13" x14ac:dyDescent="0.25">
      <c r="A6" s="215" t="s">
        <v>72</v>
      </c>
      <c r="B6" s="488"/>
      <c r="C6" s="488"/>
      <c r="D6" s="488"/>
      <c r="E6" s="192" t="s">
        <v>243</v>
      </c>
      <c r="F6" s="493"/>
      <c r="G6" s="488"/>
      <c r="H6" s="488"/>
      <c r="I6" s="488"/>
      <c r="J6" s="192" t="s">
        <v>244</v>
      </c>
      <c r="K6" s="488"/>
      <c r="L6" s="489"/>
    </row>
    <row r="7" spans="1:14" ht="13.5" thickBot="1" x14ac:dyDescent="0.3">
      <c r="A7" s="216" t="s">
        <v>74</v>
      </c>
      <c r="B7" s="516"/>
      <c r="C7" s="516"/>
      <c r="D7" s="516"/>
      <c r="E7" s="217" t="s">
        <v>243</v>
      </c>
      <c r="F7" s="572"/>
      <c r="G7" s="573"/>
      <c r="H7" s="573"/>
      <c r="I7" s="573"/>
      <c r="J7" s="218" t="s">
        <v>244</v>
      </c>
      <c r="K7" s="516"/>
      <c r="L7" s="574"/>
    </row>
    <row r="8" spans="1:14" ht="13" x14ac:dyDescent="0.25">
      <c r="A8" s="454" t="s">
        <v>249</v>
      </c>
      <c r="B8" s="457" t="s">
        <v>334</v>
      </c>
      <c r="C8" s="460" t="s">
        <v>251</v>
      </c>
      <c r="D8" s="460" t="s">
        <v>252</v>
      </c>
      <c r="E8" s="575" t="s">
        <v>253</v>
      </c>
      <c r="F8" s="575"/>
      <c r="G8" s="575"/>
      <c r="H8" s="575"/>
      <c r="I8" s="575"/>
      <c r="J8" s="575"/>
      <c r="K8" s="568" t="s">
        <v>254</v>
      </c>
      <c r="L8" s="569"/>
    </row>
    <row r="9" spans="1:14" ht="13.5" x14ac:dyDescent="0.25">
      <c r="A9" s="455"/>
      <c r="B9" s="458"/>
      <c r="C9" s="461"/>
      <c r="D9" s="461"/>
      <c r="E9" s="219" t="s">
        <v>30</v>
      </c>
      <c r="F9" s="196" t="s">
        <v>32</v>
      </c>
      <c r="G9" s="196" t="s">
        <v>35</v>
      </c>
      <c r="H9" s="196" t="s">
        <v>37</v>
      </c>
      <c r="I9" s="196" t="s">
        <v>72</v>
      </c>
      <c r="J9" s="196" t="s">
        <v>74</v>
      </c>
      <c r="K9" s="458" t="s">
        <v>255</v>
      </c>
      <c r="L9" s="570" t="s">
        <v>256</v>
      </c>
    </row>
    <row r="10" spans="1:14" x14ac:dyDescent="0.25">
      <c r="A10" s="456"/>
      <c r="B10" s="459"/>
      <c r="C10" s="462"/>
      <c r="D10" s="462"/>
      <c r="E10" s="199" t="s">
        <v>257</v>
      </c>
      <c r="F10" s="199" t="s">
        <v>257</v>
      </c>
      <c r="G10" s="199" t="s">
        <v>257</v>
      </c>
      <c r="H10" s="199" t="s">
        <v>257</v>
      </c>
      <c r="I10" s="199" t="s">
        <v>257</v>
      </c>
      <c r="J10" s="199" t="s">
        <v>257</v>
      </c>
      <c r="K10" s="459"/>
      <c r="L10" s="571"/>
    </row>
    <row r="11" spans="1:14" s="202" customFormat="1" x14ac:dyDescent="0.25">
      <c r="A11" s="203">
        <v>1</v>
      </c>
      <c r="B11" s="271" t="s">
        <v>335</v>
      </c>
      <c r="C11" s="204" t="s">
        <v>251</v>
      </c>
      <c r="D11" s="311">
        <v>1</v>
      </c>
      <c r="E11" s="30">
        <v>0</v>
      </c>
      <c r="F11" s="30">
        <v>0</v>
      </c>
      <c r="G11" s="30">
        <v>0</v>
      </c>
      <c r="H11" s="30">
        <v>0</v>
      </c>
      <c r="I11" s="30">
        <v>0</v>
      </c>
      <c r="J11" s="30">
        <v>0</v>
      </c>
      <c r="K11" s="296">
        <f>AVERAGE(E11:J11)</f>
        <v>0</v>
      </c>
      <c r="L11" s="295">
        <f>K11*D11</f>
        <v>0</v>
      </c>
      <c r="N11" s="213"/>
    </row>
    <row r="12" spans="1:14" s="202" customFormat="1" x14ac:dyDescent="0.25">
      <c r="A12" s="203">
        <v>2</v>
      </c>
      <c r="B12" s="209" t="s">
        <v>336</v>
      </c>
      <c r="C12" s="204" t="s">
        <v>251</v>
      </c>
      <c r="D12" s="312">
        <v>2</v>
      </c>
      <c r="E12" s="30">
        <v>0</v>
      </c>
      <c r="F12" s="30">
        <v>0</v>
      </c>
      <c r="G12" s="30">
        <v>0</v>
      </c>
      <c r="H12" s="30">
        <v>0</v>
      </c>
      <c r="I12" s="30">
        <v>0</v>
      </c>
      <c r="J12" s="30">
        <v>0</v>
      </c>
      <c r="K12" s="296">
        <f>AVERAGE(E12:J12)</f>
        <v>0</v>
      </c>
      <c r="L12" s="295">
        <f>K12*D12</f>
        <v>0</v>
      </c>
    </row>
    <row r="13" spans="1:14" s="202" customFormat="1" x14ac:dyDescent="0.25">
      <c r="A13" s="203">
        <v>3</v>
      </c>
      <c r="B13" s="209" t="s">
        <v>337</v>
      </c>
      <c r="C13" s="204" t="s">
        <v>251</v>
      </c>
      <c r="D13" s="312">
        <v>2</v>
      </c>
      <c r="E13" s="30">
        <v>0</v>
      </c>
      <c r="F13" s="30">
        <v>0</v>
      </c>
      <c r="G13" s="30">
        <v>0</v>
      </c>
      <c r="H13" s="30">
        <v>0</v>
      </c>
      <c r="I13" s="30">
        <v>0</v>
      </c>
      <c r="J13" s="30">
        <v>0</v>
      </c>
      <c r="K13" s="296">
        <f>AVERAGE(E13:J13)</f>
        <v>0</v>
      </c>
      <c r="L13" s="295">
        <f>K13*D13</f>
        <v>0</v>
      </c>
    </row>
    <row r="14" spans="1:14" s="202" customFormat="1" ht="13" customHeight="1" x14ac:dyDescent="0.25">
      <c r="A14" s="497" t="s">
        <v>338</v>
      </c>
      <c r="B14" s="498"/>
      <c r="C14" s="498"/>
      <c r="D14" s="498"/>
      <c r="E14" s="498"/>
      <c r="F14" s="498"/>
      <c r="G14" s="498"/>
      <c r="H14" s="498"/>
      <c r="I14" s="498"/>
      <c r="J14" s="499"/>
      <c r="K14" s="577">
        <f>SUM(L10:L13)</f>
        <v>0</v>
      </c>
      <c r="L14" s="578"/>
    </row>
    <row r="15" spans="1:14" s="202" customFormat="1" ht="13" x14ac:dyDescent="0.25">
      <c r="A15" s="187"/>
      <c r="B15" s="187"/>
      <c r="C15" s="187"/>
      <c r="D15" s="187"/>
      <c r="E15" s="187"/>
      <c r="F15" s="187"/>
      <c r="G15" s="187"/>
      <c r="H15" s="187"/>
      <c r="I15" s="187"/>
      <c r="J15" s="187"/>
      <c r="K15" s="236"/>
      <c r="L15" s="236"/>
    </row>
    <row r="16" spans="1:14" s="202" customFormat="1" ht="13" x14ac:dyDescent="0.3">
      <c r="A16" s="497" t="s">
        <v>339</v>
      </c>
      <c r="B16" s="498"/>
      <c r="C16" s="498"/>
      <c r="D16" s="498"/>
      <c r="E16" s="498"/>
      <c r="F16" s="498"/>
      <c r="G16" s="498"/>
      <c r="H16" s="498"/>
      <c r="I16" s="498"/>
      <c r="J16" s="499"/>
      <c r="K16" s="502">
        <f>(K14*10%)/12/'Servente-SE-Item 14'!E16</f>
        <v>0</v>
      </c>
      <c r="L16" s="503"/>
    </row>
    <row r="17" spans="1:12" s="202" customFormat="1" ht="13" x14ac:dyDescent="0.25">
      <c r="A17" s="187"/>
      <c r="B17" s="187"/>
      <c r="C17" s="187"/>
      <c r="D17" s="187"/>
      <c r="E17" s="187"/>
      <c r="F17" s="187"/>
      <c r="G17" s="187"/>
      <c r="H17" s="187"/>
      <c r="I17" s="187"/>
      <c r="J17" s="187"/>
      <c r="K17" s="231"/>
      <c r="L17" s="231"/>
    </row>
    <row r="18" spans="1:12" s="202" customFormat="1" x14ac:dyDescent="0.25">
      <c r="A18" s="415"/>
      <c r="B18" s="416"/>
      <c r="C18" s="421" t="s">
        <v>267</v>
      </c>
      <c r="D18" s="424"/>
      <c r="E18" s="425"/>
      <c r="F18" s="425"/>
      <c r="G18" s="425"/>
      <c r="H18" s="425"/>
      <c r="I18" s="425"/>
      <c r="J18" s="425"/>
      <c r="K18" s="425"/>
      <c r="L18" s="426"/>
    </row>
    <row r="19" spans="1:12" s="202" customFormat="1" x14ac:dyDescent="0.25">
      <c r="A19" s="417"/>
      <c r="B19" s="418"/>
      <c r="C19" s="422"/>
      <c r="D19" s="427"/>
      <c r="E19" s="428"/>
      <c r="F19" s="428"/>
      <c r="G19" s="428"/>
      <c r="H19" s="428"/>
      <c r="I19" s="428"/>
      <c r="J19" s="428"/>
      <c r="K19" s="428"/>
      <c r="L19" s="429"/>
    </row>
    <row r="20" spans="1:12" x14ac:dyDescent="0.25">
      <c r="A20" s="417"/>
      <c r="B20" s="418"/>
      <c r="C20" s="422"/>
      <c r="D20" s="427"/>
      <c r="E20" s="428"/>
      <c r="F20" s="428"/>
      <c r="G20" s="428"/>
      <c r="H20" s="428"/>
      <c r="I20" s="428"/>
      <c r="J20" s="428"/>
      <c r="K20" s="428"/>
      <c r="L20" s="429"/>
    </row>
    <row r="21" spans="1:12" x14ac:dyDescent="0.25">
      <c r="A21" s="419"/>
      <c r="B21" s="420"/>
      <c r="C21" s="423"/>
      <c r="D21" s="430"/>
      <c r="E21" s="431"/>
      <c r="F21" s="431"/>
      <c r="G21" s="431"/>
      <c r="H21" s="431"/>
      <c r="I21" s="431"/>
      <c r="J21" s="431"/>
      <c r="K21" s="431"/>
      <c r="L21" s="432"/>
    </row>
    <row r="23" spans="1:12" x14ac:dyDescent="0.25">
      <c r="A23" s="576" t="s">
        <v>340</v>
      </c>
      <c r="B23" s="434"/>
      <c r="C23" s="434"/>
      <c r="D23" s="434"/>
      <c r="E23" s="434"/>
      <c r="F23" s="434"/>
      <c r="G23" s="434"/>
      <c r="H23" s="434"/>
      <c r="I23" s="434"/>
      <c r="J23" s="434"/>
      <c r="K23" s="434"/>
      <c r="L23" s="435"/>
    </row>
    <row r="24" spans="1:12" ht="20.25" customHeight="1" x14ac:dyDescent="0.25">
      <c r="A24" s="436"/>
      <c r="B24" s="414"/>
      <c r="C24" s="414"/>
      <c r="D24" s="414"/>
      <c r="E24" s="414"/>
      <c r="F24" s="414"/>
      <c r="G24" s="414"/>
      <c r="H24" s="414"/>
      <c r="I24" s="414"/>
      <c r="J24" s="414"/>
      <c r="K24" s="414"/>
      <c r="L24" s="437"/>
    </row>
    <row r="25" spans="1:12" x14ac:dyDescent="0.25">
      <c r="A25" s="436"/>
      <c r="B25" s="414"/>
      <c r="C25" s="414"/>
      <c r="D25" s="414"/>
      <c r="E25" s="414"/>
      <c r="F25" s="414"/>
      <c r="G25" s="414"/>
      <c r="H25" s="414"/>
      <c r="I25" s="414"/>
      <c r="J25" s="414"/>
      <c r="K25" s="414"/>
      <c r="L25" s="437"/>
    </row>
    <row r="26" spans="1:12" ht="14.25" customHeight="1" x14ac:dyDescent="0.25">
      <c r="A26" s="436"/>
      <c r="B26" s="414"/>
      <c r="C26" s="414"/>
      <c r="D26" s="414"/>
      <c r="E26" s="414"/>
      <c r="F26" s="414"/>
      <c r="G26" s="414"/>
      <c r="H26" s="414"/>
      <c r="I26" s="414"/>
      <c r="J26" s="414"/>
      <c r="K26" s="414"/>
      <c r="L26" s="437"/>
    </row>
    <row r="27" spans="1:12" x14ac:dyDescent="0.25">
      <c r="A27" s="438"/>
      <c r="B27" s="439"/>
      <c r="C27" s="439"/>
      <c r="D27" s="439"/>
      <c r="E27" s="439"/>
      <c r="F27" s="439"/>
      <c r="G27" s="439"/>
      <c r="H27" s="439"/>
      <c r="I27" s="439"/>
      <c r="J27" s="439"/>
      <c r="K27" s="439"/>
      <c r="L27" s="440"/>
    </row>
  </sheetData>
  <mergeCells count="35">
    <mergeCell ref="A23:L27"/>
    <mergeCell ref="A14:J14"/>
    <mergeCell ref="K14:L14"/>
    <mergeCell ref="A16:J16"/>
    <mergeCell ref="K16:L16"/>
    <mergeCell ref="A18:B21"/>
    <mergeCell ref="C18:C21"/>
    <mergeCell ref="D18:L2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hyperlinks>
    <hyperlink ref="F2" r:id="rId1" xr:uid="{1781DA70-9730-4147-9E5D-DDD6EB5C0FAE}"/>
    <hyperlink ref="F3" r:id="rId2" xr:uid="{4E35AB20-D067-4CF6-B527-6220A515A277}"/>
    <hyperlink ref="F4" r:id="rId3" xr:uid="{0A11B42E-690C-40EE-A9F4-AFF95D4A9DF5}"/>
    <hyperlink ref="F5" r:id="rId4" xr:uid="{5A0BE5D6-7CB4-43E1-93F3-EF724FB14359}"/>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341</v>
      </c>
    </row>
    <row r="3" spans="1:8" ht="13" thickBot="1" x14ac:dyDescent="0.3">
      <c r="A3" s="50"/>
    </row>
    <row r="4" spans="1:8" ht="13.5" thickBot="1" x14ac:dyDescent="0.35">
      <c r="A4" s="596" t="s">
        <v>342</v>
      </c>
      <c r="B4" s="597"/>
      <c r="C4" s="597"/>
      <c r="D4" s="597"/>
      <c r="E4" s="598"/>
      <c r="H4" s="10" t="s">
        <v>343</v>
      </c>
    </row>
    <row r="5" spans="1:8" ht="13.5" thickBot="1" x14ac:dyDescent="0.3">
      <c r="A5" s="599" t="s">
        <v>344</v>
      </c>
      <c r="B5" s="599"/>
      <c r="C5" s="599"/>
      <c r="D5" s="599"/>
      <c r="E5" s="80" t="s">
        <v>6</v>
      </c>
    </row>
    <row r="6" spans="1:8" ht="13" x14ac:dyDescent="0.25">
      <c r="A6" s="57" t="s">
        <v>345</v>
      </c>
      <c r="B6" s="62"/>
      <c r="C6" s="62"/>
      <c r="D6" s="62"/>
      <c r="E6" s="137">
        <v>88.61</v>
      </c>
      <c r="F6" s="107" t="s">
        <v>346</v>
      </c>
      <c r="G6" s="135">
        <v>0.5</v>
      </c>
      <c r="H6" t="s">
        <v>347</v>
      </c>
    </row>
    <row r="7" spans="1:8" ht="13.5" thickBot="1" x14ac:dyDescent="0.3">
      <c r="A7" s="57" t="s">
        <v>348</v>
      </c>
      <c r="B7" s="62"/>
      <c r="C7" s="62"/>
      <c r="D7" s="62"/>
      <c r="E7" s="138">
        <v>1.35</v>
      </c>
      <c r="G7" s="136">
        <v>0.5</v>
      </c>
      <c r="H7" t="s">
        <v>349</v>
      </c>
    </row>
    <row r="8" spans="1:8" ht="13.5" thickBot="1" x14ac:dyDescent="0.3">
      <c r="A8" s="60" t="s">
        <v>350</v>
      </c>
      <c r="B8" s="61"/>
      <c r="C8" s="61"/>
      <c r="D8" s="61"/>
      <c r="E8" s="139">
        <v>10.039999999999999</v>
      </c>
    </row>
    <row r="9" spans="1:8" ht="13" thickBot="1" x14ac:dyDescent="0.3">
      <c r="A9" s="50"/>
    </row>
    <row r="10" spans="1:8" ht="13.5" thickBot="1" x14ac:dyDescent="0.3">
      <c r="A10" s="596" t="s">
        <v>342</v>
      </c>
      <c r="B10" s="597"/>
      <c r="C10" s="597"/>
      <c r="D10" s="597"/>
      <c r="E10" s="598"/>
    </row>
    <row r="11" spans="1:8" ht="13.5" thickBot="1" x14ac:dyDescent="0.3">
      <c r="A11" s="599" t="s">
        <v>344</v>
      </c>
      <c r="B11" s="599"/>
      <c r="C11" s="599"/>
      <c r="D11" s="599"/>
      <c r="E11" s="80" t="s">
        <v>6</v>
      </c>
    </row>
    <row r="12" spans="1:8" ht="13" x14ac:dyDescent="0.25">
      <c r="A12" s="58" t="s">
        <v>351</v>
      </c>
      <c r="B12" s="59"/>
      <c r="C12" s="59"/>
      <c r="D12" s="59"/>
      <c r="E12" s="140">
        <f>E6*G6</f>
        <v>44.305</v>
      </c>
    </row>
    <row r="13" spans="1:8" ht="13.5" thickBot="1" x14ac:dyDescent="0.3">
      <c r="A13" s="57" t="s">
        <v>352</v>
      </c>
      <c r="B13" s="62"/>
      <c r="C13" s="62"/>
      <c r="D13" s="62"/>
      <c r="E13" s="141">
        <f>E6*G7</f>
        <v>44.305</v>
      </c>
    </row>
    <row r="14" spans="1:8" ht="13" thickBot="1" x14ac:dyDescent="0.3">
      <c r="A14" s="50"/>
    </row>
    <row r="15" spans="1:8" ht="13.5" thickBot="1" x14ac:dyDescent="0.35">
      <c r="A15" s="76" t="s">
        <v>353</v>
      </c>
      <c r="B15" s="77"/>
      <c r="C15" s="143">
        <v>12</v>
      </c>
      <c r="E15" s="76" t="s">
        <v>353</v>
      </c>
      <c r="F15" s="77"/>
      <c r="G15" s="142">
        <v>18</v>
      </c>
      <c r="H15" s="37" t="s">
        <v>354</v>
      </c>
    </row>
    <row r="16" spans="1:8" ht="13" thickBot="1" x14ac:dyDescent="0.3">
      <c r="A16" s="50"/>
      <c r="E16" s="50"/>
    </row>
    <row r="17" spans="1:16" ht="13.5" thickBot="1" x14ac:dyDescent="0.3">
      <c r="A17" s="582" t="s">
        <v>355</v>
      </c>
      <c r="B17" s="583"/>
      <c r="C17" s="584"/>
      <c r="E17" s="582" t="s">
        <v>355</v>
      </c>
      <c r="F17" s="583"/>
      <c r="G17" s="584"/>
    </row>
    <row r="18" spans="1:16" x14ac:dyDescent="0.25">
      <c r="A18" s="68"/>
      <c r="C18" s="69"/>
      <c r="E18" s="68"/>
      <c r="G18" s="69"/>
    </row>
    <row r="19" spans="1:16" ht="13" x14ac:dyDescent="0.3">
      <c r="A19" s="70" t="s">
        <v>2</v>
      </c>
      <c r="C19" s="69"/>
      <c r="E19" s="70" t="s">
        <v>2</v>
      </c>
      <c r="G19" s="69"/>
    </row>
    <row r="20" spans="1:16" x14ac:dyDescent="0.25">
      <c r="A20" s="68" t="s">
        <v>3</v>
      </c>
      <c r="C20" s="71">
        <f>'Servente-SE-Item 14'!I45</f>
        <v>0</v>
      </c>
      <c r="E20" s="68" t="s">
        <v>3</v>
      </c>
      <c r="G20" s="71">
        <f>'Servente-SE-Item 14'!I45</f>
        <v>0</v>
      </c>
    </row>
    <row r="21" spans="1:16" x14ac:dyDescent="0.25">
      <c r="A21" s="68" t="s">
        <v>356</v>
      </c>
      <c r="C21" s="71">
        <f>'Servente-SE-Item 14'!I102</f>
        <v>0</v>
      </c>
      <c r="E21" s="68" t="s">
        <v>356</v>
      </c>
      <c r="G21" s="71">
        <f>'Servente-SE-Item 14'!I102</f>
        <v>0</v>
      </c>
    </row>
    <row r="22" spans="1:16" ht="13" x14ac:dyDescent="0.25">
      <c r="A22" s="68" t="s">
        <v>357</v>
      </c>
      <c r="C22" s="71">
        <f>-'Mód2.2'!C11</f>
        <v>0</v>
      </c>
      <c r="D22" s="115" t="s">
        <v>358</v>
      </c>
      <c r="E22" s="68" t="s">
        <v>357</v>
      </c>
      <c r="G22" s="71">
        <f>-'Mód2.2'!C11</f>
        <v>0</v>
      </c>
    </row>
    <row r="23" spans="1:16" ht="13" x14ac:dyDescent="0.3">
      <c r="A23" s="70" t="s">
        <v>5</v>
      </c>
      <c r="C23" s="72">
        <f>SUM(C20:C22)</f>
        <v>0</v>
      </c>
      <c r="E23" s="70" t="s">
        <v>5</v>
      </c>
      <c r="G23" s="72">
        <f>SUM(G20:G22)</f>
        <v>0</v>
      </c>
    </row>
    <row r="24" spans="1:16" x14ac:dyDescent="0.25">
      <c r="A24" s="68"/>
      <c r="C24" s="69"/>
      <c r="E24" s="68"/>
      <c r="G24" s="69"/>
    </row>
    <row r="25" spans="1:16" ht="13" x14ac:dyDescent="0.3">
      <c r="A25" s="70" t="s">
        <v>353</v>
      </c>
      <c r="C25" s="75">
        <f>C15</f>
        <v>12</v>
      </c>
      <c r="E25" s="70" t="s">
        <v>353</v>
      </c>
      <c r="G25" s="75">
        <f>G15</f>
        <v>18</v>
      </c>
    </row>
    <row r="26" spans="1:16" ht="13" x14ac:dyDescent="0.3">
      <c r="A26" s="70" t="s">
        <v>359</v>
      </c>
      <c r="C26" s="85">
        <f>E12</f>
        <v>44.305</v>
      </c>
      <c r="E26" s="70" t="s">
        <v>359</v>
      </c>
      <c r="G26" s="85">
        <f>E12</f>
        <v>44.305</v>
      </c>
    </row>
    <row r="27" spans="1:16" ht="13" thickBot="1" x14ac:dyDescent="0.3">
      <c r="A27" s="68"/>
      <c r="C27" s="69"/>
      <c r="E27" s="68"/>
      <c r="G27" s="69"/>
    </row>
    <row r="28" spans="1:16" ht="13.5" thickBot="1" x14ac:dyDescent="0.35">
      <c r="A28" s="64" t="s">
        <v>360</v>
      </c>
      <c r="B28" s="65"/>
      <c r="C28" s="79">
        <f>C23/C25*C26%</f>
        <v>0</v>
      </c>
      <c r="E28" s="116" t="s">
        <v>361</v>
      </c>
      <c r="F28" s="65"/>
      <c r="G28" s="79">
        <f>G23/G25*G26%</f>
        <v>0</v>
      </c>
    </row>
    <row r="29" spans="1:16" ht="13" thickBot="1" x14ac:dyDescent="0.3"/>
    <row r="30" spans="1:16" ht="13.5" thickBot="1" x14ac:dyDescent="0.3">
      <c r="A30" s="333" t="s">
        <v>362</v>
      </c>
      <c r="B30" s="334"/>
      <c r="C30" s="334"/>
      <c r="D30" s="334"/>
      <c r="E30" s="334"/>
      <c r="F30" s="334"/>
      <c r="G30" s="335"/>
      <c r="J30" s="333" t="s">
        <v>362</v>
      </c>
      <c r="K30" s="334"/>
      <c r="L30" s="334"/>
      <c r="M30" s="334"/>
      <c r="N30" s="334"/>
      <c r="O30" s="334"/>
      <c r="P30" s="335"/>
    </row>
    <row r="31" spans="1:16" x14ac:dyDescent="0.25">
      <c r="A31" s="68"/>
      <c r="G31" s="69"/>
      <c r="J31" s="68"/>
      <c r="P31" s="69"/>
    </row>
    <row r="32" spans="1:16" ht="13" x14ac:dyDescent="0.3">
      <c r="A32" s="70" t="s">
        <v>2</v>
      </c>
      <c r="G32" s="69"/>
      <c r="J32" s="70" t="s">
        <v>2</v>
      </c>
      <c r="P32" s="69"/>
    </row>
    <row r="33" spans="1:19" x14ac:dyDescent="0.25">
      <c r="A33" s="68" t="s">
        <v>3</v>
      </c>
      <c r="G33" s="71">
        <f>'Servente-SE-Item 14'!I45</f>
        <v>0</v>
      </c>
      <c r="J33" s="68" t="s">
        <v>1</v>
      </c>
      <c r="P33" s="71">
        <f>'Mód2.2'!H11</f>
        <v>0</v>
      </c>
    </row>
    <row r="34" spans="1:19" x14ac:dyDescent="0.25">
      <c r="A34" s="68" t="s">
        <v>4</v>
      </c>
      <c r="G34" s="71">
        <f>'Servente-SE-Item 14'!I54</f>
        <v>0</v>
      </c>
      <c r="J34" s="68"/>
      <c r="P34" s="71"/>
    </row>
    <row r="35" spans="1:19" ht="13" x14ac:dyDescent="0.3">
      <c r="A35" s="70" t="s">
        <v>5</v>
      </c>
      <c r="G35" s="72">
        <f>SUM(G33:G34)</f>
        <v>0</v>
      </c>
      <c r="H35" s="593" t="s">
        <v>358</v>
      </c>
      <c r="I35" s="594"/>
      <c r="J35" s="70" t="s">
        <v>5</v>
      </c>
      <c r="P35" s="72">
        <f>SUM(P33:P34)</f>
        <v>0</v>
      </c>
    </row>
    <row r="36" spans="1:19" x14ac:dyDescent="0.25">
      <c r="A36" s="68"/>
      <c r="G36" s="69"/>
      <c r="J36" s="68"/>
      <c r="P36" s="69"/>
    </row>
    <row r="37" spans="1:19" ht="13" x14ac:dyDescent="0.3">
      <c r="A37" s="70" t="s">
        <v>363</v>
      </c>
      <c r="G37" s="73">
        <f>'Servente-SE-Item 14'!H74</f>
        <v>0.08</v>
      </c>
      <c r="J37" s="70"/>
      <c r="P37" s="73"/>
    </row>
    <row r="38" spans="1:19" ht="13" x14ac:dyDescent="0.3">
      <c r="A38" s="70" t="s">
        <v>364</v>
      </c>
      <c r="G38" s="73">
        <v>0.4</v>
      </c>
      <c r="J38" s="70" t="s">
        <v>364</v>
      </c>
      <c r="P38" s="73">
        <v>0.4</v>
      </c>
    </row>
    <row r="39" spans="1:19" ht="13" x14ac:dyDescent="0.3">
      <c r="A39" s="70" t="s">
        <v>359</v>
      </c>
      <c r="C39" s="74"/>
      <c r="G39" s="85">
        <f>E12</f>
        <v>44.305</v>
      </c>
      <c r="J39" s="70" t="s">
        <v>359</v>
      </c>
      <c r="L39" s="74"/>
      <c r="P39" s="85">
        <f>E12</f>
        <v>44.305</v>
      </c>
    </row>
    <row r="40" spans="1:19" ht="13" thickBot="1" x14ac:dyDescent="0.3">
      <c r="A40" s="68"/>
      <c r="G40" s="69"/>
      <c r="J40" s="68"/>
      <c r="P40" s="69"/>
    </row>
    <row r="41" spans="1:19" ht="13.5" thickBot="1" x14ac:dyDescent="0.3">
      <c r="A41" s="333" t="s">
        <v>365</v>
      </c>
      <c r="B41" s="334"/>
      <c r="C41" s="334"/>
      <c r="D41" s="334"/>
      <c r="E41" s="334"/>
      <c r="F41" s="334"/>
      <c r="G41" s="79">
        <f>G35*G37*G38*G39%</f>
        <v>0</v>
      </c>
      <c r="J41" s="591" t="s">
        <v>366</v>
      </c>
      <c r="K41" s="592"/>
      <c r="L41" s="592"/>
      <c r="M41" s="592"/>
      <c r="N41" s="592"/>
      <c r="O41" s="592"/>
      <c r="P41" s="79">
        <f>P35*P38*P39%</f>
        <v>0</v>
      </c>
    </row>
    <row r="43" spans="1:19" ht="13" thickBot="1" x14ac:dyDescent="0.3"/>
    <row r="44" spans="1:19" ht="13.5" thickBot="1" x14ac:dyDescent="0.3">
      <c r="A44" s="585" t="s">
        <v>367</v>
      </c>
      <c r="B44" s="586"/>
      <c r="C44" s="587"/>
      <c r="E44" s="585" t="s">
        <v>367</v>
      </c>
      <c r="F44" s="586"/>
      <c r="G44" s="587"/>
    </row>
    <row r="45" spans="1:19" ht="13" x14ac:dyDescent="0.3">
      <c r="A45" s="68"/>
      <c r="C45" s="69"/>
      <c r="E45" s="68"/>
      <c r="G45" s="69"/>
      <c r="J45" s="86" t="s">
        <v>368</v>
      </c>
    </row>
    <row r="46" spans="1:19" ht="13" x14ac:dyDescent="0.3">
      <c r="A46" s="70" t="s">
        <v>2</v>
      </c>
      <c r="C46" s="69"/>
      <c r="E46" s="70" t="s">
        <v>2</v>
      </c>
      <c r="G46" s="69"/>
    </row>
    <row r="47" spans="1:19" ht="12.75" customHeight="1" x14ac:dyDescent="0.25">
      <c r="A47" s="68" t="s">
        <v>3</v>
      </c>
      <c r="C47" s="71">
        <f>'Servente-SE-Item 14'!I45</f>
        <v>0</v>
      </c>
      <c r="E47" s="68" t="s">
        <v>3</v>
      </c>
      <c r="G47" s="71">
        <f>'Servente-SE-Item 14'!I45</f>
        <v>0</v>
      </c>
      <c r="J47" s="414" t="s">
        <v>369</v>
      </c>
      <c r="K47" s="414"/>
      <c r="L47" s="414"/>
      <c r="M47" s="414"/>
      <c r="N47" s="414"/>
      <c r="O47" s="414"/>
      <c r="P47" s="414"/>
      <c r="Q47" s="414"/>
      <c r="R47" s="414"/>
      <c r="S47" s="414"/>
    </row>
    <row r="48" spans="1:19" ht="13" x14ac:dyDescent="0.25">
      <c r="A48" s="68" t="s">
        <v>356</v>
      </c>
      <c r="C48" s="71">
        <f>'Servente-SE-Item 14'!I102</f>
        <v>0</v>
      </c>
      <c r="E48" s="68" t="s">
        <v>356</v>
      </c>
      <c r="G48" s="71">
        <f>'Servente-SE-Item 14'!I102</f>
        <v>0</v>
      </c>
      <c r="H48" s="53"/>
      <c r="I48" s="53"/>
      <c r="J48" s="414"/>
      <c r="K48" s="414"/>
      <c r="L48" s="414"/>
      <c r="M48" s="414"/>
      <c r="N48" s="414"/>
      <c r="O48" s="414"/>
      <c r="P48" s="414"/>
      <c r="Q48" s="414"/>
      <c r="R48" s="414"/>
      <c r="S48" s="414"/>
    </row>
    <row r="49" spans="1:19" ht="13" x14ac:dyDescent="0.3">
      <c r="A49" s="70" t="s">
        <v>5</v>
      </c>
      <c r="C49" s="72">
        <f>SUM(C47:C48)</f>
        <v>0</v>
      </c>
      <c r="D49" s="115" t="s">
        <v>358</v>
      </c>
      <c r="E49" s="70" t="s">
        <v>5</v>
      </c>
      <c r="G49" s="72">
        <f>SUM(G47:G48)</f>
        <v>0</v>
      </c>
      <c r="H49" s="595" t="s">
        <v>358</v>
      </c>
      <c r="I49" s="595"/>
      <c r="J49" s="414"/>
      <c r="K49" s="414"/>
      <c r="L49" s="414"/>
      <c r="M49" s="414"/>
      <c r="N49" s="414"/>
      <c r="O49" s="414"/>
      <c r="P49" s="414"/>
      <c r="Q49" s="414"/>
      <c r="R49" s="414"/>
      <c r="S49" s="414"/>
    </row>
    <row r="50" spans="1:19" x14ac:dyDescent="0.25">
      <c r="A50" s="68"/>
      <c r="C50" s="69"/>
      <c r="E50" s="68"/>
      <c r="G50" s="69"/>
      <c r="J50" s="414"/>
      <c r="K50" s="414"/>
      <c r="L50" s="414"/>
      <c r="M50" s="414"/>
      <c r="N50" s="414"/>
      <c r="O50" s="414"/>
      <c r="P50" s="414"/>
      <c r="Q50" s="414"/>
      <c r="R50" s="414"/>
      <c r="S50" s="414"/>
    </row>
    <row r="51" spans="1:19" ht="13.5" thickBot="1" x14ac:dyDescent="0.35">
      <c r="A51" s="70" t="s">
        <v>353</v>
      </c>
      <c r="C51" s="75">
        <f>C15</f>
        <v>12</v>
      </c>
      <c r="E51" s="70" t="s">
        <v>353</v>
      </c>
      <c r="G51" s="75">
        <f>G15</f>
        <v>18</v>
      </c>
      <c r="J51" s="414"/>
      <c r="K51" s="414"/>
      <c r="L51" s="414"/>
      <c r="M51" s="414"/>
      <c r="N51" s="414"/>
      <c r="O51" s="414"/>
      <c r="P51" s="414"/>
      <c r="Q51" s="414"/>
      <c r="R51" s="414"/>
      <c r="S51" s="414"/>
    </row>
    <row r="52" spans="1:19" ht="13.5" thickBot="1" x14ac:dyDescent="0.35">
      <c r="A52" s="70" t="s">
        <v>359</v>
      </c>
      <c r="C52" s="85">
        <f>E13</f>
        <v>44.305</v>
      </c>
      <c r="E52" s="70" t="s">
        <v>359</v>
      </c>
      <c r="G52" s="85">
        <f>E13</f>
        <v>44.305</v>
      </c>
      <c r="J52" s="84">
        <f>'Servente-SE-Item 14'!I45*1.94%</f>
        <v>0</v>
      </c>
      <c r="M52" s="7"/>
    </row>
    <row r="53" spans="1:19" ht="13" thickBot="1" x14ac:dyDescent="0.3">
      <c r="A53" s="68"/>
      <c r="C53" s="69"/>
      <c r="E53" s="68"/>
      <c r="G53" s="69"/>
    </row>
    <row r="54" spans="1:19" ht="13.5" thickBot="1" x14ac:dyDescent="0.35">
      <c r="A54" s="64" t="s">
        <v>370</v>
      </c>
      <c r="B54" s="65"/>
      <c r="C54" s="79">
        <f>C49/C51*C52%</f>
        <v>0</v>
      </c>
      <c r="E54" s="116" t="s">
        <v>371</v>
      </c>
      <c r="F54" s="65"/>
      <c r="G54" s="79">
        <f>G49/G51*G52%</f>
        <v>0</v>
      </c>
    </row>
    <row r="55" spans="1:19" ht="13" thickBot="1" x14ac:dyDescent="0.3"/>
    <row r="56" spans="1:19" ht="13.5" thickBot="1" x14ac:dyDescent="0.3">
      <c r="A56" s="333" t="s">
        <v>372</v>
      </c>
      <c r="B56" s="334"/>
      <c r="C56" s="334"/>
      <c r="D56" s="334"/>
      <c r="E56" s="334"/>
      <c r="F56" s="334"/>
      <c r="G56" s="335"/>
      <c r="J56" s="333" t="s">
        <v>372</v>
      </c>
      <c r="K56" s="334"/>
      <c r="L56" s="334"/>
      <c r="M56" s="334"/>
      <c r="N56" s="334"/>
      <c r="O56" s="334"/>
      <c r="P56" s="335"/>
    </row>
    <row r="57" spans="1:19" x14ac:dyDescent="0.25">
      <c r="A57" s="68"/>
      <c r="G57" s="69"/>
      <c r="J57" s="68"/>
      <c r="P57" s="69"/>
    </row>
    <row r="58" spans="1:19" ht="13" x14ac:dyDescent="0.3">
      <c r="A58" s="70" t="s">
        <v>2</v>
      </c>
      <c r="G58" s="69"/>
      <c r="J58" s="70" t="s">
        <v>2</v>
      </c>
      <c r="P58" s="69"/>
    </row>
    <row r="59" spans="1:19" x14ac:dyDescent="0.25">
      <c r="A59" s="68" t="s">
        <v>3</v>
      </c>
      <c r="G59" s="71">
        <f>'Servente-SE-Item 14'!I45</f>
        <v>0</v>
      </c>
      <c r="J59" s="68" t="s">
        <v>1</v>
      </c>
      <c r="P59" s="71">
        <f>'Mód2.2'!H11</f>
        <v>0</v>
      </c>
    </row>
    <row r="60" spans="1:19" x14ac:dyDescent="0.25">
      <c r="A60" s="68" t="s">
        <v>4</v>
      </c>
      <c r="G60" s="71">
        <f>'Servente-SE-Item 14'!I54</f>
        <v>0</v>
      </c>
      <c r="J60" s="68"/>
      <c r="P60" s="71"/>
    </row>
    <row r="61" spans="1:19" ht="13" x14ac:dyDescent="0.3">
      <c r="A61" s="70" t="s">
        <v>5</v>
      </c>
      <c r="G61" s="72">
        <f>SUM(G59:G60)</f>
        <v>0</v>
      </c>
      <c r="J61" s="70" t="s">
        <v>5</v>
      </c>
      <c r="P61" s="72">
        <f>SUM(P59:P60)</f>
        <v>0</v>
      </c>
    </row>
    <row r="62" spans="1:19" ht="13" x14ac:dyDescent="0.25">
      <c r="A62" s="68"/>
      <c r="G62" s="69"/>
      <c r="H62" s="593" t="s">
        <v>358</v>
      </c>
      <c r="I62" s="594"/>
      <c r="J62" s="68"/>
      <c r="P62" s="69"/>
    </row>
    <row r="63" spans="1:19" ht="13" x14ac:dyDescent="0.3">
      <c r="A63" s="70" t="s">
        <v>363</v>
      </c>
      <c r="G63" s="73">
        <f>'Servente-SE-Item 14'!H74</f>
        <v>0.08</v>
      </c>
      <c r="J63" s="70"/>
      <c r="P63" s="73"/>
    </row>
    <row r="64" spans="1:19" ht="13" x14ac:dyDescent="0.3">
      <c r="A64" s="70" t="s">
        <v>364</v>
      </c>
      <c r="G64" s="73">
        <v>0.4</v>
      </c>
      <c r="J64" s="70" t="s">
        <v>364</v>
      </c>
      <c r="P64" s="73">
        <v>0.4</v>
      </c>
    </row>
    <row r="65" spans="1:16" ht="13" x14ac:dyDescent="0.3">
      <c r="A65" s="70" t="s">
        <v>359</v>
      </c>
      <c r="C65" s="74"/>
      <c r="G65" s="85">
        <f>E13</f>
        <v>44.305</v>
      </c>
      <c r="J65" s="70" t="s">
        <v>359</v>
      </c>
      <c r="L65" s="74"/>
      <c r="P65" s="85">
        <f>E13</f>
        <v>44.305</v>
      </c>
    </row>
    <row r="66" spans="1:16" ht="13" thickBot="1" x14ac:dyDescent="0.3">
      <c r="A66" s="68"/>
      <c r="G66" s="69"/>
      <c r="J66" s="68"/>
      <c r="P66" s="69"/>
    </row>
    <row r="67" spans="1:16" ht="13.5" thickBot="1" x14ac:dyDescent="0.3">
      <c r="A67" s="333" t="s">
        <v>373</v>
      </c>
      <c r="B67" s="334"/>
      <c r="C67" s="334"/>
      <c r="D67" s="334"/>
      <c r="E67" s="334"/>
      <c r="F67" s="334"/>
      <c r="G67" s="79">
        <f>G61*G63*G64*G65%</f>
        <v>0</v>
      </c>
      <c r="J67" s="591" t="s">
        <v>374</v>
      </c>
      <c r="K67" s="592"/>
      <c r="L67" s="592"/>
      <c r="M67" s="592"/>
      <c r="N67" s="592"/>
      <c r="O67" s="592"/>
      <c r="P67" s="79">
        <f>P61*P64*P65%</f>
        <v>0</v>
      </c>
    </row>
    <row r="70" spans="1:16" ht="13" thickBot="1" x14ac:dyDescent="0.3"/>
    <row r="71" spans="1:16" ht="13.5" thickBot="1" x14ac:dyDescent="0.3">
      <c r="A71" s="333" t="s">
        <v>375</v>
      </c>
      <c r="B71" s="334"/>
      <c r="C71" s="334"/>
      <c r="D71" s="334"/>
      <c r="E71" s="334"/>
      <c r="F71" s="334"/>
      <c r="G71" s="335"/>
    </row>
    <row r="72" spans="1:16" x14ac:dyDescent="0.25">
      <c r="A72" s="96"/>
      <c r="B72" s="97"/>
      <c r="C72" s="97"/>
      <c r="D72" s="97"/>
      <c r="E72" s="97"/>
      <c r="F72" s="97"/>
      <c r="G72" s="98"/>
    </row>
    <row r="73" spans="1:16" ht="13" x14ac:dyDescent="0.3">
      <c r="A73" s="70" t="s">
        <v>2</v>
      </c>
      <c r="G73" s="69"/>
    </row>
    <row r="74" spans="1:16" x14ac:dyDescent="0.25">
      <c r="A74" s="68" t="s">
        <v>376</v>
      </c>
      <c r="G74" s="71">
        <f>-'Servente-SE-Item 14'!I54</f>
        <v>0</v>
      </c>
    </row>
    <row r="75" spans="1:16" x14ac:dyDescent="0.25">
      <c r="A75" s="68"/>
      <c r="G75" s="69"/>
    </row>
    <row r="76" spans="1:16" ht="13" x14ac:dyDescent="0.3">
      <c r="A76" s="70" t="s">
        <v>359</v>
      </c>
      <c r="G76" s="108">
        <f>E7</f>
        <v>1.35</v>
      </c>
    </row>
    <row r="77" spans="1:16" ht="13" thickBot="1" x14ac:dyDescent="0.3">
      <c r="A77" s="99"/>
      <c r="B77" s="100"/>
      <c r="C77" s="100"/>
      <c r="D77" s="100"/>
      <c r="E77" s="100"/>
      <c r="F77" s="100"/>
      <c r="G77" s="101"/>
    </row>
    <row r="78" spans="1:16" ht="13.5" thickBot="1" x14ac:dyDescent="0.3">
      <c r="A78" s="333" t="s">
        <v>377</v>
      </c>
      <c r="B78" s="334"/>
      <c r="C78" s="334"/>
      <c r="D78" s="334"/>
      <c r="E78" s="334"/>
      <c r="F78" s="334"/>
      <c r="G78" s="79">
        <f>G74*G76%</f>
        <v>0</v>
      </c>
    </row>
    <row r="80" spans="1:16" ht="13" thickBot="1" x14ac:dyDescent="0.3"/>
    <row r="81" spans="2:11" ht="13.5" thickBot="1" x14ac:dyDescent="0.35">
      <c r="B81" s="588" t="s">
        <v>378</v>
      </c>
      <c r="C81" s="589"/>
      <c r="D81" s="589"/>
      <c r="E81" s="589"/>
      <c r="F81" s="589"/>
      <c r="G81" s="589"/>
      <c r="H81" s="589"/>
      <c r="I81" s="589"/>
      <c r="J81" s="589"/>
      <c r="K81" s="590"/>
    </row>
    <row r="82" spans="2:11" ht="13" x14ac:dyDescent="0.25">
      <c r="B82" s="96"/>
      <c r="C82" s="97"/>
      <c r="D82" s="97"/>
      <c r="E82" s="97"/>
      <c r="F82" s="97"/>
      <c r="G82" s="98"/>
      <c r="H82" s="109" t="s">
        <v>379</v>
      </c>
      <c r="I82" s="109" t="s">
        <v>380</v>
      </c>
      <c r="J82" s="109" t="s">
        <v>381</v>
      </c>
      <c r="K82" s="109" t="s">
        <v>382</v>
      </c>
    </row>
    <row r="83" spans="2:11" ht="13.5" thickBot="1" x14ac:dyDescent="0.3">
      <c r="B83" s="579" t="s">
        <v>383</v>
      </c>
      <c r="C83" s="580"/>
      <c r="D83" s="580"/>
      <c r="E83" s="580"/>
      <c r="F83" s="580"/>
      <c r="G83" s="581"/>
      <c r="H83" s="112" t="s">
        <v>384</v>
      </c>
      <c r="I83" s="112" t="s">
        <v>385</v>
      </c>
      <c r="J83" s="112"/>
      <c r="K83" s="112" t="s">
        <v>386</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387</v>
      </c>
      <c r="C91" s="89"/>
      <c r="D91" s="89"/>
      <c r="E91" s="89"/>
      <c r="F91" s="89"/>
      <c r="G91" s="89"/>
      <c r="H91" s="113">
        <f>SUM(H85:H90)</f>
        <v>0</v>
      </c>
      <c r="I91" s="117">
        <f>SUM(I85:I90)</f>
        <v>0</v>
      </c>
      <c r="J91" s="114">
        <f>SUM(J85:J90)</f>
        <v>0</v>
      </c>
      <c r="K91" s="117">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Servente-SE-Item 14</vt:lpstr>
      <vt:lpstr>Dedet. e Rem. Itens 15 e 16</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2024-10-09T14:16:48Z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