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AM-MS-RJ - 48051.005292-2023-01/PCFP/"/>
    </mc:Choice>
  </mc:AlternateContent>
  <xr:revisionPtr revIDLastSave="38" documentId="8_{2E0D5E01-A28E-40AD-BD84-03E099639F96}" xr6:coauthVersionLast="47" xr6:coauthVersionMax="47" xr10:uidLastSave="{C125122E-7C25-4DEA-B92C-804AF0115171}"/>
  <bookViews>
    <workbookView xWindow="-110" yWindow="-110" windowWidth="19420" windowHeight="10420" tabRatio="661" xr2:uid="{00000000-000D-0000-FFFF-FFFF00000000}"/>
  </bookViews>
  <sheets>
    <sheet name=" Custo est. total" sheetId="18" r:id="rId1"/>
    <sheet name="Motorista" sheetId="17" r:id="rId2"/>
    <sheet name="Mód2.3" sheetId="12" r:id="rId3"/>
    <sheet name="Uniforme" sheetId="11" r:id="rId4"/>
    <sheet name="Materiais" sheetId="14" state="hidden" r:id="rId5"/>
    <sheet name="Eqp" sheetId="15" state="hidden" r:id="rId6"/>
    <sheet name="FatorK" sheetId="7" r:id="rId7"/>
    <sheet name="MemóriaCálculo" sheetId="16"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17" l="1"/>
  <c r="H10" i="18" l="1"/>
  <c r="J10" i="18" s="1"/>
  <c r="K59" i="11"/>
  <c r="K60" i="11"/>
  <c r="K61" i="11"/>
  <c r="K62" i="11"/>
  <c r="K63" i="11"/>
  <c r="K64" i="11"/>
  <c r="K58" i="11"/>
  <c r="K12" i="11"/>
  <c r="K13" i="11"/>
  <c r="K14" i="11"/>
  <c r="K15" i="11"/>
  <c r="K16" i="11"/>
  <c r="K17" i="11"/>
  <c r="K11" i="11"/>
  <c r="E64" i="12"/>
  <c r="E65" i="12" l="1"/>
  <c r="I90" i="17" s="1"/>
  <c r="E48" i="12"/>
  <c r="H9" i="18" l="1"/>
  <c r="G9" i="18"/>
  <c r="E9" i="18"/>
  <c r="K45" i="14" l="1"/>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2" i="14"/>
  <c r="L26" i="14"/>
  <c r="L28" i="14"/>
  <c r="K12" i="14"/>
  <c r="K13" i="14"/>
  <c r="L13" i="14" s="1"/>
  <c r="K14" i="14"/>
  <c r="L14" i="14" s="1"/>
  <c r="K15" i="14"/>
  <c r="L15" i="14" s="1"/>
  <c r="K16" i="14"/>
  <c r="L16" i="14" s="1"/>
  <c r="K17" i="14"/>
  <c r="L17" i="14" s="1"/>
  <c r="K18" i="14"/>
  <c r="L18" i="14" s="1"/>
  <c r="K19" i="14"/>
  <c r="L19" i="14" s="1"/>
  <c r="K20" i="14"/>
  <c r="L20" i="14" s="1"/>
  <c r="K21" i="14"/>
  <c r="L21" i="14" s="1"/>
  <c r="K22" i="14"/>
  <c r="L22" i="14" s="1"/>
  <c r="K23" i="14"/>
  <c r="L23" i="14" s="1"/>
  <c r="K24" i="14"/>
  <c r="L24" i="14" s="1"/>
  <c r="K25" i="14"/>
  <c r="L25" i="14" s="1"/>
  <c r="K26" i="14"/>
  <c r="K27" i="14"/>
  <c r="L27" i="14" s="1"/>
  <c r="K28" i="14"/>
  <c r="K29" i="14"/>
  <c r="L29" i="14" s="1"/>
  <c r="K30" i="14"/>
  <c r="L30" i="14" s="1"/>
  <c r="K31" i="14"/>
  <c r="L31" i="14" s="1"/>
  <c r="K32" i="14"/>
  <c r="L32" i="14" s="1"/>
  <c r="K33" i="14"/>
  <c r="L33" i="14" s="1"/>
  <c r="K34" i="14"/>
  <c r="L34" i="14" s="1"/>
  <c r="K11" i="14"/>
  <c r="L11" i="14" s="1"/>
  <c r="L15" i="15"/>
  <c r="K11" i="15"/>
  <c r="L11" i="15" s="1"/>
  <c r="K12" i="15"/>
  <c r="L12" i="15" s="1"/>
  <c r="K13" i="15"/>
  <c r="L13" i="15" s="1"/>
  <c r="K14" i="15"/>
  <c r="L14" i="15" s="1"/>
  <c r="K15" i="15"/>
  <c r="L58" i="11" l="1"/>
  <c r="L60" i="11"/>
  <c r="L63" i="11"/>
  <c r="L62" i="11"/>
  <c r="L61" i="11"/>
  <c r="L59" i="11"/>
  <c r="L64" i="11"/>
  <c r="K66" i="11" l="1"/>
  <c r="K68" i="11" s="1"/>
  <c r="B173" i="17"/>
  <c r="B171" i="17"/>
  <c r="B170" i="17"/>
  <c r="B169" i="17"/>
  <c r="B168" i="17"/>
  <c r="B167" i="17"/>
  <c r="H160" i="17"/>
  <c r="I134" i="17"/>
  <c r="I139" i="17" s="1"/>
  <c r="H134" i="17"/>
  <c r="H109" i="17"/>
  <c r="H75" i="17"/>
  <c r="H129" i="17" s="1"/>
  <c r="H52" i="17"/>
  <c r="H54" i="17" s="1"/>
  <c r="H56" i="17" s="1"/>
  <c r="I39" i="17"/>
  <c r="I40" i="17" l="1"/>
  <c r="E10" i="12"/>
  <c r="H112" i="17"/>
  <c r="I41" i="17"/>
  <c r="I70" i="16"/>
  <c r="I69" i="16"/>
  <c r="I68" i="16"/>
  <c r="I67" i="16"/>
  <c r="I66" i="16"/>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45" i="17" l="1"/>
  <c r="I108" i="17" s="1"/>
  <c r="I71" i="16"/>
  <c r="I72" i="16" s="1"/>
  <c r="I73" i="16" s="1"/>
  <c r="K19" i="11"/>
  <c r="K21" i="11" s="1"/>
  <c r="K71" i="11" s="1"/>
  <c r="I167" i="17"/>
  <c r="I69" i="17"/>
  <c r="I67" i="17"/>
  <c r="I127" i="17"/>
  <c r="I124" i="17"/>
  <c r="I68" i="17"/>
  <c r="I110" i="17"/>
  <c r="I73" i="17"/>
  <c r="I111" i="17"/>
  <c r="I112" i="17" s="1"/>
  <c r="I55" i="17"/>
  <c r="K58" i="14"/>
  <c r="K26" i="15"/>
  <c r="I71" i="17" l="1"/>
  <c r="I70" i="17"/>
  <c r="I72" i="17"/>
  <c r="I53" i="17"/>
  <c r="I74" i="17"/>
  <c r="I75" i="17" s="1"/>
  <c r="I102" i="17" s="1"/>
  <c r="I125" i="17"/>
  <c r="I123" i="17"/>
  <c r="I126" i="17"/>
  <c r="I52" i="17"/>
  <c r="I113" i="17"/>
  <c r="I109" i="17"/>
  <c r="I114" i="17" s="1"/>
  <c r="I169" i="17" s="1"/>
  <c r="I144" i="17" a="1"/>
  <c r="I144" i="17" s="1"/>
  <c r="E33" i="12"/>
  <c r="I86" i="17" s="1"/>
  <c r="I128" i="17" l="1"/>
  <c r="I54" i="17"/>
  <c r="I56" i="17" s="1"/>
  <c r="I101" i="17" s="1"/>
  <c r="I129" i="17"/>
  <c r="I130" i="17" s="1"/>
  <c r="I138" i="17" s="1"/>
  <c r="I140" i="17" s="1"/>
  <c r="I170" i="17" s="1"/>
  <c r="I148" i="17"/>
  <c r="I171" i="17" s="1"/>
  <c r="K28" i="15"/>
  <c r="K60" i="14"/>
  <c r="K64" i="14" s="1"/>
  <c r="K37" i="14"/>
  <c r="K63" i="14" s="1"/>
  <c r="K65" i="14" l="1"/>
  <c r="E56" i="12" l="1"/>
  <c r="E57" i="12" s="1"/>
  <c r="I89" i="17" s="1"/>
  <c r="E9" i="12" l="1"/>
  <c r="E21" i="12" l="1"/>
  <c r="E23" i="12" l="1"/>
  <c r="E25" i="12" s="1"/>
  <c r="I85" i="17" s="1"/>
  <c r="E42" i="12" l="1"/>
  <c r="I87" i="17" l="1"/>
  <c r="E12" i="12" l="1"/>
  <c r="I84" i="17" s="1"/>
  <c r="E49" i="12" l="1"/>
  <c r="I88" i="17" s="1"/>
  <c r="I92" i="17" s="1"/>
  <c r="I103" i="17" l="1"/>
  <c r="I104" i="17" s="1"/>
  <c r="I168" i="17" l="1"/>
  <c r="I172" i="17" l="1"/>
  <c r="I154" i="17" s="1"/>
  <c r="I155" i="17" l="1"/>
  <c r="I174" i="17" l="1"/>
  <c r="I178" i="17" s="1"/>
  <c r="I9" i="18" s="1"/>
  <c r="J9" i="18" s="1"/>
  <c r="B3" i="7" l="1"/>
  <c r="I157" i="17"/>
  <c r="I159" i="17"/>
  <c r="I158" i="17"/>
  <c r="J11" i="18" l="1"/>
  <c r="I160" i="17"/>
  <c r="I173"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<sst xmlns="http://schemas.openxmlformats.org/spreadsheetml/2006/main" count="641" uniqueCount="328">
  <si>
    <t>Planilha de Custo e Formação de Preços</t>
  </si>
  <si>
    <t>descrição</t>
  </si>
  <si>
    <t>CBO</t>
  </si>
  <si>
    <t>Unidade</t>
  </si>
  <si>
    <t>Quant</t>
  </si>
  <si>
    <t>Vl unit</t>
  </si>
  <si>
    <t>N/A</t>
  </si>
  <si>
    <t>unidade</t>
  </si>
  <si>
    <t>Valor total</t>
  </si>
  <si>
    <t>quantidade de meses do contrato:</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</si>
  <si>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</si>
  <si>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</si>
  <si>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</si>
  <si>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</si>
  <si>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</si>
  <si>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</si>
  <si>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</si>
  <si>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XX/XX/2023</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</si>
  <si>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</si>
  <si>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</si>
  <si>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</si>
  <si>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</si>
  <si>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</si>
  <si>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</si>
  <si>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</si>
  <si>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</si>
  <si>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</si>
  <si>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</si>
  <si>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</si>
  <si>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</si>
  <si>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</si>
  <si>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</si>
  <si>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</si>
  <si>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</si>
  <si>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</si>
  <si>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</si>
  <si>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</si>
  <si>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</si>
  <si>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</si>
  <si>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</si>
  <si>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</si>
  <si>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</si>
  <si>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</si>
  <si>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</si>
  <si>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</si>
  <si>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</si>
  <si>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</si>
  <si>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</si>
  <si>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</si>
  <si>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</si>
  <si>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</si>
  <si>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</si>
  <si>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</si>
  <si>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</si>
  <si>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</si>
  <si>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</si>
  <si>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</si>
  <si>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</si>
  <si>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</si>
  <si>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</si>
  <si>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</si>
  <si>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</si>
  <si>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</si>
  <si>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</si>
  <si>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</si>
  <si>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</si>
  <si>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</si>
  <si>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</si>
  <si>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</si>
  <si>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</si>
  <si>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</si>
  <si>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</si>
  <si>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</si>
  <si>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</si>
  <si>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</si>
  <si>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</si>
  <si>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</si>
  <si>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</si>
  <si>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</si>
  <si>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</si>
  <si>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</si>
  <si>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</si>
  <si>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</si>
  <si>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</si>
  <si>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</si>
  <si>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</si>
  <si>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</si>
  <si>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</si>
  <si>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</si>
  <si>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</si>
  <si>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</si>
  <si>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</si>
  <si>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</si>
  <si>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</si>
  <si>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</si>
  <si>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</si>
  <si>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</si>
  <si>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</si>
  <si>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</si>
  <si>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</si>
  <si>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</si>
  <si>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</si>
  <si>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</si>
  <si>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</si>
  <si>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</si>
  <si>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</si>
  <si>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</si>
  <si>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</si>
  <si>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</si>
  <si>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</si>
  <si>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</si>
  <si>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</si>
  <si>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</si>
  <si>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</si>
  <si>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</si>
  <si>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</si>
  <si>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</si>
  <si>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</si>
  <si>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</si>
  <si>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</si>
  <si>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</si>
  <si>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</si>
  <si>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</si>
  <si>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</si>
  <si>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</si>
  <si>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</si>
  <si>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</si>
  <si>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</si>
  <si>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</si>
  <si>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</si>
  <si>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</si>
  <si>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</si>
  <si>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</si>
  <si>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</si>
  <si>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</si>
  <si>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</si>
  <si>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</si>
  <si>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</si>
  <si>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</si>
  <si>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</si>
  <si>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</si>
  <si>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</si>
  <si>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</si>
  <si>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</si>
  <si>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</si>
  <si>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</si>
  <si>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</si>
  <si>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</si>
  <si>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</si>
  <si>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</si>
  <si>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</si>
  <si>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</si>
  <si>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</si>
  <si>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</si>
  <si>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</si>
  <si>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</si>
  <si>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</si>
  <si>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</si>
  <si>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</si>
  <si>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</si>
  <si>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</si>
  <si>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</si>
  <si>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</si>
  <si>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</si>
  <si>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</si>
  <si>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</si>
  <si>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</si>
  <si>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</si>
  <si>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</si>
  <si>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</si>
  <si>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</si>
  <si>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</si>
  <si>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</si>
  <si>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</si>
  <si>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</si>
  <si>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</si>
  <si>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</si>
  <si>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</si>
  <si>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</si>
  <si>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</si>
  <si>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</si>
  <si>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Custo Efetivo do Auxílio-Refeição/Alimentação</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</si>
  <si>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</si>
  <si>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</si>
  <si>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</si>
  <si>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</si>
  <si>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</si>
  <si>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</si>
  <si>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</si>
  <si>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</si>
  <si>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Custo Anual</t>
  </si>
  <si>
    <t>Custo Efetivo Mensal</t>
  </si>
  <si>
    <t>AUXÍLIO CRECHE</t>
  </si>
  <si>
    <t>Benefício</t>
  </si>
  <si>
    <t>Meses de pagamento</t>
  </si>
  <si>
    <t xml:space="preserve">                Declaro que foi realizada pesquisa mercadológica conforme dados abaixo:</t>
  </si>
  <si>
    <t>Contato</t>
  </si>
  <si>
    <t>Fone</t>
  </si>
  <si>
    <t>Item</t>
  </si>
  <si>
    <t>Fardamento e seus complementos - FEMININO</t>
  </si>
  <si>
    <t>Unid.</t>
  </si>
  <si>
    <t>Quant.</t>
  </si>
  <si>
    <t>Órgãos/Licitações/Contratos/Fornecedores/Sites consultados</t>
  </si>
  <si>
    <t>Custo estimado</t>
  </si>
  <si>
    <t>Custo médio Unit.</t>
  </si>
  <si>
    <t>Custo médio Total</t>
  </si>
  <si>
    <t>Valor Unit</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</si>
  <si>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</si>
  <si>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</si>
  <si>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</si>
  <si>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</si>
  <si>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</si>
  <si>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</si>
  <si>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</si>
  <si>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</si>
  <si>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</si>
  <si>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</si>
  <si>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</si>
  <si>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</si>
  <si>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</si>
  <si>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</si>
  <si>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</si>
  <si>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</si>
  <si>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</si>
  <si>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</si>
  <si>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</si>
  <si>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</si>
  <si>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</si>
  <si>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</si>
  <si>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</si>
  <si>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</si>
  <si>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</si>
  <si>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</si>
  <si>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</si>
  <si>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</si>
  <si>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</si>
  <si>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</si>
  <si>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</si>
  <si>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</si>
  <si>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</si>
  <si>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</si>
  <si>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</si>
  <si>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</si>
  <si>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</si>
  <si>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</si>
  <si>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</si>
  <si>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</si>
  <si>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</si>
  <si>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</si>
  <si>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</si>
  <si>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</si>
  <si>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</si>
  <si>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</si>
  <si>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</si>
  <si>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</si>
  <si>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</si>
  <si>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</si>
  <si>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</si>
  <si>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</si>
  <si>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</si>
  <si>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</si>
  <si>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</si>
  <si>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</si>
  <si>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</si>
  <si>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</si>
  <si>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</si>
  <si>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</si>
  <si>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</si>
  <si>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</si>
  <si>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</si>
  <si>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</si>
  <si>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</si>
  <si>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</si>
  <si>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</si>
  <si>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</si>
  <si>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</si>
  <si>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</si>
  <si>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</si>
  <si>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</si>
  <si>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</si>
  <si>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</si>
  <si>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</si>
  <si>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</si>
  <si>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</si>
  <si>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</si>
  <si>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</si>
  <si>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</si>
  <si>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</si>
  <si>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</si>
  <si>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</si>
  <si>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</si>
  <si>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</si>
  <si>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</si>
  <si>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</si>
  <si>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</si>
  <si>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 xml:space="preserve">Motorista </t>
  </si>
  <si>
    <t>Diárias</t>
  </si>
  <si>
    <t>Valor do Seguro de Vida - Pesquisa de preços</t>
  </si>
  <si>
    <t>Cesta básica (=Cesta Básica-(20%*Cesta Básica))</t>
  </si>
  <si>
    <t>ABONO PECUNIÁRIO</t>
  </si>
  <si>
    <t>Salário-base</t>
  </si>
  <si>
    <t>Percentual</t>
  </si>
  <si>
    <t>Período (meses)</t>
  </si>
  <si>
    <t>Abono Pecuniário</t>
  </si>
  <si>
    <t>Camisa Social femina</t>
  </si>
  <si>
    <t>Calça social  femina</t>
  </si>
  <si>
    <t>Sapato social</t>
  </si>
  <si>
    <t>pares</t>
  </si>
  <si>
    <t>Meia fina social</t>
  </si>
  <si>
    <t>Crachá de identificação</t>
  </si>
  <si>
    <t xml:space="preserve">Camisa Social masculina </t>
  </si>
  <si>
    <t xml:space="preserve">Calça social masculina </t>
  </si>
  <si>
    <t xml:space="preserve">Cinto em couro </t>
  </si>
  <si>
    <t>Valor contratual por posto</t>
  </si>
  <si>
    <t>GRUPO</t>
  </si>
  <si>
    <t>* O item 8 será fixo, não devendo ser proposto o valor fixado pela ANM.</t>
  </si>
  <si>
    <t>** item 8 não deverá ser objeto de lances.</t>
  </si>
  <si>
    <t>CUSTO ESTIMADO UNITÁRIO E GLOBAL ( 24 meses)</t>
  </si>
  <si>
    <t>Valor Passível de Lances?</t>
  </si>
  <si>
    <t>Sim</t>
  </si>
  <si>
    <t>Não</t>
  </si>
  <si>
    <t>sob demanda (repasse)</t>
  </si>
  <si>
    <t>Valor Global - 24 MESES</t>
  </si>
  <si>
    <t>CATSER</t>
  </si>
  <si>
    <t>Jaqueta</t>
  </si>
  <si>
    <t>RJ000504/2024</t>
  </si>
  <si>
    <t>Assistência Médica/ Auxilio saúde</t>
  </si>
  <si>
    <t>Incidência do Submódulo 2.2 sobre 13º Salário, Férias e Adicional de Férias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</si>
</sst>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quot;R$&quot;\ #,##0.00"/>
    <numFmt numFmtId="167" formatCode="0.00000%"/>
  </numFmts>
  <fonts count="47"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0"/>
      <color rgb="FFFF0000"/>
      <name val="Arial"/>
      <family val="2"/>
    </font>
    <font>
      <sz val="12"/>
      <color theme="1"/>
      <name val="Calibri"/>
      <family val="2"/>
      <scheme val="minor"/>
    </font>
    <font>
      <sz val="12"/>
      <color theme="1"/>
      <name val="Calibri"/>
      <family val="2"/>
    </font>
    <font>
      <sz val="12"/>
      <color rgb="FF000000"/>
      <name val="Calibri"/>
      <family val="2"/>
      <scheme val="minor"/>
    </font>
    <font>
      <b/>
      <sz val="12"/>
      <name val="Arial"/>
      <family val="2"/>
    </font>
    <font>
      <sz val="10"/>
      <color theme="6"/>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0" tint="-4.9989318521683403E-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501">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6" fontId="2" fillId="10" borderId="1" xfId="1" applyNumberFormat="1" applyFill="1" applyBorder="1" applyAlignment="1">
      <alignment horizontal="center"/>
    </xf>
    <xf numFmtId="14" fontId="0" fillId="10" borderId="1" xfId="0" applyNumberFormat="1" applyFill="1" applyBorder="1" applyAlignment="1">
      <alignment horizontal="center"/>
    </xf>
    <xf numFmtId="167"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6" fontId="0" fillId="0" borderId="0" xfId="0" applyNumberFormat="1"/>
    <xf numFmtId="0" fontId="40" fillId="0" borderId="1" xfId="0" applyFont="1" applyBorder="1" applyAlignment="1">
      <alignment wrapText="1"/>
    </xf>
    <xf numFmtId="49" fontId="0" fillId="0" borderId="0" xfId="0" applyNumberFormat="1" applyAlignment="1">
      <alignment horizontal="center"/>
    </xf>
    <xf numFmtId="166" fontId="0" fillId="0" borderId="0" xfId="0" applyNumberFormat="1" applyAlignment="1">
      <alignment horizontal="center"/>
    </xf>
    <xf numFmtId="166" fontId="12" fillId="0" borderId="0" xfId="0" applyNumberFormat="1" applyFont="1" applyAlignment="1">
      <alignment horizontal="center"/>
    </xf>
    <xf numFmtId="4" fontId="0" fillId="0" borderId="0" xfId="0" applyNumberFormat="1" applyAlignment="1">
      <alignment horizontal="center"/>
    </xf>
    <xf numFmtId="166"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0" fillId="0" borderId="0" xfId="0" applyAlignment="1">
      <alignment vertical="top"/>
    </xf>
    <xf numFmtId="2" fontId="0" fillId="10" borderId="31" xfId="0" applyNumberFormat="1" applyFill="1" applyBorder="1" applyAlignment="1">
      <alignment horizontal="center" vertical="center"/>
    </xf>
    <xf numFmtId="9" fontId="2" fillId="10" borderId="31" xfId="2" applyFill="1" applyBorder="1" applyAlignment="1">
      <alignment horizontal="center" vertical="center"/>
    </xf>
    <xf numFmtId="2" fontId="6" fillId="10" borderId="4" xfId="0" applyNumberFormat="1" applyFont="1" applyFill="1" applyBorder="1" applyAlignment="1">
      <alignment horizontal="center" vertical="center"/>
    </xf>
    <xf numFmtId="0" fontId="0" fillId="0" borderId="0" xfId="0" applyAlignment="1">
      <alignment wrapText="1"/>
    </xf>
    <xf numFmtId="0" fontId="42" fillId="14" borderId="1" xfId="0" applyFont="1" applyFill="1" applyBorder="1" applyAlignment="1">
      <alignment horizontal="center" vertical="center"/>
    </xf>
    <xf numFmtId="44" fontId="13" fillId="0" borderId="59" xfId="0" applyNumberFormat="1" applyFont="1" applyBorder="1" applyAlignment="1">
      <alignment horizontal="center" vertical="center" wrapText="1"/>
    </xf>
    <xf numFmtId="166" fontId="45" fillId="7" borderId="1" xfId="0" applyNumberFormat="1" applyFont="1" applyFill="1" applyBorder="1"/>
    <xf numFmtId="0" fontId="3" fillId="7" borderId="1" xfId="0" applyFont="1" applyFill="1" applyBorder="1" applyAlignment="1">
      <alignment horizontal="center" vertical="center" wrapText="1"/>
    </xf>
    <xf numFmtId="0" fontId="0" fillId="0" borderId="4" xfId="0" applyBorder="1" applyAlignment="1">
      <alignment horizontal="center" vertical="center"/>
    </xf>
    <xf numFmtId="0" fontId="3" fillId="7" borderId="63" xfId="0" applyFont="1" applyFill="1" applyBorder="1" applyAlignment="1">
      <alignment horizontal="center" vertical="center" wrapText="1"/>
    </xf>
    <xf numFmtId="0" fontId="3" fillId="7" borderId="40" xfId="0" applyFont="1" applyFill="1" applyBorder="1" applyAlignment="1">
      <alignment horizontal="center" vertical="center"/>
    </xf>
    <xf numFmtId="0" fontId="3" fillId="7" borderId="41" xfId="0" applyFont="1" applyFill="1" applyBorder="1" applyAlignment="1">
      <alignment horizontal="center" vertical="center"/>
    </xf>
    <xf numFmtId="0" fontId="0" fillId="0" borderId="2" xfId="0" applyBorder="1" applyAlignment="1">
      <alignment vertical="center"/>
    </xf>
    <xf numFmtId="0" fontId="0" fillId="0" borderId="35" xfId="0" applyBorder="1" applyAlignment="1">
      <alignment horizontal="center" vertical="center"/>
    </xf>
    <xf numFmtId="0" fontId="46" fillId="0" borderId="1" xfId="0" applyFont="1"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43" fontId="6" fillId="0" borderId="1" xfId="0" applyNumberFormat="1" applyFont="1" applyBorder="1" applyAlignment="1">
      <alignment horizontal="center" vertical="center"/>
    </xf>
    <xf numFmtId="166" fontId="6" fillId="0" borderId="4" xfId="0" applyNumberFormat="1" applyFont="1" applyBorder="1" applyAlignment="1">
      <alignment horizontal="center" vertical="center"/>
    </xf>
    <xf numFmtId="0" fontId="0" fillId="0" borderId="36" xfId="0" applyBorder="1" applyAlignment="1">
      <alignment vertical="center"/>
    </xf>
    <xf numFmtId="0" fontId="0" fillId="0" borderId="7" xfId="0" applyBorder="1" applyAlignment="1">
      <alignment vertical="center"/>
    </xf>
    <xf numFmtId="166" fontId="0" fillId="0" borderId="35" xfId="0" applyNumberFormat="1" applyBorder="1" applyAlignment="1">
      <alignment horizontal="right" vertical="center"/>
    </xf>
    <xf numFmtId="166" fontId="0" fillId="0" borderId="3" xfId="0" applyNumberFormat="1" applyBorder="1" applyAlignment="1">
      <alignment horizontal="right" vertical="center"/>
    </xf>
    <xf numFmtId="166" fontId="0" fillId="0" borderId="1" xfId="0" applyNumberFormat="1" applyBorder="1" applyAlignment="1">
      <alignment horizontal="right" vertical="center"/>
    </xf>
    <xf numFmtId="166" fontId="0" fillId="0" borderId="4" xfId="0" applyNumberFormat="1" applyBorder="1" applyAlignment="1">
      <alignment horizontal="right" vertical="center"/>
    </xf>
    <xf numFmtId="166" fontId="3" fillId="0" borderId="42" xfId="0" applyNumberFormat="1" applyFont="1" applyBorder="1" applyAlignment="1">
      <alignment horizontal="right" vertical="center"/>
    </xf>
    <xf numFmtId="0" fontId="0" fillId="0" borderId="2" xfId="0" applyBorder="1" applyAlignment="1">
      <alignment horizontal="center" vertical="center"/>
    </xf>
    <xf numFmtId="0" fontId="0" fillId="0" borderId="5" xfId="0" applyBorder="1" applyAlignment="1">
      <alignment horizontal="center" vertical="center"/>
    </xf>
    <xf numFmtId="0" fontId="43" fillId="14" borderId="21" xfId="0" applyFont="1" applyFill="1" applyBorder="1" applyAlignment="1">
      <alignment horizontal="left" vertical="center" wrapText="1"/>
    </xf>
    <xf numFmtId="0" fontId="44" fillId="14" borderId="11" xfId="0" applyFont="1" applyFill="1" applyBorder="1" applyAlignment="1">
      <alignment horizontal="left" vertical="center"/>
    </xf>
    <xf numFmtId="0" fontId="44" fillId="14" borderId="1" xfId="0" applyFont="1" applyFill="1" applyBorder="1" applyAlignment="1">
      <alignment horizontal="left" wrapText="1"/>
    </xf>
    <xf numFmtId="0" fontId="44" fillId="14" borderId="11" xfId="0" applyFont="1" applyFill="1" applyBorder="1" applyAlignment="1">
      <alignment horizontal="left"/>
    </xf>
    <xf numFmtId="0" fontId="40" fillId="0" borderId="0" xfId="0" applyFont="1" applyAlignment="1">
      <alignment horizontal="left" wrapText="1"/>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4" borderId="5"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4" xfId="0" applyFont="1" applyFill="1" applyBorder="1" applyAlignment="1">
      <alignment horizontal="center" vertical="center"/>
    </xf>
    <xf numFmtId="0" fontId="0" fillId="0" borderId="40" xfId="0" applyBorder="1" applyAlignment="1">
      <alignment horizontal="center" vertical="center"/>
    </xf>
    <xf numFmtId="0" fontId="0" fillId="0" borderId="61" xfId="0" applyBorder="1" applyAlignment="1">
      <alignment horizontal="center" vertical="center"/>
    </xf>
    <xf numFmtId="0" fontId="0" fillId="0" borderId="41" xfId="0" applyBorder="1" applyAlignment="1">
      <alignment horizontal="center" vertical="center"/>
    </xf>
    <xf numFmtId="0" fontId="3" fillId="0" borderId="0" xfId="0" applyFont="1" applyAlignment="1">
      <alignment horizontal="center"/>
    </xf>
    <xf numFmtId="0" fontId="0" fillId="0" borderId="0" xfId="0" applyAlignment="1">
      <alignment horizontal="center"/>
    </xf>
    <xf numFmtId="0" fontId="0" fillId="0" borderId="33" xfId="0" applyBorder="1" applyAlignment="1">
      <alignment horizontal="center" vertical="center"/>
    </xf>
    <xf numFmtId="0" fontId="0" fillId="0" borderId="62" xfId="0" applyBorder="1" applyAlignment="1">
      <alignment horizontal="center" vertical="center"/>
    </xf>
    <xf numFmtId="0" fontId="0" fillId="0" borderId="1" xfId="0" applyBorder="1" applyAlignment="1">
      <alignment horizontal="center"/>
    </xf>
    <xf numFmtId="0" fontId="45" fillId="7" borderId="0" xfId="0" applyFont="1" applyFill="1" applyAlignment="1">
      <alignment horizontal="center"/>
    </xf>
    <xf numFmtId="0" fontId="45" fillId="7" borderId="60" xfId="0" applyFont="1" applyFill="1" applyBorder="1" applyAlignment="1">
      <alignment horizontal="center"/>
    </xf>
    <xf numFmtId="0" fontId="0" fillId="0" borderId="1" xfId="0" applyBorder="1" applyAlignment="1">
      <alignment horizontal="left"/>
    </xf>
    <xf numFmtId="0" fontId="2" fillId="0" borderId="1" xfId="0" applyFont="1" applyBorder="1" applyAlignment="1">
      <alignment horizontal="left"/>
    </xf>
    <xf numFmtId="0" fontId="3" fillId="4" borderId="1" xfId="0" applyFont="1" applyFill="1" applyBorder="1" applyAlignment="1">
      <alignment horizontal="center"/>
    </xf>
    <xf numFmtId="0" fontId="3" fillId="0" borderId="1" xfId="0" applyFont="1" applyBorder="1" applyAlignment="1">
      <alignment horizontal="center"/>
    </xf>
    <xf numFmtId="0" fontId="3" fillId="5" borderId="1" xfId="0" applyFont="1" applyFill="1" applyBorder="1" applyAlignment="1">
      <alignment horizontal="center"/>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0" fillId="0" borderId="1" xfId="0" applyBorder="1" applyAlignment="1">
      <alignment horizontal="center" vertical="center" wrapText="1"/>
    </xf>
    <xf numFmtId="0" fontId="11" fillId="4" borderId="1" xfId="0" applyFont="1" applyFill="1" applyBorder="1" applyAlignment="1">
      <alignment horizont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17" fillId="0" borderId="1" xfId="0" applyFont="1" applyBorder="1" applyAlignment="1">
      <alignment horizontal="left"/>
    </xf>
    <xf numFmtId="0" fontId="0" fillId="0" borderId="1" xfId="0" applyBorder="1" applyAlignment="1">
      <alignment horizontal="left" wrapText="1"/>
    </xf>
    <xf numFmtId="0" fontId="3" fillId="0" borderId="20" xfId="0" applyFont="1" applyBorder="1" applyAlignment="1">
      <alignment horizontal="center"/>
    </xf>
    <xf numFmtId="0" fontId="3" fillId="0" borderId="11" xfId="0" applyFont="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3" fillId="0" borderId="1" xfId="0" applyFont="1" applyBorder="1" applyAlignment="1">
      <alignment horizontal="left"/>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0" fillId="0" borderId="0" xfId="0" applyAlignment="1">
      <alignment horizontal="left" vertical="top" wrapText="1"/>
    </xf>
    <xf numFmtId="0" fontId="41" fillId="4" borderId="18" xfId="0" applyFont="1" applyFill="1" applyBorder="1" applyAlignment="1">
      <alignment horizontal="center" vertical="center"/>
    </xf>
    <xf numFmtId="0" fontId="41" fillId="4" borderId="16" xfId="0" applyFont="1" applyFill="1" applyBorder="1" applyAlignment="1">
      <alignment horizontal="center" vertical="center"/>
    </xf>
    <xf numFmtId="0" fontId="41" fillId="4" borderId="13" xfId="0" applyFont="1" applyFill="1" applyBorder="1" applyAlignment="1">
      <alignment horizontal="center" vertical="center"/>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13" fillId="7" borderId="1" xfId="0" applyFont="1" applyFill="1" applyBorder="1" applyAlignment="1">
      <alignment horizontal="left" vertical="center"/>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3" fillId="0" borderId="7" xfId="0" applyFont="1" applyBorder="1" applyAlignment="1">
      <alignment horizontal="left" vertical="center"/>
    </xf>
    <xf numFmtId="0" fontId="13" fillId="6" borderId="1" xfId="0" applyFont="1" applyFill="1" applyBorder="1" applyAlignment="1">
      <alignment horizontal="left" vertical="center" wrapText="1"/>
    </xf>
    <xf numFmtId="0" fontId="14" fillId="6" borderId="1" xfId="3" applyFill="1" applyBorder="1" applyAlignment="1" applyProtection="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4" fillId="0" borderId="1" xfId="3" applyBorder="1" applyAlignment="1" applyProtection="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2" xfId="0" applyFont="1" applyFill="1" applyBorder="1" applyAlignment="1">
      <alignment horizontal="left" vertical="center" wrapText="1"/>
    </xf>
    <xf numFmtId="0" fontId="13" fillId="6" borderId="35"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3" fillId="6" borderId="3" xfId="0" applyFont="1" applyFill="1" applyBorder="1" applyAlignment="1">
      <alignment horizontal="left" vertical="center" wrapText="1"/>
    </xf>
    <xf numFmtId="0" fontId="15" fillId="0" borderId="1" xfId="3" applyFont="1" applyBorder="1" applyAlignment="1" applyProtection="1">
      <alignment horizontal="left" vertical="center" wrapText="1"/>
    </xf>
    <xf numFmtId="0" fontId="13" fillId="0" borderId="4" xfId="0" applyFont="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1" xfId="0" applyFont="1" applyFill="1" applyBorder="1" applyAlignment="1">
      <alignment horizontal="center" vertical="center"/>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13" fillId="6" borderId="5" xfId="0" applyFont="1" applyFill="1" applyBorder="1" applyAlignment="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5" xfId="0" applyFont="1" applyBorder="1" applyAlignment="1">
      <alignment horizontal="left"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3" fillId="6" borderId="36" xfId="0" applyFont="1" applyFill="1" applyBorder="1" applyAlignment="1">
      <alignment horizontal="center" vertic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2" fillId="6" borderId="35" xfId="0" applyFont="1" applyFill="1" applyBorder="1" applyAlignment="1">
      <alignment horizont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14" fillId="0" borderId="1" xfId="3" applyBorder="1" applyAlignment="1" applyProtection="1">
      <alignment horizontal="left" vertical="center"/>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3" fillId="0" borderId="0" xfId="0" applyFont="1" applyAlignment="1">
      <alignment horizontal="center" vertical="center"/>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0" fillId="0" borderId="0" xfId="0" applyAlignment="1">
      <alignment horizontal="left" wrapText="1"/>
    </xf>
    <xf numFmtId="0" fontId="3" fillId="0" borderId="0" xfId="0" quotePrefix="1" applyFont="1" applyAlignment="1">
      <alignment horizontal="left" vertical="center"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5</xdr:col>
      <xdr:colOff>90055</xdr:colOff>
      <xdr:row>0</xdr:row>
      <xdr:rowOff>0</xdr:rowOff>
    </xdr:from>
    <xdr:to>
      <xdr:col>6</xdr:col>
      <xdr:colOff>1402485</xdr:colOff>
      <xdr:row>2</xdr:row>
      <xdr:rowOff>30385</xdr:rowOff>
    </xdr:to>
    <xdr:pic>
      <xdr:nvPicPr>
        <xdr:cNvPr id="5" name="Imagem 4">
          <a:extLst>
            <a:ext uri="{FF2B5EF4-FFF2-40B4-BE49-F238E27FC236}">
              <a16:creationId xmlns:a16="http://schemas.microsoft.com/office/drawing/2014/main" id="{470B6487-60F3-3A53-C945-7B71C6D2DF74}"/>
            </a:ext>
          </a:extLst>
        </xdr:cNvPr>
        <xdr:cNvPicPr>
          <a:picLocks noChangeAspect="1"/>
        </xdr:cNvPicPr>
      </xdr:nvPicPr>
      <xdr:blipFill>
        <a:blip xmlns:r="http://schemas.openxmlformats.org/officeDocument/2006/relationships" r:embed="rId1"/>
        <a:stretch>
          <a:fillRect/>
        </a:stretch>
      </xdr:blipFill>
      <xdr:spPr>
        <a:xfrm>
          <a:off x="7862455" y="0"/>
          <a:ext cx="1918855" cy="379924"/>
        </a:xfrm>
        <a:prstGeom prst="rect">
          <a:avLst/>
        </a:prstGeom>
      </xdr:spPr>
    </xdr:pic>
    <xdr:clientData/>
  </xdr:twoCellAnchor>
  <xdr:twoCellAnchor editAs="oneCell">
    <xdr:from>
      <xdr:col>5</xdr:col>
      <xdr:colOff>20781</xdr:colOff>
      <xdr:row>2</xdr:row>
      <xdr:rowOff>145473</xdr:rowOff>
    </xdr:from>
    <xdr:to>
      <xdr:col>19</xdr:col>
      <xdr:colOff>487309</xdr:colOff>
      <xdr:row>5</xdr:row>
      <xdr:rowOff>56234</xdr:rowOff>
    </xdr:to>
    <xdr:pic>
      <xdr:nvPicPr>
        <xdr:cNvPr id="6" name="Imagem 5">
          <a:extLst>
            <a:ext uri="{FF2B5EF4-FFF2-40B4-BE49-F238E27FC236}">
              <a16:creationId xmlns:a16="http://schemas.microsoft.com/office/drawing/2014/main" id="{74FA43F3-9D92-3662-BBDA-93894C2DAB94}"/>
            </a:ext>
          </a:extLst>
        </xdr:cNvPr>
        <xdr:cNvPicPr>
          <a:picLocks noChangeAspect="1"/>
        </xdr:cNvPicPr>
      </xdr:nvPicPr>
      <xdr:blipFill>
        <a:blip xmlns:r="http://schemas.openxmlformats.org/officeDocument/2006/relationships" r:embed="rId2"/>
        <a:stretch>
          <a:fillRect/>
        </a:stretch>
      </xdr:blipFill>
      <xdr:spPr>
        <a:xfrm>
          <a:off x="7793181" y="491837"/>
          <a:ext cx="10819048" cy="409524"/>
        </a:xfrm>
        <a:prstGeom prst="rect">
          <a:avLst/>
        </a:prstGeom>
      </xdr:spPr>
    </xdr:pic>
    <xdr:clientData/>
  </xdr:twoCellAnchor>
  <xdr:twoCellAnchor editAs="oneCell">
    <xdr:from>
      <xdr:col>6</xdr:col>
      <xdr:colOff>35860</xdr:colOff>
      <xdr:row>96</xdr:row>
      <xdr:rowOff>38874</xdr:rowOff>
    </xdr:from>
    <xdr:to>
      <xdr:col>16</xdr:col>
      <xdr:colOff>65692</xdr:colOff>
      <xdr:row>108</xdr:row>
      <xdr:rowOff>1058</xdr:rowOff>
    </xdr:to>
    <xdr:pic>
      <xdr:nvPicPr>
        <xdr:cNvPr id="10" name="Imagem 9">
          <a:extLst>
            <a:ext uri="{FF2B5EF4-FFF2-40B4-BE49-F238E27FC236}">
              <a16:creationId xmlns:a16="http://schemas.microsoft.com/office/drawing/2014/main" id="{F620D721-1207-5094-2BCA-1373B02691EB}"/>
            </a:ext>
          </a:extLst>
        </xdr:cNvPr>
        <xdr:cNvPicPr>
          <a:picLocks noChangeAspect="1"/>
        </xdr:cNvPicPr>
      </xdr:nvPicPr>
      <xdr:blipFill>
        <a:blip xmlns:r="http://schemas.openxmlformats.org/officeDocument/2006/relationships" r:embed="rId3"/>
        <a:stretch>
          <a:fillRect/>
        </a:stretch>
      </xdr:blipFill>
      <xdr:spPr>
        <a:xfrm>
          <a:off x="8408895" y="17537980"/>
          <a:ext cx="7939878" cy="2004082"/>
        </a:xfrm>
        <a:prstGeom prst="rect">
          <a:avLst/>
        </a:prstGeom>
      </xdr:spPr>
    </xdr:pic>
    <xdr:clientData/>
  </xdr:twoCellAnchor>
  <xdr:twoCellAnchor editAs="oneCell">
    <xdr:from>
      <xdr:col>6</xdr:col>
      <xdr:colOff>35860</xdr:colOff>
      <xdr:row>96</xdr:row>
      <xdr:rowOff>38874</xdr:rowOff>
    </xdr:from>
    <xdr:to>
      <xdr:col>17</xdr:col>
      <xdr:colOff>106690</xdr:colOff>
      <xdr:row>110</xdr:row>
      <xdr:rowOff>73310</xdr:rowOff>
    </xdr:to>
    <xdr:pic>
      <xdr:nvPicPr>
        <xdr:cNvPr id="8" name="Imagem 7">
          <a:extLst>
            <a:ext uri="{FF2B5EF4-FFF2-40B4-BE49-F238E27FC236}">
              <a16:creationId xmlns:a16="http://schemas.microsoft.com/office/drawing/2014/main" id="{A6574115-BEE7-DCD8-AD13-A63945A40CB2}"/>
            </a:ext>
          </a:extLst>
        </xdr:cNvPr>
        <xdr:cNvPicPr>
          <a:picLocks noChangeAspect="1"/>
        </xdr:cNvPicPr>
      </xdr:nvPicPr>
      <xdr:blipFill>
        <a:blip xmlns:r="http://schemas.openxmlformats.org/officeDocument/2006/relationships" r:embed="rId4"/>
        <a:stretch>
          <a:fillRect/>
        </a:stretch>
      </xdr:blipFill>
      <xdr:spPr>
        <a:xfrm>
          <a:off x="8408895" y="17537980"/>
          <a:ext cx="8590476" cy="2419048"/>
        </a:xfrm>
        <a:prstGeom prst="rect">
          <a:avLst/>
        </a:prstGeom>
      </xdr:spPr>
    </xdr:pic>
    <xdr:clientData/>
  </xdr:twoCellAnchor>
  <xdr:twoCellAnchor editAs="oneCell">
    <xdr:from>
      <xdr:col>21</xdr:col>
      <xdr:colOff>249922</xdr:colOff>
      <xdr:row>52</xdr:row>
      <xdr:rowOff>152400</xdr:rowOff>
    </xdr:from>
    <xdr:to>
      <xdr:col>29</xdr:col>
      <xdr:colOff>352951</xdr:colOff>
      <xdr:row>69</xdr:row>
      <xdr:rowOff>103884</xdr:rowOff>
    </xdr:to>
    <xdr:pic>
      <xdr:nvPicPr>
        <xdr:cNvPr id="14" name="Imagem 13">
          <a:extLst>
            <a:ext uri="{FF2B5EF4-FFF2-40B4-BE49-F238E27FC236}">
              <a16:creationId xmlns:a16="http://schemas.microsoft.com/office/drawing/2014/main" id="{A72AA062-8BDC-4AAB-A1E7-29CAB74C05D1}"/>
            </a:ext>
          </a:extLst>
        </xdr:cNvPr>
        <xdr:cNvPicPr>
          <a:picLocks noChangeAspect="1"/>
        </xdr:cNvPicPr>
      </xdr:nvPicPr>
      <xdr:blipFill>
        <a:blip xmlns:r="http://schemas.openxmlformats.org/officeDocument/2006/relationships" r:embed="rId5"/>
        <a:stretch>
          <a:fillRect/>
        </a:stretch>
      </xdr:blipFill>
      <xdr:spPr>
        <a:xfrm>
          <a:off x="19577828" y="9206753"/>
          <a:ext cx="4976654" cy="2901432"/>
        </a:xfrm>
        <a:prstGeom prst="rect">
          <a:avLst/>
        </a:prstGeom>
      </xdr:spPr>
    </xdr:pic>
    <xdr:clientData/>
  </xdr:twoCellAnchor>
  <xdr:twoCellAnchor editAs="oneCell">
    <xdr:from>
      <xdr:col>21</xdr:col>
      <xdr:colOff>116542</xdr:colOff>
      <xdr:row>73</xdr:row>
      <xdr:rowOff>161847</xdr:rowOff>
    </xdr:from>
    <xdr:to>
      <xdr:col>30</xdr:col>
      <xdr:colOff>523129</xdr:colOff>
      <xdr:row>78</xdr:row>
      <xdr:rowOff>10216</xdr:rowOff>
    </xdr:to>
    <xdr:pic>
      <xdr:nvPicPr>
        <xdr:cNvPr id="15" name="Imagem 14">
          <a:extLst>
            <a:ext uri="{FF2B5EF4-FFF2-40B4-BE49-F238E27FC236}">
              <a16:creationId xmlns:a16="http://schemas.microsoft.com/office/drawing/2014/main" id="{05B11920-9337-4908-AE3D-0027C521F083}"/>
            </a:ext>
          </a:extLst>
        </xdr:cNvPr>
        <xdr:cNvPicPr>
          <a:picLocks noChangeAspect="1"/>
        </xdr:cNvPicPr>
      </xdr:nvPicPr>
      <xdr:blipFill>
        <a:blip xmlns:r="http://schemas.openxmlformats.org/officeDocument/2006/relationships" r:embed="rId6"/>
        <a:stretch>
          <a:fillRect/>
        </a:stretch>
      </xdr:blipFill>
      <xdr:spPr>
        <a:xfrm>
          <a:off x="19444448" y="13743376"/>
          <a:ext cx="5889812" cy="703191"/>
        </a:xfrm>
        <a:prstGeom prst="rect">
          <a:avLst/>
        </a:prstGeom>
      </xdr:spPr>
    </xdr:pic>
    <xdr:clientData/>
  </xdr:twoCellAnchor>
  <xdr:twoCellAnchor editAs="oneCell">
    <xdr:from>
      <xdr:col>21</xdr:col>
      <xdr:colOff>224118</xdr:colOff>
      <xdr:row>66</xdr:row>
      <xdr:rowOff>0</xdr:rowOff>
    </xdr:from>
    <xdr:to>
      <xdr:col>30</xdr:col>
      <xdr:colOff>505390</xdr:colOff>
      <xdr:row>71</xdr:row>
      <xdr:rowOff>74542</xdr:rowOff>
    </xdr:to>
    <xdr:pic>
      <xdr:nvPicPr>
        <xdr:cNvPr id="16" name="Imagem 15">
          <a:extLst>
            <a:ext uri="{FF2B5EF4-FFF2-40B4-BE49-F238E27FC236}">
              <a16:creationId xmlns:a16="http://schemas.microsoft.com/office/drawing/2014/main" id="{E4566DFF-4880-CD4A-B32B-F042692CEC3E}"/>
            </a:ext>
          </a:extLst>
        </xdr:cNvPr>
        <xdr:cNvPicPr>
          <a:picLocks noChangeAspect="1"/>
        </xdr:cNvPicPr>
      </xdr:nvPicPr>
      <xdr:blipFill>
        <a:blip xmlns:r="http://schemas.openxmlformats.org/officeDocument/2006/relationships" r:embed="rId7"/>
        <a:stretch>
          <a:fillRect/>
        </a:stretch>
      </xdr:blipFill>
      <xdr:spPr>
        <a:xfrm>
          <a:off x="19552024" y="12229837"/>
          <a:ext cx="5764497" cy="926190"/>
        </a:xfrm>
        <a:prstGeom prst="rect">
          <a:avLst/>
        </a:prstGeom>
      </xdr:spPr>
    </xdr:pic>
    <xdr:clientData/>
  </xdr:twoCellAnchor>
  <xdr:twoCellAnchor editAs="oneCell">
    <xdr:from>
      <xdr:col>21</xdr:col>
      <xdr:colOff>80682</xdr:colOff>
      <xdr:row>70</xdr:row>
      <xdr:rowOff>125506</xdr:rowOff>
    </xdr:from>
    <xdr:to>
      <xdr:col>30</xdr:col>
      <xdr:colOff>573741</xdr:colOff>
      <xdr:row>73</xdr:row>
      <xdr:rowOff>114393</xdr:rowOff>
    </xdr:to>
    <xdr:pic>
      <xdr:nvPicPr>
        <xdr:cNvPr id="17" name="Imagem 16">
          <a:extLst>
            <a:ext uri="{FF2B5EF4-FFF2-40B4-BE49-F238E27FC236}">
              <a16:creationId xmlns:a16="http://schemas.microsoft.com/office/drawing/2014/main" id="{F050A939-05E4-8E16-FD5F-F70C72E44E57}"/>
            </a:ext>
          </a:extLst>
        </xdr:cNvPr>
        <xdr:cNvPicPr>
          <a:picLocks noChangeAspect="1"/>
        </xdr:cNvPicPr>
      </xdr:nvPicPr>
      <xdr:blipFill>
        <a:blip xmlns:r="http://schemas.openxmlformats.org/officeDocument/2006/relationships" r:embed="rId8"/>
        <a:stretch>
          <a:fillRect/>
        </a:stretch>
      </xdr:blipFill>
      <xdr:spPr>
        <a:xfrm>
          <a:off x="19408588" y="13196047"/>
          <a:ext cx="5979459" cy="499875"/>
        </a:xfrm>
        <a:prstGeom prst="rect">
          <a:avLst/>
        </a:prstGeom>
      </xdr:spPr>
    </xdr:pic>
    <xdr:clientData/>
  </xdr:twoCellAnchor>
  <xdr:twoCellAnchor editAs="oneCell">
    <xdr:from>
      <xdr:col>5</xdr:col>
      <xdr:colOff>577850</xdr:colOff>
      <xdr:row>7</xdr:row>
      <xdr:rowOff>142875</xdr:rowOff>
    </xdr:from>
    <xdr:to>
      <xdr:col>14</xdr:col>
      <xdr:colOff>8233</xdr:colOff>
      <xdr:row>25</xdr:row>
      <xdr:rowOff>76538</xdr:rowOff>
    </xdr:to>
    <xdr:pic>
      <xdr:nvPicPr>
        <xdr:cNvPr id="4" name="Imagem 3">
          <a:extLst>
            <a:ext uri="{FF2B5EF4-FFF2-40B4-BE49-F238E27FC236}">
              <a16:creationId xmlns:a16="http://schemas.microsoft.com/office/drawing/2014/main" id="{8E3187AB-9BA2-E53C-E5A7-7BDEEEDA94C4}"/>
            </a:ext>
          </a:extLst>
        </xdr:cNvPr>
        <xdr:cNvPicPr>
          <a:picLocks noChangeAspect="1"/>
        </xdr:cNvPicPr>
      </xdr:nvPicPr>
      <xdr:blipFill>
        <a:blip xmlns:r="http://schemas.openxmlformats.org/officeDocument/2006/relationships" r:embed="rId9"/>
        <a:stretch>
          <a:fillRect/>
        </a:stretch>
      </xdr:blipFill>
      <xdr:spPr>
        <a:xfrm>
          <a:off x="8474075" y="1285875"/>
          <a:ext cx="6774158" cy="2876888"/>
        </a:xfrm>
        <a:prstGeom prst="rect">
          <a:avLst/>
        </a:prstGeom>
      </xdr:spPr>
    </xdr:pic>
    <xdr:clientData/>
  </xdr:twoCellAnchor>
  <xdr:twoCellAnchor editAs="oneCell">
    <xdr:from>
      <xdr:col>6</xdr:col>
      <xdr:colOff>101600</xdr:colOff>
      <xdr:row>26</xdr:row>
      <xdr:rowOff>76199</xdr:rowOff>
    </xdr:from>
    <xdr:to>
      <xdr:col>13</xdr:col>
      <xdr:colOff>571500</xdr:colOff>
      <xdr:row>44</xdr:row>
      <xdr:rowOff>93205</xdr:rowOff>
    </xdr:to>
    <xdr:pic>
      <xdr:nvPicPr>
        <xdr:cNvPr id="18" name="Imagem 17">
          <a:extLst>
            <a:ext uri="{FF2B5EF4-FFF2-40B4-BE49-F238E27FC236}">
              <a16:creationId xmlns:a16="http://schemas.microsoft.com/office/drawing/2014/main" id="{E02EBD5F-421E-FB69-10C4-22FFD8DB614A}"/>
            </a:ext>
          </a:extLst>
        </xdr:cNvPr>
        <xdr:cNvPicPr>
          <a:picLocks noChangeAspect="1"/>
        </xdr:cNvPicPr>
      </xdr:nvPicPr>
      <xdr:blipFill>
        <a:blip xmlns:r="http://schemas.openxmlformats.org/officeDocument/2006/relationships" r:embed="rId10"/>
        <a:stretch>
          <a:fillRect/>
        </a:stretch>
      </xdr:blipFill>
      <xdr:spPr>
        <a:xfrm>
          <a:off x="8607425" y="4324349"/>
          <a:ext cx="6594475" cy="29983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4:P23"/>
  <sheetViews>
    <sheetView tabSelected="1" topLeftCell="B1" zoomScaleNormal="100" workbookViewId="0">
      <selection activeCell="I14" sqref="I14"/>
    </sheetView>
  </sheetViews>
  <sheetFormatPr defaultRowHeight="12.5" x14ac:dyDescent="0.25"/>
  <cols>
    <col min="4" max="4" width="18.26953125" customWidth="1"/>
    <col min="5" max="6" width="10.54296875" customWidth="1"/>
    <col min="7" max="7" width="11.6328125" customWidth="1"/>
    <col min="8" max="8" width="10.08984375" customWidth="1"/>
    <col min="9" max="9" width="13.90625" customWidth="1"/>
    <col min="10" max="10" width="14.36328125" bestFit="1" customWidth="1"/>
    <col min="11" max="11" width="12.453125" customWidth="1"/>
    <col min="12" max="12" width="20.08984375" bestFit="1" customWidth="1"/>
    <col min="13" max="13" width="8.453125" customWidth="1"/>
    <col min="14" max="14" width="9.36328125" customWidth="1"/>
    <col min="15" max="15" width="12.90625" customWidth="1"/>
    <col min="16" max="16" width="23.453125" customWidth="1"/>
  </cols>
  <sheetData>
    <row r="4" spans="2:16" ht="13" thickBot="1" x14ac:dyDescent="0.3"/>
    <row r="5" spans="2:16" ht="12.5" customHeight="1" x14ac:dyDescent="0.25">
      <c r="B5" s="262" t="s">
        <v>317</v>
      </c>
      <c r="C5" s="263"/>
      <c r="D5" s="263"/>
      <c r="E5" s="263"/>
      <c r="F5" s="263"/>
      <c r="G5" s="263"/>
      <c r="H5" s="263"/>
      <c r="I5" s="263"/>
      <c r="J5" s="263"/>
      <c r="K5" s="263"/>
      <c r="L5" s="264"/>
    </row>
    <row r="6" spans="2:16" ht="12.5" customHeight="1" x14ac:dyDescent="0.25">
      <c r="B6" s="265"/>
      <c r="C6" s="266"/>
      <c r="D6" s="266"/>
      <c r="E6" s="266"/>
      <c r="F6" s="266"/>
      <c r="G6" s="266"/>
      <c r="H6" s="266"/>
      <c r="I6" s="266"/>
      <c r="J6" s="266"/>
      <c r="K6" s="266"/>
      <c r="L6" s="267"/>
    </row>
    <row r="7" spans="2:16" ht="13" x14ac:dyDescent="0.25">
      <c r="B7" s="268" t="s">
        <v>0</v>
      </c>
      <c r="C7" s="269"/>
      <c r="D7" s="269"/>
      <c r="E7" s="269"/>
      <c r="F7" s="269"/>
      <c r="G7" s="269"/>
      <c r="H7" s="269"/>
      <c r="I7" s="269"/>
      <c r="J7" s="269"/>
      <c r="K7" s="269"/>
      <c r="L7" s="270"/>
    </row>
    <row r="8" spans="2:16" ht="39.5" thickBot="1" x14ac:dyDescent="0.35">
      <c r="B8" s="239" t="s">
        <v>314</v>
      </c>
      <c r="C8" s="239" t="s">
        <v>294</v>
      </c>
      <c r="D8" s="239" t="s">
        <v>1</v>
      </c>
      <c r="E8" s="240" t="s">
        <v>2</v>
      </c>
      <c r="F8" s="240" t="s">
        <v>323</v>
      </c>
      <c r="G8" s="240" t="s">
        <v>3</v>
      </c>
      <c r="H8" s="240" t="s">
        <v>4</v>
      </c>
      <c r="I8" s="240" t="s">
        <v>5</v>
      </c>
      <c r="J8" s="238" t="s">
        <v>322</v>
      </c>
      <c r="K8" s="236" t="s">
        <v>318</v>
      </c>
      <c r="L8" s="237"/>
      <c r="M8" s="274"/>
      <c r="N8" s="274"/>
      <c r="O8" s="274"/>
      <c r="P8" s="274"/>
    </row>
    <row r="9" spans="2:16" ht="13" x14ac:dyDescent="0.3">
      <c r="B9" s="276">
        <v>3</v>
      </c>
      <c r="C9" s="255">
        <v>7</v>
      </c>
      <c r="D9" s="241" t="s">
        <v>295</v>
      </c>
      <c r="E9" s="242" t="str">
        <f>Motorista!I29</f>
        <v>7823-05</v>
      </c>
      <c r="F9" s="242">
        <v>15008</v>
      </c>
      <c r="G9" s="242" t="str">
        <f>Motorista!C16</f>
        <v>posto</v>
      </c>
      <c r="H9" s="242">
        <f>Motorista!E16</f>
        <v>2</v>
      </c>
      <c r="I9" s="250">
        <f>Motorista!I178</f>
        <v>122826.48000000001</v>
      </c>
      <c r="J9" s="251">
        <f>I9*H9</f>
        <v>245652.96000000002</v>
      </c>
      <c r="K9" s="243" t="s">
        <v>319</v>
      </c>
      <c r="L9" s="244"/>
      <c r="M9" s="97"/>
      <c r="N9" s="97"/>
      <c r="O9" s="215"/>
      <c r="P9" s="3"/>
    </row>
    <row r="10" spans="2:16" ht="13" x14ac:dyDescent="0.3">
      <c r="B10" s="277"/>
      <c r="C10" s="256">
        <v>8</v>
      </c>
      <c r="D10" s="245" t="s">
        <v>296</v>
      </c>
      <c r="E10" s="20" t="s">
        <v>6</v>
      </c>
      <c r="F10" s="20">
        <v>21849</v>
      </c>
      <c r="G10" s="20" t="s">
        <v>7</v>
      </c>
      <c r="H10" s="20">
        <f>18*24</f>
        <v>432</v>
      </c>
      <c r="I10" s="252">
        <v>307.26</v>
      </c>
      <c r="J10" s="253">
        <f>I10*H10</f>
        <v>132736.32000000001</v>
      </c>
      <c r="K10" s="246" t="s">
        <v>320</v>
      </c>
      <c r="L10" s="247" t="s">
        <v>321</v>
      </c>
      <c r="M10" s="97"/>
      <c r="N10" s="97"/>
      <c r="O10" s="215"/>
      <c r="P10" s="3"/>
    </row>
    <row r="11" spans="2:16" ht="13.5" thickBot="1" x14ac:dyDescent="0.3">
      <c r="B11" s="271" t="s">
        <v>8</v>
      </c>
      <c r="C11" s="272"/>
      <c r="D11" s="273"/>
      <c r="E11" s="273"/>
      <c r="F11" s="273"/>
      <c r="G11" s="273"/>
      <c r="H11" s="273"/>
      <c r="I11" s="273"/>
      <c r="J11" s="254">
        <f>SUM(J9:J10)</f>
        <v>378389.28</v>
      </c>
      <c r="K11" s="248"/>
      <c r="L11" s="249"/>
      <c r="M11" s="218"/>
      <c r="N11" s="130"/>
      <c r="O11" s="219"/>
      <c r="P11" s="219"/>
    </row>
    <row r="12" spans="2:16" x14ac:dyDescent="0.25">
      <c r="M12" s="218"/>
      <c r="N12" s="130"/>
      <c r="O12" s="219"/>
      <c r="P12" s="219"/>
    </row>
    <row r="13" spans="2:16" x14ac:dyDescent="0.25">
      <c r="M13" s="130"/>
      <c r="N13" s="130"/>
      <c r="O13" s="219"/>
      <c r="P13" s="219"/>
    </row>
    <row r="14" spans="2:16" x14ac:dyDescent="0.25">
      <c r="D14" t="s">
        <v>315</v>
      </c>
      <c r="I14" s="216"/>
      <c r="M14" s="218"/>
      <c r="N14" s="130"/>
      <c r="O14" s="219"/>
      <c r="P14" s="219"/>
    </row>
    <row r="15" spans="2:16" x14ac:dyDescent="0.25">
      <c r="D15" t="s">
        <v>316</v>
      </c>
      <c r="I15" s="216"/>
      <c r="M15" s="218"/>
      <c r="N15" s="130"/>
      <c r="P15" s="219"/>
    </row>
    <row r="16" spans="2:16" ht="14.5" x14ac:dyDescent="0.35">
      <c r="O16" s="220"/>
      <c r="P16" s="220"/>
    </row>
    <row r="19" spans="4:10" ht="13" x14ac:dyDescent="0.3">
      <c r="D19" s="274"/>
      <c r="E19" s="274"/>
      <c r="F19" s="274"/>
      <c r="G19" s="274"/>
      <c r="H19" s="274"/>
      <c r="I19" s="274"/>
      <c r="J19" s="274"/>
    </row>
    <row r="20" spans="4:10" ht="13" x14ac:dyDescent="0.25">
      <c r="D20" s="97"/>
      <c r="E20" s="97"/>
      <c r="F20" s="97"/>
      <c r="G20" s="97"/>
      <c r="H20" s="97"/>
      <c r="I20" s="215"/>
      <c r="J20" s="97"/>
    </row>
    <row r="21" spans="4:10" x14ac:dyDescent="0.25">
      <c r="E21" s="130"/>
      <c r="F21" s="130"/>
      <c r="G21" s="221"/>
      <c r="H21" s="221"/>
      <c r="I21" s="221"/>
      <c r="J21" s="219"/>
    </row>
    <row r="22" spans="4:10" x14ac:dyDescent="0.25">
      <c r="E22" s="130"/>
      <c r="F22" s="130"/>
      <c r="G22" s="221"/>
      <c r="H22" s="221"/>
      <c r="I22" s="221"/>
      <c r="J22" s="219"/>
    </row>
    <row r="23" spans="4:10" ht="13" x14ac:dyDescent="0.3">
      <c r="D23" s="275"/>
      <c r="E23" s="275"/>
      <c r="F23" s="275"/>
      <c r="G23" s="275"/>
      <c r="H23" s="275"/>
      <c r="I23" s="275"/>
      <c r="J23" s="222"/>
    </row>
  </sheetData>
  <mergeCells count="7">
    <mergeCell ref="B5:L6"/>
    <mergeCell ref="B7:L7"/>
    <mergeCell ref="B11:I11"/>
    <mergeCell ref="M8:P8"/>
    <mergeCell ref="D23:I23"/>
    <mergeCell ref="D19:J19"/>
    <mergeCell ref="B9:B10"/>
  </mergeCells>
  <pageMargins left="0.511811024" right="0.511811024" top="0.78740157499999996" bottom="0.78740157499999996" header="0.31496062000000002" footer="0.31496062000000002"/>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8"/>
  <sheetViews>
    <sheetView topLeftCell="A5" zoomScale="124" zoomScaleNormal="124" workbookViewId="0">
      <selection activeCell="K62" sqref="K62"/>
    </sheetView>
  </sheetViews>
  <sheetFormatPr defaultRowHeight="12.5" x14ac:dyDescent="0.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x14ac:dyDescent="0.35">
      <c r="A1" s="291" t="s">
        <v>10</v>
      </c>
      <c r="B1" s="292"/>
      <c r="C1" s="292"/>
      <c r="D1" s="292"/>
      <c r="E1" s="292"/>
      <c r="F1" s="292"/>
      <c r="G1" s="292"/>
      <c r="H1" s="292"/>
      <c r="I1" s="293"/>
    </row>
    <row r="2" spans="1:9" x14ac:dyDescent="0.25">
      <c r="A2" s="204"/>
      <c r="B2" s="204"/>
      <c r="C2" s="204"/>
      <c r="D2" s="204"/>
      <c r="E2" s="204"/>
      <c r="F2" s="204"/>
      <c r="G2" s="204"/>
      <c r="H2" s="204"/>
      <c r="I2" s="204"/>
    </row>
    <row r="3" spans="1:9" ht="13" x14ac:dyDescent="0.25">
      <c r="A3" s="294" t="s">
        <v>11</v>
      </c>
      <c r="B3" s="294"/>
      <c r="C3" s="294"/>
      <c r="D3" s="294"/>
      <c r="E3" s="294"/>
      <c r="F3" s="294"/>
      <c r="G3" s="204"/>
      <c r="H3" s="204"/>
      <c r="I3" s="204"/>
    </row>
    <row r="4" spans="1:9" ht="13" x14ac:dyDescent="0.25">
      <c r="A4" s="294" t="s">
        <v>12</v>
      </c>
      <c r="B4" s="294"/>
      <c r="C4" s="294"/>
      <c r="D4" s="294"/>
      <c r="E4" s="294"/>
      <c r="F4" s="294"/>
      <c r="G4" s="204"/>
      <c r="H4" s="204"/>
      <c r="I4" s="204"/>
    </row>
    <row r="5" spans="1:9" ht="13" x14ac:dyDescent="0.3">
      <c r="A5" s="9"/>
      <c r="B5" s="9"/>
      <c r="C5" s="9"/>
      <c r="D5" s="9"/>
      <c r="E5" s="9"/>
      <c r="F5" s="9"/>
      <c r="G5" s="9"/>
      <c r="H5" s="9"/>
      <c r="I5" s="9"/>
    </row>
    <row r="6" spans="1:9" ht="13" x14ac:dyDescent="0.3">
      <c r="A6" s="294" t="s">
        <v>13</v>
      </c>
      <c r="B6" s="294"/>
      <c r="C6" s="294"/>
      <c r="D6" s="294"/>
      <c r="E6" s="294"/>
      <c r="F6" s="294"/>
      <c r="G6" s="9"/>
      <c r="H6" s="9"/>
      <c r="I6" s="9"/>
    </row>
    <row r="7" spans="1:9" x14ac:dyDescent="0.25">
      <c r="A7" s="205"/>
      <c r="B7" s="205"/>
      <c r="C7" s="205"/>
      <c r="D7" s="205"/>
      <c r="E7" s="205"/>
      <c r="F7" s="205"/>
      <c r="G7" s="205"/>
      <c r="H7" s="205"/>
      <c r="I7" s="205"/>
    </row>
    <row r="8" spans="1:9" ht="13" x14ac:dyDescent="0.3">
      <c r="A8" s="283" t="s">
        <v>14</v>
      </c>
      <c r="B8" s="283"/>
      <c r="C8" s="283"/>
      <c r="D8" s="283"/>
      <c r="E8" s="283"/>
      <c r="F8" s="283"/>
      <c r="G8" s="283"/>
      <c r="H8" s="283"/>
      <c r="I8" s="283"/>
    </row>
    <row r="9" spans="1:9" x14ac:dyDescent="0.25">
      <c r="A9" s="206" t="s">
        <v>15</v>
      </c>
      <c r="B9" s="281" t="s">
        <v>16</v>
      </c>
      <c r="C9" s="282"/>
      <c r="D9" s="282"/>
      <c r="E9" s="282"/>
      <c r="F9" s="282"/>
      <c r="G9" s="282"/>
      <c r="H9" s="282"/>
      <c r="I9" s="74" t="s">
        <v>17</v>
      </c>
    </row>
    <row r="10" spans="1:9" x14ac:dyDescent="0.25">
      <c r="A10" s="206" t="s">
        <v>18</v>
      </c>
      <c r="B10" s="281" t="s">
        <v>19</v>
      </c>
      <c r="C10" s="282"/>
      <c r="D10" s="282"/>
      <c r="E10" s="282"/>
      <c r="F10" s="282"/>
      <c r="G10" s="282"/>
      <c r="H10" s="282"/>
      <c r="I10" s="98"/>
    </row>
    <row r="11" spans="1:9" x14ac:dyDescent="0.25">
      <c r="A11" s="206" t="s">
        <v>20</v>
      </c>
      <c r="B11" s="281" t="s">
        <v>21</v>
      </c>
      <c r="C11" s="281"/>
      <c r="D11" s="281"/>
      <c r="E11" s="281"/>
      <c r="F11" s="281"/>
      <c r="G11" s="281"/>
      <c r="H11" s="281"/>
      <c r="I11" s="98" t="s">
        <v>325</v>
      </c>
    </row>
    <row r="12" spans="1:9" x14ac:dyDescent="0.25">
      <c r="A12" s="206" t="s">
        <v>22</v>
      </c>
      <c r="B12" s="281" t="s">
        <v>23</v>
      </c>
      <c r="C12" s="282"/>
      <c r="D12" s="282"/>
      <c r="E12" s="282"/>
      <c r="F12" s="282"/>
      <c r="G12" s="282"/>
      <c r="H12" s="282"/>
      <c r="I12" s="99">
        <v>12</v>
      </c>
    </row>
    <row r="13" spans="1:9" x14ac:dyDescent="0.25">
      <c r="A13" s="204"/>
      <c r="B13" s="205"/>
      <c r="C13" s="205"/>
      <c r="D13" s="205"/>
      <c r="E13" s="205"/>
      <c r="F13" s="205"/>
      <c r="G13" s="205"/>
      <c r="H13" s="204"/>
      <c r="I13" s="204"/>
    </row>
    <row r="14" spans="1:9" ht="13" x14ac:dyDescent="0.3">
      <c r="A14" s="283" t="s">
        <v>24</v>
      </c>
      <c r="B14" s="283"/>
      <c r="C14" s="283"/>
      <c r="D14" s="283"/>
      <c r="E14" s="283"/>
      <c r="F14" s="283"/>
      <c r="G14" s="283"/>
      <c r="H14" s="283"/>
      <c r="I14" s="283"/>
    </row>
    <row r="15" spans="1:9" ht="13" x14ac:dyDescent="0.3">
      <c r="A15" s="284" t="s">
        <v>25</v>
      </c>
      <c r="B15" s="284"/>
      <c r="C15" s="284" t="s">
        <v>26</v>
      </c>
      <c r="D15" s="284"/>
      <c r="E15" s="284" t="s">
        <v>27</v>
      </c>
      <c r="F15" s="284"/>
      <c r="G15" s="284"/>
      <c r="H15" s="284"/>
      <c r="I15" s="284"/>
    </row>
    <row r="16" spans="1:9" x14ac:dyDescent="0.25">
      <c r="A16" s="289" t="s">
        <v>28</v>
      </c>
      <c r="B16" s="296"/>
      <c r="C16" s="289" t="s">
        <v>29</v>
      </c>
      <c r="D16" s="296"/>
      <c r="E16" s="297">
        <v>2</v>
      </c>
      <c r="F16" s="298"/>
      <c r="G16" s="298"/>
      <c r="H16" s="298"/>
      <c r="I16" s="298"/>
    </row>
    <row r="17" spans="1:9" x14ac:dyDescent="0.25">
      <c r="A17" s="23"/>
      <c r="B17" s="207"/>
      <c r="C17" s="24"/>
      <c r="D17" s="208"/>
      <c r="E17" s="25"/>
      <c r="F17" s="209"/>
      <c r="G17" s="209"/>
      <c r="H17" s="209"/>
      <c r="I17" s="209"/>
    </row>
    <row r="18" spans="1:9" ht="13" x14ac:dyDescent="0.25">
      <c r="A18" s="21" t="s">
        <v>30</v>
      </c>
      <c r="B18" s="207"/>
      <c r="C18" s="24"/>
      <c r="D18" s="208"/>
      <c r="E18" s="25"/>
      <c r="F18" s="209"/>
      <c r="G18" s="209"/>
      <c r="H18" s="209"/>
      <c r="I18" s="209"/>
    </row>
    <row r="19" spans="1:9" x14ac:dyDescent="0.25">
      <c r="A19" s="21" t="s">
        <v>31</v>
      </c>
      <c r="B19" s="207"/>
      <c r="C19" s="24"/>
      <c r="D19" s="208"/>
      <c r="E19" s="25"/>
      <c r="F19" s="209"/>
      <c r="G19" s="209"/>
      <c r="H19" s="209"/>
      <c r="I19" s="209"/>
    </row>
    <row r="20" spans="1:9" ht="13" x14ac:dyDescent="0.25">
      <c r="A20" s="21" t="s">
        <v>32</v>
      </c>
      <c r="B20" s="207"/>
      <c r="C20" s="24"/>
      <c r="D20" s="208"/>
      <c r="E20" s="25"/>
      <c r="F20" s="209"/>
      <c r="G20" s="209"/>
      <c r="H20" s="209"/>
      <c r="I20" s="209"/>
    </row>
    <row r="21" spans="1:9" x14ac:dyDescent="0.25">
      <c r="A21" s="21" t="s">
        <v>33</v>
      </c>
      <c r="B21" s="207"/>
      <c r="C21" s="24"/>
      <c r="D21" s="208"/>
      <c r="E21" s="25"/>
      <c r="F21" s="209"/>
      <c r="G21" s="209"/>
      <c r="H21" s="209"/>
      <c r="I21" s="209"/>
    </row>
    <row r="22" spans="1:9" ht="14" x14ac:dyDescent="0.25">
      <c r="A22" s="38"/>
      <c r="B22" s="207"/>
      <c r="C22" s="24"/>
      <c r="D22" s="208"/>
      <c r="E22" s="25"/>
      <c r="F22" s="209"/>
      <c r="G22" s="209"/>
      <c r="H22" s="209"/>
      <c r="I22" s="209"/>
    </row>
    <row r="23" spans="1:9" ht="13" x14ac:dyDescent="0.25">
      <c r="A23" s="22" t="s">
        <v>34</v>
      </c>
      <c r="B23" s="207"/>
      <c r="C23" s="24"/>
      <c r="D23" s="208"/>
      <c r="E23" s="25"/>
      <c r="F23" s="209"/>
      <c r="G23" s="209"/>
      <c r="H23" s="209"/>
      <c r="I23" s="209"/>
    </row>
    <row r="24" spans="1:9" x14ac:dyDescent="0.25">
      <c r="A24" s="23"/>
      <c r="B24" s="207"/>
      <c r="C24" s="24"/>
      <c r="D24" s="208"/>
      <c r="E24" s="25"/>
      <c r="F24" s="209"/>
      <c r="G24" s="209"/>
      <c r="H24" s="209"/>
      <c r="I24" s="209"/>
    </row>
    <row r="25" spans="1:9" ht="13" x14ac:dyDescent="0.25">
      <c r="A25" s="22" t="s">
        <v>35</v>
      </c>
      <c r="B25" s="207"/>
      <c r="C25" s="24"/>
      <c r="D25" s="208"/>
      <c r="E25" s="25"/>
      <c r="F25" s="209"/>
      <c r="G25" s="209"/>
      <c r="H25" s="209"/>
      <c r="I25" s="209"/>
    </row>
    <row r="26" spans="1:9" x14ac:dyDescent="0.25">
      <c r="A26" s="21" t="s">
        <v>36</v>
      </c>
      <c r="B26" s="207"/>
      <c r="C26" s="24"/>
      <c r="D26" s="208"/>
      <c r="E26" s="25"/>
      <c r="F26" s="209"/>
      <c r="G26" s="209"/>
      <c r="H26" s="209"/>
      <c r="I26" s="209"/>
    </row>
    <row r="27" spans="1:9" ht="13" x14ac:dyDescent="0.3">
      <c r="A27" s="283" t="s">
        <v>37</v>
      </c>
      <c r="B27" s="283"/>
      <c r="C27" s="283"/>
      <c r="D27" s="283"/>
      <c r="E27" s="283"/>
      <c r="F27" s="283"/>
      <c r="G27" s="283"/>
      <c r="H27" s="283"/>
      <c r="I27" s="283"/>
    </row>
    <row r="28" spans="1:9" x14ac:dyDescent="0.25">
      <c r="A28" s="210">
        <v>1</v>
      </c>
      <c r="B28" s="295" t="s">
        <v>38</v>
      </c>
      <c r="C28" s="295"/>
      <c r="D28" s="295"/>
      <c r="E28" s="295"/>
      <c r="F28" s="295"/>
      <c r="G28" s="295"/>
      <c r="H28" s="295"/>
      <c r="I28" s="101" t="s">
        <v>28</v>
      </c>
    </row>
    <row r="29" spans="1:9" x14ac:dyDescent="0.25">
      <c r="A29" s="206">
        <v>2</v>
      </c>
      <c r="B29" s="281" t="s">
        <v>39</v>
      </c>
      <c r="C29" s="281"/>
      <c r="D29" s="281"/>
      <c r="E29" s="281"/>
      <c r="F29" s="281"/>
      <c r="G29" s="281"/>
      <c r="H29" s="281"/>
      <c r="I29" s="11" t="s">
        <v>40</v>
      </c>
    </row>
    <row r="30" spans="1:9" x14ac:dyDescent="0.25">
      <c r="A30" s="206">
        <v>3</v>
      </c>
      <c r="B30" s="282" t="s">
        <v>41</v>
      </c>
      <c r="C30" s="282"/>
      <c r="D30" s="282"/>
      <c r="E30" s="282"/>
      <c r="F30" s="282"/>
      <c r="G30" s="282"/>
      <c r="H30" s="282"/>
      <c r="I30" s="73">
        <v>1703</v>
      </c>
    </row>
    <row r="31" spans="1:9" x14ac:dyDescent="0.25">
      <c r="A31" s="210">
        <v>4</v>
      </c>
      <c r="B31" s="295" t="s">
        <v>42</v>
      </c>
      <c r="C31" s="295"/>
      <c r="D31" s="295"/>
      <c r="E31" s="295"/>
      <c r="F31" s="295"/>
      <c r="G31" s="295"/>
      <c r="H31" s="295"/>
      <c r="I31" s="101" t="s">
        <v>28</v>
      </c>
    </row>
    <row r="32" spans="1:9" x14ac:dyDescent="0.25">
      <c r="A32" s="206">
        <v>5</v>
      </c>
      <c r="B32" s="281" t="s">
        <v>43</v>
      </c>
      <c r="C32" s="282"/>
      <c r="D32" s="282"/>
      <c r="E32" s="282"/>
      <c r="F32" s="282"/>
      <c r="G32" s="282"/>
      <c r="H32" s="282"/>
      <c r="I32" s="74">
        <v>45078</v>
      </c>
    </row>
    <row r="33" spans="1:9" x14ac:dyDescent="0.25">
      <c r="A33" s="204"/>
      <c r="B33" s="205"/>
      <c r="C33" s="205"/>
      <c r="D33" s="205"/>
      <c r="E33" s="205"/>
      <c r="F33" s="205"/>
      <c r="G33" s="205"/>
      <c r="H33" s="205"/>
      <c r="I33" s="211"/>
    </row>
    <row r="34" spans="1:9" ht="13" x14ac:dyDescent="0.25">
      <c r="A34" s="21" t="s">
        <v>44</v>
      </c>
      <c r="B34" s="205"/>
      <c r="C34" s="205"/>
      <c r="D34" s="205"/>
      <c r="E34" s="205"/>
      <c r="F34" s="205"/>
      <c r="G34" s="205"/>
      <c r="H34" s="205"/>
      <c r="I34" s="211"/>
    </row>
    <row r="35" spans="1:9" ht="13" x14ac:dyDescent="0.25">
      <c r="A35" s="21" t="s">
        <v>45</v>
      </c>
      <c r="B35" s="205"/>
      <c r="C35" s="205"/>
      <c r="D35" s="205"/>
      <c r="E35" s="205"/>
      <c r="F35" s="205"/>
      <c r="G35" s="205"/>
      <c r="H35" s="205"/>
      <c r="I35" s="211"/>
    </row>
    <row r="37" spans="1:9" ht="13" x14ac:dyDescent="0.3">
      <c r="A37" s="285" t="s">
        <v>46</v>
      </c>
      <c r="B37" s="285"/>
      <c r="C37" s="285"/>
      <c r="D37" s="285"/>
      <c r="E37" s="285"/>
      <c r="F37" s="285"/>
      <c r="G37" s="285"/>
      <c r="H37" s="285"/>
      <c r="I37" s="285"/>
    </row>
    <row r="38" spans="1:9" ht="13" x14ac:dyDescent="0.3">
      <c r="A38" s="8">
        <v>1</v>
      </c>
      <c r="B38" s="284" t="s">
        <v>47</v>
      </c>
      <c r="C38" s="284"/>
      <c r="D38" s="284"/>
      <c r="E38" s="284"/>
      <c r="F38" s="284"/>
      <c r="G38" s="284"/>
      <c r="H38" s="8" t="s">
        <v>48</v>
      </c>
      <c r="I38" s="8" t="s">
        <v>49</v>
      </c>
    </row>
    <row r="39" spans="1:9" ht="13" x14ac:dyDescent="0.3">
      <c r="A39" s="8" t="s">
        <v>15</v>
      </c>
      <c r="B39" s="281" t="s">
        <v>50</v>
      </c>
      <c r="C39" s="281"/>
      <c r="D39" s="281"/>
      <c r="E39" s="281"/>
      <c r="F39" s="281"/>
      <c r="G39" s="281"/>
      <c r="H39" s="10"/>
      <c r="I39" s="81">
        <f>I30</f>
        <v>1703</v>
      </c>
    </row>
    <row r="40" spans="1:9" ht="13" x14ac:dyDescent="0.3">
      <c r="A40" s="8" t="s">
        <v>18</v>
      </c>
      <c r="B40" s="281" t="s">
        <v>51</v>
      </c>
      <c r="C40" s="281"/>
      <c r="D40" s="281"/>
      <c r="E40" s="281"/>
      <c r="F40" s="281"/>
      <c r="G40" s="281"/>
      <c r="H40" s="2"/>
      <c r="I40" s="81">
        <f>I39*H40</f>
        <v>0</v>
      </c>
    </row>
    <row r="41" spans="1:9" ht="13" x14ac:dyDescent="0.3">
      <c r="A41" s="8" t="s">
        <v>20</v>
      </c>
      <c r="B41" s="281" t="s">
        <v>52</v>
      </c>
      <c r="C41" s="281"/>
      <c r="D41" s="281"/>
      <c r="E41" s="281"/>
      <c r="F41" s="281"/>
      <c r="G41" s="281"/>
      <c r="H41" s="2"/>
      <c r="I41" s="81">
        <f>H41*I39</f>
        <v>0</v>
      </c>
    </row>
    <row r="42" spans="1:9" ht="13" x14ac:dyDescent="0.3">
      <c r="A42" s="8" t="s">
        <v>22</v>
      </c>
      <c r="B42" s="281" t="s">
        <v>53</v>
      </c>
      <c r="C42" s="281"/>
      <c r="D42" s="281"/>
      <c r="E42" s="281"/>
      <c r="F42" s="281"/>
      <c r="G42" s="281"/>
      <c r="H42" s="2"/>
      <c r="I42" s="81">
        <v>0</v>
      </c>
    </row>
    <row r="43" spans="1:9" ht="13" x14ac:dyDescent="0.3">
      <c r="A43" s="8" t="s">
        <v>54</v>
      </c>
      <c r="B43" s="281" t="s">
        <v>55</v>
      </c>
      <c r="C43" s="281"/>
      <c r="D43" s="281"/>
      <c r="E43" s="281"/>
      <c r="F43" s="281"/>
      <c r="G43" s="281"/>
      <c r="H43" s="5"/>
      <c r="I43" s="81">
        <v>0</v>
      </c>
    </row>
    <row r="44" spans="1:9" ht="13" x14ac:dyDescent="0.3">
      <c r="A44" s="8" t="s">
        <v>56</v>
      </c>
      <c r="B44" s="281" t="s">
        <v>57</v>
      </c>
      <c r="C44" s="281"/>
      <c r="D44" s="281"/>
      <c r="E44" s="281"/>
      <c r="F44" s="281"/>
      <c r="G44" s="281"/>
      <c r="H44" s="2"/>
      <c r="I44" s="81">
        <v>0</v>
      </c>
    </row>
    <row r="45" spans="1:9" ht="13" x14ac:dyDescent="0.3">
      <c r="A45" s="290" t="s">
        <v>58</v>
      </c>
      <c r="B45" s="283"/>
      <c r="C45" s="283"/>
      <c r="D45" s="283"/>
      <c r="E45" s="283"/>
      <c r="F45" s="283"/>
      <c r="G45" s="283"/>
      <c r="H45" s="283"/>
      <c r="I45" s="82">
        <f>SUM(I39:I44)</f>
        <v>1703</v>
      </c>
    </row>
    <row r="46" spans="1:9" ht="13" x14ac:dyDescent="0.3">
      <c r="A46" s="9"/>
      <c r="B46" s="9"/>
      <c r="C46" s="9"/>
      <c r="D46" s="9"/>
      <c r="E46" s="9"/>
      <c r="F46" s="9"/>
      <c r="G46" s="9"/>
      <c r="H46" s="9"/>
      <c r="I46" s="9"/>
    </row>
    <row r="47" spans="1:9" ht="13" x14ac:dyDescent="0.3">
      <c r="A47" s="21" t="s">
        <v>59</v>
      </c>
      <c r="B47" s="9"/>
      <c r="C47" s="9"/>
      <c r="D47" s="9"/>
      <c r="E47" s="9"/>
      <c r="F47" s="9"/>
      <c r="G47" s="9"/>
      <c r="H47" s="9"/>
      <c r="I47" s="9"/>
    </row>
    <row r="48" spans="1:9" ht="13" x14ac:dyDescent="0.3">
      <c r="A48" s="21" t="s">
        <v>60</v>
      </c>
      <c r="B48" s="9"/>
      <c r="C48" s="9"/>
      <c r="D48" s="9"/>
      <c r="E48" s="9"/>
      <c r="F48" s="9"/>
      <c r="G48" s="9"/>
      <c r="H48" s="9"/>
      <c r="I48" s="9"/>
    </row>
    <row r="49" spans="1:9" ht="13" x14ac:dyDescent="0.3">
      <c r="A49" s="3"/>
      <c r="B49" s="3"/>
      <c r="C49" s="3"/>
      <c r="D49" s="3"/>
      <c r="E49" s="3"/>
      <c r="F49" s="3"/>
      <c r="G49" s="3"/>
      <c r="H49" s="3"/>
      <c r="I49" s="4"/>
    </row>
    <row r="50" spans="1:9" ht="13" x14ac:dyDescent="0.3">
      <c r="A50" s="285" t="s">
        <v>61</v>
      </c>
      <c r="B50" s="285"/>
      <c r="C50" s="285"/>
      <c r="D50" s="285"/>
      <c r="E50" s="285"/>
      <c r="F50" s="285"/>
      <c r="G50" s="285"/>
      <c r="H50" s="285"/>
      <c r="I50" s="285"/>
    </row>
    <row r="51" spans="1:9" ht="13" x14ac:dyDescent="0.3">
      <c r="A51" s="31" t="s">
        <v>62</v>
      </c>
      <c r="B51" s="286" t="s">
        <v>63</v>
      </c>
      <c r="C51" s="287"/>
      <c r="D51" s="287"/>
      <c r="E51" s="287"/>
      <c r="F51" s="287"/>
      <c r="G51" s="288"/>
      <c r="H51" s="8" t="s">
        <v>48</v>
      </c>
      <c r="I51" s="8" t="s">
        <v>49</v>
      </c>
    </row>
    <row r="52" spans="1:9" ht="13" x14ac:dyDescent="0.3">
      <c r="A52" s="8" t="s">
        <v>15</v>
      </c>
      <c r="B52" s="281" t="s">
        <v>64</v>
      </c>
      <c r="C52" s="281"/>
      <c r="D52" s="281"/>
      <c r="E52" s="281"/>
      <c r="F52" s="281"/>
      <c r="G52" s="281"/>
      <c r="H52" s="1">
        <f>1/12</f>
        <v>8.3333333333333329E-2</v>
      </c>
      <c r="I52" s="13">
        <f>$I$45*H52</f>
        <v>141.91666666666666</v>
      </c>
    </row>
    <row r="53" spans="1:9" ht="13" x14ac:dyDescent="0.3">
      <c r="A53" s="8" t="s">
        <v>18</v>
      </c>
      <c r="B53" s="281" t="s">
        <v>65</v>
      </c>
      <c r="C53" s="281"/>
      <c r="D53" s="281"/>
      <c r="E53" s="281"/>
      <c r="F53" s="281"/>
      <c r="G53" s="281"/>
      <c r="H53" s="12">
        <v>0.121</v>
      </c>
      <c r="I53" s="13">
        <f>$I$45*H53</f>
        <v>206.06299999999999</v>
      </c>
    </row>
    <row r="54" spans="1:9" ht="13" x14ac:dyDescent="0.3">
      <c r="A54" s="283" t="s">
        <v>66</v>
      </c>
      <c r="B54" s="283"/>
      <c r="C54" s="283"/>
      <c r="D54" s="283"/>
      <c r="E54" s="283"/>
      <c r="F54" s="283"/>
      <c r="G54" s="283"/>
      <c r="H54" s="26">
        <f>TRUNC(SUM(H52:H53),4)</f>
        <v>0.20430000000000001</v>
      </c>
      <c r="I54" s="27">
        <f>SUM(I52:I53)</f>
        <v>347.97966666666662</v>
      </c>
    </row>
    <row r="55" spans="1:9" ht="13" x14ac:dyDescent="0.25">
      <c r="A55" s="31" t="s">
        <v>20</v>
      </c>
      <c r="B55" s="289" t="s">
        <v>327</v>
      </c>
      <c r="C55" s="289"/>
      <c r="D55" s="289"/>
      <c r="E55" s="289"/>
      <c r="F55" s="289"/>
      <c r="G55" s="289"/>
      <c r="H55" s="78">
        <f>H54*H75</f>
        <v>7.518240000000001E-2</v>
      </c>
      <c r="I55" s="79">
        <f>$I$45*H55</f>
        <v>128.03562720000002</v>
      </c>
    </row>
    <row r="56" spans="1:9" ht="13" x14ac:dyDescent="0.3">
      <c r="A56" s="283" t="s">
        <v>67</v>
      </c>
      <c r="B56" s="283"/>
      <c r="C56" s="283"/>
      <c r="D56" s="283"/>
      <c r="E56" s="283"/>
      <c r="F56" s="283"/>
      <c r="G56" s="283"/>
      <c r="H56" s="26">
        <f>TRUNC(SUM(H54:H55),4)</f>
        <v>0.27939999999999998</v>
      </c>
      <c r="I56" s="27">
        <f>SUM(I54:I55)</f>
        <v>476.01529386666664</v>
      </c>
    </row>
    <row r="57" spans="1:9" ht="13" x14ac:dyDescent="0.3">
      <c r="A57" s="3"/>
      <c r="B57" s="3"/>
      <c r="C57" s="3"/>
      <c r="D57" s="3"/>
      <c r="E57" s="3"/>
      <c r="F57" s="3"/>
      <c r="G57" s="3"/>
      <c r="H57" s="28"/>
      <c r="I57" s="4"/>
    </row>
    <row r="58" spans="1:9" ht="13" x14ac:dyDescent="0.3">
      <c r="A58" s="21" t="s">
        <v>68</v>
      </c>
      <c r="B58" s="3"/>
      <c r="C58" s="3"/>
      <c r="D58" s="3"/>
      <c r="E58" s="3"/>
      <c r="F58" s="3"/>
      <c r="G58" s="3"/>
      <c r="H58" s="28"/>
      <c r="I58" s="4"/>
    </row>
    <row r="59" spans="1:9" ht="13" x14ac:dyDescent="0.3">
      <c r="A59" s="21" t="s">
        <v>69</v>
      </c>
      <c r="B59" s="3"/>
      <c r="C59" s="3"/>
      <c r="D59" s="3"/>
      <c r="E59" s="3"/>
      <c r="F59" s="3"/>
      <c r="G59" s="3"/>
      <c r="H59" s="28"/>
      <c r="I59" s="4"/>
    </row>
    <row r="60" spans="1:9" ht="13" x14ac:dyDescent="0.3">
      <c r="A60" s="21" t="s">
        <v>70</v>
      </c>
      <c r="B60" s="3"/>
      <c r="C60" s="3"/>
      <c r="D60" s="3"/>
      <c r="E60" s="3"/>
      <c r="F60" s="3"/>
      <c r="G60" s="3"/>
      <c r="H60" s="28"/>
      <c r="I60" s="4"/>
    </row>
    <row r="61" spans="1:9" ht="13" x14ac:dyDescent="0.3">
      <c r="A61" s="21" t="s">
        <v>71</v>
      </c>
      <c r="B61" s="9"/>
      <c r="C61" s="9"/>
      <c r="D61" s="9"/>
      <c r="E61" s="9"/>
      <c r="F61" s="9"/>
      <c r="G61" s="9"/>
      <c r="H61" s="9"/>
      <c r="I61" s="9"/>
    </row>
    <row r="62" spans="1:9" ht="13" x14ac:dyDescent="0.3">
      <c r="A62" s="21" t="s">
        <v>72</v>
      </c>
      <c r="B62" s="9"/>
      <c r="C62" s="9"/>
      <c r="D62" s="9"/>
      <c r="E62" s="9"/>
      <c r="F62" s="9"/>
      <c r="G62" s="9"/>
      <c r="H62" s="9"/>
      <c r="I62" s="9"/>
    </row>
    <row r="63" spans="1:9" ht="13" x14ac:dyDescent="0.3">
      <c r="A63" s="21"/>
      <c r="B63" s="9"/>
      <c r="C63" s="9"/>
      <c r="D63" s="9"/>
      <c r="E63" s="9"/>
      <c r="F63" s="9"/>
      <c r="G63" s="9"/>
      <c r="H63" s="9"/>
      <c r="I63" s="9"/>
    </row>
    <row r="64" spans="1:9"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73</v>
      </c>
      <c r="B66" s="302" t="s">
        <v>74</v>
      </c>
      <c r="C66" s="303"/>
      <c r="D66" s="303"/>
      <c r="E66" s="303"/>
      <c r="F66" s="303"/>
      <c r="G66" s="304"/>
      <c r="H66" s="19" t="s">
        <v>48</v>
      </c>
      <c r="I66" s="19" t="s">
        <v>49</v>
      </c>
    </row>
    <row r="67" spans="1:9" ht="13" x14ac:dyDescent="0.3">
      <c r="A67" s="8" t="s">
        <v>15</v>
      </c>
      <c r="B67" s="281" t="s">
        <v>75</v>
      </c>
      <c r="C67" s="281"/>
      <c r="D67" s="281"/>
      <c r="E67" s="281"/>
      <c r="F67" s="281"/>
      <c r="G67" s="281"/>
      <c r="H67" s="1">
        <v>0.2</v>
      </c>
      <c r="I67" s="13">
        <f t="shared" ref="I67:I74" si="0">H67*($I$45)</f>
        <v>340.6</v>
      </c>
    </row>
    <row r="68" spans="1:9" ht="13" x14ac:dyDescent="0.3">
      <c r="A68" s="8" t="s">
        <v>18</v>
      </c>
      <c r="B68" s="281" t="s">
        <v>76</v>
      </c>
      <c r="C68" s="281"/>
      <c r="D68" s="281"/>
      <c r="E68" s="281"/>
      <c r="F68" s="281"/>
      <c r="G68" s="281"/>
      <c r="H68" s="1">
        <v>2.5000000000000001E-2</v>
      </c>
      <c r="I68" s="13">
        <f t="shared" si="0"/>
        <v>42.575000000000003</v>
      </c>
    </row>
    <row r="69" spans="1:9" ht="13" x14ac:dyDescent="0.3">
      <c r="A69" s="8" t="s">
        <v>20</v>
      </c>
      <c r="B69" s="281" t="s">
        <v>77</v>
      </c>
      <c r="C69" s="281"/>
      <c r="D69" s="281"/>
      <c r="E69" s="281"/>
      <c r="F69" s="281"/>
      <c r="G69" s="281"/>
      <c r="H69" s="1">
        <v>0.03</v>
      </c>
      <c r="I69" s="13">
        <f t="shared" si="0"/>
        <v>51.089999999999996</v>
      </c>
    </row>
    <row r="70" spans="1:9" ht="13" x14ac:dyDescent="0.3">
      <c r="A70" s="8" t="s">
        <v>22</v>
      </c>
      <c r="B70" s="281" t="s">
        <v>78</v>
      </c>
      <c r="C70" s="281"/>
      <c r="D70" s="281"/>
      <c r="E70" s="281"/>
      <c r="F70" s="281"/>
      <c r="G70" s="281"/>
      <c r="H70" s="1">
        <v>1.4999999999999999E-2</v>
      </c>
      <c r="I70" s="13">
        <f t="shared" si="0"/>
        <v>25.544999999999998</v>
      </c>
    </row>
    <row r="71" spans="1:9" ht="13" x14ac:dyDescent="0.3">
      <c r="A71" s="8" t="s">
        <v>54</v>
      </c>
      <c r="B71" s="281" t="s">
        <v>79</v>
      </c>
      <c r="C71" s="281"/>
      <c r="D71" s="281"/>
      <c r="E71" s="281"/>
      <c r="F71" s="281"/>
      <c r="G71" s="281"/>
      <c r="H71" s="1">
        <v>0.01</v>
      </c>
      <c r="I71" s="13">
        <f t="shared" si="0"/>
        <v>17.03</v>
      </c>
    </row>
    <row r="72" spans="1:9" ht="13" x14ac:dyDescent="0.3">
      <c r="A72" s="8" t="s">
        <v>56</v>
      </c>
      <c r="B72" s="281" t="s">
        <v>80</v>
      </c>
      <c r="C72" s="281"/>
      <c r="D72" s="281"/>
      <c r="E72" s="281"/>
      <c r="F72" s="281"/>
      <c r="G72" s="281"/>
      <c r="H72" s="1">
        <v>6.0000000000000001E-3</v>
      </c>
      <c r="I72" s="13">
        <f t="shared" si="0"/>
        <v>10.218</v>
      </c>
    </row>
    <row r="73" spans="1:9" ht="13" x14ac:dyDescent="0.3">
      <c r="A73" s="8" t="s">
        <v>81</v>
      </c>
      <c r="B73" s="281" t="s">
        <v>82</v>
      </c>
      <c r="C73" s="281"/>
      <c r="D73" s="281"/>
      <c r="E73" s="281"/>
      <c r="F73" s="281"/>
      <c r="G73" s="281"/>
      <c r="H73" s="1">
        <v>2E-3</v>
      </c>
      <c r="I73" s="13">
        <f t="shared" si="0"/>
        <v>3.4060000000000001</v>
      </c>
    </row>
    <row r="74" spans="1:9" ht="13" x14ac:dyDescent="0.3">
      <c r="A74" s="8" t="s">
        <v>83</v>
      </c>
      <c r="B74" s="281" t="s">
        <v>84</v>
      </c>
      <c r="C74" s="281"/>
      <c r="D74" s="281"/>
      <c r="E74" s="281"/>
      <c r="F74" s="281"/>
      <c r="G74" s="281"/>
      <c r="H74" s="1">
        <v>0.08</v>
      </c>
      <c r="I74" s="13">
        <f t="shared" si="0"/>
        <v>136.24</v>
      </c>
    </row>
    <row r="75" spans="1:9" ht="13" x14ac:dyDescent="0.3">
      <c r="A75" s="283" t="s">
        <v>85</v>
      </c>
      <c r="B75" s="283"/>
      <c r="C75" s="283"/>
      <c r="D75" s="283"/>
      <c r="E75" s="283"/>
      <c r="F75" s="283"/>
      <c r="G75" s="283"/>
      <c r="H75" s="26">
        <f>SUM(H67:H74)</f>
        <v>0.36800000000000005</v>
      </c>
      <c r="I75" s="27">
        <f>SUM(I67:I74)</f>
        <v>626.70400000000006</v>
      </c>
    </row>
    <row r="76" spans="1:9" ht="13" x14ac:dyDescent="0.3">
      <c r="A76" s="3"/>
      <c r="B76" s="3"/>
      <c r="C76" s="3"/>
      <c r="D76" s="3"/>
      <c r="E76" s="3"/>
      <c r="F76" s="3"/>
      <c r="G76" s="3"/>
      <c r="H76" s="28"/>
      <c r="I76" s="4"/>
    </row>
    <row r="77" spans="1:9" ht="13" x14ac:dyDescent="0.3">
      <c r="A77" s="21" t="s">
        <v>86</v>
      </c>
      <c r="B77" s="3"/>
      <c r="C77" s="3"/>
      <c r="D77" s="3"/>
      <c r="E77" s="3"/>
      <c r="F77" s="3"/>
      <c r="G77" s="3"/>
      <c r="H77" s="28"/>
      <c r="I77" s="4"/>
    </row>
    <row r="78" spans="1:9" ht="13" x14ac:dyDescent="0.3">
      <c r="A78" s="21" t="s">
        <v>87</v>
      </c>
      <c r="B78" s="3"/>
      <c r="C78" s="3"/>
      <c r="D78" s="3"/>
      <c r="E78" s="3"/>
      <c r="F78" s="3"/>
      <c r="G78" s="3"/>
      <c r="H78" s="28"/>
      <c r="I78" s="4"/>
    </row>
    <row r="79" spans="1:9" ht="13" x14ac:dyDescent="0.3">
      <c r="A79" s="21" t="s">
        <v>88</v>
      </c>
      <c r="B79" s="3"/>
      <c r="C79" s="3"/>
      <c r="D79" s="3"/>
      <c r="E79" s="3"/>
      <c r="F79" s="3"/>
      <c r="G79" s="3"/>
      <c r="H79" s="28"/>
      <c r="I79" s="4"/>
    </row>
    <row r="80" spans="1:9" ht="13" x14ac:dyDescent="0.3">
      <c r="A80" s="21" t="s">
        <v>89</v>
      </c>
      <c r="B80" s="3"/>
      <c r="C80" s="3"/>
      <c r="D80" s="3"/>
      <c r="E80" s="3"/>
      <c r="F80" s="3"/>
      <c r="G80" s="3"/>
      <c r="H80" s="28"/>
      <c r="I80" s="4"/>
    </row>
    <row r="81" spans="1:9" ht="13" x14ac:dyDescent="0.3">
      <c r="A81" s="21" t="s">
        <v>90</v>
      </c>
      <c r="B81" s="3"/>
      <c r="C81" s="3"/>
      <c r="D81" s="3"/>
      <c r="E81" s="3"/>
      <c r="F81" s="3"/>
      <c r="G81" s="3"/>
      <c r="H81" s="28"/>
      <c r="I81" s="4"/>
    </row>
    <row r="82" spans="1:9" ht="13" x14ac:dyDescent="0.3">
      <c r="A82" s="9"/>
      <c r="B82" s="9"/>
      <c r="C82" s="9"/>
      <c r="D82" s="9"/>
      <c r="E82" s="9"/>
      <c r="F82" s="9"/>
      <c r="G82" s="9"/>
      <c r="H82" s="9"/>
      <c r="I82" s="9"/>
    </row>
    <row r="83" spans="1:9" ht="13" x14ac:dyDescent="0.3">
      <c r="A83" s="33" t="s">
        <v>91</v>
      </c>
      <c r="B83" s="299" t="s">
        <v>92</v>
      </c>
      <c r="C83" s="300"/>
      <c r="D83" s="300"/>
      <c r="E83" s="300"/>
      <c r="F83" s="300"/>
      <c r="G83" s="301"/>
      <c r="H83" s="26"/>
      <c r="I83" s="19" t="s">
        <v>49</v>
      </c>
    </row>
    <row r="84" spans="1:9" ht="13" x14ac:dyDescent="0.3">
      <c r="A84" s="8" t="s">
        <v>15</v>
      </c>
      <c r="B84" s="306" t="s">
        <v>93</v>
      </c>
      <c r="C84" s="306"/>
      <c r="D84" s="306"/>
      <c r="E84" s="306"/>
      <c r="F84" s="306"/>
      <c r="G84" s="306"/>
      <c r="H84" s="11" t="s">
        <v>94</v>
      </c>
      <c r="I84" s="15">
        <f>'Mód2.3'!E12</f>
        <v>274.02000000000004</v>
      </c>
    </row>
    <row r="85" spans="1:9" ht="13" x14ac:dyDescent="0.3">
      <c r="A85" s="8" t="s">
        <v>18</v>
      </c>
      <c r="B85" s="306" t="s">
        <v>95</v>
      </c>
      <c r="C85" s="306"/>
      <c r="D85" s="306"/>
      <c r="E85" s="306"/>
      <c r="F85" s="306"/>
      <c r="G85" s="306"/>
      <c r="H85" s="11" t="s">
        <v>94</v>
      </c>
      <c r="I85" s="15">
        <f>'Mód2.3'!E25</f>
        <v>452.84800000000007</v>
      </c>
    </row>
    <row r="86" spans="1:9" ht="13" x14ac:dyDescent="0.3">
      <c r="A86" s="8" t="s">
        <v>20</v>
      </c>
      <c r="B86" s="306" t="s">
        <v>96</v>
      </c>
      <c r="C86" s="306"/>
      <c r="D86" s="306"/>
      <c r="E86" s="306"/>
      <c r="F86" s="306"/>
      <c r="G86" s="306"/>
      <c r="H86" s="11" t="s">
        <v>94</v>
      </c>
      <c r="I86" s="15">
        <f>'Mód2.3'!E33</f>
        <v>21</v>
      </c>
    </row>
    <row r="87" spans="1:9" ht="26.4" customHeight="1" x14ac:dyDescent="0.25">
      <c r="A87" s="31" t="s">
        <v>22</v>
      </c>
      <c r="B87" s="307" t="s">
        <v>97</v>
      </c>
      <c r="C87" s="307"/>
      <c r="D87" s="307"/>
      <c r="E87" s="307"/>
      <c r="F87" s="307"/>
      <c r="G87" s="307"/>
      <c r="H87" s="20" t="s">
        <v>94</v>
      </c>
      <c r="I87" s="83">
        <f>'Mód2.3'!E42</f>
        <v>0</v>
      </c>
    </row>
    <row r="88" spans="1:9" ht="13" x14ac:dyDescent="0.3">
      <c r="A88" s="8" t="s">
        <v>54</v>
      </c>
      <c r="B88" s="306" t="s">
        <v>98</v>
      </c>
      <c r="C88" s="306"/>
      <c r="D88" s="306"/>
      <c r="E88" s="306"/>
      <c r="F88" s="306"/>
      <c r="G88" s="306"/>
      <c r="H88" s="11" t="s">
        <v>94</v>
      </c>
      <c r="I88" s="15">
        <f>'Mód2.3'!E49</f>
        <v>0</v>
      </c>
    </row>
    <row r="89" spans="1:9" ht="13" x14ac:dyDescent="0.3">
      <c r="A89" s="8" t="s">
        <v>56</v>
      </c>
      <c r="B89" s="306" t="s">
        <v>99</v>
      </c>
      <c r="C89" s="306"/>
      <c r="D89" s="306"/>
      <c r="E89" s="306"/>
      <c r="F89" s="306"/>
      <c r="G89" s="306"/>
      <c r="H89" s="11" t="s">
        <v>94</v>
      </c>
      <c r="I89" s="15">
        <f>'Mód2.3'!E57</f>
        <v>0</v>
      </c>
    </row>
    <row r="90" spans="1:9" ht="13" x14ac:dyDescent="0.3">
      <c r="A90" s="8" t="s">
        <v>81</v>
      </c>
      <c r="B90" s="308" t="s">
        <v>303</v>
      </c>
      <c r="C90" s="309"/>
      <c r="D90" s="309"/>
      <c r="E90" s="309"/>
      <c r="F90" s="309"/>
      <c r="G90" s="310"/>
      <c r="H90" s="11" t="s">
        <v>94</v>
      </c>
      <c r="I90" s="15">
        <f>'Mód2.3'!E65</f>
        <v>0</v>
      </c>
    </row>
    <row r="91" spans="1:9" ht="13" x14ac:dyDescent="0.3">
      <c r="A91" s="8" t="s">
        <v>83</v>
      </c>
      <c r="B91" s="306" t="s">
        <v>100</v>
      </c>
      <c r="C91" s="306"/>
      <c r="D91" s="306"/>
      <c r="E91" s="306"/>
      <c r="F91" s="306"/>
      <c r="G91" s="306"/>
      <c r="H91" s="11" t="s">
        <v>94</v>
      </c>
      <c r="I91" s="15"/>
    </row>
    <row r="92" spans="1:9" ht="13" x14ac:dyDescent="0.3">
      <c r="A92" s="283" t="s">
        <v>101</v>
      </c>
      <c r="B92" s="283"/>
      <c r="C92" s="283"/>
      <c r="D92" s="283"/>
      <c r="E92" s="283"/>
      <c r="F92" s="283"/>
      <c r="G92" s="283"/>
      <c r="H92" s="283"/>
      <c r="I92" s="27">
        <f>SUM(I84:I91)</f>
        <v>747.86800000000017</v>
      </c>
    </row>
    <row r="93" spans="1:9" ht="13" x14ac:dyDescent="0.3">
      <c r="A93" s="3"/>
      <c r="B93" s="3"/>
      <c r="C93" s="3"/>
      <c r="D93" s="3"/>
      <c r="E93" s="3"/>
      <c r="F93" s="3"/>
      <c r="G93" s="3"/>
      <c r="H93" s="3"/>
      <c r="I93" s="4"/>
    </row>
    <row r="94" spans="1:9" ht="13" x14ac:dyDescent="0.3">
      <c r="A94" s="21" t="s">
        <v>102</v>
      </c>
      <c r="B94" s="3"/>
      <c r="C94" s="3"/>
      <c r="D94" s="3"/>
      <c r="E94" s="3"/>
      <c r="F94" s="3"/>
      <c r="H94" s="3"/>
      <c r="I94" s="4"/>
    </row>
    <row r="95" spans="1:9" ht="13" x14ac:dyDescent="0.3">
      <c r="A95" s="21" t="s">
        <v>103</v>
      </c>
      <c r="B95" s="3"/>
      <c r="C95" s="3"/>
      <c r="D95" s="3"/>
      <c r="E95" s="3"/>
      <c r="F95" s="3"/>
      <c r="G95" s="3"/>
      <c r="H95" s="3"/>
      <c r="I95" s="4"/>
    </row>
    <row r="96" spans="1:9" ht="13" x14ac:dyDescent="0.3">
      <c r="A96" s="21" t="s">
        <v>104</v>
      </c>
      <c r="B96" s="3"/>
      <c r="C96" s="3"/>
      <c r="D96" s="3"/>
      <c r="E96" s="3"/>
      <c r="F96" s="3"/>
      <c r="G96" s="3"/>
      <c r="H96" s="3"/>
      <c r="I96" s="4"/>
    </row>
    <row r="97" spans="1:9" ht="13" x14ac:dyDescent="0.3">
      <c r="A97" s="21" t="s">
        <v>105</v>
      </c>
      <c r="B97" s="3"/>
      <c r="C97" s="3"/>
      <c r="D97" s="3"/>
      <c r="E97" s="3"/>
      <c r="F97" s="3"/>
      <c r="G97" s="3"/>
      <c r="H97" s="3"/>
      <c r="I97" s="4"/>
    </row>
    <row r="98" spans="1:9" ht="13" x14ac:dyDescent="0.3">
      <c r="A98" s="9"/>
      <c r="B98" s="9"/>
      <c r="C98" s="9"/>
      <c r="D98" s="9"/>
      <c r="E98" s="9"/>
      <c r="F98" s="9"/>
      <c r="G98" s="9"/>
      <c r="H98" s="9"/>
      <c r="I98" s="9"/>
    </row>
    <row r="99" spans="1:9" ht="13" x14ac:dyDescent="0.3">
      <c r="A99" s="33">
        <v>2</v>
      </c>
      <c r="B99" s="32" t="s">
        <v>106</v>
      </c>
      <c r="C99" s="32"/>
      <c r="D99" s="32"/>
      <c r="E99" s="32"/>
      <c r="F99" s="32"/>
      <c r="G99" s="32"/>
      <c r="H99" s="32"/>
      <c r="I99" s="32"/>
    </row>
    <row r="100" spans="1:9" ht="13" x14ac:dyDescent="0.3">
      <c r="A100" s="284" t="s">
        <v>107</v>
      </c>
      <c r="B100" s="284"/>
      <c r="C100" s="284"/>
      <c r="D100" s="284"/>
      <c r="E100" s="284"/>
      <c r="F100" s="284"/>
      <c r="G100" s="284"/>
      <c r="H100" s="284"/>
      <c r="I100" s="8" t="s">
        <v>49</v>
      </c>
    </row>
    <row r="101" spans="1:9" ht="13" x14ac:dyDescent="0.3">
      <c r="A101" s="8" t="s">
        <v>62</v>
      </c>
      <c r="B101" s="305" t="s">
        <v>108</v>
      </c>
      <c r="C101" s="305"/>
      <c r="D101" s="305"/>
      <c r="E101" s="305"/>
      <c r="F101" s="305"/>
      <c r="G101" s="305"/>
      <c r="H101" s="305"/>
      <c r="I101" s="13">
        <f>I56</f>
        <v>476.01529386666664</v>
      </c>
    </row>
    <row r="102" spans="1:9" ht="13" x14ac:dyDescent="0.3">
      <c r="A102" s="8" t="s">
        <v>73</v>
      </c>
      <c r="B102" s="305" t="s">
        <v>109</v>
      </c>
      <c r="C102" s="305"/>
      <c r="D102" s="305"/>
      <c r="E102" s="305"/>
      <c r="F102" s="305"/>
      <c r="G102" s="305"/>
      <c r="H102" s="305"/>
      <c r="I102" s="13">
        <f>I75</f>
        <v>626.70400000000006</v>
      </c>
    </row>
    <row r="103" spans="1:9" ht="13" x14ac:dyDescent="0.3">
      <c r="A103" s="8" t="s">
        <v>91</v>
      </c>
      <c r="B103" s="305" t="s">
        <v>110</v>
      </c>
      <c r="C103" s="305"/>
      <c r="D103" s="305"/>
      <c r="E103" s="305"/>
      <c r="F103" s="305"/>
      <c r="G103" s="305"/>
      <c r="H103" s="305"/>
      <c r="I103" s="13">
        <f>I92</f>
        <v>747.86800000000017</v>
      </c>
    </row>
    <row r="104" spans="1:9" ht="13" x14ac:dyDescent="0.3">
      <c r="A104" s="290" t="s">
        <v>111</v>
      </c>
      <c r="B104" s="290"/>
      <c r="C104" s="290"/>
      <c r="D104" s="290"/>
      <c r="E104" s="290"/>
      <c r="F104" s="290"/>
      <c r="G104" s="290"/>
      <c r="H104" s="290"/>
      <c r="I104" s="214">
        <f>SUM(I101:I103)</f>
        <v>1850.5872938666669</v>
      </c>
    </row>
    <row r="105" spans="1:9" ht="13" x14ac:dyDescent="0.3">
      <c r="A105" s="315"/>
      <c r="B105" s="316"/>
      <c r="C105" s="316"/>
      <c r="D105" s="316"/>
      <c r="E105" s="316"/>
      <c r="F105" s="316"/>
      <c r="G105" s="316"/>
      <c r="H105" s="316"/>
      <c r="I105" s="316"/>
    </row>
    <row r="106" spans="1:9" ht="13" x14ac:dyDescent="0.3">
      <c r="A106" s="285" t="s">
        <v>112</v>
      </c>
      <c r="B106" s="285"/>
      <c r="C106" s="285"/>
      <c r="D106" s="285"/>
      <c r="E106" s="285"/>
      <c r="F106" s="285"/>
      <c r="G106" s="285"/>
      <c r="H106" s="285"/>
      <c r="I106" s="285"/>
    </row>
    <row r="107" spans="1:9" ht="13" x14ac:dyDescent="0.3">
      <c r="A107" s="8">
        <v>3</v>
      </c>
      <c r="B107" s="284" t="s">
        <v>113</v>
      </c>
      <c r="C107" s="284"/>
      <c r="D107" s="284"/>
      <c r="E107" s="284"/>
      <c r="F107" s="284"/>
      <c r="G107" s="284"/>
      <c r="H107" s="8" t="s">
        <v>48</v>
      </c>
      <c r="I107" s="8" t="s">
        <v>49</v>
      </c>
    </row>
    <row r="108" spans="1:9" ht="13" x14ac:dyDescent="0.3">
      <c r="A108" s="8" t="s">
        <v>15</v>
      </c>
      <c r="B108" s="281" t="s">
        <v>114</v>
      </c>
      <c r="C108" s="281"/>
      <c r="D108" s="281"/>
      <c r="E108" s="281"/>
      <c r="F108" s="281"/>
      <c r="G108" s="281"/>
      <c r="H108" s="1">
        <v>4.1999999999999997E-3</v>
      </c>
      <c r="I108" s="13">
        <f>H108*I45</f>
        <v>7.1525999999999996</v>
      </c>
    </row>
    <row r="109" spans="1:9" ht="13" x14ac:dyDescent="0.25">
      <c r="A109" s="31" t="s">
        <v>18</v>
      </c>
      <c r="B109" s="312" t="s">
        <v>115</v>
      </c>
      <c r="C109" s="312"/>
      <c r="D109" s="312"/>
      <c r="E109" s="312"/>
      <c r="F109" s="312"/>
      <c r="G109" s="312"/>
      <c r="H109" s="78">
        <f>H74</f>
        <v>0.08</v>
      </c>
      <c r="I109" s="79">
        <f>I108*H109</f>
        <v>0.57220799999999994</v>
      </c>
    </row>
    <row r="110" spans="1:9" ht="13.5" x14ac:dyDescent="0.25">
      <c r="A110" s="31" t="s">
        <v>20</v>
      </c>
      <c r="B110" s="312" t="s">
        <v>116</v>
      </c>
      <c r="C110" s="312"/>
      <c r="D110" s="312"/>
      <c r="E110" s="312"/>
      <c r="F110" s="312"/>
      <c r="G110" s="312"/>
      <c r="H110" s="78">
        <v>2E-3</v>
      </c>
      <c r="I110" s="79">
        <f>H110*I45</f>
        <v>3.4060000000000001</v>
      </c>
    </row>
    <row r="111" spans="1:9" ht="13" x14ac:dyDescent="0.3">
      <c r="A111" s="8" t="s">
        <v>22</v>
      </c>
      <c r="B111" s="281" t="s">
        <v>117</v>
      </c>
      <c r="C111" s="281"/>
      <c r="D111" s="281"/>
      <c r="E111" s="281"/>
      <c r="F111" s="281"/>
      <c r="G111" s="281"/>
      <c r="H111" s="1">
        <v>1.9400000000000001E-2</v>
      </c>
      <c r="I111" s="13">
        <f>H111*I45</f>
        <v>33.038200000000003</v>
      </c>
    </row>
    <row r="112" spans="1:9" ht="13" x14ac:dyDescent="0.3">
      <c r="A112" s="8" t="s">
        <v>54</v>
      </c>
      <c r="B112" s="311" t="s">
        <v>118</v>
      </c>
      <c r="C112" s="311"/>
      <c r="D112" s="311"/>
      <c r="E112" s="311"/>
      <c r="F112" s="311"/>
      <c r="G112" s="311"/>
      <c r="H112" s="12">
        <f>H75</f>
        <v>0.36800000000000005</v>
      </c>
      <c r="I112" s="13">
        <f>I111*H112</f>
        <v>12.158057600000003</v>
      </c>
    </row>
    <row r="113" spans="1:9" ht="13.5" x14ac:dyDescent="0.25">
      <c r="A113" s="31" t="s">
        <v>56</v>
      </c>
      <c r="B113" s="312" t="s">
        <v>119</v>
      </c>
      <c r="C113" s="312"/>
      <c r="D113" s="312"/>
      <c r="E113" s="312"/>
      <c r="F113" s="312"/>
      <c r="G113" s="312"/>
      <c r="H113" s="78">
        <v>3.7999999999999999E-2</v>
      </c>
      <c r="I113" s="79">
        <f>H113*I45</f>
        <v>64.713999999999999</v>
      </c>
    </row>
    <row r="114" spans="1:9" ht="13" x14ac:dyDescent="0.3">
      <c r="A114" s="290" t="s">
        <v>120</v>
      </c>
      <c r="B114" s="290"/>
      <c r="C114" s="290"/>
      <c r="D114" s="290"/>
      <c r="E114" s="290"/>
      <c r="F114" s="290"/>
      <c r="G114" s="290"/>
      <c r="H114" s="26"/>
      <c r="I114" s="72">
        <f>SUM(I108:I113)</f>
        <v>121.04106560000001</v>
      </c>
    </row>
    <row r="115" spans="1:9" ht="13" x14ac:dyDescent="0.3">
      <c r="A115" s="313"/>
      <c r="B115" s="314"/>
      <c r="C115" s="314"/>
      <c r="D115" s="314"/>
      <c r="E115" s="314"/>
      <c r="F115" s="314"/>
      <c r="G115" s="314"/>
      <c r="H115" s="314"/>
      <c r="I115" s="314"/>
    </row>
    <row r="116" spans="1:9" ht="13" x14ac:dyDescent="0.3">
      <c r="A116" s="285" t="s">
        <v>121</v>
      </c>
      <c r="B116" s="285"/>
      <c r="C116" s="285"/>
      <c r="D116" s="285"/>
      <c r="E116" s="285"/>
      <c r="F116" s="285"/>
      <c r="G116" s="285"/>
      <c r="H116" s="285"/>
      <c r="I116" s="285"/>
    </row>
    <row r="117" spans="1:9" ht="13" x14ac:dyDescent="0.3">
      <c r="A117" s="3"/>
      <c r="B117" s="3"/>
      <c r="C117" s="3"/>
      <c r="D117" s="3"/>
      <c r="E117" s="3"/>
      <c r="F117" s="3"/>
      <c r="G117" s="3"/>
      <c r="H117" s="3"/>
      <c r="I117" s="3"/>
    </row>
    <row r="118" spans="1:9" ht="13" x14ac:dyDescent="0.3">
      <c r="A118" s="21" t="s">
        <v>122</v>
      </c>
      <c r="B118" s="3"/>
      <c r="C118" s="3"/>
      <c r="D118" s="3"/>
      <c r="E118" s="3"/>
      <c r="F118" s="3"/>
      <c r="G118" s="3"/>
      <c r="H118" s="3"/>
      <c r="I118" s="3"/>
    </row>
    <row r="119" spans="1:9" ht="13" x14ac:dyDescent="0.3">
      <c r="A119" s="21" t="s">
        <v>123</v>
      </c>
      <c r="B119" s="3"/>
      <c r="C119" s="3"/>
      <c r="D119" s="3"/>
      <c r="E119" s="3"/>
      <c r="F119" s="3"/>
      <c r="G119" s="3"/>
      <c r="H119" s="3"/>
      <c r="I119" s="3"/>
    </row>
    <row r="120" spans="1:9" ht="13" x14ac:dyDescent="0.3">
      <c r="A120" s="3"/>
      <c r="B120" s="3"/>
      <c r="C120" s="3"/>
      <c r="D120" s="3"/>
      <c r="E120" s="3"/>
      <c r="F120" s="3"/>
      <c r="G120" s="3"/>
      <c r="H120" s="3"/>
      <c r="I120" s="3"/>
    </row>
    <row r="121" spans="1:9" ht="13" x14ac:dyDescent="0.3">
      <c r="A121" s="33" t="s">
        <v>124</v>
      </c>
      <c r="B121" s="283" t="s">
        <v>125</v>
      </c>
      <c r="C121" s="283"/>
      <c r="D121" s="283"/>
      <c r="E121" s="283"/>
      <c r="F121" s="283"/>
      <c r="G121" s="283"/>
      <c r="H121" s="19" t="s">
        <v>48</v>
      </c>
      <c r="I121" s="19" t="s">
        <v>49</v>
      </c>
    </row>
    <row r="122" spans="1:9" ht="13" x14ac:dyDescent="0.3">
      <c r="A122" s="33" t="s">
        <v>15</v>
      </c>
      <c r="B122" s="281" t="s">
        <v>126</v>
      </c>
      <c r="C122" s="281"/>
      <c r="D122" s="281"/>
      <c r="E122" s="281"/>
      <c r="F122" s="281"/>
      <c r="G122" s="281"/>
      <c r="H122" s="27"/>
      <c r="I122" s="27"/>
    </row>
    <row r="123" spans="1:9" ht="13" x14ac:dyDescent="0.3">
      <c r="A123" s="8" t="s">
        <v>18</v>
      </c>
      <c r="B123" s="281" t="s">
        <v>127</v>
      </c>
      <c r="C123" s="281"/>
      <c r="D123" s="281"/>
      <c r="E123" s="281"/>
      <c r="F123" s="281"/>
      <c r="G123" s="281"/>
      <c r="H123" s="87">
        <v>1.67E-2</v>
      </c>
      <c r="I123" s="13">
        <f>H123*$I$45</f>
        <v>28.440099999999997</v>
      </c>
    </row>
    <row r="124" spans="1:9" ht="13" x14ac:dyDescent="0.3">
      <c r="A124" s="8" t="s">
        <v>20</v>
      </c>
      <c r="B124" s="281" t="s">
        <v>128</v>
      </c>
      <c r="C124" s="281"/>
      <c r="D124" s="281"/>
      <c r="E124" s="281"/>
      <c r="F124" s="281"/>
      <c r="G124" s="281"/>
      <c r="H124" s="87">
        <v>2.0000000000000001E-4</v>
      </c>
      <c r="I124" s="13">
        <f>H124*$I$45</f>
        <v>0.34060000000000001</v>
      </c>
    </row>
    <row r="125" spans="1:9" ht="13.5" x14ac:dyDescent="0.25">
      <c r="A125" s="31" t="s">
        <v>22</v>
      </c>
      <c r="B125" s="312" t="s">
        <v>129</v>
      </c>
      <c r="C125" s="312"/>
      <c r="D125" s="312"/>
      <c r="E125" s="312"/>
      <c r="F125" s="312"/>
      <c r="G125" s="312"/>
      <c r="H125" s="78">
        <v>6.9999999999999999E-4</v>
      </c>
      <c r="I125" s="79">
        <f>H125*$I$45</f>
        <v>1.1920999999999999</v>
      </c>
    </row>
    <row r="126" spans="1:9" ht="13" x14ac:dyDescent="0.3">
      <c r="A126" s="8" t="s">
        <v>54</v>
      </c>
      <c r="B126" s="281" t="s">
        <v>130</v>
      </c>
      <c r="C126" s="281"/>
      <c r="D126" s="281"/>
      <c r="E126" s="281"/>
      <c r="F126" s="281"/>
      <c r="G126" s="281"/>
      <c r="H126" s="87">
        <v>2.8999999999999998E-3</v>
      </c>
      <c r="I126" s="13">
        <f>H126*$I$45</f>
        <v>4.9386999999999999</v>
      </c>
    </row>
    <row r="127" spans="1:9" ht="13" x14ac:dyDescent="0.3">
      <c r="A127" s="8" t="s">
        <v>56</v>
      </c>
      <c r="B127" s="281" t="s">
        <v>131</v>
      </c>
      <c r="C127" s="281"/>
      <c r="D127" s="281"/>
      <c r="E127" s="281"/>
      <c r="F127" s="281"/>
      <c r="G127" s="281"/>
      <c r="H127" s="87"/>
      <c r="I127" s="13">
        <f t="shared" ref="I127" si="1">H127*$I$45</f>
        <v>0</v>
      </c>
    </row>
    <row r="128" spans="1:9" ht="13" x14ac:dyDescent="0.3">
      <c r="A128" s="283" t="s">
        <v>132</v>
      </c>
      <c r="B128" s="283"/>
      <c r="C128" s="283"/>
      <c r="D128" s="283"/>
      <c r="E128" s="283"/>
      <c r="F128" s="283"/>
      <c r="G128" s="283"/>
      <c r="H128" s="26"/>
      <c r="I128" s="27">
        <f>SUM(I123:I127)</f>
        <v>34.911499999999997</v>
      </c>
    </row>
    <row r="129" spans="1:10" ht="13" x14ac:dyDescent="0.3">
      <c r="A129" s="8" t="s">
        <v>56</v>
      </c>
      <c r="B129" s="281" t="s">
        <v>133</v>
      </c>
      <c r="C129" s="281"/>
      <c r="D129" s="281"/>
      <c r="E129" s="281"/>
      <c r="F129" s="281"/>
      <c r="G129" s="281"/>
      <c r="H129" s="1">
        <f>H75</f>
        <v>0.36800000000000005</v>
      </c>
      <c r="I129" s="13">
        <f>I128*H129</f>
        <v>12.847432000000001</v>
      </c>
    </row>
    <row r="130" spans="1:10" ht="13" x14ac:dyDescent="0.3">
      <c r="A130" s="283" t="s">
        <v>134</v>
      </c>
      <c r="B130" s="283"/>
      <c r="C130" s="283"/>
      <c r="D130" s="283"/>
      <c r="E130" s="283"/>
      <c r="F130" s="283"/>
      <c r="G130" s="283"/>
      <c r="H130" s="26"/>
      <c r="I130" s="27">
        <f>SUM(I128:I129)</f>
        <v>47.758932000000001</v>
      </c>
    </row>
    <row r="131" spans="1:10" ht="13" x14ac:dyDescent="0.3">
      <c r="A131" s="3"/>
      <c r="B131" s="3"/>
      <c r="C131" s="3"/>
      <c r="D131" s="3"/>
      <c r="E131" s="3"/>
      <c r="F131" s="3"/>
      <c r="G131" s="3"/>
      <c r="H131" s="3"/>
      <c r="I131" s="3"/>
    </row>
    <row r="132" spans="1:10" ht="13" x14ac:dyDescent="0.3">
      <c r="A132" s="33" t="s">
        <v>135</v>
      </c>
      <c r="B132" s="299" t="s">
        <v>136</v>
      </c>
      <c r="C132" s="300"/>
      <c r="D132" s="300"/>
      <c r="E132" s="300"/>
      <c r="F132" s="300"/>
      <c r="G132" s="301"/>
      <c r="H132" s="19" t="s">
        <v>48</v>
      </c>
      <c r="I132" s="19" t="s">
        <v>49</v>
      </c>
    </row>
    <row r="133" spans="1:10" ht="13" x14ac:dyDescent="0.3">
      <c r="A133" s="8" t="s">
        <v>15</v>
      </c>
      <c r="B133" s="308" t="s">
        <v>137</v>
      </c>
      <c r="C133" s="309"/>
      <c r="D133" s="309"/>
      <c r="E133" s="309"/>
      <c r="F133" s="309"/>
      <c r="G133" s="310"/>
      <c r="H133" s="87">
        <v>0</v>
      </c>
      <c r="I133" s="13">
        <v>0</v>
      </c>
    </row>
    <row r="134" spans="1:10" ht="13" x14ac:dyDescent="0.3">
      <c r="A134" s="299" t="s">
        <v>138</v>
      </c>
      <c r="B134" s="300"/>
      <c r="C134" s="300"/>
      <c r="D134" s="300"/>
      <c r="E134" s="300"/>
      <c r="F134" s="300"/>
      <c r="G134" s="301"/>
      <c r="H134" s="26">
        <f>TRUNC(SUM(H133),4)</f>
        <v>0</v>
      </c>
      <c r="I134" s="27">
        <f>SUM(I133)</f>
        <v>0</v>
      </c>
    </row>
    <row r="135" spans="1:10" ht="13" x14ac:dyDescent="0.3">
      <c r="A135" s="34"/>
      <c r="B135" s="29"/>
      <c r="C135" s="29"/>
      <c r="D135" s="29"/>
      <c r="E135" s="29"/>
      <c r="F135" s="29"/>
      <c r="G135" s="29"/>
      <c r="H135" s="29"/>
      <c r="I135" s="29"/>
    </row>
    <row r="136" spans="1:10" ht="13" x14ac:dyDescent="0.3">
      <c r="A136" s="283" t="s">
        <v>139</v>
      </c>
      <c r="B136" s="283"/>
      <c r="C136" s="283"/>
      <c r="D136" s="283"/>
      <c r="E136" s="283"/>
      <c r="F136" s="283"/>
      <c r="G136" s="283"/>
      <c r="H136" s="283"/>
      <c r="I136" s="283"/>
    </row>
    <row r="137" spans="1:10" ht="13" x14ac:dyDescent="0.3">
      <c r="A137" s="31">
        <v>4</v>
      </c>
      <c r="B137" s="317" t="s">
        <v>140</v>
      </c>
      <c r="C137" s="318"/>
      <c r="D137" s="318"/>
      <c r="E137" s="318"/>
      <c r="F137" s="318"/>
      <c r="G137" s="319"/>
      <c r="H137" s="30"/>
      <c r="I137" s="8" t="s">
        <v>49</v>
      </c>
    </row>
    <row r="138" spans="1:10" ht="13" x14ac:dyDescent="0.3">
      <c r="A138" s="8" t="s">
        <v>124</v>
      </c>
      <c r="B138" s="320" t="s">
        <v>141</v>
      </c>
      <c r="C138" s="321"/>
      <c r="D138" s="321"/>
      <c r="E138" s="321"/>
      <c r="F138" s="321"/>
      <c r="G138" s="322"/>
      <c r="H138" s="10"/>
      <c r="I138" s="13">
        <f>I130</f>
        <v>47.758932000000001</v>
      </c>
    </row>
    <row r="139" spans="1:10" ht="13" x14ac:dyDescent="0.3">
      <c r="A139" s="8" t="s">
        <v>135</v>
      </c>
      <c r="B139" s="320" t="s">
        <v>142</v>
      </c>
      <c r="C139" s="321"/>
      <c r="D139" s="321"/>
      <c r="E139" s="321"/>
      <c r="F139" s="321"/>
      <c r="G139" s="322"/>
      <c r="H139" s="10"/>
      <c r="I139" s="13">
        <f>I134</f>
        <v>0</v>
      </c>
    </row>
    <row r="140" spans="1:10" ht="13" x14ac:dyDescent="0.3">
      <c r="A140" s="290" t="s">
        <v>143</v>
      </c>
      <c r="B140" s="290"/>
      <c r="C140" s="290"/>
      <c r="D140" s="290"/>
      <c r="E140" s="290"/>
      <c r="F140" s="290"/>
      <c r="G140" s="290"/>
      <c r="H140" s="290"/>
      <c r="I140" s="72">
        <f>SUM(I138:I139)</f>
        <v>47.758932000000001</v>
      </c>
    </row>
    <row r="141" spans="1:10" ht="13" x14ac:dyDescent="0.3">
      <c r="A141" s="315"/>
      <c r="B141" s="316"/>
      <c r="C141" s="316"/>
      <c r="D141" s="316"/>
      <c r="E141" s="316"/>
      <c r="F141" s="316"/>
      <c r="G141" s="316"/>
      <c r="H141" s="316"/>
      <c r="I141" s="316"/>
    </row>
    <row r="142" spans="1:10" ht="13" x14ac:dyDescent="0.3">
      <c r="A142" s="285" t="s">
        <v>144</v>
      </c>
      <c r="B142" s="285"/>
      <c r="C142" s="285"/>
      <c r="D142" s="285"/>
      <c r="E142" s="285"/>
      <c r="F142" s="285"/>
      <c r="G142" s="285"/>
      <c r="H142" s="285"/>
      <c r="I142" s="285"/>
    </row>
    <row r="143" spans="1:10" ht="13" x14ac:dyDescent="0.3">
      <c r="A143" s="8">
        <v>5</v>
      </c>
      <c r="B143" s="284" t="s">
        <v>145</v>
      </c>
      <c r="C143" s="284"/>
      <c r="D143" s="284"/>
      <c r="E143" s="284"/>
      <c r="F143" s="284"/>
      <c r="G143" s="284"/>
      <c r="H143" s="8"/>
      <c r="I143" s="8" t="s">
        <v>49</v>
      </c>
    </row>
    <row r="144" spans="1:10" ht="13" x14ac:dyDescent="0.3">
      <c r="A144" s="8" t="s">
        <v>15</v>
      </c>
      <c r="B144" s="306" t="s">
        <v>146</v>
      </c>
      <c r="C144" s="306"/>
      <c r="D144" s="306"/>
      <c r="E144" s="306"/>
      <c r="F144" s="306"/>
      <c r="G144" s="306"/>
      <c r="H144" s="11" t="s">
        <v>94</v>
      </c>
      <c r="I144" s="13" cm="1">
        <f t="array" ref="I144:J144">Uniforme!K71:L71</f>
        <v>77.170416666666682</v>
      </c>
      <c r="J144">
        <v>0</v>
      </c>
    </row>
    <row r="145" spans="1:17" ht="13" x14ac:dyDescent="0.3">
      <c r="A145" s="8" t="s">
        <v>18</v>
      </c>
      <c r="B145" s="306" t="s">
        <v>147</v>
      </c>
      <c r="C145" s="306"/>
      <c r="D145" s="306"/>
      <c r="E145" s="306"/>
      <c r="F145" s="306"/>
      <c r="G145" s="306"/>
      <c r="H145" s="11" t="s">
        <v>94</v>
      </c>
      <c r="I145" s="13">
        <v>0</v>
      </c>
    </row>
    <row r="146" spans="1:17" ht="13" x14ac:dyDescent="0.3">
      <c r="A146" s="16" t="s">
        <v>20</v>
      </c>
      <c r="B146" s="306" t="s">
        <v>148</v>
      </c>
      <c r="C146" s="306"/>
      <c r="D146" s="306"/>
      <c r="E146" s="306"/>
      <c r="F146" s="306"/>
      <c r="G146" s="306"/>
      <c r="H146" s="11" t="s">
        <v>94</v>
      </c>
      <c r="I146" s="13">
        <v>0</v>
      </c>
    </row>
    <row r="147" spans="1:17" ht="13" x14ac:dyDescent="0.3">
      <c r="A147" s="16" t="s">
        <v>22</v>
      </c>
      <c r="B147" s="306" t="s">
        <v>100</v>
      </c>
      <c r="C147" s="306"/>
      <c r="D147" s="306"/>
      <c r="E147" s="306"/>
      <c r="F147" s="306"/>
      <c r="G147" s="306"/>
      <c r="H147" s="11" t="s">
        <v>94</v>
      </c>
      <c r="I147" s="13">
        <v>0</v>
      </c>
    </row>
    <row r="148" spans="1:17" ht="13" x14ac:dyDescent="0.3">
      <c r="A148" s="290" t="s">
        <v>149</v>
      </c>
      <c r="B148" s="290"/>
      <c r="C148" s="290"/>
      <c r="D148" s="290"/>
      <c r="E148" s="290"/>
      <c r="F148" s="290"/>
      <c r="G148" s="290"/>
      <c r="H148" s="26" t="s">
        <v>94</v>
      </c>
      <c r="I148" s="72">
        <f>SUM(I144:I147)</f>
        <v>77.170416666666682</v>
      </c>
    </row>
    <row r="149" spans="1:17" ht="13" x14ac:dyDescent="0.25">
      <c r="A149" s="36"/>
      <c r="B149" s="36"/>
      <c r="C149" s="36"/>
      <c r="D149" s="36"/>
      <c r="E149" s="36"/>
      <c r="F149" s="36"/>
      <c r="G149" s="36"/>
      <c r="H149" s="36"/>
      <c r="I149" s="36"/>
    </row>
    <row r="150" spans="1:17" ht="13" x14ac:dyDescent="0.3">
      <c r="A150" s="21" t="s">
        <v>150</v>
      </c>
      <c r="B150" s="3"/>
      <c r="C150" s="3"/>
      <c r="D150" s="3"/>
      <c r="E150" s="3"/>
      <c r="F150" s="3"/>
      <c r="G150" s="3"/>
      <c r="H150" s="3"/>
      <c r="I150" s="3"/>
    </row>
    <row r="151" spans="1:17" ht="13" x14ac:dyDescent="0.3">
      <c r="A151" s="35"/>
      <c r="B151" s="3"/>
      <c r="C151" s="3"/>
      <c r="D151" s="3"/>
      <c r="E151" s="3"/>
      <c r="F151" s="3"/>
      <c r="G151" s="3"/>
      <c r="H151" s="3"/>
      <c r="I151" s="3"/>
    </row>
    <row r="152" spans="1:17" ht="13" x14ac:dyDescent="0.3">
      <c r="A152" s="285" t="s">
        <v>151</v>
      </c>
      <c r="B152" s="285"/>
      <c r="C152" s="285"/>
      <c r="D152" s="285"/>
      <c r="E152" s="285"/>
      <c r="F152" s="285"/>
      <c r="G152" s="285"/>
      <c r="H152" s="285"/>
      <c r="I152" s="285"/>
      <c r="M152" s="216"/>
    </row>
    <row r="153" spans="1:17" ht="13" x14ac:dyDescent="0.3">
      <c r="A153" s="8">
        <v>6</v>
      </c>
      <c r="B153" s="284" t="s">
        <v>152</v>
      </c>
      <c r="C153" s="284"/>
      <c r="D153" s="284"/>
      <c r="E153" s="284"/>
      <c r="F153" s="284"/>
      <c r="G153" s="284"/>
      <c r="H153" s="8" t="s">
        <v>48</v>
      </c>
      <c r="I153" s="8" t="s">
        <v>49</v>
      </c>
      <c r="M153" s="216"/>
    </row>
    <row r="154" spans="1:17" ht="13" x14ac:dyDescent="0.3">
      <c r="A154" s="8" t="s">
        <v>15</v>
      </c>
      <c r="B154" s="281" t="s">
        <v>153</v>
      </c>
      <c r="C154" s="281"/>
      <c r="D154" s="281"/>
      <c r="E154" s="281"/>
      <c r="F154" s="281"/>
      <c r="G154" s="281"/>
      <c r="H154" s="17">
        <v>0.05</v>
      </c>
      <c r="I154" s="212">
        <f>H154*I172</f>
        <v>189.9778854066667</v>
      </c>
      <c r="M154" s="216"/>
    </row>
    <row r="155" spans="1:17" ht="13" x14ac:dyDescent="0.3">
      <c r="A155" s="8" t="s">
        <v>18</v>
      </c>
      <c r="B155" s="281" t="s">
        <v>154</v>
      </c>
      <c r="C155" s="281"/>
      <c r="D155" s="281"/>
      <c r="E155" s="281"/>
      <c r="F155" s="281"/>
      <c r="G155" s="281"/>
      <c r="H155" s="17">
        <v>0.1</v>
      </c>
      <c r="I155" s="212">
        <f>H155*(I154+I172)</f>
        <v>398.95355935400011</v>
      </c>
      <c r="M155" s="216"/>
    </row>
    <row r="156" spans="1:17" ht="13" x14ac:dyDescent="0.3">
      <c r="A156" s="8" t="s">
        <v>20</v>
      </c>
      <c r="B156" s="323" t="s">
        <v>155</v>
      </c>
      <c r="C156" s="323"/>
      <c r="D156" s="323"/>
      <c r="E156" s="323"/>
      <c r="F156" s="323"/>
      <c r="G156" s="323"/>
      <c r="H156" s="2"/>
      <c r="I156" s="18"/>
      <c r="M156" s="216"/>
    </row>
    <row r="157" spans="1:17" ht="13" x14ac:dyDescent="0.3">
      <c r="A157" s="8" t="s">
        <v>156</v>
      </c>
      <c r="B157" s="281" t="s">
        <v>157</v>
      </c>
      <c r="C157" s="281"/>
      <c r="D157" s="281"/>
      <c r="E157" s="281"/>
      <c r="F157" s="281"/>
      <c r="G157" s="281"/>
      <c r="H157" s="6">
        <v>1.6500000000000001E-2</v>
      </c>
      <c r="I157" s="212">
        <f>H157*$I$174</f>
        <v>84.443205000000006</v>
      </c>
      <c r="K157" s="223"/>
      <c r="M157" s="216"/>
    </row>
    <row r="158" spans="1:17" ht="13" x14ac:dyDescent="0.3">
      <c r="A158" s="8" t="s">
        <v>158</v>
      </c>
      <c r="B158" s="281" t="s">
        <v>159</v>
      </c>
      <c r="C158" s="281"/>
      <c r="D158" s="281"/>
      <c r="E158" s="281"/>
      <c r="F158" s="281"/>
      <c r="G158" s="281"/>
      <c r="H158" s="6">
        <v>7.5999999999999998E-2</v>
      </c>
      <c r="I158" s="212">
        <f t="shared" ref="I158" si="2">H158*$I$174</f>
        <v>388.95052000000004</v>
      </c>
      <c r="M158" s="216"/>
    </row>
    <row r="159" spans="1:17" ht="13" x14ac:dyDescent="0.3">
      <c r="A159" s="8" t="s">
        <v>160</v>
      </c>
      <c r="B159" s="281" t="s">
        <v>161</v>
      </c>
      <c r="C159" s="281"/>
      <c r="D159" s="281"/>
      <c r="E159" s="281"/>
      <c r="F159" s="281"/>
      <c r="G159" s="281"/>
      <c r="H159" s="6">
        <v>0.05</v>
      </c>
      <c r="I159" s="212">
        <f>H159*$I$174</f>
        <v>255.88850000000002</v>
      </c>
      <c r="M159" s="216"/>
      <c r="Q159" s="216"/>
    </row>
    <row r="160" spans="1:17" ht="13" x14ac:dyDescent="0.3">
      <c r="A160" s="290" t="s">
        <v>162</v>
      </c>
      <c r="B160" s="290"/>
      <c r="C160" s="290"/>
      <c r="D160" s="290"/>
      <c r="E160" s="290"/>
      <c r="F160" s="290"/>
      <c r="G160" s="290"/>
      <c r="H160" s="37">
        <f>SUM(H154:H159)</f>
        <v>0.29250000000000004</v>
      </c>
      <c r="I160" s="214">
        <f>SUM(I154:I159)</f>
        <v>1318.213669760667</v>
      </c>
      <c r="M160" s="216"/>
      <c r="Q160" s="216"/>
    </row>
    <row r="161" spans="1:17" x14ac:dyDescent="0.25">
      <c r="A161" s="225"/>
      <c r="B161" s="213"/>
      <c r="C161" s="213"/>
      <c r="D161" s="213"/>
      <c r="E161" s="213"/>
      <c r="F161" s="213"/>
      <c r="G161" s="213"/>
      <c r="H161" s="213"/>
      <c r="I161" s="213"/>
      <c r="M161" s="216"/>
      <c r="N161" s="216"/>
      <c r="O161" s="216"/>
      <c r="Q161" s="216"/>
    </row>
    <row r="162" spans="1:17" ht="13" x14ac:dyDescent="0.25">
      <c r="A162" s="21" t="s">
        <v>163</v>
      </c>
      <c r="B162" s="213"/>
      <c r="C162" s="213"/>
      <c r="D162" s="213"/>
      <c r="E162" s="213"/>
      <c r="F162" s="213"/>
      <c r="G162" s="213"/>
      <c r="H162" s="213"/>
      <c r="I162" s="213"/>
      <c r="M162" s="216"/>
      <c r="N162" s="216"/>
      <c r="O162" s="216"/>
      <c r="Q162" s="216"/>
    </row>
    <row r="163" spans="1:17" ht="13" x14ac:dyDescent="0.25">
      <c r="A163" s="21" t="s">
        <v>164</v>
      </c>
      <c r="B163" s="213"/>
      <c r="C163" s="213"/>
      <c r="D163" s="213"/>
      <c r="E163" s="213"/>
      <c r="F163" s="213"/>
      <c r="G163" s="213"/>
      <c r="H163" s="213"/>
      <c r="I163" s="213"/>
      <c r="M163" s="216"/>
      <c r="O163" s="216"/>
      <c r="Q163" s="216"/>
    </row>
    <row r="164" spans="1:17" ht="13" x14ac:dyDescent="0.3">
      <c r="A164" s="204"/>
      <c r="B164" s="204"/>
      <c r="C164" s="204"/>
      <c r="D164" s="204"/>
      <c r="E164" s="204"/>
      <c r="F164" s="204"/>
      <c r="G164" s="204"/>
      <c r="H164" s="204"/>
      <c r="I164" s="4"/>
      <c r="M164" s="216"/>
      <c r="Q164" s="216"/>
    </row>
    <row r="165" spans="1:17" ht="13" x14ac:dyDescent="0.3">
      <c r="A165" s="283" t="s">
        <v>165</v>
      </c>
      <c r="B165" s="283"/>
      <c r="C165" s="283"/>
      <c r="D165" s="283"/>
      <c r="E165" s="283"/>
      <c r="F165" s="283"/>
      <c r="G165" s="283"/>
      <c r="H165" s="283"/>
      <c r="I165" s="283"/>
      <c r="M165" s="216"/>
    </row>
    <row r="166" spans="1:17" ht="13" x14ac:dyDescent="0.3">
      <c r="A166" s="284" t="s">
        <v>166</v>
      </c>
      <c r="B166" s="284"/>
      <c r="C166" s="284"/>
      <c r="D166" s="284"/>
      <c r="E166" s="284"/>
      <c r="F166" s="284"/>
      <c r="G166" s="284"/>
      <c r="H166" s="284"/>
      <c r="I166" s="8" t="s">
        <v>49</v>
      </c>
      <c r="M166" s="216"/>
    </row>
    <row r="167" spans="1:17" x14ac:dyDescent="0.25">
      <c r="A167" s="206" t="s">
        <v>15</v>
      </c>
      <c r="B167" s="282" t="str">
        <f>A37</f>
        <v>MÓDULO 1 - COMPOSIÇÃO DA REMUNERAÇÃO</v>
      </c>
      <c r="C167" s="282"/>
      <c r="D167" s="282"/>
      <c r="E167" s="282"/>
      <c r="F167" s="282"/>
      <c r="G167" s="282"/>
      <c r="H167" s="282"/>
      <c r="I167" s="212">
        <f>I45</f>
        <v>1703</v>
      </c>
      <c r="M167" s="216"/>
    </row>
    <row r="168" spans="1:17" x14ac:dyDescent="0.25">
      <c r="A168" s="206" t="s">
        <v>18</v>
      </c>
      <c r="B168" s="282" t="str">
        <f>A50</f>
        <v>MÓDULO 2 – ENCARGOS E BENEFÍCIOS ANUAIS, MENSAIS E DIÁRIOS</v>
      </c>
      <c r="C168" s="282"/>
      <c r="D168" s="282"/>
      <c r="E168" s="282"/>
      <c r="F168" s="282"/>
      <c r="G168" s="282"/>
      <c r="H168" s="282"/>
      <c r="I168" s="212">
        <f>I104</f>
        <v>1850.5872938666669</v>
      </c>
      <c r="M168" s="216"/>
    </row>
    <row r="169" spans="1:17" x14ac:dyDescent="0.25">
      <c r="A169" s="206" t="s">
        <v>20</v>
      </c>
      <c r="B169" s="282" t="str">
        <f>A106</f>
        <v>MÓDULO 3 – PROVISÃO PARA RESCISÃO</v>
      </c>
      <c r="C169" s="282"/>
      <c r="D169" s="282"/>
      <c r="E169" s="282"/>
      <c r="F169" s="282"/>
      <c r="G169" s="282"/>
      <c r="H169" s="282"/>
      <c r="I169" s="212">
        <f>I114</f>
        <v>121.04106560000001</v>
      </c>
      <c r="M169" s="216"/>
      <c r="O169" s="216"/>
    </row>
    <row r="170" spans="1:17" x14ac:dyDescent="0.25">
      <c r="A170" s="11" t="s">
        <v>22</v>
      </c>
      <c r="B170" s="282" t="str">
        <f>A116</f>
        <v>MÓDULO 4 – CUSTO DE REPOSIÇÃO DO PROFISSIONAL AUSENTE</v>
      </c>
      <c r="C170" s="282"/>
      <c r="D170" s="282"/>
      <c r="E170" s="282"/>
      <c r="F170" s="282"/>
      <c r="G170" s="282"/>
      <c r="H170" s="282"/>
      <c r="I170" s="212">
        <f>I140</f>
        <v>47.758932000000001</v>
      </c>
      <c r="M170" s="216"/>
    </row>
    <row r="171" spans="1:17" x14ac:dyDescent="0.25">
      <c r="A171" s="11" t="s">
        <v>54</v>
      </c>
      <c r="B171" s="282" t="str">
        <f>A142</f>
        <v>MÓDULO 5 – INSUMOS DIVERSOS</v>
      </c>
      <c r="C171" s="282"/>
      <c r="D171" s="282"/>
      <c r="E171" s="282"/>
      <c r="F171" s="282"/>
      <c r="G171" s="282"/>
      <c r="H171" s="282"/>
      <c r="I171" s="212">
        <f>I148</f>
        <v>77.170416666666682</v>
      </c>
      <c r="M171" s="216"/>
    </row>
    <row r="172" spans="1:17" ht="13" x14ac:dyDescent="0.3">
      <c r="A172" s="8"/>
      <c r="B172" s="284" t="s">
        <v>167</v>
      </c>
      <c r="C172" s="284"/>
      <c r="D172" s="284"/>
      <c r="E172" s="284"/>
      <c r="F172" s="284"/>
      <c r="G172" s="284"/>
      <c r="H172" s="284"/>
      <c r="I172" s="14">
        <f>SUM(I167:I171)</f>
        <v>3799.557708133334</v>
      </c>
      <c r="J172" s="7"/>
      <c r="M172" s="216"/>
    </row>
    <row r="173" spans="1:17" x14ac:dyDescent="0.25">
      <c r="A173" s="11" t="s">
        <v>56</v>
      </c>
      <c r="B173" s="282" t="str">
        <f>A152</f>
        <v>MÓDULO 6 – CUSTOS INDIRETOS, TRIBUTOS E LUCRO</v>
      </c>
      <c r="C173" s="282"/>
      <c r="D173" s="282"/>
      <c r="E173" s="282"/>
      <c r="F173" s="282"/>
      <c r="G173" s="282"/>
      <c r="H173" s="282"/>
      <c r="I173" s="13">
        <f>I160</f>
        <v>1318.213669760667</v>
      </c>
      <c r="M173" s="216"/>
    </row>
    <row r="174" spans="1:17" ht="13" x14ac:dyDescent="0.3">
      <c r="A174" s="290" t="s">
        <v>168</v>
      </c>
      <c r="B174" s="290"/>
      <c r="C174" s="290"/>
      <c r="D174" s="290"/>
      <c r="E174" s="290"/>
      <c r="F174" s="290"/>
      <c r="G174" s="290"/>
      <c r="H174" s="290"/>
      <c r="I174" s="214">
        <f>ROUND(SUM(I45,I104,I114,I140,I148,I154,I155)/(1-SUM(H157:H159)),2)</f>
        <v>5117.7700000000004</v>
      </c>
      <c r="J174" s="224"/>
      <c r="M174" s="216"/>
    </row>
    <row r="176" spans="1:17" x14ac:dyDescent="0.25">
      <c r="E176" s="278" t="s">
        <v>9</v>
      </c>
      <c r="F176" s="278"/>
      <c r="G176" s="278"/>
      <c r="H176" s="278"/>
      <c r="I176" s="11">
        <v>24</v>
      </c>
    </row>
    <row r="178" spans="5:9" ht="15.5" x14ac:dyDescent="0.35">
      <c r="E178" s="279" t="s">
        <v>313</v>
      </c>
      <c r="F178" s="279"/>
      <c r="G178" s="279"/>
      <c r="H178" s="280"/>
      <c r="I178" s="235">
        <f>I174*I176</f>
        <v>122826.48000000001</v>
      </c>
    </row>
  </sheetData>
  <mergeCells count="122">
    <mergeCell ref="B172:H172"/>
    <mergeCell ref="B173:H173"/>
    <mergeCell ref="A174:H174"/>
    <mergeCell ref="A166:H166"/>
    <mergeCell ref="B167:H167"/>
    <mergeCell ref="B168:H168"/>
    <mergeCell ref="B169:H169"/>
    <mergeCell ref="B170:H170"/>
    <mergeCell ref="B171:H171"/>
    <mergeCell ref="B156:G156"/>
    <mergeCell ref="B157:G157"/>
    <mergeCell ref="B158:G158"/>
    <mergeCell ref="B159:G159"/>
    <mergeCell ref="A160:G160"/>
    <mergeCell ref="A165:I165"/>
    <mergeCell ref="B147:G147"/>
    <mergeCell ref="A148:G148"/>
    <mergeCell ref="A152:I152"/>
    <mergeCell ref="B153:G153"/>
    <mergeCell ref="B154:G154"/>
    <mergeCell ref="B155:G155"/>
    <mergeCell ref="A141:I141"/>
    <mergeCell ref="A142:I142"/>
    <mergeCell ref="B143:G143"/>
    <mergeCell ref="B144:G144"/>
    <mergeCell ref="B145:G145"/>
    <mergeCell ref="B146:G146"/>
    <mergeCell ref="A134:G134"/>
    <mergeCell ref="A136:I136"/>
    <mergeCell ref="B137:G137"/>
    <mergeCell ref="B138:G138"/>
    <mergeCell ref="B139:G139"/>
    <mergeCell ref="A140:H140"/>
    <mergeCell ref="B127:G127"/>
    <mergeCell ref="A128:G128"/>
    <mergeCell ref="B129:G129"/>
    <mergeCell ref="A130:G130"/>
    <mergeCell ref="B132:G132"/>
    <mergeCell ref="B133:G133"/>
    <mergeCell ref="B121:G121"/>
    <mergeCell ref="B122:G122"/>
    <mergeCell ref="B123:G123"/>
    <mergeCell ref="B124:G124"/>
    <mergeCell ref="B125:G125"/>
    <mergeCell ref="B126:G126"/>
    <mergeCell ref="B111:G111"/>
    <mergeCell ref="B112:G112"/>
    <mergeCell ref="B113:G113"/>
    <mergeCell ref="A114:G114"/>
    <mergeCell ref="A115:I115"/>
    <mergeCell ref="A116:I116"/>
    <mergeCell ref="A105:I105"/>
    <mergeCell ref="A106:I106"/>
    <mergeCell ref="B107:G107"/>
    <mergeCell ref="B108:G108"/>
    <mergeCell ref="B109:G109"/>
    <mergeCell ref="B110:G110"/>
    <mergeCell ref="A92:H92"/>
    <mergeCell ref="A100:H100"/>
    <mergeCell ref="B101:H101"/>
    <mergeCell ref="B102:H102"/>
    <mergeCell ref="B103:H103"/>
    <mergeCell ref="A104:H104"/>
    <mergeCell ref="B84:G84"/>
    <mergeCell ref="B85:G85"/>
    <mergeCell ref="B86:G86"/>
    <mergeCell ref="B87:G87"/>
    <mergeCell ref="B88:G88"/>
    <mergeCell ref="B89:G89"/>
    <mergeCell ref="B91:G91"/>
    <mergeCell ref="B90:G90"/>
    <mergeCell ref="B71:G71"/>
    <mergeCell ref="B72:G72"/>
    <mergeCell ref="B73:G73"/>
    <mergeCell ref="B74:G74"/>
    <mergeCell ref="A75:G75"/>
    <mergeCell ref="B83:G83"/>
    <mergeCell ref="A56:G56"/>
    <mergeCell ref="B66:G66"/>
    <mergeCell ref="B67:G67"/>
    <mergeCell ref="B68:G68"/>
    <mergeCell ref="B69:G69"/>
    <mergeCell ref="B70:G70"/>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E176:H176"/>
    <mergeCell ref="E178:H178"/>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5"/>
  <sheetViews>
    <sheetView topLeftCell="A15" zoomScaleNormal="100" workbookViewId="0">
      <selection activeCell="E38" sqref="E38"/>
    </sheetView>
  </sheetViews>
  <sheetFormatPr defaultRowHeight="12.5" x14ac:dyDescent="0.25"/>
  <cols>
    <col min="2" max="2" width="16.36328125" bestFit="1" customWidth="1"/>
    <col min="3" max="3" width="10.6328125" customWidth="1"/>
    <col min="4" max="4" width="61.90625" customWidth="1"/>
    <col min="5" max="5" width="15.453125" customWidth="1"/>
    <col min="7" max="7" width="35.36328125" customWidth="1"/>
  </cols>
  <sheetData>
    <row r="1" spans="2:7" ht="13" thickBot="1" x14ac:dyDescent="0.3"/>
    <row r="2" spans="2:7" ht="13.5" thickBot="1" x14ac:dyDescent="0.3">
      <c r="B2" s="324" t="s">
        <v>169</v>
      </c>
      <c r="C2" s="325"/>
      <c r="D2" s="325"/>
      <c r="E2" s="326"/>
    </row>
    <row r="3" spans="2:7" ht="13" x14ac:dyDescent="0.25">
      <c r="B3" s="41"/>
      <c r="E3" s="42"/>
      <c r="F3" s="36"/>
      <c r="G3" s="36"/>
    </row>
    <row r="4" spans="2:7" x14ac:dyDescent="0.25">
      <c r="B4" s="49" t="s">
        <v>170</v>
      </c>
      <c r="C4" s="40"/>
      <c r="D4" s="40"/>
      <c r="E4" s="71">
        <v>8.5500000000000007</v>
      </c>
    </row>
    <row r="5" spans="2:7" x14ac:dyDescent="0.25">
      <c r="B5" s="49" t="s">
        <v>171</v>
      </c>
      <c r="C5" s="40"/>
      <c r="D5" s="40"/>
      <c r="E5" s="70">
        <v>2</v>
      </c>
    </row>
    <row r="6" spans="2:7" x14ac:dyDescent="0.25">
      <c r="B6" s="49" t="s">
        <v>172</v>
      </c>
      <c r="C6" s="40"/>
      <c r="D6" s="40"/>
      <c r="E6" s="70">
        <v>22</v>
      </c>
    </row>
    <row r="7" spans="2:7" x14ac:dyDescent="0.25">
      <c r="B7" s="49" t="s">
        <v>173</v>
      </c>
      <c r="C7" s="40"/>
      <c r="D7" s="40"/>
      <c r="E7" s="100">
        <v>0.06</v>
      </c>
    </row>
    <row r="8" spans="2:7" x14ac:dyDescent="0.25">
      <c r="B8" s="41"/>
      <c r="E8" s="42"/>
    </row>
    <row r="9" spans="2:7" x14ac:dyDescent="0.25">
      <c r="B9" s="50" t="s">
        <v>174</v>
      </c>
      <c r="C9" s="40"/>
      <c r="D9" s="40"/>
      <c r="E9" s="52">
        <f>(E4*E5*E6)</f>
        <v>376.20000000000005</v>
      </c>
    </row>
    <row r="10" spans="2:7" x14ac:dyDescent="0.25">
      <c r="B10" s="50" t="s">
        <v>175</v>
      </c>
      <c r="C10" s="40"/>
      <c r="D10" s="40"/>
      <c r="E10" s="52">
        <f>Motorista!I39*E7</f>
        <v>102.17999999999999</v>
      </c>
    </row>
    <row r="11" spans="2:7" ht="13" thickBot="1" x14ac:dyDescent="0.3">
      <c r="B11" s="41"/>
      <c r="E11" s="42"/>
    </row>
    <row r="12" spans="2:7" ht="13.5" thickBot="1" x14ac:dyDescent="0.35">
      <c r="B12" s="43" t="s">
        <v>176</v>
      </c>
      <c r="C12" s="44"/>
      <c r="D12" s="44"/>
      <c r="E12" s="48">
        <f>E9-E10</f>
        <v>274.02000000000004</v>
      </c>
    </row>
    <row r="13" spans="2:7" x14ac:dyDescent="0.25">
      <c r="E13" s="7"/>
    </row>
    <row r="14" spans="2:7" ht="13" thickBot="1" x14ac:dyDescent="0.3">
      <c r="E14" s="7"/>
    </row>
    <row r="15" spans="2:7" ht="13.5" thickBot="1" x14ac:dyDescent="0.3">
      <c r="B15" s="324" t="s">
        <v>177</v>
      </c>
      <c r="C15" s="325"/>
      <c r="D15" s="325"/>
      <c r="E15" s="326"/>
    </row>
    <row r="16" spans="2:7" x14ac:dyDescent="0.25">
      <c r="B16" s="41"/>
      <c r="E16" s="42"/>
    </row>
    <row r="17" spans="2:5" x14ac:dyDescent="0.25">
      <c r="B17" s="49" t="s">
        <v>178</v>
      </c>
      <c r="C17" s="40"/>
      <c r="D17" s="40"/>
      <c r="E17" s="71">
        <v>25.73</v>
      </c>
    </row>
    <row r="18" spans="2:5" x14ac:dyDescent="0.25">
      <c r="B18" s="49" t="s">
        <v>172</v>
      </c>
      <c r="C18" s="40"/>
      <c r="D18" s="40"/>
      <c r="E18" s="70">
        <v>22</v>
      </c>
    </row>
    <row r="19" spans="2:5" x14ac:dyDescent="0.25">
      <c r="B19" s="49" t="s">
        <v>179</v>
      </c>
      <c r="C19" s="40"/>
      <c r="D19" s="40"/>
      <c r="E19" s="160">
        <v>0.2</v>
      </c>
    </row>
    <row r="20" spans="2:5" x14ac:dyDescent="0.25">
      <c r="B20" s="41"/>
      <c r="E20" s="42"/>
    </row>
    <row r="21" spans="2:5" x14ac:dyDescent="0.25">
      <c r="B21" s="50" t="s">
        <v>180</v>
      </c>
      <c r="C21" s="40"/>
      <c r="D21" s="40"/>
      <c r="E21" s="51">
        <f>E17*E18</f>
        <v>566.06000000000006</v>
      </c>
    </row>
    <row r="22" spans="2:5" x14ac:dyDescent="0.25">
      <c r="B22" s="50" t="s">
        <v>298</v>
      </c>
      <c r="C22" s="40"/>
      <c r="D22" s="40"/>
      <c r="E22" s="88"/>
    </row>
    <row r="23" spans="2:5" x14ac:dyDescent="0.25">
      <c r="B23" s="50" t="s">
        <v>175</v>
      </c>
      <c r="C23" s="40"/>
      <c r="D23" s="40"/>
      <c r="E23" s="51">
        <f>E21*E19</f>
        <v>113.21200000000002</v>
      </c>
    </row>
    <row r="24" spans="2:5" ht="13" thickBot="1" x14ac:dyDescent="0.3">
      <c r="B24" s="41"/>
      <c r="E24" s="42"/>
    </row>
    <row r="25" spans="2:5" ht="13.5" thickBot="1" x14ac:dyDescent="0.35">
      <c r="B25" s="43" t="s">
        <v>181</v>
      </c>
      <c r="C25" s="44"/>
      <c r="D25" s="44"/>
      <c r="E25" s="48">
        <f>E21-E23+E22</f>
        <v>452.84800000000007</v>
      </c>
    </row>
    <row r="26" spans="2:5" x14ac:dyDescent="0.25">
      <c r="E26" s="7"/>
    </row>
    <row r="27" spans="2:5" ht="13" thickBot="1" x14ac:dyDescent="0.3">
      <c r="E27" s="7"/>
    </row>
    <row r="28" spans="2:5" ht="13.5" thickBot="1" x14ac:dyDescent="0.3">
      <c r="B28" s="324" t="s">
        <v>326</v>
      </c>
      <c r="C28" s="325"/>
      <c r="D28" s="325"/>
      <c r="E28" s="326"/>
    </row>
    <row r="29" spans="2:5" x14ac:dyDescent="0.25">
      <c r="B29" s="41"/>
      <c r="E29" s="42"/>
    </row>
    <row r="30" spans="2:5" x14ac:dyDescent="0.25">
      <c r="B30" s="49" t="s">
        <v>182</v>
      </c>
      <c r="C30" s="40"/>
      <c r="D30" s="40"/>
      <c r="E30" s="71">
        <v>21</v>
      </c>
    </row>
    <row r="31" spans="2:5" x14ac:dyDescent="0.25">
      <c r="B31" s="49" t="s">
        <v>183</v>
      </c>
      <c r="C31" s="40"/>
      <c r="D31" s="40"/>
      <c r="E31" s="89"/>
    </row>
    <row r="32" spans="2:5" ht="13" thickBot="1" x14ac:dyDescent="0.3">
      <c r="B32" s="41"/>
      <c r="E32" s="42"/>
    </row>
    <row r="33" spans="2:27" ht="13.5" thickBot="1" x14ac:dyDescent="0.35">
      <c r="B33" s="43" t="s">
        <v>184</v>
      </c>
      <c r="C33" s="44"/>
      <c r="D33" s="44"/>
      <c r="E33" s="48">
        <f>E30-(E30*E31)</f>
        <v>21</v>
      </c>
    </row>
    <row r="34" spans="2:27" x14ac:dyDescent="0.25">
      <c r="E34" s="7"/>
    </row>
    <row r="35" spans="2:27" ht="13.5" customHeight="1" thickBot="1" x14ac:dyDescent="0.3">
      <c r="E35" s="7"/>
      <c r="S35" s="66"/>
      <c r="T35" s="66"/>
      <c r="U35" s="66"/>
      <c r="V35" s="66"/>
      <c r="W35" s="66"/>
      <c r="X35" s="66"/>
      <c r="Y35" s="66"/>
      <c r="Z35" s="66"/>
      <c r="AA35" s="66"/>
    </row>
    <row r="36" spans="2:27" ht="13.5" thickBot="1" x14ac:dyDescent="0.3">
      <c r="B36" s="324" t="s">
        <v>185</v>
      </c>
      <c r="C36" s="325"/>
      <c r="D36" s="325"/>
      <c r="E36" s="326"/>
      <c r="S36" s="66"/>
      <c r="T36" s="66"/>
      <c r="U36" s="66"/>
      <c r="V36" s="66"/>
      <c r="W36" s="66"/>
      <c r="X36" s="66"/>
      <c r="Y36" s="66"/>
      <c r="Z36" s="66"/>
      <c r="AA36" s="66"/>
    </row>
    <row r="37" spans="2:27" x14ac:dyDescent="0.25">
      <c r="B37" s="54"/>
      <c r="C37" s="55"/>
      <c r="D37" s="55"/>
      <c r="E37" s="56"/>
      <c r="S37" s="66"/>
      <c r="T37" s="66"/>
      <c r="U37" s="66"/>
      <c r="V37" s="66"/>
      <c r="W37" s="66"/>
      <c r="X37" s="66"/>
      <c r="Y37" s="66"/>
      <c r="Z37" s="66"/>
      <c r="AA37" s="66"/>
    </row>
    <row r="38" spans="2:27" x14ac:dyDescent="0.25">
      <c r="B38" s="49" t="s">
        <v>186</v>
      </c>
      <c r="C38" s="40"/>
      <c r="D38" s="40"/>
      <c r="E38" s="71"/>
      <c r="S38" s="66"/>
      <c r="T38" s="66"/>
      <c r="U38" s="66"/>
      <c r="V38" s="66"/>
      <c r="W38" s="66"/>
      <c r="X38" s="66"/>
      <c r="Y38" s="66"/>
      <c r="Z38" s="66"/>
      <c r="AA38" s="66"/>
    </row>
    <row r="39" spans="2:27" x14ac:dyDescent="0.25">
      <c r="B39" s="49" t="s">
        <v>183</v>
      </c>
      <c r="C39" s="40"/>
      <c r="D39" s="40"/>
      <c r="E39" s="70">
        <v>0</v>
      </c>
      <c r="S39" s="66"/>
      <c r="T39" s="66"/>
      <c r="U39" s="66"/>
      <c r="V39" s="66"/>
      <c r="W39" s="66"/>
      <c r="X39" s="66"/>
      <c r="Y39" s="66"/>
      <c r="Z39" s="66"/>
      <c r="AA39" s="66"/>
    </row>
    <row r="40" spans="2:27" x14ac:dyDescent="0.25">
      <c r="B40" s="49" t="s">
        <v>187</v>
      </c>
      <c r="C40" s="40"/>
      <c r="D40" s="53"/>
      <c r="E40" s="75">
        <v>9.5500000000000004E-5</v>
      </c>
      <c r="S40" s="66"/>
      <c r="T40" s="66"/>
      <c r="U40" s="66"/>
      <c r="V40" s="66"/>
      <c r="W40" s="66"/>
      <c r="X40" s="66"/>
      <c r="Y40" s="66"/>
      <c r="Z40" s="66"/>
      <c r="AA40" s="66"/>
    </row>
    <row r="41" spans="2:27" ht="13" thickBot="1" x14ac:dyDescent="0.3">
      <c r="B41" s="57"/>
      <c r="C41" s="58"/>
      <c r="D41" s="58"/>
      <c r="E41" s="59"/>
      <c r="S41" s="66"/>
      <c r="T41" s="66"/>
      <c r="U41" s="66"/>
      <c r="V41" s="66"/>
      <c r="W41" s="66"/>
      <c r="X41" s="66"/>
      <c r="Y41" s="66"/>
      <c r="Z41" s="66"/>
      <c r="AA41" s="66"/>
    </row>
    <row r="42" spans="2:27" ht="13.5" thickBot="1" x14ac:dyDescent="0.35">
      <c r="B42" s="43" t="s">
        <v>188</v>
      </c>
      <c r="C42" s="44"/>
      <c r="D42" s="44"/>
      <c r="E42" s="48">
        <f>E38-E39</f>
        <v>0</v>
      </c>
    </row>
    <row r="43" spans="2:27" x14ac:dyDescent="0.25">
      <c r="E43" s="7"/>
    </row>
    <row r="44" spans="2:27" ht="14.5" thickBot="1" x14ac:dyDescent="0.35">
      <c r="E44" s="7"/>
      <c r="G44" s="64"/>
      <c r="H44" s="65"/>
      <c r="I44" s="65"/>
      <c r="J44" s="65"/>
      <c r="K44" s="38"/>
      <c r="M44" s="65"/>
      <c r="N44" s="65"/>
      <c r="O44" s="65"/>
      <c r="P44" s="65"/>
      <c r="Q44" s="65"/>
    </row>
    <row r="45" spans="2:27" ht="13.5" thickBot="1" x14ac:dyDescent="0.3">
      <c r="B45" s="328" t="s">
        <v>189</v>
      </c>
      <c r="C45" s="329"/>
      <c r="D45" s="329"/>
      <c r="E45" s="330"/>
    </row>
    <row r="46" spans="2:27" x14ac:dyDescent="0.25">
      <c r="B46" s="54"/>
      <c r="C46" s="55"/>
      <c r="D46" s="55"/>
      <c r="E46" s="56"/>
    </row>
    <row r="47" spans="2:27" ht="13" thickBot="1" x14ac:dyDescent="0.3">
      <c r="B47" s="49" t="s">
        <v>297</v>
      </c>
      <c r="C47" s="40"/>
      <c r="D47" s="40"/>
      <c r="E47" s="231"/>
    </row>
    <row r="48" spans="2:27" ht="13.5" thickBot="1" x14ac:dyDescent="0.35">
      <c r="B48" s="43" t="s">
        <v>190</v>
      </c>
      <c r="C48" s="44"/>
      <c r="D48" s="44"/>
      <c r="E48" s="67">
        <f>E47*12</f>
        <v>0</v>
      </c>
    </row>
    <row r="49" spans="2:20" ht="13.5" thickBot="1" x14ac:dyDescent="0.3">
      <c r="B49" s="45" t="s">
        <v>191</v>
      </c>
      <c r="C49" s="44"/>
      <c r="D49" s="44"/>
      <c r="E49" s="68">
        <f>E48/12</f>
        <v>0</v>
      </c>
    </row>
    <row r="50" spans="2:20" ht="13" thickBot="1" x14ac:dyDescent="0.3"/>
    <row r="51" spans="2:20" ht="13.5" thickBot="1" x14ac:dyDescent="0.3">
      <c r="B51" s="324" t="s">
        <v>192</v>
      </c>
      <c r="C51" s="325"/>
      <c r="D51" s="325"/>
      <c r="E51" s="326"/>
    </row>
    <row r="52" spans="2:20" ht="13" x14ac:dyDescent="0.25">
      <c r="B52" s="60"/>
      <c r="C52" s="61"/>
      <c r="D52" s="61"/>
      <c r="E52" s="62"/>
    </row>
    <row r="53" spans="2:20" x14ac:dyDescent="0.25">
      <c r="B53" s="63" t="s">
        <v>193</v>
      </c>
      <c r="C53" s="40"/>
      <c r="D53" s="40"/>
      <c r="E53" s="71"/>
    </row>
    <row r="54" spans="2:20" ht="12.75" customHeight="1" x14ac:dyDescent="0.25">
      <c r="B54" s="63" t="s">
        <v>187</v>
      </c>
      <c r="C54" s="40"/>
      <c r="D54" s="40"/>
      <c r="E54" s="70">
        <v>1.9900000000000001E-2</v>
      </c>
      <c r="G54" s="327"/>
      <c r="H54" s="327"/>
      <c r="I54" s="327"/>
      <c r="J54" s="327"/>
      <c r="K54" s="327"/>
      <c r="L54" s="327"/>
      <c r="M54" s="327"/>
      <c r="N54" s="327"/>
      <c r="O54" s="327"/>
      <c r="P54" s="327"/>
      <c r="Q54" s="327"/>
      <c r="R54" s="327"/>
      <c r="S54" s="327"/>
      <c r="T54" s="327"/>
    </row>
    <row r="55" spans="2:20" ht="13.5" customHeight="1" thickBot="1" x14ac:dyDescent="0.3">
      <c r="B55" s="57" t="s">
        <v>194</v>
      </c>
      <c r="C55" s="58"/>
      <c r="D55" s="58"/>
      <c r="E55" s="76">
        <v>2</v>
      </c>
      <c r="G55" s="228"/>
      <c r="H55" s="228"/>
      <c r="I55" s="228"/>
      <c r="J55" s="228"/>
      <c r="K55" s="228"/>
      <c r="L55" s="228"/>
      <c r="M55" s="228"/>
      <c r="N55" s="228"/>
      <c r="O55" s="228"/>
      <c r="P55" s="228"/>
      <c r="Q55" s="228"/>
      <c r="R55" s="228"/>
      <c r="S55" s="228"/>
      <c r="T55" s="228"/>
    </row>
    <row r="56" spans="2:20" ht="13.5" thickBot="1" x14ac:dyDescent="0.3">
      <c r="B56" s="69" t="s">
        <v>190</v>
      </c>
      <c r="C56" s="44"/>
      <c r="D56" s="44"/>
      <c r="E56" s="67">
        <f>E53*E54*E55</f>
        <v>0</v>
      </c>
      <c r="G56" s="228"/>
      <c r="H56" s="228"/>
      <c r="I56" s="228"/>
      <c r="J56" s="228"/>
      <c r="K56" s="228"/>
      <c r="L56" s="228"/>
      <c r="M56" s="228"/>
      <c r="N56" s="228"/>
      <c r="O56" s="228"/>
      <c r="P56" s="228"/>
      <c r="Q56" s="228"/>
      <c r="R56" s="228"/>
      <c r="S56" s="228"/>
      <c r="T56" s="228"/>
    </row>
    <row r="57" spans="2:20" ht="13.5" thickBot="1" x14ac:dyDescent="0.3">
      <c r="B57" s="54" t="s">
        <v>191</v>
      </c>
      <c r="C57" s="44"/>
      <c r="D57" s="44"/>
      <c r="E57" s="68">
        <f>E56/12</f>
        <v>0</v>
      </c>
    </row>
    <row r="58" spans="2:20" ht="13" thickBot="1" x14ac:dyDescent="0.3">
      <c r="B58" s="55"/>
    </row>
    <row r="59" spans="2:20" ht="13.5" thickBot="1" x14ac:dyDescent="0.3">
      <c r="B59" s="324" t="s">
        <v>299</v>
      </c>
      <c r="C59" s="325"/>
      <c r="D59" s="325"/>
      <c r="E59" s="326"/>
    </row>
    <row r="60" spans="2:20" ht="13" x14ac:dyDescent="0.25">
      <c r="B60" s="60"/>
      <c r="C60" s="61"/>
      <c r="D60" s="61"/>
      <c r="E60" s="62"/>
    </row>
    <row r="61" spans="2:20" x14ac:dyDescent="0.25">
      <c r="B61" s="49" t="s">
        <v>300</v>
      </c>
      <c r="C61" s="40"/>
      <c r="D61" s="40"/>
      <c r="E61" s="71"/>
    </row>
    <row r="62" spans="2:20" x14ac:dyDescent="0.25">
      <c r="B62" s="41" t="s">
        <v>302</v>
      </c>
      <c r="E62" s="229"/>
    </row>
    <row r="63" spans="2:20" ht="13" thickBot="1" x14ac:dyDescent="0.3">
      <c r="B63" s="41" t="s">
        <v>301</v>
      </c>
      <c r="E63" s="230"/>
      <c r="G63" s="232"/>
    </row>
    <row r="64" spans="2:20" ht="13.5" thickBot="1" x14ac:dyDescent="0.3">
      <c r="B64" s="69" t="s">
        <v>190</v>
      </c>
      <c r="C64" s="44"/>
      <c r="D64" s="44"/>
      <c r="E64" s="67">
        <f>E61*E62*E63</f>
        <v>0</v>
      </c>
    </row>
    <row r="65" spans="2:5" ht="13.5" thickBot="1" x14ac:dyDescent="0.3">
      <c r="B65" s="45" t="s">
        <v>191</v>
      </c>
      <c r="C65" s="44"/>
      <c r="D65" s="44"/>
      <c r="E65" s="68">
        <f>E64/12</f>
        <v>0</v>
      </c>
    </row>
  </sheetData>
  <mergeCells count="8">
    <mergeCell ref="B59:E59"/>
    <mergeCell ref="G54:T54"/>
    <mergeCell ref="B2:E2"/>
    <mergeCell ref="B15:E15"/>
    <mergeCell ref="B28:E28"/>
    <mergeCell ref="B36:E36"/>
    <mergeCell ref="B45:E45"/>
    <mergeCell ref="B51:E51"/>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6" workbookViewId="0">
      <selection activeCell="F13" sqref="F13"/>
    </sheetView>
  </sheetViews>
  <sheetFormatPr defaultRowHeight="12.5" x14ac:dyDescent="0.25"/>
  <cols>
    <col min="1" max="1" width="3.6328125" style="130"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x14ac:dyDescent="0.3">
      <c r="A1" s="413" t="s">
        <v>195</v>
      </c>
      <c r="B1" s="414"/>
      <c r="C1" s="414"/>
      <c r="D1" s="414"/>
      <c r="E1" s="414"/>
      <c r="F1" s="414"/>
      <c r="G1" s="414"/>
      <c r="H1" s="414"/>
      <c r="I1" s="414"/>
      <c r="J1" s="414"/>
      <c r="K1" s="414"/>
      <c r="L1" s="415"/>
    </row>
    <row r="2" spans="1:13" ht="13" x14ac:dyDescent="0.25">
      <c r="A2" s="102" t="s">
        <v>15</v>
      </c>
      <c r="B2" s="416"/>
      <c r="C2" s="417"/>
      <c r="D2" s="417"/>
      <c r="E2" s="103" t="s">
        <v>196</v>
      </c>
      <c r="F2" s="418"/>
      <c r="G2" s="417"/>
      <c r="H2" s="417"/>
      <c r="I2" s="417"/>
      <c r="J2" s="103" t="s">
        <v>197</v>
      </c>
      <c r="K2" s="417"/>
      <c r="L2" s="419"/>
    </row>
    <row r="3" spans="1:13" ht="13" x14ac:dyDescent="0.25">
      <c r="A3" s="104" t="s">
        <v>18</v>
      </c>
      <c r="B3" s="409"/>
      <c r="C3" s="409"/>
      <c r="D3" s="409"/>
      <c r="E3" s="105" t="s">
        <v>196</v>
      </c>
      <c r="F3" s="410"/>
      <c r="G3" s="420"/>
      <c r="H3" s="420"/>
      <c r="I3" s="420"/>
      <c r="J3" s="105" t="s">
        <v>197</v>
      </c>
      <c r="K3" s="411"/>
      <c r="L3" s="421"/>
    </row>
    <row r="4" spans="1:13" ht="13" x14ac:dyDescent="0.25">
      <c r="A4" s="106" t="s">
        <v>20</v>
      </c>
      <c r="B4" s="406"/>
      <c r="C4" s="406"/>
      <c r="D4" s="406"/>
      <c r="E4" s="107" t="s">
        <v>196</v>
      </c>
      <c r="F4" s="407"/>
      <c r="G4" s="406"/>
      <c r="H4" s="406"/>
      <c r="I4" s="406"/>
      <c r="J4" s="107" t="s">
        <v>197</v>
      </c>
      <c r="K4" s="406"/>
      <c r="L4" s="408"/>
    </row>
    <row r="5" spans="1:13" ht="13" x14ac:dyDescent="0.25">
      <c r="A5" s="104" t="s">
        <v>22</v>
      </c>
      <c r="B5" s="409"/>
      <c r="C5" s="409"/>
      <c r="D5" s="409"/>
      <c r="E5" s="105" t="s">
        <v>196</v>
      </c>
      <c r="F5" s="410"/>
      <c r="G5" s="411"/>
      <c r="H5" s="411"/>
      <c r="I5" s="411"/>
      <c r="J5" s="105" t="s">
        <v>197</v>
      </c>
      <c r="K5" s="409"/>
      <c r="L5" s="412"/>
    </row>
    <row r="6" spans="1:13" ht="13" x14ac:dyDescent="0.25">
      <c r="A6" s="108" t="s">
        <v>54</v>
      </c>
      <c r="B6" s="398"/>
      <c r="C6" s="398"/>
      <c r="D6" s="398"/>
      <c r="E6" s="109" t="s">
        <v>196</v>
      </c>
      <c r="F6" s="399"/>
      <c r="G6" s="400"/>
      <c r="H6" s="400"/>
      <c r="I6" s="400"/>
      <c r="J6" s="109" t="s">
        <v>197</v>
      </c>
      <c r="K6" s="398"/>
      <c r="L6" s="401"/>
    </row>
    <row r="7" spans="1:13" ht="13.5" thickBot="1" x14ac:dyDescent="0.3">
      <c r="A7" s="110" t="s">
        <v>56</v>
      </c>
      <c r="B7" s="402"/>
      <c r="C7" s="402"/>
      <c r="D7" s="402"/>
      <c r="E7" s="111" t="s">
        <v>196</v>
      </c>
      <c r="F7" s="403"/>
      <c r="G7" s="404"/>
      <c r="H7" s="404"/>
      <c r="I7" s="404"/>
      <c r="J7" s="112" t="s">
        <v>197</v>
      </c>
      <c r="K7" s="402"/>
      <c r="L7" s="405"/>
    </row>
    <row r="8" spans="1:13" ht="13" x14ac:dyDescent="0.25">
      <c r="A8" s="383" t="s">
        <v>198</v>
      </c>
      <c r="B8" s="386" t="s">
        <v>199</v>
      </c>
      <c r="C8" s="389" t="s">
        <v>200</v>
      </c>
      <c r="D8" s="392" t="s">
        <v>201</v>
      </c>
      <c r="E8" s="395" t="s">
        <v>202</v>
      </c>
      <c r="F8" s="396"/>
      <c r="G8" s="396"/>
      <c r="H8" s="396"/>
      <c r="I8" s="396"/>
      <c r="J8" s="397"/>
      <c r="K8" s="375" t="s">
        <v>203</v>
      </c>
      <c r="L8" s="376"/>
    </row>
    <row r="9" spans="1:13" ht="13.5" x14ac:dyDescent="0.25">
      <c r="A9" s="384"/>
      <c r="B9" s="387"/>
      <c r="C9" s="390"/>
      <c r="D9" s="393"/>
      <c r="E9" s="113" t="s">
        <v>15</v>
      </c>
      <c r="F9" s="114" t="s">
        <v>18</v>
      </c>
      <c r="G9" s="114" t="s">
        <v>20</v>
      </c>
      <c r="H9" s="114" t="s">
        <v>22</v>
      </c>
      <c r="I9" s="114" t="s">
        <v>54</v>
      </c>
      <c r="J9" s="115" t="s">
        <v>56</v>
      </c>
      <c r="K9" s="377" t="s">
        <v>204</v>
      </c>
      <c r="L9" s="379" t="s">
        <v>205</v>
      </c>
    </row>
    <row r="10" spans="1:13" ht="13" thickBot="1" x14ac:dyDescent="0.3">
      <c r="A10" s="385"/>
      <c r="B10" s="388"/>
      <c r="C10" s="391"/>
      <c r="D10" s="394"/>
      <c r="E10" s="116" t="s">
        <v>206</v>
      </c>
      <c r="F10" s="117" t="s">
        <v>206</v>
      </c>
      <c r="G10" s="117" t="s">
        <v>206</v>
      </c>
      <c r="H10" s="117" t="s">
        <v>206</v>
      </c>
      <c r="I10" s="117" t="s">
        <v>206</v>
      </c>
      <c r="J10" s="118" t="s">
        <v>206</v>
      </c>
      <c r="K10" s="378"/>
      <c r="L10" s="380"/>
    </row>
    <row r="11" spans="1:13" ht="15.5" x14ac:dyDescent="0.25">
      <c r="A11" s="233">
        <v>1</v>
      </c>
      <c r="B11" s="257" t="s">
        <v>304</v>
      </c>
      <c r="C11" s="132" t="s">
        <v>200</v>
      </c>
      <c r="D11" s="161">
        <v>4</v>
      </c>
      <c r="E11" s="188"/>
      <c r="F11" s="188"/>
      <c r="G11" s="188"/>
      <c r="H11" s="188"/>
      <c r="I11" s="188"/>
      <c r="J11" s="188">
        <v>52.53</v>
      </c>
      <c r="K11" s="234">
        <f>J11</f>
        <v>52.53</v>
      </c>
      <c r="L11" s="190">
        <f t="shared" ref="L11:L17" si="0">K11*D11</f>
        <v>210.12</v>
      </c>
    </row>
    <row r="12" spans="1:13" ht="30.5" x14ac:dyDescent="0.25">
      <c r="A12" s="233">
        <v>2</v>
      </c>
      <c r="B12" s="258" t="s">
        <v>305</v>
      </c>
      <c r="C12" s="126" t="s">
        <v>200</v>
      </c>
      <c r="D12" s="162">
        <v>2</v>
      </c>
      <c r="E12" s="191"/>
      <c r="F12" s="191"/>
      <c r="G12" s="191"/>
      <c r="H12" s="191"/>
      <c r="I12" s="191"/>
      <c r="J12" s="191">
        <v>88.25</v>
      </c>
      <c r="K12" s="192">
        <f t="shared" ref="K12:K17" si="1">J12</f>
        <v>88.25</v>
      </c>
      <c r="L12" s="193">
        <f t="shared" si="0"/>
        <v>176.5</v>
      </c>
      <c r="M12" s="181"/>
    </row>
    <row r="13" spans="1:13" ht="15.5" x14ac:dyDescent="0.35">
      <c r="A13" s="233">
        <v>3</v>
      </c>
      <c r="B13" s="259" t="s">
        <v>306</v>
      </c>
      <c r="C13" s="125" t="s">
        <v>307</v>
      </c>
      <c r="D13" s="162">
        <v>2</v>
      </c>
      <c r="E13" s="191"/>
      <c r="F13" s="191"/>
      <c r="G13" s="191"/>
      <c r="H13" s="191"/>
      <c r="I13" s="191"/>
      <c r="J13" s="191">
        <v>98.15</v>
      </c>
      <c r="K13" s="192">
        <f t="shared" si="1"/>
        <v>98.15</v>
      </c>
      <c r="L13" s="193">
        <f t="shared" si="0"/>
        <v>196.3</v>
      </c>
    </row>
    <row r="14" spans="1:13" ht="15.5" x14ac:dyDescent="0.35">
      <c r="A14" s="233">
        <v>4</v>
      </c>
      <c r="B14" s="260" t="s">
        <v>308</v>
      </c>
      <c r="C14" s="125" t="s">
        <v>307</v>
      </c>
      <c r="D14" s="162">
        <v>4</v>
      </c>
      <c r="E14" s="191"/>
      <c r="F14" s="191"/>
      <c r="G14" s="191"/>
      <c r="H14" s="191"/>
      <c r="I14" s="191"/>
      <c r="J14" s="191">
        <v>12.16</v>
      </c>
      <c r="K14" s="192">
        <f t="shared" si="1"/>
        <v>12.16</v>
      </c>
      <c r="L14" s="193">
        <f t="shared" si="0"/>
        <v>48.64</v>
      </c>
    </row>
    <row r="15" spans="1:13" ht="17" x14ac:dyDescent="0.45">
      <c r="A15" s="233">
        <v>5</v>
      </c>
      <c r="B15" s="260" t="s">
        <v>309</v>
      </c>
      <c r="C15" s="125" t="s">
        <v>200</v>
      </c>
      <c r="D15" s="162">
        <v>1</v>
      </c>
      <c r="E15" s="191"/>
      <c r="F15" s="191"/>
      <c r="G15" s="191"/>
      <c r="H15" s="191"/>
      <c r="I15" s="191"/>
      <c r="J15" s="191">
        <v>30.19</v>
      </c>
      <c r="K15" s="192">
        <f t="shared" si="1"/>
        <v>30.19</v>
      </c>
      <c r="L15" s="193">
        <f t="shared" si="0"/>
        <v>30.19</v>
      </c>
      <c r="M15" s="183"/>
    </row>
    <row r="16" spans="1:13" ht="15.5" x14ac:dyDescent="0.35">
      <c r="A16" s="123">
        <v>6</v>
      </c>
      <c r="B16" s="261" t="s">
        <v>324</v>
      </c>
      <c r="C16" s="164" t="s">
        <v>200</v>
      </c>
      <c r="D16" s="165">
        <v>1</v>
      </c>
      <c r="E16" s="191"/>
      <c r="F16" s="191"/>
      <c r="G16" s="191"/>
      <c r="H16" s="191"/>
      <c r="I16" s="191"/>
      <c r="J16" s="191">
        <v>107.64</v>
      </c>
      <c r="K16" s="192">
        <f t="shared" si="1"/>
        <v>107.64</v>
      </c>
      <c r="L16" s="193">
        <f t="shared" si="0"/>
        <v>107.64</v>
      </c>
    </row>
    <row r="17" spans="1:12" ht="15.5" x14ac:dyDescent="0.35">
      <c r="A17" s="123">
        <v>7</v>
      </c>
      <c r="B17" s="217"/>
      <c r="C17" s="164"/>
      <c r="D17" s="165"/>
      <c r="E17" s="191"/>
      <c r="F17" s="191"/>
      <c r="G17" s="191"/>
      <c r="H17" s="191"/>
      <c r="I17" s="191"/>
      <c r="J17" s="191"/>
      <c r="K17" s="192">
        <f t="shared" si="1"/>
        <v>0</v>
      </c>
      <c r="L17" s="193">
        <f t="shared" si="0"/>
        <v>0</v>
      </c>
    </row>
    <row r="18" spans="1:12" ht="13" thickBot="1" x14ac:dyDescent="0.3">
      <c r="A18" s="123"/>
      <c r="B18" s="182"/>
      <c r="C18" s="164"/>
      <c r="D18" s="166"/>
      <c r="E18" s="191"/>
      <c r="F18" s="191"/>
      <c r="G18" s="191"/>
      <c r="H18" s="191"/>
      <c r="I18" s="191"/>
      <c r="J18" s="191"/>
      <c r="K18" s="192"/>
      <c r="L18" s="193"/>
    </row>
    <row r="19" spans="1:12" ht="13.5" thickBot="1" x14ac:dyDescent="0.3">
      <c r="A19" s="348" t="s">
        <v>207</v>
      </c>
      <c r="B19" s="349"/>
      <c r="C19" s="349"/>
      <c r="D19" s="350"/>
      <c r="E19" s="127"/>
      <c r="F19" s="128"/>
      <c r="G19" s="128"/>
      <c r="H19" s="128"/>
      <c r="I19" s="128"/>
      <c r="J19" s="129"/>
      <c r="K19" s="381">
        <f>SUM(L11:L18)</f>
        <v>769.3900000000001</v>
      </c>
      <c r="L19" s="382"/>
    </row>
    <row r="20" spans="1:12" ht="13" thickBot="1" x14ac:dyDescent="0.3">
      <c r="K20" s="194"/>
      <c r="L20" s="194"/>
    </row>
    <row r="21" spans="1:12" ht="13.5" thickBot="1" x14ac:dyDescent="0.35">
      <c r="A21" s="348" t="s">
        <v>208</v>
      </c>
      <c r="B21" s="349"/>
      <c r="C21" s="349"/>
      <c r="D21" s="349"/>
      <c r="E21" s="349"/>
      <c r="F21" s="349"/>
      <c r="G21" s="349"/>
      <c r="H21" s="349"/>
      <c r="I21" s="349"/>
      <c r="J21" s="350"/>
      <c r="K21" s="351">
        <f>K19/12</f>
        <v>64.115833333333342</v>
      </c>
      <c r="L21" s="352"/>
    </row>
    <row r="22" spans="1:12" x14ac:dyDescent="0.25">
      <c r="K22" s="194"/>
      <c r="L22" s="194"/>
    </row>
    <row r="23" spans="1:12" ht="13" thickBot="1" x14ac:dyDescent="0.3">
      <c r="A23" s="41"/>
      <c r="K23" s="194"/>
      <c r="L23" s="195"/>
    </row>
    <row r="24" spans="1:12" ht="15" thickBot="1" x14ac:dyDescent="0.3">
      <c r="A24" s="353"/>
      <c r="B24" s="354"/>
      <c r="C24" s="354"/>
      <c r="D24" s="354"/>
      <c r="E24" s="354"/>
      <c r="F24" s="354"/>
      <c r="G24" s="354"/>
      <c r="H24" s="354"/>
      <c r="I24" s="354"/>
      <c r="J24" s="354"/>
      <c r="K24" s="355"/>
      <c r="L24" s="356"/>
    </row>
    <row r="26" spans="1:12" ht="13" thickBot="1" x14ac:dyDescent="0.3"/>
    <row r="27" spans="1:12" x14ac:dyDescent="0.25">
      <c r="A27" s="357"/>
      <c r="B27" s="358"/>
      <c r="C27" s="363" t="s">
        <v>209</v>
      </c>
      <c r="D27" s="366"/>
      <c r="E27" s="367"/>
      <c r="F27" s="367"/>
      <c r="G27" s="367"/>
      <c r="H27" s="367"/>
      <c r="I27" s="367"/>
      <c r="J27" s="367"/>
      <c r="K27" s="367"/>
      <c r="L27" s="368"/>
    </row>
    <row r="28" spans="1:12" x14ac:dyDescent="0.25">
      <c r="A28" s="359"/>
      <c r="B28" s="360"/>
      <c r="C28" s="364"/>
      <c r="D28" s="369"/>
      <c r="E28" s="370"/>
      <c r="F28" s="370"/>
      <c r="G28" s="370"/>
      <c r="H28" s="370"/>
      <c r="I28" s="370"/>
      <c r="J28" s="370"/>
      <c r="K28" s="370"/>
      <c r="L28" s="371"/>
    </row>
    <row r="29" spans="1:12" x14ac:dyDescent="0.25">
      <c r="A29" s="359"/>
      <c r="B29" s="360"/>
      <c r="C29" s="364"/>
      <c r="D29" s="369"/>
      <c r="E29" s="370"/>
      <c r="F29" s="370"/>
      <c r="G29" s="370"/>
      <c r="H29" s="370"/>
      <c r="I29" s="370"/>
      <c r="J29" s="370"/>
      <c r="K29" s="370"/>
      <c r="L29" s="371"/>
    </row>
    <row r="30" spans="1:12" ht="13" thickBot="1" x14ac:dyDescent="0.3">
      <c r="A30" s="361"/>
      <c r="B30" s="362"/>
      <c r="C30" s="365"/>
      <c r="D30" s="372"/>
      <c r="E30" s="373"/>
      <c r="F30" s="373"/>
      <c r="G30" s="373"/>
      <c r="H30" s="373"/>
      <c r="I30" s="373"/>
      <c r="J30" s="373"/>
      <c r="K30" s="373"/>
      <c r="L30" s="374"/>
    </row>
    <row r="32" spans="1:12" ht="13" thickBot="1" x14ac:dyDescent="0.3"/>
    <row r="33" spans="1:12" x14ac:dyDescent="0.25">
      <c r="A33" s="331"/>
      <c r="B33" s="332"/>
      <c r="C33" s="332"/>
      <c r="D33" s="332"/>
      <c r="E33" s="332"/>
      <c r="F33" s="332"/>
      <c r="G33" s="332"/>
      <c r="H33" s="332"/>
      <c r="I33" s="332"/>
      <c r="J33" s="332"/>
      <c r="K33" s="332"/>
      <c r="L33" s="333"/>
    </row>
    <row r="34" spans="1:12" x14ac:dyDescent="0.25">
      <c r="A34" s="334"/>
      <c r="B34" s="327"/>
      <c r="C34" s="327"/>
      <c r="D34" s="327"/>
      <c r="E34" s="327"/>
      <c r="F34" s="327"/>
      <c r="G34" s="327"/>
      <c r="H34" s="327"/>
      <c r="I34" s="327"/>
      <c r="J34" s="327"/>
      <c r="K34" s="327"/>
      <c r="L34" s="335"/>
    </row>
    <row r="35" spans="1:12" x14ac:dyDescent="0.25">
      <c r="A35" s="334"/>
      <c r="B35" s="327"/>
      <c r="C35" s="327"/>
      <c r="D35" s="327"/>
      <c r="E35" s="327"/>
      <c r="F35" s="327"/>
      <c r="G35" s="327"/>
      <c r="H35" s="327"/>
      <c r="I35" s="327"/>
      <c r="J35" s="327"/>
      <c r="K35" s="327"/>
      <c r="L35" s="335"/>
    </row>
    <row r="36" spans="1:12" x14ac:dyDescent="0.25">
      <c r="A36" s="334"/>
      <c r="B36" s="327"/>
      <c r="C36" s="327"/>
      <c r="D36" s="327"/>
      <c r="E36" s="327"/>
      <c r="F36" s="327"/>
      <c r="G36" s="327"/>
      <c r="H36" s="327"/>
      <c r="I36" s="327"/>
      <c r="J36" s="327"/>
      <c r="K36" s="327"/>
      <c r="L36" s="335"/>
    </row>
    <row r="37" spans="1:12" ht="13" thickBot="1" x14ac:dyDescent="0.3">
      <c r="A37" s="336"/>
      <c r="B37" s="337"/>
      <c r="C37" s="337"/>
      <c r="D37" s="337"/>
      <c r="E37" s="337"/>
      <c r="F37" s="337"/>
      <c r="G37" s="337"/>
      <c r="H37" s="337"/>
      <c r="I37" s="337"/>
      <c r="J37" s="337"/>
      <c r="K37" s="337"/>
      <c r="L37" s="338"/>
    </row>
    <row r="38" spans="1:12" ht="13" thickBot="1" x14ac:dyDescent="0.3"/>
    <row r="39" spans="1:12" x14ac:dyDescent="0.25">
      <c r="A39" s="339" t="s">
        <v>210</v>
      </c>
      <c r="B39" s="340"/>
      <c r="C39" s="340"/>
      <c r="D39" s="340"/>
      <c r="E39" s="340"/>
      <c r="F39" s="340"/>
      <c r="G39" s="340"/>
      <c r="H39" s="341"/>
    </row>
    <row r="40" spans="1:12" x14ac:dyDescent="0.25">
      <c r="A40" s="342"/>
      <c r="B40" s="343"/>
      <c r="C40" s="343"/>
      <c r="D40" s="343"/>
      <c r="E40" s="343"/>
      <c r="F40" s="343"/>
      <c r="G40" s="343"/>
      <c r="H40" s="344"/>
    </row>
    <row r="41" spans="1:12" x14ac:dyDescent="0.25">
      <c r="A41" s="342"/>
      <c r="B41" s="343"/>
      <c r="C41" s="343"/>
      <c r="D41" s="343"/>
      <c r="E41" s="343"/>
      <c r="F41" s="343"/>
      <c r="G41" s="343"/>
      <c r="H41" s="344"/>
    </row>
    <row r="42" spans="1:12" ht="13" thickBot="1" x14ac:dyDescent="0.3">
      <c r="A42" s="345"/>
      <c r="B42" s="346"/>
      <c r="C42" s="346"/>
      <c r="D42" s="346"/>
      <c r="E42" s="346"/>
      <c r="F42" s="346"/>
      <c r="G42" s="346"/>
      <c r="H42" s="347"/>
    </row>
    <row r="47" spans="1:12" ht="13" thickBot="1" x14ac:dyDescent="0.3"/>
    <row r="48" spans="1:12" ht="13" thickBot="1" x14ac:dyDescent="0.3">
      <c r="A48" s="413" t="s">
        <v>195</v>
      </c>
      <c r="B48" s="414"/>
      <c r="C48" s="414"/>
      <c r="D48" s="414"/>
      <c r="E48" s="414"/>
      <c r="F48" s="414"/>
      <c r="G48" s="414"/>
      <c r="H48" s="414"/>
      <c r="I48" s="414"/>
      <c r="J48" s="414"/>
      <c r="K48" s="414"/>
      <c r="L48" s="415"/>
    </row>
    <row r="49" spans="1:13" ht="13" x14ac:dyDescent="0.25">
      <c r="A49" s="102" t="s">
        <v>15</v>
      </c>
      <c r="B49" s="416"/>
      <c r="C49" s="417"/>
      <c r="D49" s="417"/>
      <c r="E49" s="103" t="s">
        <v>196</v>
      </c>
      <c r="F49" s="418"/>
      <c r="G49" s="417"/>
      <c r="H49" s="417"/>
      <c r="I49" s="417"/>
      <c r="J49" s="103" t="s">
        <v>197</v>
      </c>
      <c r="K49" s="417"/>
      <c r="L49" s="419"/>
    </row>
    <row r="50" spans="1:13" ht="13" x14ac:dyDescent="0.25">
      <c r="A50" s="104" t="s">
        <v>18</v>
      </c>
      <c r="B50" s="409"/>
      <c r="C50" s="409"/>
      <c r="D50" s="409"/>
      <c r="E50" s="105" t="s">
        <v>196</v>
      </c>
      <c r="F50" s="410"/>
      <c r="G50" s="420"/>
      <c r="H50" s="420"/>
      <c r="I50" s="420"/>
      <c r="J50" s="105" t="s">
        <v>197</v>
      </c>
      <c r="K50" s="411"/>
      <c r="L50" s="421"/>
    </row>
    <row r="51" spans="1:13" ht="13" x14ac:dyDescent="0.25">
      <c r="A51" s="106" t="s">
        <v>20</v>
      </c>
      <c r="B51" s="406"/>
      <c r="C51" s="406"/>
      <c r="D51" s="406"/>
      <c r="E51" s="107" t="s">
        <v>196</v>
      </c>
      <c r="F51" s="407"/>
      <c r="G51" s="406"/>
      <c r="H51" s="406"/>
      <c r="I51" s="406"/>
      <c r="J51" s="107" t="s">
        <v>197</v>
      </c>
      <c r="K51" s="406"/>
      <c r="L51" s="408"/>
    </row>
    <row r="52" spans="1:13" ht="13" x14ac:dyDescent="0.25">
      <c r="A52" s="104" t="s">
        <v>22</v>
      </c>
      <c r="B52" s="409"/>
      <c r="C52" s="409"/>
      <c r="D52" s="409"/>
      <c r="E52" s="105" t="s">
        <v>196</v>
      </c>
      <c r="F52" s="410"/>
      <c r="G52" s="411"/>
      <c r="H52" s="411"/>
      <c r="I52" s="411"/>
      <c r="J52" s="105" t="s">
        <v>197</v>
      </c>
      <c r="K52" s="409"/>
      <c r="L52" s="412"/>
    </row>
    <row r="53" spans="1:13" ht="13" x14ac:dyDescent="0.25">
      <c r="A53" s="108" t="s">
        <v>54</v>
      </c>
      <c r="B53" s="398"/>
      <c r="C53" s="398"/>
      <c r="D53" s="398"/>
      <c r="E53" s="109" t="s">
        <v>196</v>
      </c>
      <c r="F53" s="399"/>
      <c r="G53" s="400"/>
      <c r="H53" s="400"/>
      <c r="I53" s="400"/>
      <c r="J53" s="109" t="s">
        <v>197</v>
      </c>
      <c r="K53" s="398"/>
      <c r="L53" s="401"/>
    </row>
    <row r="54" spans="1:13" ht="13.5" thickBot="1" x14ac:dyDescent="0.3">
      <c r="A54" s="110" t="s">
        <v>56</v>
      </c>
      <c r="B54" s="402"/>
      <c r="C54" s="402"/>
      <c r="D54" s="402"/>
      <c r="E54" s="111" t="s">
        <v>196</v>
      </c>
      <c r="F54" s="403"/>
      <c r="G54" s="404"/>
      <c r="H54" s="404"/>
      <c r="I54" s="404"/>
      <c r="J54" s="112" t="s">
        <v>197</v>
      </c>
      <c r="K54" s="402"/>
      <c r="L54" s="405"/>
    </row>
    <row r="55" spans="1:13" ht="13" x14ac:dyDescent="0.25">
      <c r="A55" s="383" t="s">
        <v>198</v>
      </c>
      <c r="B55" s="386" t="s">
        <v>211</v>
      </c>
      <c r="C55" s="389" t="s">
        <v>200</v>
      </c>
      <c r="D55" s="392" t="s">
        <v>201</v>
      </c>
      <c r="E55" s="395" t="s">
        <v>202</v>
      </c>
      <c r="F55" s="396"/>
      <c r="G55" s="396"/>
      <c r="H55" s="396"/>
      <c r="I55" s="396"/>
      <c r="J55" s="397"/>
      <c r="K55" s="375" t="s">
        <v>203</v>
      </c>
      <c r="L55" s="376"/>
    </row>
    <row r="56" spans="1:13" ht="13.5" x14ac:dyDescent="0.25">
      <c r="A56" s="384"/>
      <c r="B56" s="387"/>
      <c r="C56" s="390"/>
      <c r="D56" s="393"/>
      <c r="E56" s="113" t="s">
        <v>15</v>
      </c>
      <c r="F56" s="114" t="s">
        <v>18</v>
      </c>
      <c r="G56" s="114" t="s">
        <v>20</v>
      </c>
      <c r="H56" s="114" t="s">
        <v>22</v>
      </c>
      <c r="I56" s="114" t="s">
        <v>54</v>
      </c>
      <c r="J56" s="115" t="s">
        <v>56</v>
      </c>
      <c r="K56" s="377" t="s">
        <v>204</v>
      </c>
      <c r="L56" s="379" t="s">
        <v>205</v>
      </c>
    </row>
    <row r="57" spans="1:13" ht="13" thickBot="1" x14ac:dyDescent="0.3">
      <c r="A57" s="385"/>
      <c r="B57" s="388"/>
      <c r="C57" s="391"/>
      <c r="D57" s="394"/>
      <c r="E57" s="116" t="s">
        <v>206</v>
      </c>
      <c r="F57" s="117" t="s">
        <v>206</v>
      </c>
      <c r="G57" s="117" t="s">
        <v>206</v>
      </c>
      <c r="H57" s="117" t="s">
        <v>206</v>
      </c>
      <c r="I57" s="117" t="s">
        <v>206</v>
      </c>
      <c r="J57" s="118" t="s">
        <v>206</v>
      </c>
      <c r="K57" s="378"/>
      <c r="L57" s="380"/>
    </row>
    <row r="58" spans="1:13" ht="15.5" x14ac:dyDescent="0.25">
      <c r="A58" s="233">
        <v>1</v>
      </c>
      <c r="B58" s="257" t="s">
        <v>310</v>
      </c>
      <c r="C58" s="132" t="s">
        <v>200</v>
      </c>
      <c r="D58" s="161">
        <v>4</v>
      </c>
      <c r="E58" s="188"/>
      <c r="F58" s="188"/>
      <c r="G58" s="188"/>
      <c r="H58" s="188"/>
      <c r="I58" s="188"/>
      <c r="J58" s="188">
        <v>112.2</v>
      </c>
      <c r="K58" s="234">
        <f>J58</f>
        <v>112.2</v>
      </c>
      <c r="L58" s="190">
        <f t="shared" ref="L58:L64" si="2">K58*D58</f>
        <v>448.8</v>
      </c>
      <c r="M58" s="194"/>
    </row>
    <row r="59" spans="1:13" ht="15.5" x14ac:dyDescent="0.25">
      <c r="A59" s="233">
        <v>2</v>
      </c>
      <c r="B59" s="258" t="s">
        <v>311</v>
      </c>
      <c r="C59" s="126" t="s">
        <v>200</v>
      </c>
      <c r="D59" s="162">
        <v>2</v>
      </c>
      <c r="E59" s="191"/>
      <c r="F59" s="191"/>
      <c r="G59" s="191"/>
      <c r="H59" s="191"/>
      <c r="I59" s="191"/>
      <c r="J59" s="191">
        <v>62.35</v>
      </c>
      <c r="K59" s="192">
        <f t="shared" ref="K59:K64" si="3">J59</f>
        <v>62.35</v>
      </c>
      <c r="L59" s="193">
        <f t="shared" si="2"/>
        <v>124.7</v>
      </c>
      <c r="M59" s="194"/>
    </row>
    <row r="60" spans="1:13" ht="15.5" x14ac:dyDescent="0.35">
      <c r="A60" s="233">
        <v>3</v>
      </c>
      <c r="B60" s="259" t="s">
        <v>306</v>
      </c>
      <c r="C60" s="125" t="s">
        <v>307</v>
      </c>
      <c r="D60" s="162">
        <v>2</v>
      </c>
      <c r="E60" s="191"/>
      <c r="F60" s="191"/>
      <c r="G60" s="191"/>
      <c r="H60" s="191"/>
      <c r="I60" s="191"/>
      <c r="J60" s="191">
        <v>110.13</v>
      </c>
      <c r="K60" s="192">
        <f t="shared" si="3"/>
        <v>110.13</v>
      </c>
      <c r="L60" s="193">
        <f t="shared" si="2"/>
        <v>220.26</v>
      </c>
    </row>
    <row r="61" spans="1:13" ht="15.5" x14ac:dyDescent="0.35">
      <c r="A61" s="233">
        <v>4</v>
      </c>
      <c r="B61" s="260" t="s">
        <v>308</v>
      </c>
      <c r="C61" s="125" t="s">
        <v>307</v>
      </c>
      <c r="D61" s="162">
        <v>4</v>
      </c>
      <c r="E61" s="191"/>
      <c r="F61" s="191"/>
      <c r="G61" s="191"/>
      <c r="H61" s="191"/>
      <c r="I61" s="191"/>
      <c r="J61" s="191">
        <v>15.33</v>
      </c>
      <c r="K61" s="192">
        <f t="shared" si="3"/>
        <v>15.33</v>
      </c>
      <c r="L61" s="193">
        <f t="shared" si="2"/>
        <v>61.32</v>
      </c>
    </row>
    <row r="62" spans="1:13" ht="15.5" x14ac:dyDescent="0.35">
      <c r="A62" s="233">
        <v>5</v>
      </c>
      <c r="B62" s="260" t="s">
        <v>312</v>
      </c>
      <c r="C62" s="125" t="s">
        <v>200</v>
      </c>
      <c r="D62" s="162">
        <v>1</v>
      </c>
      <c r="E62" s="191"/>
      <c r="F62" s="191"/>
      <c r="G62" s="191"/>
      <c r="H62" s="191"/>
      <c r="I62" s="191"/>
      <c r="J62" s="191">
        <v>89.79</v>
      </c>
      <c r="K62" s="192">
        <f t="shared" si="3"/>
        <v>89.79</v>
      </c>
      <c r="L62" s="193">
        <f t="shared" si="2"/>
        <v>89.79</v>
      </c>
    </row>
    <row r="63" spans="1:13" ht="15.5" x14ac:dyDescent="0.35">
      <c r="A63" s="233">
        <v>6</v>
      </c>
      <c r="B63" s="260" t="s">
        <v>309</v>
      </c>
      <c r="C63" s="164" t="s">
        <v>200</v>
      </c>
      <c r="D63" s="165">
        <v>1</v>
      </c>
      <c r="E63" s="191"/>
      <c r="F63" s="191"/>
      <c r="G63" s="191"/>
      <c r="H63" s="191"/>
      <c r="I63" s="191"/>
      <c r="J63" s="191">
        <v>30.19</v>
      </c>
      <c r="K63" s="192">
        <f t="shared" si="3"/>
        <v>30.19</v>
      </c>
      <c r="L63" s="193">
        <f t="shared" si="2"/>
        <v>30.19</v>
      </c>
    </row>
    <row r="64" spans="1:13" ht="15.5" x14ac:dyDescent="0.35">
      <c r="A64" s="123">
        <v>7</v>
      </c>
      <c r="B64" s="261" t="s">
        <v>324</v>
      </c>
      <c r="C64" s="164" t="s">
        <v>200</v>
      </c>
      <c r="D64" s="165">
        <v>1</v>
      </c>
      <c r="E64" s="191"/>
      <c r="F64" s="191"/>
      <c r="G64" s="191"/>
      <c r="H64" s="191"/>
      <c r="I64" s="191"/>
      <c r="J64" s="191">
        <v>107.64</v>
      </c>
      <c r="K64" s="198">
        <f t="shared" si="3"/>
        <v>107.64</v>
      </c>
      <c r="L64" s="193">
        <f t="shared" si="2"/>
        <v>107.64</v>
      </c>
    </row>
    <row r="65" spans="1:12" ht="13" thickBot="1" x14ac:dyDescent="0.3">
      <c r="A65" s="123"/>
      <c r="B65" s="182"/>
      <c r="C65" s="164"/>
      <c r="D65" s="166"/>
      <c r="E65" s="191"/>
      <c r="F65" s="191"/>
      <c r="G65" s="191"/>
      <c r="H65" s="191"/>
      <c r="I65" s="191"/>
      <c r="J65" s="191"/>
      <c r="K65" s="192"/>
      <c r="L65" s="193"/>
    </row>
    <row r="66" spans="1:12" ht="13.5" thickBot="1" x14ac:dyDescent="0.3">
      <c r="A66" s="348" t="s">
        <v>207</v>
      </c>
      <c r="B66" s="349"/>
      <c r="C66" s="349"/>
      <c r="D66" s="350"/>
      <c r="E66" s="127"/>
      <c r="F66" s="128"/>
      <c r="G66" s="128"/>
      <c r="H66" s="128"/>
      <c r="I66" s="128"/>
      <c r="J66" s="129"/>
      <c r="K66" s="381">
        <f>SUM(L58:L65)</f>
        <v>1082.7</v>
      </c>
      <c r="L66" s="382"/>
    </row>
    <row r="67" spans="1:12" ht="13" thickBot="1" x14ac:dyDescent="0.3">
      <c r="K67" s="194"/>
      <c r="L67" s="194"/>
    </row>
    <row r="68" spans="1:12" ht="13.5" thickBot="1" x14ac:dyDescent="0.35">
      <c r="A68" s="348" t="s">
        <v>208</v>
      </c>
      <c r="B68" s="349"/>
      <c r="C68" s="349"/>
      <c r="D68" s="349"/>
      <c r="E68" s="349"/>
      <c r="F68" s="349"/>
      <c r="G68" s="349"/>
      <c r="H68" s="349"/>
      <c r="I68" s="349"/>
      <c r="J68" s="350"/>
      <c r="K68" s="351">
        <f>K66/12</f>
        <v>90.225000000000009</v>
      </c>
      <c r="L68" s="352"/>
    </row>
    <row r="69" spans="1:12" x14ac:dyDescent="0.25">
      <c r="K69" s="194"/>
      <c r="L69" s="194"/>
    </row>
    <row r="70" spans="1:12" ht="13" thickBot="1" x14ac:dyDescent="0.3">
      <c r="A70" s="41"/>
      <c r="K70" s="194"/>
      <c r="L70" s="195"/>
    </row>
    <row r="71" spans="1:12" ht="15" thickBot="1" x14ac:dyDescent="0.3">
      <c r="A71" s="353" t="s">
        <v>212</v>
      </c>
      <c r="B71" s="354"/>
      <c r="C71" s="354"/>
      <c r="D71" s="354"/>
      <c r="E71" s="354"/>
      <c r="F71" s="354"/>
      <c r="G71" s="354"/>
      <c r="H71" s="354"/>
      <c r="I71" s="354"/>
      <c r="J71" s="354"/>
      <c r="K71" s="355">
        <f>(K21+K68)/2</f>
        <v>77.170416666666682</v>
      </c>
      <c r="L71" s="356"/>
    </row>
    <row r="73" spans="1:12" ht="13" thickBot="1" x14ac:dyDescent="0.3"/>
    <row r="74" spans="1:12" x14ac:dyDescent="0.25">
      <c r="A74" s="357"/>
      <c r="B74" s="358"/>
      <c r="C74" s="363" t="s">
        <v>209</v>
      </c>
      <c r="D74" s="366"/>
      <c r="E74" s="367"/>
      <c r="F74" s="367"/>
      <c r="G74" s="367"/>
      <c r="H74" s="367"/>
      <c r="I74" s="367"/>
      <c r="J74" s="367"/>
      <c r="K74" s="367"/>
      <c r="L74" s="368"/>
    </row>
    <row r="75" spans="1:12" x14ac:dyDescent="0.25">
      <c r="A75" s="359"/>
      <c r="B75" s="360"/>
      <c r="C75" s="364"/>
      <c r="D75" s="369"/>
      <c r="E75" s="370"/>
      <c r="F75" s="370"/>
      <c r="G75" s="370"/>
      <c r="H75" s="370"/>
      <c r="I75" s="370"/>
      <c r="J75" s="370"/>
      <c r="K75" s="370"/>
      <c r="L75" s="371"/>
    </row>
    <row r="76" spans="1:12" x14ac:dyDescent="0.25">
      <c r="A76" s="359"/>
      <c r="B76" s="360"/>
      <c r="C76" s="364"/>
      <c r="D76" s="369"/>
      <c r="E76" s="370"/>
      <c r="F76" s="370"/>
      <c r="G76" s="370"/>
      <c r="H76" s="370"/>
      <c r="I76" s="370"/>
      <c r="J76" s="370"/>
      <c r="K76" s="370"/>
      <c r="L76" s="371"/>
    </row>
    <row r="77" spans="1:12" ht="13" thickBot="1" x14ac:dyDescent="0.3">
      <c r="A77" s="361"/>
      <c r="B77" s="362"/>
      <c r="C77" s="365"/>
      <c r="D77" s="372"/>
      <c r="E77" s="373"/>
      <c r="F77" s="373"/>
      <c r="G77" s="373"/>
      <c r="H77" s="373"/>
      <c r="I77" s="373"/>
      <c r="J77" s="373"/>
      <c r="K77" s="373"/>
      <c r="L77" s="374"/>
    </row>
    <row r="79" spans="1:12" ht="13" thickBot="1" x14ac:dyDescent="0.3"/>
    <row r="80" spans="1:12" x14ac:dyDescent="0.25">
      <c r="A80" s="331"/>
      <c r="B80" s="332"/>
      <c r="C80" s="332"/>
      <c r="D80" s="332"/>
      <c r="E80" s="332"/>
      <c r="F80" s="332"/>
      <c r="G80" s="332"/>
      <c r="H80" s="332"/>
      <c r="I80" s="332"/>
      <c r="J80" s="332"/>
      <c r="K80" s="332"/>
      <c r="L80" s="333"/>
    </row>
    <row r="81" spans="1:12" x14ac:dyDescent="0.25">
      <c r="A81" s="334"/>
      <c r="B81" s="327"/>
      <c r="C81" s="327"/>
      <c r="D81" s="327"/>
      <c r="E81" s="327"/>
      <c r="F81" s="327"/>
      <c r="G81" s="327"/>
      <c r="H81" s="327"/>
      <c r="I81" s="327"/>
      <c r="J81" s="327"/>
      <c r="K81" s="327"/>
      <c r="L81" s="335"/>
    </row>
    <row r="82" spans="1:12" x14ac:dyDescent="0.25">
      <c r="A82" s="334"/>
      <c r="B82" s="327"/>
      <c r="C82" s="327"/>
      <c r="D82" s="327"/>
      <c r="E82" s="327"/>
      <c r="F82" s="327"/>
      <c r="G82" s="327"/>
      <c r="H82" s="327"/>
      <c r="I82" s="327"/>
      <c r="J82" s="327"/>
      <c r="K82" s="327"/>
      <c r="L82" s="335"/>
    </row>
    <row r="83" spans="1:12" x14ac:dyDescent="0.25">
      <c r="A83" s="334"/>
      <c r="B83" s="327"/>
      <c r="C83" s="327"/>
      <c r="D83" s="327"/>
      <c r="E83" s="327"/>
      <c r="F83" s="327"/>
      <c r="G83" s="327"/>
      <c r="H83" s="327"/>
      <c r="I83" s="327"/>
      <c r="J83" s="327"/>
      <c r="K83" s="327"/>
      <c r="L83" s="335"/>
    </row>
    <row r="84" spans="1:12" ht="13" thickBot="1" x14ac:dyDescent="0.3">
      <c r="A84" s="336"/>
      <c r="B84" s="337"/>
      <c r="C84" s="337"/>
      <c r="D84" s="337"/>
      <c r="E84" s="337"/>
      <c r="F84" s="337"/>
      <c r="G84" s="337"/>
      <c r="H84" s="337"/>
      <c r="I84" s="337"/>
      <c r="J84" s="337"/>
      <c r="K84" s="337"/>
      <c r="L84" s="338"/>
    </row>
    <row r="85" spans="1:12" ht="13" thickBot="1" x14ac:dyDescent="0.3"/>
    <row r="86" spans="1:12" x14ac:dyDescent="0.25">
      <c r="A86" s="339" t="s">
        <v>210</v>
      </c>
      <c r="B86" s="340"/>
      <c r="C86" s="340"/>
      <c r="D86" s="340"/>
      <c r="E86" s="340"/>
      <c r="F86" s="340"/>
      <c r="G86" s="340"/>
      <c r="H86" s="341"/>
    </row>
    <row r="87" spans="1:12" x14ac:dyDescent="0.25">
      <c r="A87" s="342"/>
      <c r="B87" s="343"/>
      <c r="C87" s="343"/>
      <c r="D87" s="343"/>
      <c r="E87" s="343"/>
      <c r="F87" s="343"/>
      <c r="G87" s="343"/>
      <c r="H87" s="344"/>
    </row>
    <row r="88" spans="1:12" x14ac:dyDescent="0.25">
      <c r="A88" s="342"/>
      <c r="B88" s="343"/>
      <c r="C88" s="343"/>
      <c r="D88" s="343"/>
      <c r="E88" s="343"/>
      <c r="F88" s="343"/>
      <c r="G88" s="343"/>
      <c r="H88" s="344"/>
    </row>
    <row r="89" spans="1:12" ht="13" thickBot="1" x14ac:dyDescent="0.3">
      <c r="A89" s="345"/>
      <c r="B89" s="346"/>
      <c r="C89" s="346"/>
      <c r="D89" s="346"/>
      <c r="E89" s="346"/>
      <c r="F89" s="346"/>
      <c r="G89" s="346"/>
      <c r="H89" s="347"/>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6:D66"/>
    <mergeCell ref="K66:L66"/>
    <mergeCell ref="A55:A57"/>
    <mergeCell ref="B55:B57"/>
    <mergeCell ref="C55:C57"/>
    <mergeCell ref="D55:D57"/>
    <mergeCell ref="E55:J55"/>
    <mergeCell ref="A80:L84"/>
    <mergeCell ref="A86:H89"/>
    <mergeCell ref="A68:J68"/>
    <mergeCell ref="K68:L68"/>
    <mergeCell ref="A71:J71"/>
    <mergeCell ref="K71:L71"/>
    <mergeCell ref="A74:B77"/>
    <mergeCell ref="C74:C77"/>
    <mergeCell ref="D74:L77"/>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x14ac:dyDescent="0.25"/>
  <cols>
    <col min="1" max="1" width="3.6328125" style="130"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x14ac:dyDescent="0.3">
      <c r="A1" s="413" t="s">
        <v>213</v>
      </c>
      <c r="B1" s="414"/>
      <c r="C1" s="414"/>
      <c r="D1" s="414"/>
      <c r="E1" s="414"/>
      <c r="F1" s="414"/>
      <c r="G1" s="414"/>
      <c r="H1" s="414"/>
      <c r="I1" s="414"/>
      <c r="J1" s="414"/>
      <c r="K1" s="414"/>
      <c r="L1" s="415"/>
    </row>
    <row r="2" spans="1:12" ht="13" x14ac:dyDescent="0.25">
      <c r="A2" s="133" t="s">
        <v>15</v>
      </c>
      <c r="B2" s="416"/>
      <c r="C2" s="417"/>
      <c r="D2" s="417"/>
      <c r="E2" s="103" t="s">
        <v>196</v>
      </c>
      <c r="F2" s="436"/>
      <c r="G2" s="437"/>
      <c r="H2" s="437"/>
      <c r="I2" s="437"/>
      <c r="J2" s="103" t="s">
        <v>197</v>
      </c>
      <c r="K2" s="417"/>
      <c r="L2" s="419"/>
    </row>
    <row r="3" spans="1:12" ht="13" x14ac:dyDescent="0.25">
      <c r="A3" s="134" t="s">
        <v>18</v>
      </c>
      <c r="B3" s="435"/>
      <c r="C3" s="409"/>
      <c r="D3" s="409"/>
      <c r="E3" s="105" t="s">
        <v>196</v>
      </c>
      <c r="F3" s="410"/>
      <c r="G3" s="420"/>
      <c r="H3" s="420"/>
      <c r="I3" s="420"/>
      <c r="J3" s="105" t="s">
        <v>197</v>
      </c>
      <c r="K3" s="409"/>
      <c r="L3" s="412"/>
    </row>
    <row r="4" spans="1:12" ht="13" x14ac:dyDescent="0.25">
      <c r="A4" s="135" t="s">
        <v>20</v>
      </c>
      <c r="B4" s="429"/>
      <c r="C4" s="406"/>
      <c r="D4" s="406"/>
      <c r="E4" s="107" t="s">
        <v>196</v>
      </c>
      <c r="F4" s="407"/>
      <c r="G4" s="434"/>
      <c r="H4" s="434"/>
      <c r="I4" s="434"/>
      <c r="J4" s="107" t="s">
        <v>197</v>
      </c>
      <c r="K4" s="406"/>
      <c r="L4" s="408"/>
    </row>
    <row r="5" spans="1:12" ht="13" x14ac:dyDescent="0.25">
      <c r="A5" s="134" t="s">
        <v>22</v>
      </c>
      <c r="B5" s="435"/>
      <c r="C5" s="409"/>
      <c r="D5" s="409"/>
      <c r="E5" s="105" t="s">
        <v>196</v>
      </c>
      <c r="F5" s="410"/>
      <c r="G5" s="411"/>
      <c r="H5" s="411"/>
      <c r="I5" s="411"/>
      <c r="J5" s="105" t="s">
        <v>197</v>
      </c>
      <c r="K5" s="409"/>
      <c r="L5" s="412"/>
    </row>
    <row r="6" spans="1:12" ht="13" x14ac:dyDescent="0.25">
      <c r="A6" s="135" t="s">
        <v>54</v>
      </c>
      <c r="B6" s="429"/>
      <c r="C6" s="406"/>
      <c r="D6" s="406"/>
      <c r="E6" s="107" t="s">
        <v>196</v>
      </c>
      <c r="F6" s="407"/>
      <c r="G6" s="406"/>
      <c r="H6" s="406"/>
      <c r="I6" s="406"/>
      <c r="J6" s="107" t="s">
        <v>197</v>
      </c>
      <c r="K6" s="406"/>
      <c r="L6" s="408"/>
    </row>
    <row r="7" spans="1:12" ht="13.5" thickBot="1" x14ac:dyDescent="0.3">
      <c r="A7" s="136" t="s">
        <v>56</v>
      </c>
      <c r="B7" s="430"/>
      <c r="C7" s="402"/>
      <c r="D7" s="402"/>
      <c r="E7" s="111" t="s">
        <v>196</v>
      </c>
      <c r="F7" s="431"/>
      <c r="G7" s="432"/>
      <c r="H7" s="432"/>
      <c r="I7" s="433"/>
      <c r="J7" s="112" t="s">
        <v>197</v>
      </c>
      <c r="K7" s="402"/>
      <c r="L7" s="405"/>
    </row>
    <row r="8" spans="1:12" ht="13" x14ac:dyDescent="0.25">
      <c r="A8" s="383" t="s">
        <v>198</v>
      </c>
      <c r="B8" s="386" t="s">
        <v>214</v>
      </c>
      <c r="C8" s="389" t="s">
        <v>200</v>
      </c>
      <c r="D8" s="392" t="s">
        <v>201</v>
      </c>
      <c r="E8" s="395" t="s">
        <v>202</v>
      </c>
      <c r="F8" s="396"/>
      <c r="G8" s="396"/>
      <c r="H8" s="396"/>
      <c r="I8" s="396"/>
      <c r="J8" s="397"/>
      <c r="K8" s="375" t="s">
        <v>203</v>
      </c>
      <c r="L8" s="376"/>
    </row>
    <row r="9" spans="1:12" ht="13.5" x14ac:dyDescent="0.25">
      <c r="A9" s="384"/>
      <c r="B9" s="425"/>
      <c r="C9" s="390"/>
      <c r="D9" s="393"/>
      <c r="E9" s="113" t="s">
        <v>15</v>
      </c>
      <c r="F9" s="114" t="s">
        <v>18</v>
      </c>
      <c r="G9" s="114" t="s">
        <v>20</v>
      </c>
      <c r="H9" s="114" t="s">
        <v>22</v>
      </c>
      <c r="I9" s="114" t="s">
        <v>54</v>
      </c>
      <c r="J9" s="115" t="s">
        <v>56</v>
      </c>
      <c r="K9" s="377" t="s">
        <v>204</v>
      </c>
      <c r="L9" s="379" t="s">
        <v>205</v>
      </c>
    </row>
    <row r="10" spans="1:12" ht="13" thickBot="1" x14ac:dyDescent="0.3">
      <c r="A10" s="424"/>
      <c r="B10" s="426"/>
      <c r="C10" s="427"/>
      <c r="D10" s="428"/>
      <c r="E10" s="151" t="s">
        <v>206</v>
      </c>
      <c r="F10" s="152" t="s">
        <v>206</v>
      </c>
      <c r="G10" s="152" t="s">
        <v>206</v>
      </c>
      <c r="H10" s="152" t="s">
        <v>206</v>
      </c>
      <c r="I10" s="152" t="s">
        <v>206</v>
      </c>
      <c r="J10" s="153" t="s">
        <v>206</v>
      </c>
      <c r="K10" s="422"/>
      <c r="L10" s="423"/>
    </row>
    <row r="11" spans="1:12" s="122" customFormat="1" ht="13.5" thickBot="1" x14ac:dyDescent="0.3">
      <c r="A11" s="137">
        <v>1</v>
      </c>
      <c r="B11" s="155"/>
      <c r="C11" s="156"/>
      <c r="D11" s="167"/>
      <c r="E11" s="196"/>
      <c r="F11" s="196"/>
      <c r="G11" s="196"/>
      <c r="H11" s="196"/>
      <c r="I11" s="196"/>
      <c r="J11" s="196"/>
      <c r="K11" s="189" t="e">
        <f>AVERAGE(E11:J11)</f>
        <v>#DIV/0!</v>
      </c>
      <c r="L11" s="226" t="e">
        <f>K11*D11</f>
        <v>#DIV/0!</v>
      </c>
    </row>
    <row r="12" spans="1:12" s="122" customFormat="1" ht="13.5" thickBot="1" x14ac:dyDescent="0.3">
      <c r="A12" s="123">
        <v>2</v>
      </c>
      <c r="B12" s="148"/>
      <c r="C12" s="150"/>
      <c r="D12" s="168"/>
      <c r="E12" s="191"/>
      <c r="F12" s="191"/>
      <c r="G12" s="191"/>
      <c r="H12" s="191"/>
      <c r="I12" s="191"/>
      <c r="J12" s="191"/>
      <c r="K12" s="189" t="e">
        <f t="shared" ref="K12:K34" si="0">AVERAGE(E12:J12)</f>
        <v>#DIV/0!</v>
      </c>
      <c r="L12" s="226" t="e">
        <f t="shared" ref="L12:L34" si="1">K12*D12</f>
        <v>#DIV/0!</v>
      </c>
    </row>
    <row r="13" spans="1:12" s="122" customFormat="1" ht="13.5" thickBot="1" x14ac:dyDescent="0.3">
      <c r="A13" s="123">
        <v>3</v>
      </c>
      <c r="B13" s="149"/>
      <c r="C13" s="150"/>
      <c r="D13" s="168"/>
      <c r="E13" s="191"/>
      <c r="F13" s="191"/>
      <c r="G13" s="191"/>
      <c r="H13" s="191"/>
      <c r="I13" s="191"/>
      <c r="J13" s="191"/>
      <c r="K13" s="189" t="e">
        <f t="shared" si="0"/>
        <v>#DIV/0!</v>
      </c>
      <c r="L13" s="226" t="e">
        <f t="shared" si="1"/>
        <v>#DIV/0!</v>
      </c>
    </row>
    <row r="14" spans="1:12" s="122" customFormat="1" ht="13.5" thickBot="1" x14ac:dyDescent="0.3">
      <c r="A14" s="123">
        <v>4</v>
      </c>
      <c r="B14" s="149"/>
      <c r="C14" s="150"/>
      <c r="D14" s="168"/>
      <c r="E14" s="191"/>
      <c r="F14" s="191"/>
      <c r="G14" s="191"/>
      <c r="H14" s="191"/>
      <c r="I14" s="191"/>
      <c r="J14" s="191"/>
      <c r="K14" s="189" t="e">
        <f t="shared" si="0"/>
        <v>#DIV/0!</v>
      </c>
      <c r="L14" s="226" t="e">
        <f t="shared" si="1"/>
        <v>#DIV/0!</v>
      </c>
    </row>
    <row r="15" spans="1:12" s="122" customFormat="1" ht="13.5" thickBot="1" x14ac:dyDescent="0.3">
      <c r="A15" s="123">
        <v>5</v>
      </c>
      <c r="B15" s="149"/>
      <c r="C15" s="150"/>
      <c r="D15" s="168"/>
      <c r="E15" s="191"/>
      <c r="F15" s="191"/>
      <c r="G15" s="191"/>
      <c r="H15" s="191"/>
      <c r="I15" s="191"/>
      <c r="J15" s="191"/>
      <c r="K15" s="189" t="e">
        <f t="shared" si="0"/>
        <v>#DIV/0!</v>
      </c>
      <c r="L15" s="226" t="e">
        <f t="shared" si="1"/>
        <v>#DIV/0!</v>
      </c>
    </row>
    <row r="16" spans="1:12" s="122" customFormat="1" ht="13.5" thickBot="1" x14ac:dyDescent="0.3">
      <c r="A16" s="123">
        <v>6</v>
      </c>
      <c r="B16" s="149"/>
      <c r="C16" s="150"/>
      <c r="D16" s="168"/>
      <c r="E16" s="191"/>
      <c r="F16" s="191"/>
      <c r="G16" s="191"/>
      <c r="H16" s="191"/>
      <c r="I16" s="191"/>
      <c r="J16" s="191"/>
      <c r="K16" s="189" t="e">
        <f t="shared" si="0"/>
        <v>#DIV/0!</v>
      </c>
      <c r="L16" s="226" t="e">
        <f t="shared" si="1"/>
        <v>#DIV/0!</v>
      </c>
    </row>
    <row r="17" spans="1:13" s="122" customFormat="1" ht="13.5" thickBot="1" x14ac:dyDescent="0.3">
      <c r="A17" s="123">
        <v>7</v>
      </c>
      <c r="B17" s="149"/>
      <c r="C17" s="150"/>
      <c r="D17" s="168"/>
      <c r="E17" s="191"/>
      <c r="F17" s="191"/>
      <c r="G17" s="191"/>
      <c r="H17" s="191"/>
      <c r="I17" s="191"/>
      <c r="J17" s="191"/>
      <c r="K17" s="189" t="e">
        <f t="shared" si="0"/>
        <v>#DIV/0!</v>
      </c>
      <c r="L17" s="226" t="e">
        <f t="shared" si="1"/>
        <v>#DIV/0!</v>
      </c>
    </row>
    <row r="18" spans="1:13" s="122" customFormat="1" ht="13.5" thickBot="1" x14ac:dyDescent="0.3">
      <c r="A18" s="123">
        <v>8</v>
      </c>
      <c r="B18" s="149"/>
      <c r="C18" s="150"/>
      <c r="D18" s="168"/>
      <c r="E18" s="191"/>
      <c r="F18" s="191"/>
      <c r="G18" s="191"/>
      <c r="H18" s="191"/>
      <c r="I18" s="191"/>
      <c r="J18" s="191"/>
      <c r="K18" s="189" t="e">
        <f t="shared" si="0"/>
        <v>#DIV/0!</v>
      </c>
      <c r="L18" s="226" t="e">
        <f t="shared" si="1"/>
        <v>#DIV/0!</v>
      </c>
    </row>
    <row r="19" spans="1:13" s="122" customFormat="1" ht="13.5" thickBot="1" x14ac:dyDescent="0.3">
      <c r="A19" s="123">
        <v>9</v>
      </c>
      <c r="B19" s="149"/>
      <c r="C19" s="150"/>
      <c r="D19" s="168"/>
      <c r="E19" s="191"/>
      <c r="F19" s="191"/>
      <c r="G19" s="191"/>
      <c r="H19" s="191"/>
      <c r="I19" s="191"/>
      <c r="J19" s="191"/>
      <c r="K19" s="189" t="e">
        <f t="shared" si="0"/>
        <v>#DIV/0!</v>
      </c>
      <c r="L19" s="226" t="e">
        <f t="shared" si="1"/>
        <v>#DIV/0!</v>
      </c>
    </row>
    <row r="20" spans="1:13" s="122" customFormat="1" ht="13.5" thickBot="1" x14ac:dyDescent="0.3">
      <c r="A20" s="123">
        <v>10</v>
      </c>
      <c r="B20" s="149"/>
      <c r="C20" s="150"/>
      <c r="D20" s="168"/>
      <c r="E20" s="191"/>
      <c r="F20" s="191"/>
      <c r="G20" s="191"/>
      <c r="H20" s="191"/>
      <c r="I20" s="191"/>
      <c r="J20" s="191"/>
      <c r="K20" s="189" t="e">
        <f t="shared" si="0"/>
        <v>#DIV/0!</v>
      </c>
      <c r="L20" s="226" t="e">
        <f t="shared" si="1"/>
        <v>#DIV/0!</v>
      </c>
    </row>
    <row r="21" spans="1:13" s="122" customFormat="1" ht="13.5" thickBot="1" x14ac:dyDescent="0.3">
      <c r="A21" s="123">
        <v>11</v>
      </c>
      <c r="B21" s="184"/>
      <c r="C21" s="150"/>
      <c r="D21" s="168"/>
      <c r="E21" s="191"/>
      <c r="F21" s="191"/>
      <c r="G21" s="191"/>
      <c r="H21" s="191"/>
      <c r="I21" s="191"/>
      <c r="J21" s="191"/>
      <c r="K21" s="189" t="e">
        <f t="shared" si="0"/>
        <v>#DIV/0!</v>
      </c>
      <c r="L21" s="226" t="e">
        <f t="shared" si="1"/>
        <v>#DIV/0!</v>
      </c>
      <c r="M21" s="21"/>
    </row>
    <row r="22" spans="1:13" s="122" customFormat="1" ht="13.5" thickBot="1" x14ac:dyDescent="0.3">
      <c r="A22" s="123">
        <v>12</v>
      </c>
      <c r="B22" s="149"/>
      <c r="C22" s="150"/>
      <c r="D22" s="168"/>
      <c r="E22" s="191"/>
      <c r="F22" s="191"/>
      <c r="G22" s="191"/>
      <c r="H22" s="191"/>
      <c r="I22" s="191"/>
      <c r="J22" s="191"/>
      <c r="K22" s="189" t="e">
        <f t="shared" si="0"/>
        <v>#DIV/0!</v>
      </c>
      <c r="L22" s="226" t="e">
        <f t="shared" si="1"/>
        <v>#DIV/0!</v>
      </c>
    </row>
    <row r="23" spans="1:13" s="122" customFormat="1" ht="13.5" thickBot="1" x14ac:dyDescent="0.3">
      <c r="A23" s="123">
        <v>13</v>
      </c>
      <c r="B23" s="149"/>
      <c r="C23" s="150"/>
      <c r="D23" s="168"/>
      <c r="E23" s="191"/>
      <c r="F23" s="191"/>
      <c r="G23" s="191"/>
      <c r="H23" s="191"/>
      <c r="I23" s="191"/>
      <c r="J23" s="191"/>
      <c r="K23" s="189" t="e">
        <f t="shared" si="0"/>
        <v>#DIV/0!</v>
      </c>
      <c r="L23" s="226" t="e">
        <f t="shared" si="1"/>
        <v>#DIV/0!</v>
      </c>
    </row>
    <row r="24" spans="1:13" s="122" customFormat="1" ht="13.5" thickBot="1" x14ac:dyDescent="0.3">
      <c r="A24" s="123">
        <v>14</v>
      </c>
      <c r="B24" s="149"/>
      <c r="C24" s="150"/>
      <c r="D24" s="168"/>
      <c r="E24" s="191"/>
      <c r="F24" s="191"/>
      <c r="G24" s="191"/>
      <c r="H24" s="191"/>
      <c r="I24" s="191"/>
      <c r="J24" s="191"/>
      <c r="K24" s="189" t="e">
        <f t="shared" si="0"/>
        <v>#DIV/0!</v>
      </c>
      <c r="L24" s="226" t="e">
        <f t="shared" si="1"/>
        <v>#DIV/0!</v>
      </c>
    </row>
    <row r="25" spans="1:13" s="122" customFormat="1" ht="13.5" thickBot="1" x14ac:dyDescent="0.3">
      <c r="A25" s="123">
        <v>15</v>
      </c>
      <c r="B25" s="149"/>
      <c r="C25" s="150"/>
      <c r="D25" s="168"/>
      <c r="E25" s="191"/>
      <c r="F25" s="191"/>
      <c r="G25" s="191"/>
      <c r="H25" s="191"/>
      <c r="I25" s="191"/>
      <c r="J25" s="191"/>
      <c r="K25" s="189" t="e">
        <f t="shared" si="0"/>
        <v>#DIV/0!</v>
      </c>
      <c r="L25" s="226" t="e">
        <f t="shared" si="1"/>
        <v>#DIV/0!</v>
      </c>
    </row>
    <row r="26" spans="1:13" s="122" customFormat="1" ht="13.5" thickBot="1" x14ac:dyDescent="0.3">
      <c r="A26" s="123">
        <v>16</v>
      </c>
      <c r="B26" s="149"/>
      <c r="C26" s="150"/>
      <c r="D26" s="168"/>
      <c r="E26" s="191"/>
      <c r="F26" s="191"/>
      <c r="G26" s="191"/>
      <c r="H26" s="191"/>
      <c r="I26" s="191"/>
      <c r="J26" s="191"/>
      <c r="K26" s="189" t="e">
        <f t="shared" si="0"/>
        <v>#DIV/0!</v>
      </c>
      <c r="L26" s="226" t="e">
        <f t="shared" si="1"/>
        <v>#DIV/0!</v>
      </c>
    </row>
    <row r="27" spans="1:13" s="122" customFormat="1" ht="13.5" thickBot="1" x14ac:dyDescent="0.3">
      <c r="A27" s="123">
        <v>17</v>
      </c>
      <c r="B27" s="149"/>
      <c r="C27" s="150"/>
      <c r="D27" s="168"/>
      <c r="E27" s="191"/>
      <c r="F27" s="191"/>
      <c r="G27" s="191"/>
      <c r="H27" s="191"/>
      <c r="I27" s="191"/>
      <c r="J27" s="191"/>
      <c r="K27" s="189" t="e">
        <f t="shared" si="0"/>
        <v>#DIV/0!</v>
      </c>
      <c r="L27" s="226" t="e">
        <f t="shared" si="1"/>
        <v>#DIV/0!</v>
      </c>
    </row>
    <row r="28" spans="1:13" s="122" customFormat="1" ht="13.5" thickBot="1" x14ac:dyDescent="0.3">
      <c r="A28" s="123">
        <v>18</v>
      </c>
      <c r="B28" s="149"/>
      <c r="C28" s="150"/>
      <c r="D28" s="168"/>
      <c r="E28" s="191"/>
      <c r="F28" s="191"/>
      <c r="G28" s="191"/>
      <c r="H28" s="191"/>
      <c r="I28" s="191"/>
      <c r="J28" s="191"/>
      <c r="K28" s="189" t="e">
        <f t="shared" si="0"/>
        <v>#DIV/0!</v>
      </c>
      <c r="L28" s="226" t="e">
        <f t="shared" si="1"/>
        <v>#DIV/0!</v>
      </c>
    </row>
    <row r="29" spans="1:13" s="122" customFormat="1" ht="13.5" thickBot="1" x14ac:dyDescent="0.3">
      <c r="A29" s="123">
        <v>19</v>
      </c>
      <c r="B29" s="149"/>
      <c r="C29" s="150"/>
      <c r="D29" s="168"/>
      <c r="E29" s="191"/>
      <c r="F29" s="191"/>
      <c r="G29" s="191"/>
      <c r="H29" s="191"/>
      <c r="I29" s="191"/>
      <c r="J29" s="191"/>
      <c r="K29" s="189" t="e">
        <f t="shared" si="0"/>
        <v>#DIV/0!</v>
      </c>
      <c r="L29" s="226" t="e">
        <f t="shared" si="1"/>
        <v>#DIV/0!</v>
      </c>
    </row>
    <row r="30" spans="1:13" s="122" customFormat="1" ht="13.5" thickBot="1" x14ac:dyDescent="0.3">
      <c r="A30" s="123">
        <v>20</v>
      </c>
      <c r="B30" s="149"/>
      <c r="C30" s="150"/>
      <c r="D30" s="168"/>
      <c r="E30" s="191"/>
      <c r="F30" s="191"/>
      <c r="G30" s="191"/>
      <c r="H30" s="191"/>
      <c r="I30" s="191"/>
      <c r="J30" s="191"/>
      <c r="K30" s="189" t="e">
        <f t="shared" si="0"/>
        <v>#DIV/0!</v>
      </c>
      <c r="L30" s="226" t="e">
        <f t="shared" si="1"/>
        <v>#DIV/0!</v>
      </c>
    </row>
    <row r="31" spans="1:13" s="122" customFormat="1" ht="13.5" thickBot="1" x14ac:dyDescent="0.3">
      <c r="A31" s="123">
        <v>21</v>
      </c>
      <c r="B31" s="184"/>
      <c r="C31" s="150"/>
      <c r="D31" s="168"/>
      <c r="E31" s="191"/>
      <c r="F31" s="191"/>
      <c r="G31" s="191"/>
      <c r="H31" s="191"/>
      <c r="I31" s="191"/>
      <c r="J31" s="191"/>
      <c r="K31" s="189" t="e">
        <f t="shared" si="0"/>
        <v>#DIV/0!</v>
      </c>
      <c r="L31" s="226" t="e">
        <f t="shared" si="1"/>
        <v>#DIV/0!</v>
      </c>
    </row>
    <row r="32" spans="1:13" s="122" customFormat="1" ht="13.5" thickBot="1" x14ac:dyDescent="0.3">
      <c r="A32" s="123">
        <v>22</v>
      </c>
      <c r="B32" s="184"/>
      <c r="C32" s="150"/>
      <c r="D32" s="168"/>
      <c r="E32" s="191"/>
      <c r="F32" s="191"/>
      <c r="G32" s="191"/>
      <c r="H32" s="191"/>
      <c r="I32" s="191"/>
      <c r="J32" s="191"/>
      <c r="K32" s="189" t="e">
        <f t="shared" si="0"/>
        <v>#DIV/0!</v>
      </c>
      <c r="L32" s="226" t="e">
        <f t="shared" si="1"/>
        <v>#DIV/0!</v>
      </c>
    </row>
    <row r="33" spans="1:13" s="122" customFormat="1" ht="13.5" thickBot="1" x14ac:dyDescent="0.3">
      <c r="A33" s="123">
        <v>23</v>
      </c>
      <c r="B33" s="184"/>
      <c r="C33" s="150"/>
      <c r="D33" s="168"/>
      <c r="E33" s="191"/>
      <c r="F33" s="191"/>
      <c r="G33" s="191"/>
      <c r="H33" s="191"/>
      <c r="I33" s="191"/>
      <c r="J33" s="191"/>
      <c r="K33" s="189" t="e">
        <f t="shared" si="0"/>
        <v>#DIV/0!</v>
      </c>
      <c r="L33" s="226" t="e">
        <f t="shared" si="1"/>
        <v>#DIV/0!</v>
      </c>
      <c r="M33" s="180"/>
    </row>
    <row r="34" spans="1:13" s="122" customFormat="1" ht="12.75" customHeight="1" x14ac:dyDescent="0.25">
      <c r="A34" s="123"/>
      <c r="B34" s="154"/>
      <c r="C34" s="101"/>
      <c r="D34" s="168"/>
      <c r="E34" s="191"/>
      <c r="F34" s="191"/>
      <c r="G34" s="191"/>
      <c r="H34" s="191"/>
      <c r="I34" s="191"/>
      <c r="J34" s="191"/>
      <c r="K34" s="189" t="e">
        <f t="shared" si="0"/>
        <v>#DIV/0!</v>
      </c>
      <c r="L34" s="226" t="e">
        <f t="shared" si="1"/>
        <v>#DIV/0!</v>
      </c>
    </row>
    <row r="35" spans="1:13" ht="13.5" thickBot="1" x14ac:dyDescent="0.3">
      <c r="A35" s="438" t="s">
        <v>215</v>
      </c>
      <c r="B35" s="439"/>
      <c r="C35" s="439"/>
      <c r="D35" s="439"/>
      <c r="E35" s="439"/>
      <c r="F35" s="439"/>
      <c r="G35" s="439"/>
      <c r="H35" s="439"/>
      <c r="I35" s="439"/>
      <c r="J35" s="440"/>
      <c r="K35" s="441" t="e">
        <f>SUM(L11:L34)</f>
        <v>#DIV/0!</v>
      </c>
      <c r="L35" s="442"/>
    </row>
    <row r="36" spans="1:13" ht="13" thickBot="1" x14ac:dyDescent="0.3"/>
    <row r="37" spans="1:13" ht="13.5" thickBot="1" x14ac:dyDescent="0.35">
      <c r="A37" s="348" t="s">
        <v>216</v>
      </c>
      <c r="B37" s="349"/>
      <c r="C37" s="349"/>
      <c r="D37" s="349"/>
      <c r="E37" s="349"/>
      <c r="F37" s="349"/>
      <c r="G37" s="349"/>
      <c r="H37" s="349"/>
      <c r="I37" s="349"/>
      <c r="J37" s="350"/>
      <c r="K37" s="443" t="e">
        <f>K35/#REF!</f>
        <v>#DIV/0!</v>
      </c>
      <c r="L37" s="444"/>
    </row>
    <row r="38" spans="1:13" ht="13" x14ac:dyDescent="0.3">
      <c r="A38" s="169"/>
      <c r="B38" s="169"/>
      <c r="C38" s="169"/>
      <c r="D38" s="169"/>
      <c r="E38" s="169"/>
      <c r="F38" s="169"/>
      <c r="G38" s="169"/>
      <c r="H38" s="169"/>
      <c r="I38" s="169"/>
      <c r="J38" s="169"/>
      <c r="K38" s="170"/>
      <c r="L38" s="170"/>
    </row>
    <row r="40" spans="1:13" ht="13" thickBot="1" x14ac:dyDescent="0.3"/>
    <row r="41" spans="1:13" ht="13" x14ac:dyDescent="0.25">
      <c r="A41" s="383" t="s">
        <v>198</v>
      </c>
      <c r="B41" s="386" t="s">
        <v>217</v>
      </c>
      <c r="C41" s="389" t="s">
        <v>200</v>
      </c>
      <c r="D41" s="392" t="s">
        <v>201</v>
      </c>
      <c r="E41" s="395" t="s">
        <v>202</v>
      </c>
      <c r="F41" s="396"/>
      <c r="G41" s="396"/>
      <c r="H41" s="396"/>
      <c r="I41" s="396"/>
      <c r="J41" s="397"/>
      <c r="K41" s="375" t="s">
        <v>203</v>
      </c>
      <c r="L41" s="376"/>
    </row>
    <row r="42" spans="1:13" ht="13.5" x14ac:dyDescent="0.25">
      <c r="A42" s="384"/>
      <c r="B42" s="425"/>
      <c r="C42" s="390"/>
      <c r="D42" s="393"/>
      <c r="E42" s="113" t="s">
        <v>15</v>
      </c>
      <c r="F42" s="114" t="s">
        <v>18</v>
      </c>
      <c r="G42" s="114" t="s">
        <v>20</v>
      </c>
      <c r="H42" s="114" t="s">
        <v>22</v>
      </c>
      <c r="I42" s="114" t="s">
        <v>54</v>
      </c>
      <c r="J42" s="115" t="s">
        <v>56</v>
      </c>
      <c r="K42" s="377" t="s">
        <v>204</v>
      </c>
      <c r="L42" s="379" t="s">
        <v>205</v>
      </c>
    </row>
    <row r="43" spans="1:13" ht="13" thickBot="1" x14ac:dyDescent="0.3">
      <c r="A43" s="385"/>
      <c r="B43" s="445"/>
      <c r="C43" s="391"/>
      <c r="D43" s="394"/>
      <c r="E43" s="116" t="s">
        <v>206</v>
      </c>
      <c r="F43" s="117" t="s">
        <v>206</v>
      </c>
      <c r="G43" s="117" t="s">
        <v>206</v>
      </c>
      <c r="H43" s="117" t="s">
        <v>206</v>
      </c>
      <c r="I43" s="117" t="s">
        <v>206</v>
      </c>
      <c r="J43" s="118" t="s">
        <v>206</v>
      </c>
      <c r="K43" s="378"/>
      <c r="L43" s="380"/>
    </row>
    <row r="44" spans="1:13" ht="13" thickBot="1" x14ac:dyDescent="0.3">
      <c r="A44" s="157">
        <v>1</v>
      </c>
      <c r="B44" s="172"/>
      <c r="C44" s="121"/>
      <c r="D44" s="171"/>
      <c r="E44" s="197"/>
      <c r="F44" s="197"/>
      <c r="G44" s="197"/>
      <c r="H44" s="197"/>
      <c r="I44" s="197"/>
      <c r="J44" s="197"/>
      <c r="K44" s="189" t="e">
        <f>AVERAGE(E44:J44)</f>
        <v>#DIV/0!</v>
      </c>
      <c r="L44" s="226" t="e">
        <f>K44*D44</f>
        <v>#DIV/0!</v>
      </c>
    </row>
    <row r="45" spans="1:13" ht="13" thickBot="1" x14ac:dyDescent="0.3">
      <c r="A45" s="158">
        <v>2</v>
      </c>
      <c r="B45" s="172"/>
      <c r="C45" s="125"/>
      <c r="D45" s="171"/>
      <c r="E45" s="200"/>
      <c r="F45" s="200"/>
      <c r="G45" s="200"/>
      <c r="H45" s="200"/>
      <c r="I45" s="200"/>
      <c r="J45" s="200"/>
      <c r="K45" s="189" t="e">
        <f t="shared" ref="K45:K57" si="2">AVERAGE(E45:J45)</f>
        <v>#DIV/0!</v>
      </c>
      <c r="L45" s="226" t="e">
        <f t="shared" ref="L45:L57" si="3">K45*D45</f>
        <v>#DIV/0!</v>
      </c>
    </row>
    <row r="46" spans="1:13" ht="13" thickBot="1" x14ac:dyDescent="0.3">
      <c r="A46" s="158">
        <v>3</v>
      </c>
      <c r="B46" s="172"/>
      <c r="C46" s="126"/>
      <c r="D46" s="171"/>
      <c r="E46" s="200"/>
      <c r="F46" s="200"/>
      <c r="G46" s="200"/>
      <c r="H46" s="200"/>
      <c r="I46" s="200"/>
      <c r="J46" s="200"/>
      <c r="K46" s="189" t="e">
        <f t="shared" si="2"/>
        <v>#DIV/0!</v>
      </c>
      <c r="L46" s="226" t="e">
        <f t="shared" si="3"/>
        <v>#DIV/0!</v>
      </c>
    </row>
    <row r="47" spans="1:13" ht="13" thickBot="1" x14ac:dyDescent="0.3">
      <c r="A47" s="158">
        <v>4</v>
      </c>
      <c r="B47" s="185"/>
      <c r="C47" s="125"/>
      <c r="D47" s="171"/>
      <c r="E47" s="200"/>
      <c r="F47" s="200"/>
      <c r="G47" s="200"/>
      <c r="H47" s="200"/>
      <c r="I47" s="200"/>
      <c r="J47" s="200"/>
      <c r="K47" s="189" t="e">
        <f t="shared" si="2"/>
        <v>#DIV/0!</v>
      </c>
      <c r="L47" s="226" t="e">
        <f t="shared" si="3"/>
        <v>#DIV/0!</v>
      </c>
    </row>
    <row r="48" spans="1:13" ht="13" thickBot="1" x14ac:dyDescent="0.3">
      <c r="A48" s="158">
        <v>5</v>
      </c>
      <c r="B48" s="185"/>
      <c r="C48" s="125"/>
      <c r="D48" s="171"/>
      <c r="E48" s="200"/>
      <c r="F48" s="200"/>
      <c r="G48" s="200"/>
      <c r="H48" s="200"/>
      <c r="I48" s="200"/>
      <c r="J48" s="200"/>
      <c r="K48" s="189" t="e">
        <f t="shared" si="2"/>
        <v>#DIV/0!</v>
      </c>
      <c r="L48" s="226" t="e">
        <f t="shared" si="3"/>
        <v>#DIV/0!</v>
      </c>
    </row>
    <row r="49" spans="1:12" ht="13" thickBot="1" x14ac:dyDescent="0.3">
      <c r="A49" s="158">
        <v>6</v>
      </c>
      <c r="B49" s="172"/>
      <c r="C49" s="125"/>
      <c r="D49" s="171"/>
      <c r="E49" s="200"/>
      <c r="F49" s="200"/>
      <c r="G49" s="200"/>
      <c r="H49" s="200"/>
      <c r="I49" s="200"/>
      <c r="J49" s="200"/>
      <c r="K49" s="189" t="e">
        <f t="shared" si="2"/>
        <v>#DIV/0!</v>
      </c>
      <c r="L49" s="226" t="e">
        <f t="shared" si="3"/>
        <v>#DIV/0!</v>
      </c>
    </row>
    <row r="50" spans="1:12" ht="13" thickBot="1" x14ac:dyDescent="0.3">
      <c r="A50" s="158">
        <v>7</v>
      </c>
      <c r="B50" s="172"/>
      <c r="C50" s="125"/>
      <c r="D50" s="171"/>
      <c r="E50" s="200"/>
      <c r="F50" s="200"/>
      <c r="G50" s="200"/>
      <c r="H50" s="200"/>
      <c r="I50" s="200"/>
      <c r="J50" s="200"/>
      <c r="K50" s="189" t="e">
        <f t="shared" si="2"/>
        <v>#DIV/0!</v>
      </c>
      <c r="L50" s="226" t="e">
        <f t="shared" si="3"/>
        <v>#DIV/0!</v>
      </c>
    </row>
    <row r="51" spans="1:12" ht="13" thickBot="1" x14ac:dyDescent="0.3">
      <c r="A51" s="158">
        <v>8</v>
      </c>
      <c r="B51" s="185"/>
      <c r="C51" s="125"/>
      <c r="D51" s="171"/>
      <c r="E51" s="200"/>
      <c r="F51" s="200"/>
      <c r="G51" s="200"/>
      <c r="H51" s="200"/>
      <c r="I51" s="200"/>
      <c r="J51" s="200"/>
      <c r="K51" s="189" t="e">
        <f t="shared" si="2"/>
        <v>#DIV/0!</v>
      </c>
      <c r="L51" s="226" t="e">
        <f t="shared" si="3"/>
        <v>#DIV/0!</v>
      </c>
    </row>
    <row r="52" spans="1:12" ht="13" thickBot="1" x14ac:dyDescent="0.3">
      <c r="A52" s="158">
        <v>9</v>
      </c>
      <c r="B52" s="172"/>
      <c r="C52" s="125"/>
      <c r="D52" s="171"/>
      <c r="E52" s="200"/>
      <c r="F52" s="200"/>
      <c r="G52" s="200"/>
      <c r="H52" s="200"/>
      <c r="I52" s="200"/>
      <c r="J52" s="200"/>
      <c r="K52" s="189" t="e">
        <f t="shared" si="2"/>
        <v>#DIV/0!</v>
      </c>
      <c r="L52" s="226" t="e">
        <f t="shared" si="3"/>
        <v>#DIV/0!</v>
      </c>
    </row>
    <row r="53" spans="1:12" ht="13" thickBot="1" x14ac:dyDescent="0.3">
      <c r="A53" s="158">
        <v>10</v>
      </c>
      <c r="B53" s="186"/>
      <c r="C53" s="125"/>
      <c r="D53" s="171"/>
      <c r="E53" s="200"/>
      <c r="F53" s="200"/>
      <c r="G53" s="200"/>
      <c r="H53" s="200"/>
      <c r="I53" s="200"/>
      <c r="J53" s="200"/>
      <c r="K53" s="189" t="e">
        <f t="shared" si="2"/>
        <v>#DIV/0!</v>
      </c>
      <c r="L53" s="226" t="e">
        <f t="shared" si="3"/>
        <v>#DIV/0!</v>
      </c>
    </row>
    <row r="54" spans="1:12" ht="13" thickBot="1" x14ac:dyDescent="0.3">
      <c r="A54" s="158">
        <v>11</v>
      </c>
      <c r="B54" s="172"/>
      <c r="C54" s="125"/>
      <c r="D54" s="171"/>
      <c r="E54" s="200"/>
      <c r="F54" s="200"/>
      <c r="G54" s="200"/>
      <c r="H54" s="200"/>
      <c r="I54" s="200"/>
      <c r="J54" s="200"/>
      <c r="K54" s="189" t="e">
        <f t="shared" si="2"/>
        <v>#DIV/0!</v>
      </c>
      <c r="L54" s="226" t="e">
        <f t="shared" si="3"/>
        <v>#DIV/0!</v>
      </c>
    </row>
    <row r="55" spans="1:12" ht="13" thickBot="1" x14ac:dyDescent="0.3">
      <c r="A55" s="158">
        <v>12</v>
      </c>
      <c r="B55" s="172"/>
      <c r="C55" s="125"/>
      <c r="D55" s="171"/>
      <c r="E55" s="200"/>
      <c r="F55" s="200"/>
      <c r="G55" s="200"/>
      <c r="H55" s="200"/>
      <c r="I55" s="200"/>
      <c r="J55" s="200"/>
      <c r="K55" s="189" t="e">
        <f t="shared" si="2"/>
        <v>#DIV/0!</v>
      </c>
      <c r="L55" s="226" t="e">
        <f t="shared" si="3"/>
        <v>#DIV/0!</v>
      </c>
    </row>
    <row r="56" spans="1:12" ht="13" thickBot="1" x14ac:dyDescent="0.3">
      <c r="A56" s="158">
        <v>13</v>
      </c>
      <c r="B56" s="163"/>
      <c r="C56" s="125"/>
      <c r="D56" s="171"/>
      <c r="E56" s="200"/>
      <c r="F56" s="200"/>
      <c r="G56" s="200"/>
      <c r="H56" s="200"/>
      <c r="I56" s="200"/>
      <c r="J56" s="200"/>
      <c r="K56" s="189" t="e">
        <f t="shared" si="2"/>
        <v>#DIV/0!</v>
      </c>
      <c r="L56" s="226" t="e">
        <f t="shared" si="3"/>
        <v>#DIV/0!</v>
      </c>
    </row>
    <row r="57" spans="1:12" ht="13" thickBot="1" x14ac:dyDescent="0.3">
      <c r="A57" s="158">
        <v>14</v>
      </c>
      <c r="B57" s="131"/>
      <c r="C57" s="125"/>
      <c r="D57" s="171"/>
      <c r="E57" s="159"/>
      <c r="F57" s="159"/>
      <c r="G57" s="159"/>
      <c r="H57" s="159"/>
      <c r="I57" s="159"/>
      <c r="J57" s="159"/>
      <c r="K57" s="189" t="e">
        <f t="shared" si="2"/>
        <v>#DIV/0!</v>
      </c>
      <c r="L57" s="226" t="e">
        <f t="shared" si="3"/>
        <v>#DIV/0!</v>
      </c>
    </row>
    <row r="58" spans="1:12" ht="13.5" thickBot="1" x14ac:dyDescent="0.3">
      <c r="A58" s="348" t="s">
        <v>218</v>
      </c>
      <c r="B58" s="349"/>
      <c r="C58" s="349"/>
      <c r="D58" s="349"/>
      <c r="E58" s="349"/>
      <c r="F58" s="349"/>
      <c r="G58" s="349"/>
      <c r="H58" s="349"/>
      <c r="I58" s="349"/>
      <c r="J58" s="350"/>
      <c r="K58" s="446" t="e">
        <f>SUM(L44:L57)</f>
        <v>#DIV/0!</v>
      </c>
      <c r="L58" s="447"/>
    </row>
    <row r="59" spans="1:12" ht="13.5" thickBot="1" x14ac:dyDescent="0.3">
      <c r="A59" s="97"/>
      <c r="B59" s="97"/>
      <c r="C59" s="173"/>
      <c r="D59" s="174"/>
      <c r="E59" s="175"/>
      <c r="F59" s="175"/>
      <c r="G59" s="175"/>
      <c r="H59" s="175"/>
      <c r="I59" s="175"/>
      <c r="J59" s="175"/>
      <c r="K59" s="176"/>
      <c r="L59" s="176"/>
    </row>
    <row r="60" spans="1:12" ht="13.5" thickBot="1" x14ac:dyDescent="0.35">
      <c r="A60" s="448" t="s">
        <v>219</v>
      </c>
      <c r="B60" s="449"/>
      <c r="C60" s="449"/>
      <c r="D60" s="449"/>
      <c r="E60" s="449"/>
      <c r="F60" s="449"/>
      <c r="G60" s="449"/>
      <c r="H60" s="449"/>
      <c r="I60" s="449"/>
      <c r="J60" s="450"/>
      <c r="K60" s="443" t="e">
        <f>K58/12/#REF!</f>
        <v>#DIV/0!</v>
      </c>
      <c r="L60" s="444"/>
    </row>
    <row r="61" spans="1:12" ht="13.5" thickBot="1" x14ac:dyDescent="0.35">
      <c r="A61" s="169"/>
      <c r="B61" s="169"/>
      <c r="C61" s="169"/>
      <c r="D61" s="169"/>
      <c r="E61" s="169"/>
      <c r="F61" s="169"/>
      <c r="G61" s="169"/>
      <c r="H61" s="169"/>
      <c r="I61" s="169"/>
      <c r="J61" s="169"/>
      <c r="K61" s="170"/>
      <c r="L61" s="170"/>
    </row>
    <row r="62" spans="1:12" ht="13.5" thickBot="1" x14ac:dyDescent="0.35">
      <c r="A62" s="451" t="s">
        <v>220</v>
      </c>
      <c r="B62" s="452"/>
      <c r="C62" s="452"/>
      <c r="D62" s="452"/>
      <c r="E62" s="452"/>
      <c r="F62" s="452"/>
      <c r="G62" s="452"/>
      <c r="H62" s="452"/>
      <c r="I62" s="452"/>
      <c r="J62" s="453"/>
      <c r="K62" s="454" t="s">
        <v>221</v>
      </c>
      <c r="L62" s="455"/>
    </row>
    <row r="63" spans="1:12" ht="13" x14ac:dyDescent="0.3">
      <c r="A63" s="465" t="s">
        <v>222</v>
      </c>
      <c r="B63" s="466"/>
      <c r="C63" s="466"/>
      <c r="D63" s="466"/>
      <c r="E63" s="466"/>
      <c r="F63" s="466"/>
      <c r="G63" s="466"/>
      <c r="H63" s="466"/>
      <c r="I63" s="466"/>
      <c r="J63" s="466"/>
      <c r="K63" s="456" t="e">
        <f>K37</f>
        <v>#DIV/0!</v>
      </c>
      <c r="L63" s="457"/>
    </row>
    <row r="64" spans="1:12" ht="13.5" thickBot="1" x14ac:dyDescent="0.35">
      <c r="A64" s="463" t="s">
        <v>223</v>
      </c>
      <c r="B64" s="464"/>
      <c r="C64" s="464"/>
      <c r="D64" s="464"/>
      <c r="E64" s="464"/>
      <c r="F64" s="464"/>
      <c r="G64" s="464"/>
      <c r="H64" s="464"/>
      <c r="I64" s="464"/>
      <c r="J64" s="464"/>
      <c r="K64" s="467" t="e">
        <f>K60</f>
        <v>#DIV/0!</v>
      </c>
      <c r="L64" s="468"/>
    </row>
    <row r="65" spans="1:12" ht="13.5" thickBot="1" x14ac:dyDescent="0.35">
      <c r="A65" s="458" t="s">
        <v>224</v>
      </c>
      <c r="B65" s="459"/>
      <c r="C65" s="459"/>
      <c r="D65" s="459"/>
      <c r="E65" s="459"/>
      <c r="F65" s="459"/>
      <c r="G65" s="459"/>
      <c r="H65" s="459"/>
      <c r="I65" s="459"/>
      <c r="J65" s="460"/>
      <c r="K65" s="461" t="e">
        <f>SUM(K63:L64)</f>
        <v>#DIV/0!</v>
      </c>
      <c r="L65" s="462"/>
    </row>
    <row r="67" spans="1:12" ht="13" thickBot="1" x14ac:dyDescent="0.3"/>
    <row r="68" spans="1:12" ht="20.25" customHeight="1" x14ac:dyDescent="0.25">
      <c r="A68" s="357"/>
      <c r="B68" s="358"/>
      <c r="C68" s="363" t="s">
        <v>209</v>
      </c>
      <c r="D68" s="366"/>
      <c r="E68" s="367"/>
      <c r="F68" s="367"/>
      <c r="G68" s="367"/>
      <c r="H68" s="367"/>
      <c r="I68" s="367"/>
      <c r="J68" s="367"/>
      <c r="K68" s="367"/>
      <c r="L68" s="368"/>
    </row>
    <row r="69" spans="1:12" ht="28.5" customHeight="1" x14ac:dyDescent="0.25">
      <c r="A69" s="359"/>
      <c r="B69" s="360"/>
      <c r="C69" s="364"/>
      <c r="D69" s="369"/>
      <c r="E69" s="370"/>
      <c r="F69" s="370"/>
      <c r="G69" s="370"/>
      <c r="H69" s="370"/>
      <c r="I69" s="370"/>
      <c r="J69" s="370"/>
      <c r="K69" s="370"/>
      <c r="L69" s="371"/>
    </row>
    <row r="70" spans="1:12" ht="14.25" customHeight="1" x14ac:dyDescent="0.25">
      <c r="A70" s="359"/>
      <c r="B70" s="360"/>
      <c r="C70" s="364"/>
      <c r="D70" s="369"/>
      <c r="E70" s="370"/>
      <c r="F70" s="370"/>
      <c r="G70" s="370"/>
      <c r="H70" s="370"/>
      <c r="I70" s="370"/>
      <c r="J70" s="370"/>
      <c r="K70" s="370"/>
      <c r="L70" s="371"/>
    </row>
    <row r="71" spans="1:12" ht="13" thickBot="1" x14ac:dyDescent="0.3">
      <c r="A71" s="361"/>
      <c r="B71" s="362"/>
      <c r="C71" s="365"/>
      <c r="D71" s="372"/>
      <c r="E71" s="373"/>
      <c r="F71" s="373"/>
      <c r="G71" s="373"/>
      <c r="H71" s="373"/>
      <c r="I71" s="373"/>
      <c r="J71" s="373"/>
      <c r="K71" s="373"/>
      <c r="L71" s="374"/>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x14ac:dyDescent="0.25"/>
  <cols>
    <col min="1" max="1" width="3.6328125" style="130"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x14ac:dyDescent="0.3">
      <c r="A1" s="481"/>
      <c r="B1" s="482"/>
      <c r="C1" s="482"/>
      <c r="D1" s="482"/>
      <c r="E1" s="482"/>
      <c r="F1" s="482"/>
      <c r="G1" s="482"/>
      <c r="H1" s="482"/>
      <c r="I1" s="482"/>
      <c r="J1" s="482"/>
      <c r="K1" s="482"/>
      <c r="L1" s="483"/>
    </row>
    <row r="2" spans="1:14" ht="13" x14ac:dyDescent="0.25">
      <c r="A2" s="141" t="s">
        <v>15</v>
      </c>
      <c r="B2" s="416"/>
      <c r="C2" s="417"/>
      <c r="D2" s="417"/>
      <c r="E2" s="103" t="s">
        <v>196</v>
      </c>
      <c r="F2" s="418"/>
      <c r="G2" s="417"/>
      <c r="H2" s="417"/>
      <c r="I2" s="417"/>
      <c r="J2" s="103" t="s">
        <v>197</v>
      </c>
      <c r="K2" s="417"/>
      <c r="L2" s="419"/>
    </row>
    <row r="3" spans="1:14" ht="13" x14ac:dyDescent="0.25">
      <c r="A3" s="142" t="s">
        <v>18</v>
      </c>
      <c r="B3" s="409"/>
      <c r="C3" s="409"/>
      <c r="D3" s="409"/>
      <c r="E3" s="187" t="s">
        <v>196</v>
      </c>
      <c r="F3" s="410"/>
      <c r="G3" s="411"/>
      <c r="H3" s="411"/>
      <c r="I3" s="411"/>
      <c r="J3" s="105" t="s">
        <v>197</v>
      </c>
      <c r="K3" s="409"/>
      <c r="L3" s="412"/>
    </row>
    <row r="4" spans="1:14" ht="13" x14ac:dyDescent="0.25">
      <c r="A4" s="143" t="s">
        <v>20</v>
      </c>
      <c r="B4" s="406"/>
      <c r="C4" s="406"/>
      <c r="D4" s="406"/>
      <c r="E4" s="107" t="s">
        <v>196</v>
      </c>
      <c r="F4" s="407"/>
      <c r="G4" s="434"/>
      <c r="H4" s="434"/>
      <c r="I4" s="434"/>
      <c r="J4" s="107" t="s">
        <v>197</v>
      </c>
      <c r="K4" s="406"/>
      <c r="L4" s="408"/>
    </row>
    <row r="5" spans="1:14" ht="13" x14ac:dyDescent="0.25">
      <c r="A5" s="142" t="s">
        <v>22</v>
      </c>
      <c r="B5" s="409"/>
      <c r="C5" s="409"/>
      <c r="D5" s="409"/>
      <c r="E5" s="105" t="s">
        <v>196</v>
      </c>
      <c r="F5" s="410"/>
      <c r="G5" s="411"/>
      <c r="H5" s="411"/>
      <c r="I5" s="411"/>
      <c r="J5" s="105" t="s">
        <v>197</v>
      </c>
      <c r="K5" s="480"/>
      <c r="L5" s="412"/>
    </row>
    <row r="6" spans="1:14" ht="13" x14ac:dyDescent="0.25">
      <c r="A6" s="143" t="s">
        <v>54</v>
      </c>
      <c r="B6" s="406"/>
      <c r="C6" s="406"/>
      <c r="D6" s="406"/>
      <c r="E6" s="107" t="s">
        <v>196</v>
      </c>
      <c r="F6" s="407"/>
      <c r="G6" s="406"/>
      <c r="H6" s="406"/>
      <c r="I6" s="406"/>
      <c r="J6" s="107" t="s">
        <v>197</v>
      </c>
      <c r="K6" s="406"/>
      <c r="L6" s="408"/>
    </row>
    <row r="7" spans="1:14" ht="13.5" thickBot="1" x14ac:dyDescent="0.3">
      <c r="A7" s="144" t="s">
        <v>56</v>
      </c>
      <c r="B7" s="464"/>
      <c r="C7" s="464"/>
      <c r="D7" s="464"/>
      <c r="E7" s="145" t="s">
        <v>196</v>
      </c>
      <c r="F7" s="477"/>
      <c r="G7" s="478"/>
      <c r="H7" s="478"/>
      <c r="I7" s="478"/>
      <c r="J7" s="146" t="s">
        <v>197</v>
      </c>
      <c r="K7" s="464"/>
      <c r="L7" s="479"/>
    </row>
    <row r="8" spans="1:14" ht="13" x14ac:dyDescent="0.25">
      <c r="A8" s="383" t="s">
        <v>198</v>
      </c>
      <c r="B8" s="386" t="s">
        <v>225</v>
      </c>
      <c r="C8" s="389" t="s">
        <v>200</v>
      </c>
      <c r="D8" s="389" t="s">
        <v>201</v>
      </c>
      <c r="E8" s="472" t="s">
        <v>202</v>
      </c>
      <c r="F8" s="472"/>
      <c r="G8" s="472"/>
      <c r="H8" s="472"/>
      <c r="I8" s="472"/>
      <c r="J8" s="472"/>
      <c r="K8" s="473" t="s">
        <v>203</v>
      </c>
      <c r="L8" s="474"/>
    </row>
    <row r="9" spans="1:14" ht="13.5" x14ac:dyDescent="0.25">
      <c r="A9" s="384"/>
      <c r="B9" s="387"/>
      <c r="C9" s="390"/>
      <c r="D9" s="390"/>
      <c r="E9" s="147" t="s">
        <v>15</v>
      </c>
      <c r="F9" s="114" t="s">
        <v>18</v>
      </c>
      <c r="G9" s="114" t="s">
        <v>20</v>
      </c>
      <c r="H9" s="114" t="s">
        <v>22</v>
      </c>
      <c r="I9" s="114" t="s">
        <v>54</v>
      </c>
      <c r="J9" s="114" t="s">
        <v>56</v>
      </c>
      <c r="K9" s="387" t="s">
        <v>204</v>
      </c>
      <c r="L9" s="475" t="s">
        <v>205</v>
      </c>
    </row>
    <row r="10" spans="1:14" ht="13" thickBot="1" x14ac:dyDescent="0.3">
      <c r="A10" s="385"/>
      <c r="B10" s="388"/>
      <c r="C10" s="391"/>
      <c r="D10" s="391"/>
      <c r="E10" s="117" t="s">
        <v>206</v>
      </c>
      <c r="F10" s="117" t="s">
        <v>206</v>
      </c>
      <c r="G10" s="117" t="s">
        <v>206</v>
      </c>
      <c r="H10" s="117" t="s">
        <v>206</v>
      </c>
      <c r="I10" s="117" t="s">
        <v>206</v>
      </c>
      <c r="J10" s="117" t="s">
        <v>206</v>
      </c>
      <c r="K10" s="388"/>
      <c r="L10" s="476"/>
    </row>
    <row r="11" spans="1:14" s="122" customFormat="1" x14ac:dyDescent="0.25">
      <c r="A11" s="119">
        <v>1</v>
      </c>
      <c r="B11" s="120"/>
      <c r="C11" s="177"/>
      <c r="D11" s="178"/>
      <c r="E11" s="188"/>
      <c r="F11" s="188"/>
      <c r="G11" s="188"/>
      <c r="H11" s="188"/>
      <c r="I11" s="188"/>
      <c r="J11" s="188"/>
      <c r="K11" s="198" t="e">
        <f t="shared" ref="K11:K15" si="0">AVERAGE(E11:J11)</f>
        <v>#DIV/0!</v>
      </c>
      <c r="L11" s="199" t="e">
        <f t="shared" ref="L11:L15" si="1">K11*D11</f>
        <v>#DIV/0!</v>
      </c>
    </row>
    <row r="12" spans="1:14" s="122" customFormat="1" ht="12.75" customHeight="1" x14ac:dyDescent="0.25">
      <c r="A12" s="123">
        <v>2</v>
      </c>
      <c r="B12" s="124"/>
      <c r="C12" s="164"/>
      <c r="D12" s="162"/>
      <c r="E12" s="191"/>
      <c r="F12" s="191"/>
      <c r="G12" s="191"/>
      <c r="H12" s="191"/>
      <c r="I12" s="191"/>
      <c r="J12" s="191"/>
      <c r="K12" s="198" t="e">
        <f t="shared" si="0"/>
        <v>#DIV/0!</v>
      </c>
      <c r="L12" s="199" t="e">
        <f t="shared" si="1"/>
        <v>#DIV/0!</v>
      </c>
    </row>
    <row r="13" spans="1:14" s="122" customFormat="1" x14ac:dyDescent="0.25">
      <c r="A13" s="123">
        <v>3</v>
      </c>
      <c r="B13" s="124"/>
      <c r="C13" s="179"/>
      <c r="D13" s="162"/>
      <c r="E13" s="191"/>
      <c r="F13" s="191"/>
      <c r="G13" s="191"/>
      <c r="H13" s="191"/>
      <c r="I13" s="191"/>
      <c r="J13" s="191"/>
      <c r="K13" s="198" t="e">
        <f t="shared" si="0"/>
        <v>#DIV/0!</v>
      </c>
      <c r="L13" s="199" t="e">
        <f t="shared" si="1"/>
        <v>#DIV/0!</v>
      </c>
    </row>
    <row r="14" spans="1:14" s="122" customFormat="1" x14ac:dyDescent="0.25">
      <c r="A14" s="123">
        <v>4</v>
      </c>
      <c r="B14" s="124"/>
      <c r="C14" s="125"/>
      <c r="D14" s="162"/>
      <c r="E14" s="191"/>
      <c r="F14" s="191"/>
      <c r="G14" s="191"/>
      <c r="H14" s="191"/>
      <c r="I14" s="191"/>
      <c r="J14" s="191"/>
      <c r="K14" s="198" t="e">
        <f t="shared" si="0"/>
        <v>#DIV/0!</v>
      </c>
      <c r="L14" s="199" t="e">
        <f t="shared" si="1"/>
        <v>#DIV/0!</v>
      </c>
      <c r="N14" s="139"/>
    </row>
    <row r="15" spans="1:14" s="122" customFormat="1" x14ac:dyDescent="0.25">
      <c r="A15" s="123">
        <v>5</v>
      </c>
      <c r="B15" s="124"/>
      <c r="C15" s="125"/>
      <c r="D15" s="162"/>
      <c r="E15" s="191"/>
      <c r="F15" s="191"/>
      <c r="G15" s="191"/>
      <c r="H15" s="191"/>
      <c r="I15" s="191"/>
      <c r="J15" s="191"/>
      <c r="K15" s="198" t="e">
        <f t="shared" si="0"/>
        <v>#DIV/0!</v>
      </c>
      <c r="L15" s="199" t="e">
        <f t="shared" si="1"/>
        <v>#DIV/0!</v>
      </c>
    </row>
    <row r="16" spans="1:14" s="122" customFormat="1" x14ac:dyDescent="0.25">
      <c r="A16" s="123">
        <v>6</v>
      </c>
      <c r="B16" s="138"/>
      <c r="C16" s="125"/>
      <c r="D16" s="162"/>
      <c r="E16" s="191"/>
      <c r="F16" s="191"/>
      <c r="G16" s="191"/>
      <c r="H16" s="191"/>
      <c r="I16" s="191"/>
      <c r="J16" s="191"/>
      <c r="K16" s="198" t="e">
        <f t="shared" ref="K16:K25" si="2">AVERAGE(E16:J16)</f>
        <v>#DIV/0!</v>
      </c>
      <c r="L16" s="199" t="e">
        <f t="shared" ref="L16:L25" si="3">K16*D16</f>
        <v>#DIV/0!</v>
      </c>
    </row>
    <row r="17" spans="1:12" s="122" customFormat="1" x14ac:dyDescent="0.25">
      <c r="A17" s="123">
        <v>7</v>
      </c>
      <c r="B17" s="131"/>
      <c r="C17" s="125"/>
      <c r="D17" s="162"/>
      <c r="E17" s="191"/>
      <c r="F17" s="191"/>
      <c r="G17" s="191"/>
      <c r="H17" s="191"/>
      <c r="I17" s="191"/>
      <c r="J17" s="191"/>
      <c r="K17" s="198" t="e">
        <f t="shared" si="2"/>
        <v>#DIV/0!</v>
      </c>
      <c r="L17" s="199" t="e">
        <f t="shared" si="3"/>
        <v>#DIV/0!</v>
      </c>
    </row>
    <row r="18" spans="1:12" s="122" customFormat="1" x14ac:dyDescent="0.25">
      <c r="A18" s="123">
        <v>8</v>
      </c>
      <c r="B18" s="131"/>
      <c r="C18" s="125"/>
      <c r="D18" s="162"/>
      <c r="E18" s="191"/>
      <c r="F18" s="191"/>
      <c r="G18" s="191"/>
      <c r="H18" s="191"/>
      <c r="I18" s="191"/>
      <c r="J18" s="191"/>
      <c r="K18" s="198" t="e">
        <f t="shared" si="2"/>
        <v>#DIV/0!</v>
      </c>
      <c r="L18" s="199" t="e">
        <f t="shared" si="3"/>
        <v>#DIV/0!</v>
      </c>
    </row>
    <row r="19" spans="1:12" s="122" customFormat="1" x14ac:dyDescent="0.25">
      <c r="A19" s="123">
        <v>9</v>
      </c>
      <c r="B19" s="131"/>
      <c r="C19" s="125"/>
      <c r="D19" s="162"/>
      <c r="E19" s="191"/>
      <c r="F19" s="191"/>
      <c r="G19" s="191"/>
      <c r="H19" s="191"/>
      <c r="I19" s="191"/>
      <c r="J19" s="191"/>
      <c r="K19" s="198" t="e">
        <f t="shared" si="2"/>
        <v>#DIV/0!</v>
      </c>
      <c r="L19" s="199" t="e">
        <f t="shared" si="3"/>
        <v>#DIV/0!</v>
      </c>
    </row>
    <row r="20" spans="1:12" s="122" customFormat="1" x14ac:dyDescent="0.25">
      <c r="A20" s="123">
        <v>10</v>
      </c>
      <c r="B20" s="131"/>
      <c r="C20" s="125"/>
      <c r="D20" s="162"/>
      <c r="E20" s="191"/>
      <c r="F20" s="191"/>
      <c r="G20" s="191"/>
      <c r="H20" s="191"/>
      <c r="I20" s="191"/>
      <c r="J20" s="191"/>
      <c r="K20" s="198" t="e">
        <f t="shared" si="2"/>
        <v>#DIV/0!</v>
      </c>
      <c r="L20" s="199" t="e">
        <f t="shared" si="3"/>
        <v>#DIV/0!</v>
      </c>
    </row>
    <row r="21" spans="1:12" s="122" customFormat="1" x14ac:dyDescent="0.25">
      <c r="A21" s="123">
        <v>11</v>
      </c>
      <c r="B21" s="131"/>
      <c r="C21" s="125"/>
      <c r="D21" s="162"/>
      <c r="E21" s="191"/>
      <c r="F21" s="191"/>
      <c r="G21" s="191"/>
      <c r="H21" s="191"/>
      <c r="I21" s="191"/>
      <c r="J21" s="191"/>
      <c r="K21" s="198" t="e">
        <f t="shared" si="2"/>
        <v>#DIV/0!</v>
      </c>
      <c r="L21" s="199" t="e">
        <f t="shared" si="3"/>
        <v>#DIV/0!</v>
      </c>
    </row>
    <row r="22" spans="1:12" s="122" customFormat="1" x14ac:dyDescent="0.25">
      <c r="A22" s="123">
        <v>12</v>
      </c>
      <c r="B22" s="124"/>
      <c r="C22" s="125"/>
      <c r="D22" s="162"/>
      <c r="E22" s="191"/>
      <c r="F22" s="191"/>
      <c r="G22" s="191"/>
      <c r="H22" s="191"/>
      <c r="I22" s="191"/>
      <c r="J22" s="191"/>
      <c r="K22" s="198" t="e">
        <f t="shared" si="2"/>
        <v>#DIV/0!</v>
      </c>
      <c r="L22" s="199" t="e">
        <f t="shared" si="3"/>
        <v>#DIV/0!</v>
      </c>
    </row>
    <row r="23" spans="1:12" s="122" customFormat="1" x14ac:dyDescent="0.25">
      <c r="A23" s="123">
        <v>13</v>
      </c>
      <c r="B23" s="140"/>
      <c r="C23" s="125"/>
      <c r="D23" s="165"/>
      <c r="E23" s="191"/>
      <c r="F23" s="191"/>
      <c r="G23" s="191"/>
      <c r="H23" s="191"/>
      <c r="I23" s="191"/>
      <c r="J23" s="191"/>
      <c r="K23" s="198" t="e">
        <f t="shared" si="2"/>
        <v>#DIV/0!</v>
      </c>
      <c r="L23" s="199" t="e">
        <f t="shared" si="3"/>
        <v>#DIV/0!</v>
      </c>
    </row>
    <row r="24" spans="1:12" s="122" customFormat="1" x14ac:dyDescent="0.25">
      <c r="A24" s="123">
        <v>14</v>
      </c>
      <c r="B24" s="140"/>
      <c r="C24" s="125"/>
      <c r="D24" s="165"/>
      <c r="E24" s="191"/>
      <c r="F24" s="191"/>
      <c r="G24" s="191"/>
      <c r="H24" s="191"/>
      <c r="I24" s="191"/>
      <c r="J24" s="191"/>
      <c r="K24" s="198" t="e">
        <f t="shared" si="2"/>
        <v>#DIV/0!</v>
      </c>
      <c r="L24" s="199" t="e">
        <f t="shared" si="3"/>
        <v>#DIV/0!</v>
      </c>
    </row>
    <row r="25" spans="1:12" s="122" customFormat="1" ht="13" thickBot="1" x14ac:dyDescent="0.3">
      <c r="A25" s="123">
        <v>15</v>
      </c>
      <c r="B25" s="131"/>
      <c r="C25" s="125"/>
      <c r="D25" s="166"/>
      <c r="E25" s="191"/>
      <c r="F25" s="191"/>
      <c r="G25" s="191"/>
      <c r="H25" s="191"/>
      <c r="I25" s="191"/>
      <c r="J25" s="191"/>
      <c r="K25" s="198" t="e">
        <f t="shared" si="2"/>
        <v>#DIV/0!</v>
      </c>
      <c r="L25" s="199" t="e">
        <f t="shared" si="3"/>
        <v>#DIV/0!</v>
      </c>
    </row>
    <row r="26" spans="1:12" ht="13.5" thickBot="1" x14ac:dyDescent="0.3">
      <c r="A26" s="348" t="s">
        <v>226</v>
      </c>
      <c r="B26" s="349"/>
      <c r="C26" s="349"/>
      <c r="D26" s="349"/>
      <c r="E26" s="349"/>
      <c r="F26" s="349"/>
      <c r="G26" s="349"/>
      <c r="H26" s="349"/>
      <c r="I26" s="349"/>
      <c r="J26" s="350"/>
      <c r="K26" s="470" t="e">
        <f>SUM(L11:L25)</f>
        <v>#DIV/0!</v>
      </c>
      <c r="L26" s="471"/>
    </row>
    <row r="27" spans="1:12" ht="13.5" thickBot="1" x14ac:dyDescent="0.3">
      <c r="A27" s="97"/>
      <c r="B27" s="97"/>
      <c r="C27" s="97"/>
      <c r="D27" s="97"/>
      <c r="E27" s="97"/>
      <c r="F27" s="97"/>
      <c r="G27" s="97"/>
      <c r="H27" s="97"/>
      <c r="I27" s="97"/>
      <c r="J27" s="97"/>
      <c r="K27" s="201"/>
      <c r="L27" s="201"/>
    </row>
    <row r="28" spans="1:12" ht="13.5" thickBot="1" x14ac:dyDescent="0.35">
      <c r="A28" s="348" t="s">
        <v>227</v>
      </c>
      <c r="B28" s="349"/>
      <c r="C28" s="349"/>
      <c r="D28" s="349"/>
      <c r="E28" s="349"/>
      <c r="F28" s="349"/>
      <c r="G28" s="349"/>
      <c r="H28" s="349"/>
      <c r="I28" s="349"/>
      <c r="J28" s="350"/>
      <c r="K28" s="351" t="e">
        <f>(K26*10%)/12/#REF!</f>
        <v>#DIV/0!</v>
      </c>
      <c r="L28" s="352"/>
    </row>
    <row r="29" spans="1:12" ht="13.5" thickBot="1" x14ac:dyDescent="0.3">
      <c r="A29" s="97"/>
      <c r="B29" s="97"/>
      <c r="C29" s="97"/>
      <c r="D29" s="97"/>
      <c r="E29" s="97"/>
      <c r="F29" s="97"/>
      <c r="G29" s="97"/>
      <c r="H29" s="97"/>
      <c r="I29" s="97"/>
      <c r="J29" s="97"/>
      <c r="K29" s="176"/>
      <c r="L29" s="176"/>
    </row>
    <row r="30" spans="1:12" ht="20.25" customHeight="1" x14ac:dyDescent="0.25">
      <c r="A30" s="357"/>
      <c r="B30" s="358"/>
      <c r="C30" s="363" t="s">
        <v>209</v>
      </c>
      <c r="D30" s="366"/>
      <c r="E30" s="367"/>
      <c r="F30" s="367"/>
      <c r="G30" s="367"/>
      <c r="H30" s="367"/>
      <c r="I30" s="367"/>
      <c r="J30" s="367"/>
      <c r="K30" s="367"/>
      <c r="L30" s="368"/>
    </row>
    <row r="31" spans="1:12" x14ac:dyDescent="0.25">
      <c r="A31" s="359"/>
      <c r="B31" s="360"/>
      <c r="C31" s="364"/>
      <c r="D31" s="369"/>
      <c r="E31" s="370"/>
      <c r="F31" s="370"/>
      <c r="G31" s="370"/>
      <c r="H31" s="370"/>
      <c r="I31" s="370"/>
      <c r="J31" s="370"/>
      <c r="K31" s="370"/>
      <c r="L31" s="371"/>
    </row>
    <row r="32" spans="1:12" ht="14.25" customHeight="1" x14ac:dyDescent="0.25">
      <c r="A32" s="359"/>
      <c r="B32" s="360"/>
      <c r="C32" s="364"/>
      <c r="D32" s="369"/>
      <c r="E32" s="370"/>
      <c r="F32" s="370"/>
      <c r="G32" s="370"/>
      <c r="H32" s="370"/>
      <c r="I32" s="370"/>
      <c r="J32" s="370"/>
      <c r="K32" s="370"/>
      <c r="L32" s="371"/>
    </row>
    <row r="33" spans="1:12" ht="13" thickBot="1" x14ac:dyDescent="0.3">
      <c r="A33" s="361"/>
      <c r="B33" s="362"/>
      <c r="C33" s="365"/>
      <c r="D33" s="372"/>
      <c r="E33" s="373"/>
      <c r="F33" s="373"/>
      <c r="G33" s="373"/>
      <c r="H33" s="373"/>
      <c r="I33" s="373"/>
      <c r="J33" s="373"/>
      <c r="K33" s="373"/>
      <c r="L33" s="374"/>
    </row>
    <row r="34" spans="1:12" ht="13" thickBot="1" x14ac:dyDescent="0.3"/>
    <row r="35" spans="1:12" x14ac:dyDescent="0.25">
      <c r="A35" s="469" t="s">
        <v>228</v>
      </c>
      <c r="B35" s="332"/>
      <c r="C35" s="332"/>
      <c r="D35" s="332"/>
      <c r="E35" s="332"/>
      <c r="F35" s="332"/>
      <c r="G35" s="332"/>
      <c r="H35" s="332"/>
      <c r="I35" s="332"/>
      <c r="J35" s="332"/>
      <c r="K35" s="332"/>
      <c r="L35" s="333"/>
    </row>
    <row r="36" spans="1:12" x14ac:dyDescent="0.25">
      <c r="A36" s="334"/>
      <c r="B36" s="327"/>
      <c r="C36" s="327"/>
      <c r="D36" s="327"/>
      <c r="E36" s="327"/>
      <c r="F36" s="327"/>
      <c r="G36" s="327"/>
      <c r="H36" s="327"/>
      <c r="I36" s="327"/>
      <c r="J36" s="327"/>
      <c r="K36" s="327"/>
      <c r="L36" s="335"/>
    </row>
    <row r="37" spans="1:12" x14ac:dyDescent="0.25">
      <c r="A37" s="334"/>
      <c r="B37" s="327"/>
      <c r="C37" s="327"/>
      <c r="D37" s="327"/>
      <c r="E37" s="327"/>
      <c r="F37" s="327"/>
      <c r="G37" s="327"/>
      <c r="H37" s="327"/>
      <c r="I37" s="327"/>
      <c r="J37" s="327"/>
      <c r="K37" s="327"/>
      <c r="L37" s="335"/>
    </row>
    <row r="38" spans="1:12" x14ac:dyDescent="0.25">
      <c r="A38" s="334"/>
      <c r="B38" s="327"/>
      <c r="C38" s="327"/>
      <c r="D38" s="327"/>
      <c r="E38" s="327"/>
      <c r="F38" s="327"/>
      <c r="G38" s="327"/>
      <c r="H38" s="327"/>
      <c r="I38" s="327"/>
      <c r="J38" s="327"/>
      <c r="K38" s="327"/>
      <c r="L38" s="335"/>
    </row>
    <row r="39" spans="1:12" ht="13" thickBot="1" x14ac:dyDescent="0.3">
      <c r="A39" s="336"/>
      <c r="B39" s="337"/>
      <c r="C39" s="337"/>
      <c r="D39" s="337"/>
      <c r="E39" s="337"/>
      <c r="F39" s="337"/>
      <c r="G39" s="337"/>
      <c r="H39" s="337"/>
      <c r="I39" s="337"/>
      <c r="J39" s="337"/>
      <c r="K39" s="337"/>
      <c r="L39" s="338"/>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90625" customWidth="1"/>
  </cols>
  <sheetData>
    <row r="1" spans="1:4" x14ac:dyDescent="0.25">
      <c r="A1" t="s">
        <v>229</v>
      </c>
    </row>
    <row r="3" spans="1:4" ht="13" x14ac:dyDescent="0.3">
      <c r="A3" s="9" t="s">
        <v>230</v>
      </c>
      <c r="B3" s="227">
        <f>Motorista!I174/Motorista!I45</f>
        <v>3.0051497357604231</v>
      </c>
      <c r="D3" t="s">
        <v>231</v>
      </c>
    </row>
    <row r="5" spans="1:4" x14ac:dyDescent="0.25">
      <c r="A5" t="s">
        <v>232</v>
      </c>
    </row>
    <row r="7" spans="1:4" x14ac:dyDescent="0.25">
      <c r="A7" t="s">
        <v>233</v>
      </c>
    </row>
    <row r="9" spans="1:4" x14ac:dyDescent="0.25">
      <c r="A9" s="25">
        <v>2.2799999999999998</v>
      </c>
      <c r="B9" t="s">
        <v>234</v>
      </c>
      <c r="D9" s="77" t="s">
        <v>235</v>
      </c>
    </row>
    <row r="10" spans="1:4" x14ac:dyDescent="0.25">
      <c r="A10" s="25" t="s">
        <v>236</v>
      </c>
      <c r="B10" t="s">
        <v>237</v>
      </c>
      <c r="D10" t="s">
        <v>238</v>
      </c>
    </row>
    <row r="11" spans="1:4" x14ac:dyDescent="0.25">
      <c r="A11" s="25" t="s">
        <v>239</v>
      </c>
      <c r="B11" t="s">
        <v>240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3" zoomScale="140" zoomScaleNormal="140" workbookViewId="0">
      <selection activeCell="L22" sqref="L22"/>
    </sheetView>
  </sheetViews>
  <sheetFormatPr defaultRowHeight="12.5" x14ac:dyDescent="0.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x14ac:dyDescent="0.35">
      <c r="A1" s="291" t="s">
        <v>241</v>
      </c>
      <c r="B1" s="292"/>
      <c r="C1" s="292"/>
      <c r="D1" s="292"/>
      <c r="E1" s="292"/>
      <c r="F1" s="292"/>
      <c r="G1" s="292"/>
      <c r="H1" s="292"/>
      <c r="I1" s="293"/>
    </row>
    <row r="2" spans="1:9" ht="13" x14ac:dyDescent="0.25">
      <c r="A2" s="22"/>
      <c r="B2" s="22"/>
      <c r="C2" s="22"/>
      <c r="D2" s="22"/>
      <c r="E2" s="22"/>
      <c r="F2" s="22"/>
      <c r="G2" s="22"/>
      <c r="H2" s="22"/>
      <c r="I2" s="22"/>
    </row>
    <row r="3" spans="1:9" ht="13" x14ac:dyDescent="0.25">
      <c r="A3" s="22" t="s">
        <v>242</v>
      </c>
      <c r="B3" s="22"/>
      <c r="C3" s="22"/>
      <c r="D3" s="22"/>
      <c r="E3" s="22"/>
      <c r="F3" s="22"/>
      <c r="G3" s="22"/>
      <c r="H3" s="22"/>
      <c r="I3" s="22"/>
    </row>
    <row r="4" spans="1:9" ht="15" customHeight="1" x14ac:dyDescent="0.25">
      <c r="A4" s="484" t="s">
        <v>243</v>
      </c>
      <c r="B4" s="484"/>
      <c r="C4" s="484"/>
      <c r="D4" s="484"/>
      <c r="E4" s="484"/>
      <c r="F4" s="484"/>
      <c r="G4" s="484"/>
      <c r="H4" s="484"/>
      <c r="I4" s="484"/>
    </row>
    <row r="5" spans="1:9" ht="15" customHeight="1" x14ac:dyDescent="0.25">
      <c r="A5" s="484" t="s">
        <v>244</v>
      </c>
      <c r="B5" s="484"/>
      <c r="C5" s="484"/>
      <c r="D5" s="484"/>
      <c r="E5" s="484"/>
      <c r="F5" s="484"/>
      <c r="G5" s="484"/>
      <c r="H5" s="484"/>
      <c r="I5" s="484"/>
    </row>
    <row r="6" spans="1:9" ht="15" customHeight="1" x14ac:dyDescent="0.25">
      <c r="A6" s="484" t="s">
        <v>245</v>
      </c>
      <c r="B6" s="484"/>
      <c r="C6" s="484"/>
      <c r="D6" s="484"/>
      <c r="E6" s="484"/>
      <c r="F6" s="484"/>
      <c r="G6" s="484"/>
      <c r="H6" s="484"/>
      <c r="I6" s="484"/>
    </row>
    <row r="7" spans="1:9" ht="15" customHeight="1" x14ac:dyDescent="0.25">
      <c r="A7" s="484"/>
      <c r="B7" s="484"/>
      <c r="C7" s="484"/>
      <c r="D7" s="484"/>
      <c r="E7" s="484"/>
      <c r="F7" s="484"/>
      <c r="G7" s="484"/>
      <c r="H7" s="484"/>
      <c r="I7" s="484"/>
    </row>
    <row r="8" spans="1:9" ht="30.75" customHeight="1" x14ac:dyDescent="0.25">
      <c r="A8" s="484" t="s">
        <v>246</v>
      </c>
      <c r="B8" s="484"/>
      <c r="C8" s="484"/>
      <c r="D8" s="484"/>
      <c r="E8" s="484"/>
      <c r="F8" s="484"/>
      <c r="G8" s="484"/>
      <c r="H8" s="484"/>
      <c r="I8" s="484"/>
    </row>
    <row r="9" spans="1:9" ht="15" customHeight="1" x14ac:dyDescent="0.25">
      <c r="A9" s="491" t="s">
        <v>247</v>
      </c>
      <c r="B9" s="491"/>
      <c r="C9" s="491"/>
      <c r="D9" s="491"/>
      <c r="E9" s="491"/>
      <c r="F9" s="491"/>
      <c r="G9" s="491"/>
      <c r="H9" s="491"/>
      <c r="I9" s="491"/>
    </row>
    <row r="10" spans="1:9" ht="15" customHeight="1" x14ac:dyDescent="0.25">
      <c r="A10" s="491"/>
      <c r="B10" s="491"/>
      <c r="C10" s="491"/>
      <c r="D10" s="491"/>
      <c r="E10" s="491"/>
      <c r="F10" s="491"/>
      <c r="G10" s="491"/>
      <c r="H10" s="491"/>
      <c r="I10" s="491"/>
    </row>
    <row r="11" spans="1:9" ht="30" customHeight="1" x14ac:dyDescent="0.25">
      <c r="A11" s="484" t="s">
        <v>248</v>
      </c>
      <c r="B11" s="484"/>
      <c r="C11" s="484"/>
      <c r="D11" s="484"/>
      <c r="E11" s="484"/>
      <c r="F11" s="484"/>
      <c r="G11" s="484"/>
      <c r="H11" s="484"/>
      <c r="I11" s="484"/>
    </row>
    <row r="12" spans="1:9" ht="30" customHeight="1" x14ac:dyDescent="0.25">
      <c r="A12" s="484" t="s">
        <v>249</v>
      </c>
      <c r="B12" s="484"/>
      <c r="C12" s="484"/>
      <c r="D12" s="484"/>
      <c r="E12" s="484"/>
      <c r="F12" s="484"/>
      <c r="G12" s="484"/>
      <c r="H12" s="484"/>
      <c r="I12" s="484"/>
    </row>
    <row r="13" spans="1:9" ht="30" customHeight="1" x14ac:dyDescent="0.25">
      <c r="A13" s="484" t="s">
        <v>250</v>
      </c>
      <c r="B13" s="484"/>
      <c r="C13" s="484"/>
      <c r="D13" s="484"/>
      <c r="E13" s="484"/>
      <c r="F13" s="484"/>
      <c r="G13" s="484"/>
      <c r="H13" s="484"/>
      <c r="I13" s="484"/>
    </row>
    <row r="14" spans="1:9" ht="30" customHeight="1" x14ac:dyDescent="0.25">
      <c r="A14" s="484" t="s">
        <v>251</v>
      </c>
      <c r="B14" s="484"/>
      <c r="C14" s="484"/>
      <c r="D14" s="484"/>
      <c r="E14" s="484"/>
      <c r="F14" s="484"/>
      <c r="G14" s="484"/>
      <c r="H14" s="484"/>
      <c r="I14" s="484"/>
    </row>
    <row r="15" spans="1:9" ht="30" customHeight="1" x14ac:dyDescent="0.25">
      <c r="A15" s="485" t="s">
        <v>252</v>
      </c>
      <c r="B15" s="485"/>
      <c r="C15" s="485"/>
      <c r="D15" s="485"/>
      <c r="E15" s="485"/>
      <c r="F15" s="485"/>
      <c r="G15" s="485"/>
      <c r="H15" s="485"/>
      <c r="I15" s="485"/>
    </row>
    <row r="16" spans="1:9" ht="12.75" customHeight="1" thickBot="1" x14ac:dyDescent="0.3">
      <c r="A16" s="485"/>
      <c r="B16" s="485"/>
      <c r="C16" s="485"/>
      <c r="D16" s="485"/>
      <c r="E16" s="485"/>
      <c r="F16" s="485"/>
      <c r="G16" s="485"/>
      <c r="H16" s="485"/>
      <c r="I16" s="485"/>
    </row>
    <row r="17" spans="1:11" ht="13.5" thickBot="1" x14ac:dyDescent="0.3">
      <c r="A17" s="492" t="s">
        <v>253</v>
      </c>
      <c r="B17" s="493"/>
      <c r="C17" s="493"/>
      <c r="D17" s="493"/>
      <c r="E17" s="493"/>
      <c r="F17" s="493"/>
      <c r="G17" s="493"/>
      <c r="H17" s="493"/>
      <c r="I17" s="494"/>
    </row>
    <row r="19" spans="1:11" ht="13" x14ac:dyDescent="0.3">
      <c r="A19" s="285" t="s">
        <v>61</v>
      </c>
      <c r="B19" s="285"/>
      <c r="C19" s="285"/>
      <c r="D19" s="285"/>
      <c r="E19" s="285"/>
      <c r="F19" s="285"/>
      <c r="G19" s="285"/>
      <c r="H19" s="285"/>
      <c r="I19" s="285"/>
    </row>
    <row r="20" spans="1:11" ht="13" x14ac:dyDescent="0.3">
      <c r="A20" s="31" t="s">
        <v>62</v>
      </c>
      <c r="B20" s="286" t="s">
        <v>63</v>
      </c>
      <c r="C20" s="287"/>
      <c r="D20" s="287"/>
      <c r="E20" s="287"/>
      <c r="F20" s="287"/>
      <c r="G20" s="287"/>
      <c r="H20" s="288"/>
      <c r="I20" s="8" t="s">
        <v>48</v>
      </c>
    </row>
    <row r="21" spans="1:11" ht="24.75" customHeight="1" x14ac:dyDescent="0.25">
      <c r="A21" s="31" t="s">
        <v>15</v>
      </c>
      <c r="B21" s="487" t="s">
        <v>254</v>
      </c>
      <c r="C21" s="309"/>
      <c r="D21" s="309"/>
      <c r="E21" s="309"/>
      <c r="F21" s="309"/>
      <c r="G21" s="309"/>
      <c r="H21" s="310"/>
      <c r="I21" s="78">
        <f>1/12</f>
        <v>8.3333333333333329E-2</v>
      </c>
    </row>
    <row r="22" spans="1:11" ht="24.75" customHeight="1" x14ac:dyDescent="0.3">
      <c r="A22" s="8" t="s">
        <v>18</v>
      </c>
      <c r="B22" s="487" t="s">
        <v>255</v>
      </c>
      <c r="C22" s="488"/>
      <c r="D22" s="488"/>
      <c r="E22" s="488"/>
      <c r="F22" s="488"/>
      <c r="G22" s="488"/>
      <c r="H22" s="489"/>
      <c r="I22" s="12">
        <v>0.121</v>
      </c>
    </row>
    <row r="23" spans="1:11" ht="13" x14ac:dyDescent="0.3">
      <c r="A23" s="283" t="s">
        <v>66</v>
      </c>
      <c r="B23" s="283"/>
      <c r="C23" s="283"/>
      <c r="D23" s="283"/>
      <c r="E23" s="283"/>
      <c r="F23" s="283"/>
      <c r="G23" s="283"/>
      <c r="H23" s="26"/>
      <c r="I23" s="26">
        <f>TRUNC(SUM(I21:I22),4)</f>
        <v>0.20430000000000001</v>
      </c>
    </row>
    <row r="24" spans="1:11" s="9" customFormat="1" ht="13" x14ac:dyDescent="0.3">
      <c r="A24" s="21"/>
    </row>
    <row r="25" spans="1:11" s="9" customFormat="1" ht="13" x14ac:dyDescent="0.3">
      <c r="A25" s="285" t="s">
        <v>112</v>
      </c>
      <c r="B25" s="285"/>
      <c r="C25" s="285"/>
      <c r="D25" s="285"/>
      <c r="E25" s="285"/>
      <c r="F25" s="285"/>
      <c r="G25" s="285"/>
      <c r="H25" s="285"/>
      <c r="I25" s="285"/>
    </row>
    <row r="26" spans="1:11" ht="13" x14ac:dyDescent="0.3">
      <c r="A26" s="8">
        <v>3</v>
      </c>
      <c r="B26" s="284" t="s">
        <v>113</v>
      </c>
      <c r="C26" s="284"/>
      <c r="D26" s="284"/>
      <c r="E26" s="284"/>
      <c r="F26" s="284"/>
      <c r="G26" s="284"/>
      <c r="H26" s="8" t="s">
        <v>48</v>
      </c>
      <c r="I26" s="8" t="s">
        <v>49</v>
      </c>
    </row>
    <row r="27" spans="1:11" ht="13" x14ac:dyDescent="0.3">
      <c r="A27" s="8" t="s">
        <v>15</v>
      </c>
      <c r="B27" s="281" t="s">
        <v>114</v>
      </c>
      <c r="C27" s="281"/>
      <c r="D27" s="281"/>
      <c r="E27" s="281"/>
      <c r="F27" s="281"/>
      <c r="G27" s="281"/>
      <c r="H27" s="1">
        <v>4.1999999999999997E-3</v>
      </c>
      <c r="I27" s="13"/>
    </row>
    <row r="28" spans="1:11" ht="13" x14ac:dyDescent="0.25">
      <c r="A28" s="31" t="s">
        <v>18</v>
      </c>
      <c r="B28" s="312" t="s">
        <v>115</v>
      </c>
      <c r="C28" s="312"/>
      <c r="D28" s="312"/>
      <c r="E28" s="312"/>
      <c r="F28" s="312"/>
      <c r="G28" s="312"/>
      <c r="H28" s="78">
        <v>0.08</v>
      </c>
      <c r="I28" s="79"/>
    </row>
    <row r="29" spans="1:11" ht="39" customHeight="1" x14ac:dyDescent="0.25">
      <c r="A29" s="31" t="s">
        <v>20</v>
      </c>
      <c r="B29" s="312" t="s">
        <v>256</v>
      </c>
      <c r="C29" s="312"/>
      <c r="D29" s="312"/>
      <c r="E29" s="312"/>
      <c r="F29" s="312"/>
      <c r="G29" s="312"/>
      <c r="H29" s="78">
        <v>2E-3</v>
      </c>
      <c r="I29" s="79"/>
      <c r="K29" s="47"/>
    </row>
    <row r="30" spans="1:11" ht="13" x14ac:dyDescent="0.3">
      <c r="A30" s="8" t="s">
        <v>22</v>
      </c>
      <c r="B30" s="281" t="s">
        <v>117</v>
      </c>
      <c r="C30" s="281"/>
      <c r="D30" s="281"/>
      <c r="E30" s="281"/>
      <c r="F30" s="281"/>
      <c r="G30" s="281"/>
      <c r="H30" s="1">
        <v>1.9400000000000001E-2</v>
      </c>
      <c r="I30" s="13"/>
    </row>
    <row r="31" spans="1:11" ht="13" x14ac:dyDescent="0.3">
      <c r="A31" s="8" t="s">
        <v>54</v>
      </c>
      <c r="B31" s="311" t="s">
        <v>118</v>
      </c>
      <c r="C31" s="311"/>
      <c r="D31" s="311"/>
      <c r="E31" s="311"/>
      <c r="F31" s="311"/>
      <c r="G31" s="311"/>
      <c r="H31" s="12">
        <v>0.36799999999999999</v>
      </c>
      <c r="I31" s="13"/>
    </row>
    <row r="32" spans="1:11" ht="37.5" customHeight="1" x14ac:dyDescent="0.25">
      <c r="A32" s="31" t="s">
        <v>56</v>
      </c>
      <c r="B32" s="312" t="s">
        <v>257</v>
      </c>
      <c r="C32" s="312"/>
      <c r="D32" s="312"/>
      <c r="E32" s="312"/>
      <c r="F32" s="312"/>
      <c r="G32" s="312"/>
      <c r="H32" s="78">
        <v>3.7999999999999999E-2</v>
      </c>
      <c r="I32" s="79"/>
    </row>
    <row r="33" spans="1:9" ht="13" x14ac:dyDescent="0.3">
      <c r="A33" s="290" t="s">
        <v>120</v>
      </c>
      <c r="B33" s="290"/>
      <c r="C33" s="290"/>
      <c r="D33" s="290"/>
      <c r="E33" s="290"/>
      <c r="F33" s="290"/>
      <c r="G33" s="290"/>
      <c r="H33" s="26"/>
      <c r="I33" s="72"/>
    </row>
    <row r="34" spans="1:9" ht="13" x14ac:dyDescent="0.3">
      <c r="A34" s="3"/>
      <c r="B34" s="3"/>
      <c r="C34" s="3"/>
      <c r="D34" s="3"/>
      <c r="E34" s="3"/>
      <c r="F34" s="3"/>
      <c r="G34" s="3"/>
      <c r="H34" s="28"/>
      <c r="I34" s="4"/>
    </row>
    <row r="35" spans="1:9" ht="13" x14ac:dyDescent="0.3">
      <c r="A35" s="486" t="s">
        <v>258</v>
      </c>
      <c r="B35" s="9" t="s">
        <v>259</v>
      </c>
      <c r="C35" s="3"/>
      <c r="D35" s="3"/>
      <c r="E35" s="3"/>
      <c r="F35" s="3"/>
      <c r="G35" s="3"/>
      <c r="H35" s="28"/>
      <c r="I35" s="4"/>
    </row>
    <row r="36" spans="1:9" ht="13" x14ac:dyDescent="0.3">
      <c r="A36" s="486"/>
      <c r="B36" s="84" t="s">
        <v>260</v>
      </c>
      <c r="C36" s="3"/>
      <c r="D36" s="3"/>
      <c r="E36" s="3"/>
      <c r="F36" s="3"/>
      <c r="G36" s="3"/>
      <c r="H36" s="28"/>
      <c r="I36" s="4"/>
    </row>
    <row r="37" spans="1:9" ht="13" x14ac:dyDescent="0.3">
      <c r="A37" s="486"/>
      <c r="B37" t="s">
        <v>261</v>
      </c>
      <c r="C37" s="3"/>
      <c r="D37" s="3"/>
      <c r="E37" s="3"/>
      <c r="F37" s="3"/>
      <c r="G37" s="3"/>
      <c r="H37" s="28"/>
      <c r="I37" s="4"/>
    </row>
    <row r="38" spans="1:9" ht="13" x14ac:dyDescent="0.3">
      <c r="A38" s="486"/>
      <c r="B38" s="84" t="s">
        <v>262</v>
      </c>
      <c r="C38" s="3"/>
      <c r="D38" s="3"/>
      <c r="E38" s="3"/>
      <c r="F38" s="3"/>
      <c r="G38" s="3"/>
      <c r="H38" s="28"/>
      <c r="I38" s="4"/>
    </row>
    <row r="39" spans="1:9" ht="13" x14ac:dyDescent="0.3">
      <c r="A39" s="486"/>
      <c r="B39" s="84" t="s">
        <v>263</v>
      </c>
      <c r="C39" s="3"/>
      <c r="D39" s="3"/>
      <c r="E39" s="3"/>
      <c r="F39" s="3"/>
      <c r="G39" s="3"/>
      <c r="H39" s="28"/>
      <c r="I39" s="4"/>
    </row>
    <row r="40" spans="1:9" ht="13" x14ac:dyDescent="0.3">
      <c r="A40" s="486"/>
      <c r="B40" s="84" t="s">
        <v>264</v>
      </c>
      <c r="C40" s="3"/>
      <c r="D40" s="3"/>
      <c r="E40" s="3"/>
      <c r="F40" s="3"/>
      <c r="G40" s="3"/>
      <c r="H40" s="28"/>
      <c r="I40" s="4"/>
    </row>
    <row r="41" spans="1:9" ht="13" x14ac:dyDescent="0.3">
      <c r="A41" s="486"/>
      <c r="B41" s="85" t="s">
        <v>265</v>
      </c>
      <c r="C41" s="3"/>
      <c r="D41" s="3"/>
      <c r="E41" s="3"/>
      <c r="F41" s="3"/>
      <c r="G41" s="3"/>
      <c r="H41" s="28"/>
      <c r="I41" s="4"/>
    </row>
    <row r="42" spans="1:9" ht="13" x14ac:dyDescent="0.3">
      <c r="A42" s="3"/>
      <c r="C42" s="3"/>
      <c r="D42" s="3"/>
      <c r="E42" s="3"/>
      <c r="F42" s="3"/>
      <c r="G42" s="3"/>
      <c r="H42" s="28"/>
      <c r="I42" s="4"/>
    </row>
    <row r="43" spans="1:9" ht="13" x14ac:dyDescent="0.3">
      <c r="A43" s="486" t="s">
        <v>266</v>
      </c>
      <c r="B43" s="84" t="s">
        <v>267</v>
      </c>
      <c r="C43" s="3"/>
      <c r="D43" s="3"/>
      <c r="E43" s="3"/>
      <c r="F43" s="3"/>
      <c r="G43" s="3"/>
      <c r="H43" s="28"/>
      <c r="I43" s="4"/>
    </row>
    <row r="44" spans="1:9" ht="13" x14ac:dyDescent="0.3">
      <c r="A44" s="486"/>
      <c r="B44" s="84" t="s">
        <v>268</v>
      </c>
      <c r="C44" s="3"/>
      <c r="D44" s="3"/>
      <c r="E44" s="3"/>
      <c r="F44" s="3"/>
      <c r="G44" s="3"/>
      <c r="H44" s="28"/>
      <c r="I44" s="4"/>
    </row>
    <row r="45" spans="1:9" ht="13" x14ac:dyDescent="0.3">
      <c r="A45" s="3"/>
      <c r="B45" s="85"/>
      <c r="C45" s="3"/>
      <c r="D45" s="3"/>
      <c r="E45" s="3"/>
      <c r="F45" s="3"/>
      <c r="G45" s="3"/>
      <c r="H45" s="28"/>
      <c r="I45" s="4"/>
    </row>
    <row r="46" spans="1:9" ht="27" customHeight="1" x14ac:dyDescent="0.25">
      <c r="A46" s="486" t="s">
        <v>269</v>
      </c>
      <c r="B46" s="490" t="s">
        <v>270</v>
      </c>
      <c r="C46" s="490"/>
      <c r="D46" s="490"/>
      <c r="E46" s="490"/>
      <c r="F46" s="490"/>
      <c r="G46" s="490"/>
      <c r="H46" s="490"/>
      <c r="I46" s="490"/>
    </row>
    <row r="47" spans="1:9" ht="13" x14ac:dyDescent="0.3">
      <c r="A47" s="486"/>
      <c r="B47" s="84" t="s">
        <v>271</v>
      </c>
      <c r="C47" s="3"/>
      <c r="D47" s="3"/>
      <c r="E47" s="3"/>
      <c r="F47" s="3"/>
      <c r="G47" s="3"/>
      <c r="H47" s="28"/>
      <c r="I47" s="4"/>
    </row>
    <row r="48" spans="1:9" ht="13" x14ac:dyDescent="0.3">
      <c r="A48" s="3"/>
      <c r="B48" s="85"/>
      <c r="C48" s="3"/>
      <c r="D48" s="3"/>
      <c r="E48" s="3"/>
      <c r="F48" s="3"/>
      <c r="G48" s="3"/>
      <c r="H48" s="28"/>
      <c r="I48" s="4"/>
    </row>
    <row r="49" spans="1:10" ht="13" x14ac:dyDescent="0.3">
      <c r="A49" s="3" t="s">
        <v>272</v>
      </c>
      <c r="B49" s="46" t="s">
        <v>273</v>
      </c>
      <c r="C49" s="3"/>
      <c r="D49" s="3"/>
      <c r="E49" s="3"/>
      <c r="F49" s="3"/>
      <c r="G49" s="3"/>
      <c r="H49" s="28"/>
      <c r="I49" s="4"/>
    </row>
    <row r="51" spans="1:10" ht="12.75" customHeight="1" x14ac:dyDescent="0.25">
      <c r="A51" s="327" t="s">
        <v>274</v>
      </c>
      <c r="B51" s="327"/>
      <c r="C51" s="327"/>
      <c r="D51" s="327"/>
      <c r="E51" s="327"/>
      <c r="F51" s="327"/>
      <c r="G51" s="327"/>
      <c r="H51" s="327"/>
      <c r="I51" s="327"/>
      <c r="J51" s="327"/>
    </row>
    <row r="52" spans="1:10" x14ac:dyDescent="0.25">
      <c r="A52" s="327"/>
      <c r="B52" s="327"/>
      <c r="C52" s="327"/>
      <c r="D52" s="327"/>
      <c r="E52" s="327"/>
      <c r="F52" s="327"/>
      <c r="G52" s="327"/>
      <c r="H52" s="327"/>
      <c r="I52" s="327"/>
      <c r="J52" s="327"/>
    </row>
    <row r="53" spans="1:10" x14ac:dyDescent="0.25">
      <c r="A53" s="327"/>
      <c r="B53" s="327"/>
      <c r="C53" s="327"/>
      <c r="D53" s="327"/>
      <c r="E53" s="327"/>
      <c r="F53" s="327"/>
      <c r="G53" s="327"/>
      <c r="H53" s="327"/>
      <c r="I53" s="327"/>
      <c r="J53" s="327"/>
    </row>
    <row r="54" spans="1:10" x14ac:dyDescent="0.25">
      <c r="A54" s="327"/>
      <c r="B54" s="327"/>
      <c r="C54" s="327"/>
      <c r="D54" s="327"/>
      <c r="E54" s="327"/>
      <c r="F54" s="327"/>
      <c r="G54" s="327"/>
      <c r="H54" s="327"/>
      <c r="I54" s="327"/>
      <c r="J54" s="327"/>
    </row>
    <row r="55" spans="1:10" x14ac:dyDescent="0.25">
      <c r="A55" s="327"/>
      <c r="B55" s="327"/>
      <c r="C55" s="327"/>
      <c r="D55" s="327"/>
      <c r="E55" s="327"/>
      <c r="F55" s="327"/>
      <c r="G55" s="327"/>
      <c r="H55" s="327"/>
      <c r="I55" s="327"/>
      <c r="J55" s="327"/>
    </row>
    <row r="56" spans="1:10" x14ac:dyDescent="0.25">
      <c r="A56" s="80"/>
      <c r="B56" s="80"/>
      <c r="C56" s="80"/>
      <c r="D56" s="80"/>
      <c r="E56" s="80"/>
      <c r="F56" s="80"/>
      <c r="G56" s="80"/>
      <c r="H56" s="80"/>
      <c r="I56" s="80"/>
      <c r="J56" s="80"/>
    </row>
    <row r="57" spans="1:10" ht="13" x14ac:dyDescent="0.3">
      <c r="A57" s="486" t="s">
        <v>275</v>
      </c>
      <c r="B57" s="84" t="s">
        <v>276</v>
      </c>
      <c r="C57" s="3"/>
      <c r="D57" s="3"/>
      <c r="E57" s="3"/>
      <c r="F57" s="3"/>
      <c r="G57" s="80"/>
      <c r="H57" s="80"/>
      <c r="I57" s="80"/>
      <c r="J57" s="80"/>
    </row>
    <row r="58" spans="1:10" ht="13" x14ac:dyDescent="0.3">
      <c r="A58" s="486"/>
      <c r="B58" s="84" t="s">
        <v>277</v>
      </c>
      <c r="C58" s="3"/>
      <c r="D58" s="3"/>
      <c r="E58" s="3"/>
      <c r="F58" s="3"/>
      <c r="G58" s="80"/>
      <c r="H58" s="80"/>
      <c r="I58" s="80"/>
      <c r="J58" s="80"/>
    </row>
    <row r="59" spans="1:10" x14ac:dyDescent="0.25">
      <c r="A59" s="80"/>
      <c r="B59" s="80"/>
      <c r="C59" s="80"/>
      <c r="D59" s="80"/>
      <c r="E59" s="80"/>
      <c r="F59" s="80"/>
      <c r="G59" s="80"/>
      <c r="H59" s="80"/>
      <c r="I59" s="80"/>
      <c r="J59" s="80"/>
    </row>
    <row r="60" spans="1:10" x14ac:dyDescent="0.25">
      <c r="A60" s="486" t="s">
        <v>278</v>
      </c>
      <c r="B60" s="490" t="s">
        <v>270</v>
      </c>
      <c r="C60" s="490"/>
      <c r="D60" s="490"/>
      <c r="E60" s="490"/>
      <c r="F60" s="490"/>
      <c r="G60" s="490"/>
      <c r="H60" s="490"/>
      <c r="I60" s="490"/>
      <c r="J60" s="80"/>
    </row>
    <row r="61" spans="1:10" ht="13" x14ac:dyDescent="0.3">
      <c r="A61" s="486"/>
      <c r="B61" s="84" t="s">
        <v>279</v>
      </c>
      <c r="C61" s="3"/>
      <c r="D61" s="3"/>
      <c r="E61" s="3"/>
      <c r="F61" s="3"/>
      <c r="G61" s="3"/>
      <c r="H61" s="28"/>
      <c r="I61" s="4"/>
      <c r="J61" s="80"/>
    </row>
    <row r="62" spans="1:10" x14ac:dyDescent="0.25">
      <c r="A62" s="80"/>
      <c r="B62" s="80"/>
      <c r="C62" s="80"/>
      <c r="D62" s="80"/>
      <c r="E62" s="80"/>
      <c r="F62" s="80"/>
      <c r="G62" s="80"/>
      <c r="H62" s="80"/>
      <c r="I62" s="80"/>
      <c r="J62" s="80"/>
    </row>
    <row r="63" spans="1:10" x14ac:dyDescent="0.25">
      <c r="A63" s="80"/>
      <c r="B63" s="80"/>
      <c r="C63" s="80"/>
      <c r="D63" s="80"/>
      <c r="E63" s="80"/>
      <c r="F63" s="80"/>
      <c r="G63" s="80"/>
      <c r="H63" s="80"/>
      <c r="I63" s="80"/>
      <c r="J63" s="80"/>
    </row>
    <row r="64" spans="1:10" ht="13" x14ac:dyDescent="0.3">
      <c r="A64" s="33" t="s">
        <v>124</v>
      </c>
      <c r="B64" s="283" t="s">
        <v>125</v>
      </c>
      <c r="C64" s="283"/>
      <c r="D64" s="283"/>
      <c r="E64" s="283"/>
      <c r="F64" s="283"/>
      <c r="G64" s="283"/>
      <c r="H64" s="19" t="s">
        <v>48</v>
      </c>
      <c r="I64" s="19" t="s">
        <v>49</v>
      </c>
      <c r="J64" s="80"/>
    </row>
    <row r="65" spans="1:10" ht="13" x14ac:dyDescent="0.3">
      <c r="A65" s="33" t="s">
        <v>15</v>
      </c>
      <c r="B65" s="281" t="s">
        <v>126</v>
      </c>
      <c r="C65" s="281"/>
      <c r="D65" s="281"/>
      <c r="E65" s="281"/>
      <c r="F65" s="281"/>
      <c r="G65" s="281"/>
      <c r="H65" s="27"/>
      <c r="I65" s="27"/>
      <c r="J65" s="80"/>
    </row>
    <row r="66" spans="1:10" ht="24" customHeight="1" x14ac:dyDescent="0.25">
      <c r="A66" s="39" t="s">
        <v>18</v>
      </c>
      <c r="B66" s="500" t="s">
        <v>280</v>
      </c>
      <c r="C66" s="500"/>
      <c r="D66" s="500"/>
      <c r="E66" s="500"/>
      <c r="F66" s="500"/>
      <c r="G66" s="500"/>
      <c r="H66" s="86">
        <v>1.67E-2</v>
      </c>
      <c r="I66" s="79">
        <f>H66*$I$40</f>
        <v>0</v>
      </c>
      <c r="J66" s="80"/>
    </row>
    <row r="67" spans="1:10" ht="36" customHeight="1" x14ac:dyDescent="0.25">
      <c r="A67" s="39" t="s">
        <v>20</v>
      </c>
      <c r="B67" s="499" t="s">
        <v>281</v>
      </c>
      <c r="C67" s="499"/>
      <c r="D67" s="499"/>
      <c r="E67" s="499"/>
      <c r="F67" s="499"/>
      <c r="G67" s="499"/>
      <c r="H67" s="86">
        <v>2.0000000000000001E-4</v>
      </c>
      <c r="I67" s="79">
        <f>H67*$I$40</f>
        <v>0</v>
      </c>
      <c r="J67" s="80"/>
    </row>
    <row r="68" spans="1:10" ht="42.75" customHeight="1" x14ac:dyDescent="0.25">
      <c r="A68" s="39" t="s">
        <v>22</v>
      </c>
      <c r="B68" s="499" t="s">
        <v>282</v>
      </c>
      <c r="C68" s="499"/>
      <c r="D68" s="499"/>
      <c r="E68" s="499"/>
      <c r="F68" s="499"/>
      <c r="G68" s="499"/>
      <c r="H68" s="78">
        <v>6.9999999999999999E-4</v>
      </c>
      <c r="I68" s="79">
        <f>H68*$I$40</f>
        <v>0</v>
      </c>
      <c r="J68" s="80"/>
    </row>
    <row r="69" spans="1:10" ht="35.25" customHeight="1" x14ac:dyDescent="0.25">
      <c r="A69" s="31" t="s">
        <v>54</v>
      </c>
      <c r="B69" s="499" t="s">
        <v>283</v>
      </c>
      <c r="C69" s="499"/>
      <c r="D69" s="499"/>
      <c r="E69" s="499"/>
      <c r="F69" s="499"/>
      <c r="G69" s="499"/>
      <c r="H69" s="86">
        <v>2.8999999999999998E-3</v>
      </c>
      <c r="I69" s="79">
        <f>H69*$I$40</f>
        <v>0</v>
      </c>
      <c r="J69" s="80"/>
    </row>
    <row r="70" spans="1:10" ht="13" x14ac:dyDescent="0.3">
      <c r="A70" s="8" t="s">
        <v>56</v>
      </c>
      <c r="B70" s="281" t="s">
        <v>131</v>
      </c>
      <c r="C70" s="281"/>
      <c r="D70" s="281"/>
      <c r="E70" s="281"/>
      <c r="F70" s="281"/>
      <c r="G70" s="281"/>
      <c r="H70" s="87"/>
      <c r="I70" s="13">
        <f t="shared" ref="I70" si="0">H70*$I$40</f>
        <v>0</v>
      </c>
      <c r="J70" s="80"/>
    </row>
    <row r="71" spans="1:10" ht="13" x14ac:dyDescent="0.3">
      <c r="A71" s="283" t="s">
        <v>132</v>
      </c>
      <c r="B71" s="283"/>
      <c r="C71" s="283"/>
      <c r="D71" s="283"/>
      <c r="E71" s="283"/>
      <c r="F71" s="283"/>
      <c r="G71" s="283"/>
      <c r="H71" s="26"/>
      <c r="I71" s="27">
        <f>SUM(I66:I70)</f>
        <v>0</v>
      </c>
      <c r="J71" s="80"/>
    </row>
    <row r="72" spans="1:10" ht="13" x14ac:dyDescent="0.3">
      <c r="A72" s="8" t="s">
        <v>81</v>
      </c>
      <c r="B72" s="281" t="s">
        <v>133</v>
      </c>
      <c r="C72" s="281"/>
      <c r="D72" s="281"/>
      <c r="E72" s="281"/>
      <c r="F72" s="281"/>
      <c r="G72" s="281"/>
      <c r="H72" s="1">
        <v>0.36799999999999999</v>
      </c>
      <c r="I72" s="13">
        <f>I71*H72</f>
        <v>0</v>
      </c>
      <c r="J72" s="80"/>
    </row>
    <row r="73" spans="1:10" ht="13" x14ac:dyDescent="0.3">
      <c r="A73" s="283" t="s">
        <v>134</v>
      </c>
      <c r="B73" s="283"/>
      <c r="C73" s="283"/>
      <c r="D73" s="283"/>
      <c r="E73" s="283"/>
      <c r="F73" s="283"/>
      <c r="G73" s="283"/>
      <c r="H73" s="26"/>
      <c r="I73" s="27">
        <f>SUM(I71:I72)</f>
        <v>0</v>
      </c>
    </row>
    <row r="74" spans="1:10" ht="13" x14ac:dyDescent="0.3">
      <c r="A74" s="8"/>
      <c r="B74" s="305"/>
      <c r="C74" s="305"/>
      <c r="D74" s="305"/>
      <c r="E74" s="305"/>
      <c r="F74" s="305"/>
      <c r="G74" s="305"/>
      <c r="H74" s="305"/>
      <c r="I74" s="13"/>
    </row>
    <row r="75" spans="1:10" ht="13" x14ac:dyDescent="0.3">
      <c r="A75" s="3"/>
      <c r="B75" s="21"/>
      <c r="C75" s="21"/>
      <c r="D75" s="21"/>
      <c r="E75" s="21"/>
      <c r="F75" s="21"/>
      <c r="G75" s="21"/>
      <c r="H75" s="21"/>
      <c r="I75" s="7"/>
    </row>
    <row r="76" spans="1:10" x14ac:dyDescent="0.25">
      <c r="A76" s="495" t="s">
        <v>284</v>
      </c>
      <c r="B76" s="495"/>
      <c r="C76" s="495"/>
      <c r="D76" s="495"/>
      <c r="E76" s="495"/>
      <c r="F76" s="495"/>
      <c r="G76" s="495"/>
      <c r="H76" s="495"/>
      <c r="I76" s="495"/>
    </row>
    <row r="77" spans="1:10" x14ac:dyDescent="0.25">
      <c r="A77" s="495"/>
      <c r="B77" s="495"/>
      <c r="C77" s="495"/>
      <c r="D77" s="495"/>
      <c r="E77" s="495"/>
      <c r="F77" s="495"/>
      <c r="G77" s="495"/>
      <c r="H77" s="495"/>
      <c r="I77" s="495"/>
    </row>
    <row r="78" spans="1:10" x14ac:dyDescent="0.25">
      <c r="A78" s="495"/>
      <c r="B78" s="495"/>
      <c r="C78" s="495"/>
      <c r="D78" s="495"/>
      <c r="E78" s="495"/>
      <c r="F78" s="495"/>
      <c r="G78" s="495"/>
      <c r="H78" s="495"/>
      <c r="I78" s="495"/>
    </row>
    <row r="79" spans="1:10" x14ac:dyDescent="0.25">
      <c r="A79" s="495"/>
      <c r="B79" s="495"/>
      <c r="C79" s="495"/>
      <c r="D79" s="495"/>
      <c r="E79" s="495"/>
      <c r="F79" s="495"/>
      <c r="G79" s="495"/>
      <c r="H79" s="495"/>
      <c r="I79" s="495"/>
    </row>
    <row r="80" spans="1:10" x14ac:dyDescent="0.25">
      <c r="A80" s="495"/>
      <c r="B80" s="495"/>
      <c r="C80" s="495"/>
      <c r="D80" s="495"/>
      <c r="E80" s="495"/>
      <c r="F80" s="495"/>
      <c r="G80" s="495"/>
      <c r="H80" s="495"/>
      <c r="I80" s="495"/>
    </row>
    <row r="81" spans="1:9" ht="13" x14ac:dyDescent="0.3">
      <c r="A81" s="203"/>
      <c r="B81" s="203"/>
      <c r="C81" s="203"/>
      <c r="D81" s="203"/>
      <c r="E81" s="203"/>
      <c r="F81" s="203"/>
      <c r="G81" s="203"/>
      <c r="H81" s="203"/>
      <c r="I81" s="203"/>
    </row>
    <row r="82" spans="1:9" ht="16" thickBot="1" x14ac:dyDescent="0.35">
      <c r="A82" s="202"/>
      <c r="D82" s="203"/>
      <c r="E82" s="203"/>
      <c r="F82" s="203"/>
      <c r="G82" s="203"/>
      <c r="H82" s="203"/>
      <c r="I82" s="203"/>
    </row>
    <row r="83" spans="1:9" ht="26.5" thickBot="1" x14ac:dyDescent="0.35">
      <c r="A83" s="91" t="s">
        <v>198</v>
      </c>
      <c r="B83" s="92" t="s">
        <v>285</v>
      </c>
      <c r="C83" s="92" t="s">
        <v>286</v>
      </c>
      <c r="D83" s="203"/>
      <c r="E83" s="203"/>
      <c r="F83" s="203"/>
      <c r="G83" s="203"/>
      <c r="H83" s="203"/>
      <c r="I83" s="203"/>
    </row>
    <row r="84" spans="1:9" ht="13.5" thickBot="1" x14ac:dyDescent="0.35">
      <c r="A84" s="93" t="s">
        <v>287</v>
      </c>
      <c r="B84" s="94">
        <v>8.3299999999999999E-2</v>
      </c>
      <c r="C84" s="94">
        <v>6.9410000000000001E-3</v>
      </c>
      <c r="D84" s="203"/>
      <c r="E84" s="203"/>
      <c r="F84" s="203"/>
      <c r="G84" s="203"/>
      <c r="H84" s="203"/>
      <c r="I84" s="203"/>
    </row>
    <row r="85" spans="1:9" ht="38" thickBot="1" x14ac:dyDescent="0.35">
      <c r="A85" s="93" t="s">
        <v>288</v>
      </c>
      <c r="B85" s="94">
        <v>2.7799999999999998E-2</v>
      </c>
      <c r="C85" s="94">
        <v>2.3159999999999999E-3</v>
      </c>
      <c r="D85" s="203"/>
      <c r="E85" s="203"/>
      <c r="F85" s="203"/>
      <c r="G85" s="203"/>
      <c r="H85" s="203"/>
      <c r="I85" s="203"/>
    </row>
    <row r="86" spans="1:9" ht="26.5" thickBot="1" x14ac:dyDescent="0.35">
      <c r="A86" s="95" t="s">
        <v>289</v>
      </c>
      <c r="B86" s="96">
        <v>0.1111</v>
      </c>
      <c r="C86" s="96">
        <v>9.2569999999999996E-3</v>
      </c>
      <c r="D86" s="203"/>
      <c r="E86" s="203"/>
      <c r="F86" s="203"/>
      <c r="G86" s="203"/>
      <c r="H86" s="203"/>
      <c r="I86" s="203"/>
    </row>
    <row r="87" spans="1:9" ht="84.75" customHeight="1" thickBot="1" x14ac:dyDescent="0.35">
      <c r="A87" s="95" t="s">
        <v>290</v>
      </c>
      <c r="B87" s="496">
        <v>0.12039999999999999</v>
      </c>
      <c r="C87" s="497"/>
      <c r="D87" s="203"/>
      <c r="E87" s="203"/>
      <c r="F87" s="203"/>
      <c r="G87" s="203"/>
      <c r="H87" s="203"/>
      <c r="I87" s="203"/>
    </row>
    <row r="88" spans="1:9" ht="69" customHeight="1" x14ac:dyDescent="0.3">
      <c r="A88" s="90"/>
      <c r="D88" s="203"/>
      <c r="E88" s="203"/>
      <c r="F88" s="203"/>
      <c r="G88" s="203"/>
      <c r="H88" s="203"/>
      <c r="I88" s="203"/>
    </row>
    <row r="89" spans="1:9" ht="15.5" x14ac:dyDescent="0.25">
      <c r="A89" s="498" t="s">
        <v>291</v>
      </c>
      <c r="B89" s="498"/>
      <c r="C89" s="498"/>
      <c r="D89" s="498"/>
      <c r="E89" s="498"/>
      <c r="F89" s="498"/>
      <c r="G89" s="498"/>
      <c r="H89" s="498"/>
      <c r="I89" s="498"/>
    </row>
    <row r="90" spans="1:9" ht="15.5" x14ac:dyDescent="0.25">
      <c r="A90" s="498" t="s">
        <v>292</v>
      </c>
      <c r="B90" s="498"/>
      <c r="C90" s="498"/>
      <c r="D90" s="498"/>
      <c r="E90" s="498"/>
      <c r="F90" s="498"/>
      <c r="G90" s="498"/>
      <c r="H90" s="498"/>
      <c r="I90" s="498"/>
    </row>
    <row r="91" spans="1:9" ht="13" x14ac:dyDescent="0.3">
      <c r="A91" s="3"/>
      <c r="B91" s="21"/>
      <c r="C91" s="21"/>
      <c r="D91" s="21"/>
      <c r="E91" s="21"/>
      <c r="F91" s="21"/>
      <c r="G91" s="21"/>
      <c r="H91" s="21"/>
      <c r="I91" s="7"/>
    </row>
    <row r="92" spans="1:9" ht="13" x14ac:dyDescent="0.3">
      <c r="A92" s="3"/>
      <c r="B92" s="21"/>
      <c r="C92" s="21"/>
      <c r="D92" s="21"/>
      <c r="E92" s="21"/>
      <c r="F92" s="21"/>
      <c r="G92" s="21"/>
      <c r="H92" s="21"/>
      <c r="I92" s="7"/>
    </row>
    <row r="93" spans="1:9" x14ac:dyDescent="0.25">
      <c r="A93" s="77" t="s">
        <v>293</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 Custo est. total</vt:lpstr>
      <vt:lpstr>Motorista</vt:lpstr>
      <vt:lpstr>Mód2.3</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2024-03-07T19:29:49Z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