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C:\Users\josue.vieira\Desktop\Pregão 20-2023\"/>
    </mc:Choice>
  </mc:AlternateContent>
  <xr:revisionPtr revIDLastSave="0" documentId="8_{DB098957-1197-4C5F-887C-26CAF5084BE2}" xr6:coauthVersionLast="47" xr6:coauthVersionMax="47" xr10:uidLastSave="{00000000-0000-0000-0000-000000000000}"/>
  <bookViews>
    <workbookView xWindow="-110" yWindow="-110" windowWidth="19420" windowHeight="10300" tabRatio="661" xr2:uid="{00000000-000D-0000-FFFF-FFFF00000000}"/>
  </bookViews>
  <sheets>
    <sheet name=" Custo est. total" sheetId="18" r:id="rId1"/>
    <sheet name="Psicólogo (DF)" sheetId="19" r:id="rId2"/>
    <sheet name="Psicólogo (MG)" sheetId="20" r:id="rId3"/>
    <sheet name="Psicólogo (ES)" sheetId="17" r:id="rId4"/>
    <sheet name="Mód2.3" sheetId="12" r:id="rId5"/>
    <sheet name="Uniforme" sheetId="11" r:id="rId6"/>
    <sheet name="Materiais" sheetId="14" state="hidden" r:id="rId7"/>
    <sheet name="Eqp" sheetId="15" state="hidden" r:id="rId8"/>
    <sheet name="FatorK" sheetId="7" r:id="rId9"/>
    <sheet name="MemóriaCálculo" sheetId="16"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8" l="1"/>
  <c r="H11" i="18"/>
  <c r="I10" i="18"/>
  <c r="H10" i="18"/>
  <c r="I9" i="18"/>
  <c r="H9" i="18"/>
  <c r="H53" i="17"/>
  <c r="H53" i="20"/>
  <c r="H53" i="19"/>
  <c r="Q21" i="12"/>
  <c r="K21" i="12"/>
  <c r="J13" i="18"/>
  <c r="J12" i="18"/>
  <c r="Q10" i="12"/>
  <c r="Q12" i="12" s="1"/>
  <c r="I84" i="17" s="1"/>
  <c r="K10" i="12"/>
  <c r="Q9" i="12"/>
  <c r="B172" i="20"/>
  <c r="B170" i="20"/>
  <c r="B169" i="20"/>
  <c r="B168" i="20"/>
  <c r="B167" i="20"/>
  <c r="B166" i="20"/>
  <c r="H159" i="20"/>
  <c r="I143" i="20"/>
  <c r="I147" i="20" s="1"/>
  <c r="I170" i="20" s="1"/>
  <c r="I133" i="20"/>
  <c r="I138" i="20" s="1"/>
  <c r="H133" i="20"/>
  <c r="H128" i="20"/>
  <c r="H108" i="20"/>
  <c r="H75" i="20"/>
  <c r="H111" i="20" s="1"/>
  <c r="H54" i="20"/>
  <c r="H56" i="20" s="1"/>
  <c r="H52" i="20"/>
  <c r="I39" i="20"/>
  <c r="I40" i="20" s="1"/>
  <c r="B172" i="19"/>
  <c r="B170" i="19"/>
  <c r="B169" i="19"/>
  <c r="B168" i="19"/>
  <c r="B167" i="19"/>
  <c r="B166" i="19"/>
  <c r="H159" i="19"/>
  <c r="I143" i="19"/>
  <c r="I147" i="19" s="1"/>
  <c r="I170" i="19" s="1"/>
  <c r="I133" i="19"/>
  <c r="I138" i="19" s="1"/>
  <c r="H133" i="19"/>
  <c r="H108" i="19"/>
  <c r="H75" i="19"/>
  <c r="H111" i="19" s="1"/>
  <c r="H52" i="19"/>
  <c r="I39" i="19"/>
  <c r="I40" i="19" s="1"/>
  <c r="K9" i="12"/>
  <c r="K12" i="12" s="1"/>
  <c r="I84" i="20" s="1"/>
  <c r="H54" i="19" l="1"/>
  <c r="H56" i="19" s="1"/>
  <c r="H128" i="19"/>
  <c r="E10" i="12"/>
  <c r="Q23" i="12"/>
  <c r="Q25" i="12" s="1"/>
  <c r="I85" i="17" s="1"/>
  <c r="K23" i="12"/>
  <c r="K25" i="12" s="1"/>
  <c r="I85" i="20" s="1"/>
  <c r="I41" i="20"/>
  <c r="I45" i="20" s="1"/>
  <c r="I41" i="19"/>
  <c r="I45" i="19" s="1"/>
  <c r="I143" i="17"/>
  <c r="K11" i="11"/>
  <c r="I126" i="20" l="1"/>
  <c r="I69" i="20"/>
  <c r="I53" i="20"/>
  <c r="I124" i="20"/>
  <c r="I109" i="20"/>
  <c r="I67" i="20"/>
  <c r="I75" i="20" s="1"/>
  <c r="I101" i="20" s="1"/>
  <c r="I72" i="20"/>
  <c r="I55" i="20"/>
  <c r="I125" i="20"/>
  <c r="I110" i="20"/>
  <c r="I111" i="20" s="1"/>
  <c r="I68" i="20"/>
  <c r="I52" i="20"/>
  <c r="I107" i="20"/>
  <c r="I70" i="20"/>
  <c r="I123" i="20"/>
  <c r="I74" i="20"/>
  <c r="I166" i="20"/>
  <c r="I122" i="20"/>
  <c r="I73" i="20"/>
  <c r="I112" i="20"/>
  <c r="I71" i="20"/>
  <c r="I126" i="19"/>
  <c r="I69" i="19"/>
  <c r="I53" i="19"/>
  <c r="I166" i="19"/>
  <c r="I107" i="19"/>
  <c r="I72" i="19"/>
  <c r="I55" i="19"/>
  <c r="I112" i="19"/>
  <c r="I70" i="19"/>
  <c r="I125" i="19"/>
  <c r="I110" i="19"/>
  <c r="I111" i="19" s="1"/>
  <c r="I68" i="19"/>
  <c r="I52" i="19"/>
  <c r="I124" i="19"/>
  <c r="I109" i="19"/>
  <c r="I67" i="19"/>
  <c r="I123" i="19"/>
  <c r="I74" i="19"/>
  <c r="I122" i="19"/>
  <c r="I73" i="19"/>
  <c r="I71" i="19"/>
  <c r="F9" i="18"/>
  <c r="E9" i="18"/>
  <c r="I54" i="20" l="1"/>
  <c r="I56" i="20" s="1"/>
  <c r="I100" i="20" s="1"/>
  <c r="I54" i="19"/>
  <c r="I56" i="19" s="1"/>
  <c r="I100" i="19" s="1"/>
  <c r="I108" i="20"/>
  <c r="I113" i="20"/>
  <c r="I168" i="20" s="1"/>
  <c r="I127" i="20"/>
  <c r="I127" i="19"/>
  <c r="I108" i="19"/>
  <c r="I113" i="19" s="1"/>
  <c r="I168" i="19" s="1"/>
  <c r="I75" i="19"/>
  <c r="I101" i="19" s="1"/>
  <c r="K45" i="14"/>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14" i="14"/>
  <c r="L16" i="14"/>
  <c r="L18" i="14"/>
  <c r="L20" i="14"/>
  <c r="L22" i="14"/>
  <c r="L24" i="14"/>
  <c r="L26" i="14"/>
  <c r="L28" i="14"/>
  <c r="L30" i="14"/>
  <c r="L32" i="14"/>
  <c r="L34" i="14"/>
  <c r="K12" i="14"/>
  <c r="K13" i="14"/>
  <c r="L13" i="14" s="1"/>
  <c r="K14" i="14"/>
  <c r="K15" i="14"/>
  <c r="L15" i="14" s="1"/>
  <c r="K16" i="14"/>
  <c r="K17" i="14"/>
  <c r="L17" i="14" s="1"/>
  <c r="K18" i="14"/>
  <c r="K19" i="14"/>
  <c r="L19" i="14" s="1"/>
  <c r="K20" i="14"/>
  <c r="K21" i="14"/>
  <c r="L21" i="14" s="1"/>
  <c r="K22" i="14"/>
  <c r="K23" i="14"/>
  <c r="L23" i="14" s="1"/>
  <c r="K24" i="14"/>
  <c r="K25" i="14"/>
  <c r="L25" i="14" s="1"/>
  <c r="K26" i="14"/>
  <c r="K27" i="14"/>
  <c r="L27" i="14" s="1"/>
  <c r="K28" i="14"/>
  <c r="K29" i="14"/>
  <c r="L29" i="14" s="1"/>
  <c r="K30" i="14"/>
  <c r="K31" i="14"/>
  <c r="L31" i="14" s="1"/>
  <c r="K32" i="14"/>
  <c r="K33" i="14"/>
  <c r="L33" i="14" s="1"/>
  <c r="K34" i="14"/>
  <c r="L11" i="14"/>
  <c r="K11" i="14"/>
  <c r="L11" i="15"/>
  <c r="L13" i="15"/>
  <c r="L15" i="15"/>
  <c r="K11" i="15"/>
  <c r="K12" i="15"/>
  <c r="L12" i="15" s="1"/>
  <c r="K13" i="15"/>
  <c r="K14" i="15"/>
  <c r="L14" i="15" s="1"/>
  <c r="K15" i="15"/>
  <c r="I128" i="20" l="1"/>
  <c r="I129" i="20" s="1"/>
  <c r="I137" i="20" s="1"/>
  <c r="I139" i="20" s="1"/>
  <c r="I128" i="19"/>
  <c r="I129" i="19" s="1"/>
  <c r="I137" i="19" s="1"/>
  <c r="I139" i="19" s="1"/>
  <c r="I169" i="19" s="1"/>
  <c r="B172" i="17"/>
  <c r="B170" i="17"/>
  <c r="B169" i="17"/>
  <c r="B168" i="17"/>
  <c r="B167" i="17"/>
  <c r="B166" i="17"/>
  <c r="H159" i="17"/>
  <c r="I133" i="17"/>
  <c r="I138" i="17" s="1"/>
  <c r="H133" i="17"/>
  <c r="H108" i="17"/>
  <c r="H75" i="17"/>
  <c r="H128" i="17" s="1"/>
  <c r="H52" i="17"/>
  <c r="H54" i="17" s="1"/>
  <c r="H56" i="17" s="1"/>
  <c r="I39" i="17"/>
  <c r="I169" i="20" l="1"/>
  <c r="I40" i="17"/>
  <c r="H111" i="17"/>
  <c r="I41" i="17"/>
  <c r="I75" i="16"/>
  <c r="I74" i="16"/>
  <c r="I73" i="16"/>
  <c r="I72" i="16"/>
  <c r="I71" i="16"/>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35" i="14"/>
  <c r="L11" i="11"/>
  <c r="I45" i="17" l="1"/>
  <c r="I122" i="17" s="1"/>
  <c r="I76" i="16"/>
  <c r="K12" i="11"/>
  <c r="K14" i="11" s="1"/>
  <c r="I69" i="17"/>
  <c r="I107" i="17"/>
  <c r="I52" i="17"/>
  <c r="I126" i="17"/>
  <c r="I53" i="17"/>
  <c r="I123" i="17"/>
  <c r="I112" i="17"/>
  <c r="I125" i="17"/>
  <c r="I73" i="17"/>
  <c r="I110" i="17"/>
  <c r="I111" i="17" s="1"/>
  <c r="I77" i="16"/>
  <c r="I78" i="16" s="1"/>
  <c r="K58" i="14"/>
  <c r="K26" i="15"/>
  <c r="I71" i="17" l="1"/>
  <c r="I55" i="17"/>
  <c r="I72" i="17"/>
  <c r="I166" i="17"/>
  <c r="I70" i="17"/>
  <c r="I109" i="17"/>
  <c r="I113" i="17" s="1"/>
  <c r="I168" i="17" s="1"/>
  <c r="I67" i="17"/>
  <c r="I75" i="17" s="1"/>
  <c r="I101" i="17" s="1"/>
  <c r="I74" i="17"/>
  <c r="I68" i="17"/>
  <c r="I124" i="17"/>
  <c r="I108" i="17"/>
  <c r="I127" i="17"/>
  <c r="I54" i="17"/>
  <c r="I56" i="17" s="1"/>
  <c r="I100" i="17" s="1"/>
  <c r="I147" i="17" l="1"/>
  <c r="I170" i="17" s="1"/>
  <c r="I128" i="17"/>
  <c r="I129" i="17" s="1"/>
  <c r="I137" i="17" s="1"/>
  <c r="I139" i="17" s="1"/>
  <c r="I169" i="17" s="1"/>
  <c r="K28" i="15"/>
  <c r="K60" i="14"/>
  <c r="K64" i="14" s="1"/>
  <c r="K37" i="14"/>
  <c r="K63" i="14" s="1"/>
  <c r="K65" i="14" l="1"/>
  <c r="E9" i="12" l="1"/>
  <c r="E12" i="12" s="1"/>
  <c r="I84" i="19" s="1"/>
  <c r="E21" i="12" l="1"/>
  <c r="E23" i="12" l="1"/>
  <c r="E25" i="12" s="1"/>
  <c r="I85" i="19" l="1"/>
  <c r="I91" i="19" l="1"/>
  <c r="I102" i="19" s="1"/>
  <c r="I103" i="19" s="1"/>
  <c r="I167" i="19" s="1"/>
  <c r="I171" i="19" s="1"/>
  <c r="I153" i="19" s="1"/>
  <c r="I154" i="19" s="1"/>
  <c r="I173" i="19" s="1"/>
  <c r="I91" i="20"/>
  <c r="I102" i="20" s="1"/>
  <c r="I103" i="20" s="1"/>
  <c r="I91" i="17" l="1"/>
  <c r="I102" i="17" s="1"/>
  <c r="I103" i="17" s="1"/>
  <c r="I167" i="20"/>
  <c r="I171" i="20" s="1"/>
  <c r="I153" i="20" s="1"/>
  <c r="I158" i="19"/>
  <c r="I157" i="19"/>
  <c r="I156" i="19"/>
  <c r="I159" i="19" l="1"/>
  <c r="I172" i="19" s="1"/>
  <c r="I154" i="20"/>
  <c r="I173" i="20" s="1"/>
  <c r="J10" i="18" s="1"/>
  <c r="I167" i="17"/>
  <c r="I158" i="20" l="1"/>
  <c r="I156" i="20"/>
  <c r="I157" i="20"/>
  <c r="I171" i="17"/>
  <c r="I153" i="17" s="1"/>
  <c r="I159" i="20" l="1"/>
  <c r="I172" i="20" s="1"/>
  <c r="I154" i="17"/>
  <c r="I173" i="17" l="1"/>
  <c r="J11" i="18" s="1"/>
  <c r="B3" i="7" l="1"/>
  <c r="I156" i="17"/>
  <c r="I158" i="17"/>
  <c r="I157" i="17"/>
  <c r="I159" i="17" l="1"/>
  <c r="I172" i="17" s="1"/>
  <c r="J9" i="18"/>
  <c r="J14" i="18" s="1"/>
</calcChain>
</file>

<file path=xl/sharedStrings.xml><?xml version="1.0" encoding="utf-8"?>
<sst xmlns="http://schemas.openxmlformats.org/spreadsheetml/2006/main" count="1089" uniqueCount="312">
  <si>
    <t>CUSTO ESTIMADO MENSAL E GLOBAL</t>
  </si>
  <si>
    <t>Planilha de Custo e Formação de Preços</t>
  </si>
  <si>
    <t>CBO</t>
  </si>
  <si>
    <t>Unidade</t>
  </si>
  <si>
    <t>Quant</t>
  </si>
  <si>
    <t>Valor Global</t>
  </si>
  <si>
    <t>N/A</t>
  </si>
  <si>
    <t>unidade</t>
  </si>
  <si>
    <t>Valor total</t>
  </si>
  <si>
    <t>quantidade de meses do contrato:</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</si>
  <si>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</si>
  <si>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</si>
  <si>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</si>
  <si>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</si>
  <si>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</si>
  <si>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</si>
  <si>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</si>
  <si>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XX/XX/2023</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</si>
  <si>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</si>
  <si>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</si>
  <si>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</si>
  <si>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</si>
  <si>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</si>
  <si>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</si>
  <si>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</si>
  <si>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</si>
  <si>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</si>
  <si>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</si>
  <si>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</si>
  <si>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</si>
  <si>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</si>
  <si>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</si>
  <si>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</si>
  <si>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</si>
  <si>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</si>
  <si>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</si>
  <si>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</si>
  <si>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</si>
  <si>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</si>
  <si>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</si>
  <si>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</si>
  <si>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</si>
  <si>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</si>
  <si>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</si>
  <si>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</si>
  <si>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</si>
  <si>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</si>
  <si>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</si>
  <si>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</si>
  <si>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</si>
  <si>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</si>
  <si>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</si>
  <si>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</si>
  <si>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</si>
  <si>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</si>
  <si>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</si>
  <si>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</si>
  <si>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</si>
  <si>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</si>
  <si>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</si>
  <si>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</si>
  <si>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</si>
  <si>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</si>
  <si>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</si>
  <si>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</si>
  <si>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</si>
  <si>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</si>
  <si>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</si>
  <si>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</si>
  <si>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</si>
  <si>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</si>
  <si>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</si>
  <si>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</si>
  <si>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</si>
  <si>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</si>
  <si>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</si>
  <si>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</si>
  <si>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</si>
  <si>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</si>
  <si>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</si>
  <si>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</si>
  <si>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</si>
  <si>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</si>
  <si>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</si>
  <si>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</si>
  <si>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</si>
  <si>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</si>
  <si>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</si>
  <si>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</si>
  <si>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</si>
  <si>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</si>
  <si>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</si>
  <si>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</si>
  <si>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</si>
  <si>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</si>
  <si>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</si>
  <si>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</si>
  <si>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</si>
  <si>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</si>
  <si>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</si>
  <si>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</si>
  <si>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</si>
  <si>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</si>
  <si>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</si>
  <si>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</si>
  <si>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</si>
  <si>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</si>
  <si>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</si>
  <si>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</si>
  <si>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</si>
  <si>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</si>
  <si>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</si>
  <si>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</si>
  <si>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</si>
  <si>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</si>
  <si>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</si>
  <si>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</si>
  <si>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</si>
  <si>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</si>
  <si>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</si>
  <si>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</si>
  <si>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</si>
  <si>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</si>
  <si>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</si>
  <si>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</si>
  <si>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</si>
  <si>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</si>
  <si>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</si>
  <si>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</si>
  <si>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</si>
  <si>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</si>
  <si>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</si>
  <si>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</si>
  <si>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</si>
  <si>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</si>
  <si>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</si>
  <si>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</si>
  <si>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</si>
  <si>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</si>
  <si>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</si>
  <si>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</si>
  <si>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</si>
  <si>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</si>
  <si>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</si>
  <si>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</si>
  <si>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</si>
  <si>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</si>
  <si>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</si>
  <si>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</si>
  <si>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</si>
  <si>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</si>
  <si>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</si>
  <si>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</si>
  <si>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</si>
  <si>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</si>
  <si>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</si>
  <si>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</si>
  <si>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</si>
  <si>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</si>
  <si>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</si>
  <si>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</si>
  <si>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</si>
  <si>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Valor Unitário da Passagem</t>
  </si>
  <si>
    <t>Nº Vales por Dia</t>
  </si>
  <si>
    <t>Dias Efetivamente Trabalhados</t>
  </si>
  <si>
    <t>Percentual Desconto (22 dias=6% | 15 dias=3%)</t>
  </si>
  <si>
    <t>-Custo do Transporte</t>
  </si>
  <si>
    <t>-Desconto Funcionário</t>
  </si>
  <si>
    <t>Custo Efetivo do Vale Transporte</t>
  </si>
  <si>
    <t>Valor do Vale Alimentação</t>
  </si>
  <si>
    <t>Percentual/Valor Desconto PAT/Cota-Parte Funcionário</t>
  </si>
  <si>
    <t>-Custo do Vale Alimentação</t>
  </si>
  <si>
    <t>Cesta básica</t>
  </si>
  <si>
    <t>Custo Efetivo do Auxílio-Refeição/Alimentação</t>
  </si>
  <si>
    <t xml:space="preserve">                Declaro que foi realizada pesquisa mercadológica conforme dados abaixo:</t>
  </si>
  <si>
    <t>Painel de preços</t>
  </si>
  <si>
    <t>Contato</t>
  </si>
  <si>
    <t>Fone</t>
  </si>
  <si>
    <t>sítios especializados na internet</t>
  </si>
  <si>
    <t>Item</t>
  </si>
  <si>
    <t>Unid.</t>
  </si>
  <si>
    <t>Quant.</t>
  </si>
  <si>
    <t>Órgãos/Licitações/Contratos/Fornecedores/Sites consultados</t>
  </si>
  <si>
    <t>Custo estimado</t>
  </si>
  <si>
    <t>Custo médio Unit.</t>
  </si>
  <si>
    <t>Custo médio Total</t>
  </si>
  <si>
    <t>Valor Unit</t>
  </si>
  <si>
    <t>Pç</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</si>
  <si>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</si>
  <si>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</si>
  <si>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</si>
  <si>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</si>
  <si>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</si>
  <si>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</si>
  <si>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</si>
  <si>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</si>
  <si>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</si>
  <si>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</si>
  <si>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</si>
  <si>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</si>
  <si>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</si>
  <si>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</si>
  <si>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</si>
  <si>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</si>
  <si>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</si>
  <si>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</si>
  <si>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</si>
  <si>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</si>
  <si>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</si>
  <si>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</si>
  <si>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</si>
  <si>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</si>
  <si>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</si>
  <si>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</si>
  <si>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</si>
  <si>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</si>
  <si>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</si>
  <si>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</si>
  <si>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</si>
  <si>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</si>
  <si>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</si>
  <si>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</si>
  <si>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</si>
  <si>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</si>
  <si>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</si>
  <si>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</si>
  <si>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</si>
  <si>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</si>
  <si>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</si>
  <si>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</si>
  <si>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</si>
  <si>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</si>
  <si>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</si>
  <si>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</si>
  <si>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</si>
  <si>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</si>
  <si>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</si>
  <si>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</si>
  <si>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</si>
  <si>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</si>
  <si>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</si>
  <si>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</si>
  <si>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</si>
  <si>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</si>
  <si>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</si>
  <si>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</si>
  <si>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</si>
  <si>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</si>
  <si>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</si>
  <si>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</si>
  <si>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</si>
  <si>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</si>
  <si>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</si>
  <si>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</si>
  <si>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</si>
  <si>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</si>
  <si>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</si>
  <si>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</si>
  <si>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</si>
  <si>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</si>
  <si>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</si>
  <si>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</si>
  <si>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</si>
  <si>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</si>
  <si>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</si>
  <si>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</si>
  <si>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</si>
  <si>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</si>
  <si>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</si>
  <si>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</si>
  <si>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</si>
  <si>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</si>
  <si>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</si>
  <si>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</si>
  <si>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</si>
  <si>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Psicólogo</t>
  </si>
  <si>
    <t>Crechá + Cordão (Conforme exigido no Termo de Referência)</t>
  </si>
  <si>
    <t>Mediana</t>
  </si>
  <si>
    <t>Crachá</t>
  </si>
  <si>
    <t>Chachá (conforme exigido no Termo de Referência)</t>
  </si>
  <si>
    <t>Passagens Aérea (repasse)</t>
  </si>
  <si>
    <t xml:space="preserve">Item </t>
  </si>
  <si>
    <t>Descrição</t>
  </si>
  <si>
    <t>Valor Unitário</t>
  </si>
  <si>
    <t>Valor Mensal</t>
  </si>
  <si>
    <t>Valor Passível de Lances?</t>
  </si>
  <si>
    <t>Sim</t>
  </si>
  <si>
    <t>Não</t>
  </si>
  <si>
    <t>2515-40</t>
  </si>
  <si>
    <t>Diárias (repasse)</t>
  </si>
  <si>
    <t>Grupo</t>
  </si>
  <si>
    <t>Psicólogo (Brasília - DF)</t>
  </si>
  <si>
    <t>Psicólogo (Vitória - ES)</t>
  </si>
  <si>
    <t>Psicólogo (Belo Horizonte - MG)</t>
  </si>
  <si>
    <t>Vale Transporte - Belo Horizonte (MG)</t>
  </si>
  <si>
    <t>Vale Transporte - Vitória (ES)</t>
  </si>
  <si>
    <t>Vale Transporte - Brasília (DF) - Maior Tarifa Vigente "Entorno do DF"</t>
  </si>
  <si>
    <t>* Os itens 4 e 5 serão fixos, não devendo ser propostos os valores fixados pela ANM.</t>
  </si>
  <si>
    <t>** itens 4 e 5 não deverão ser objeto de lances.</t>
  </si>
  <si>
    <t>Auxílio-Refeição/Alimentação - Brasília (DF) - CCT n. DF000037/2023</t>
  </si>
  <si>
    <t>Auxílio-Refeição/Alimentação - Belo Horizonte (MG) - CCT n. MG000001/2023</t>
  </si>
  <si>
    <t>Auxílio-Refeição/Alimentação - Vitória (ES) - CCT n. ES000151/2023</t>
  </si>
  <si>
    <t>DF000037/2023</t>
  </si>
  <si>
    <t>Para fins de futuros reajustes de salário e de auxílio alimentação</t>
  </si>
  <si>
    <t>MG000001/2023</t>
  </si>
  <si>
    <t>Para fins de reajuste de salário e de auxílio alimentação</t>
  </si>
  <si>
    <t>ES000151/2023</t>
  </si>
  <si>
    <t>Para fins de ajuste de salário e de auxílio alimentação</t>
  </si>
  <si>
    <t>Adaptado, pois não há necessidade de ferista, conforme previsto no Termo de Referência.</t>
  </si>
  <si>
    <r>
      <t xml:space="preserve">Adicional de Férias </t>
    </r>
    <r>
      <rPr>
        <i/>
        <sz val="8"/>
        <color rgb="FFFF0000"/>
        <rFont val="Arial"/>
        <family val="2"/>
      </rPr>
      <t>(1/3/12)</t>
    </r>
  </si>
  <si>
    <t>sob demanda (repasse)</t>
  </si>
  <si>
    <r>
      <t xml:space="preserve">Férias e Adicional de Férias </t>
    </r>
    <r>
      <rPr>
        <i/>
        <sz val="8"/>
        <color rgb="FFFF0000"/>
        <rFont val="Arial"/>
        <family val="2"/>
      </rPr>
      <t>(1/3/12)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</si>
</sst>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s>
  <fonts count="38"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0"/>
      <color theme="6"/>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9"/>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8"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40">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6" fontId="2" fillId="10" borderId="1" xfId="1" applyNumberFormat="1" applyFill="1" applyBorder="1" applyAlignment="1">
      <alignment horizontal="center"/>
    </xf>
    <xf numFmtId="14" fontId="0" fillId="10" borderId="1" xfId="0" applyNumberFormat="1" applyFill="1" applyBorder="1" applyAlignment="1">
      <alignment horizont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10" fontId="3"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0" fontId="30" fillId="0" borderId="0" xfId="0" applyFont="1" applyAlignment="1">
      <alignment horizontal="justify" vertical="center" wrapText="1"/>
    </xf>
    <xf numFmtId="0" fontId="31" fillId="12" borderId="54" xfId="0" applyFont="1" applyFill="1" applyBorder="1" applyAlignment="1">
      <alignment horizontal="center" vertical="center" wrapText="1"/>
    </xf>
    <xf numFmtId="0" fontId="33" fillId="12" borderId="55" xfId="0" applyFont="1" applyFill="1" applyBorder="1" applyAlignment="1">
      <alignment horizontal="center" vertical="center" wrapText="1"/>
    </xf>
    <xf numFmtId="0" fontId="29" fillId="0" borderId="56" xfId="0" applyFont="1" applyBorder="1" applyAlignment="1">
      <alignment horizontal="center" vertical="center" wrapText="1"/>
    </xf>
    <xf numFmtId="10" fontId="29" fillId="0" borderId="57" xfId="0" applyNumberFormat="1" applyFont="1" applyBorder="1" applyAlignment="1">
      <alignment horizontal="center" vertical="center" wrapText="1"/>
    </xf>
    <xf numFmtId="0" fontId="33" fillId="13" borderId="56" xfId="0" applyFont="1" applyFill="1" applyBorder="1" applyAlignment="1">
      <alignment horizontal="center" vertical="center" wrapText="1"/>
    </xf>
    <xf numFmtId="10" fontId="33"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22"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2" fillId="0" borderId="35" xfId="0" applyFont="1" applyBorder="1" applyAlignment="1">
      <alignment horizontal="justify" vertical="center" wrapText="1"/>
    </xf>
    <xf numFmtId="0" fontId="22"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2" fillId="10" borderId="35" xfId="0" applyFont="1" applyFill="1" applyBorder="1" applyAlignment="1">
      <alignment horizontal="center" vertical="center"/>
    </xf>
    <xf numFmtId="0" fontId="22"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18" fillId="3" borderId="35" xfId="0" applyFont="1" applyFill="1" applyBorder="1" applyAlignment="1">
      <alignment horizontal="justify" vertical="center"/>
    </xf>
    <xf numFmtId="0" fontId="35" fillId="0" borderId="1" xfId="0" applyFont="1" applyBorder="1" applyAlignment="1">
      <alignment vertical="center" wrapText="1"/>
    </xf>
    <xf numFmtId="0" fontId="0" fillId="3" borderId="53" xfId="0" applyFill="1" applyBorder="1" applyAlignment="1">
      <alignment vertical="center" wrapText="1"/>
    </xf>
    <xf numFmtId="0" fontId="34"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2"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6" fontId="0" fillId="0" borderId="0" xfId="0" applyNumberFormat="1"/>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applyAlignment="1">
      <alignment horizontal="center"/>
    </xf>
    <xf numFmtId="166"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14" borderId="0" xfId="0" applyFill="1"/>
    <xf numFmtId="43" fontId="0" fillId="0" borderId="0" xfId="0" applyNumberFormat="1"/>
    <xf numFmtId="164" fontId="2" fillId="0" borderId="0" xfId="1" applyAlignment="1">
      <alignment horizontal="center" vertical="center" wrapText="1"/>
    </xf>
    <xf numFmtId="164" fontId="0" fillId="0" borderId="0" xfId="0" applyNumberFormat="1"/>
    <xf numFmtId="43" fontId="6" fillId="0" borderId="0" xfId="0" applyNumberFormat="1" applyFont="1" applyAlignment="1">
      <alignment horizontal="center"/>
    </xf>
    <xf numFmtId="0" fontId="6" fillId="0" borderId="0" xfId="0" applyFont="1" applyAlignment="1">
      <alignment horizontal="center"/>
    </xf>
    <xf numFmtId="0" fontId="37" fillId="0" borderId="0" xfId="0" applyFont="1" applyAlignment="1">
      <alignment horizontal="center"/>
    </xf>
    <xf numFmtId="0" fontId="3" fillId="7" borderId="0" xfId="0" applyFont="1" applyFill="1" applyAlignment="1">
      <alignment horizontal="center"/>
    </xf>
    <xf numFmtId="0" fontId="3" fillId="7" borderId="1" xfId="0" applyFont="1" applyFill="1" applyBorder="1" applyAlignment="1">
      <alignment horizontal="center"/>
    </xf>
    <xf numFmtId="164" fontId="2" fillId="0" borderId="1" xfId="1" applyBorder="1" applyAlignment="1">
      <alignment horizontal="center"/>
    </xf>
    <xf numFmtId="164" fontId="37" fillId="0" borderId="1" xfId="1" applyFont="1" applyBorder="1" applyAlignment="1">
      <alignment horizontal="center"/>
    </xf>
    <xf numFmtId="164" fontId="6" fillId="0" borderId="1" xfId="1" applyFont="1" applyBorder="1" applyAlignment="1">
      <alignment horizontal="center"/>
    </xf>
    <xf numFmtId="10" fontId="6" fillId="0" borderId="0" xfId="2" applyNumberFormat="1" applyFont="1"/>
    <xf numFmtId="0" fontId="3" fillId="0" borderId="1" xfId="0" applyFont="1" applyBorder="1" applyAlignment="1">
      <alignment horizontal="center" vertical="center"/>
    </xf>
    <xf numFmtId="0" fontId="3" fillId="4" borderId="1" xfId="0" applyFont="1" applyFill="1" applyBorder="1" applyAlignment="1">
      <alignment horizontal="center"/>
    </xf>
    <xf numFmtId="0" fontId="0" fillId="0" borderId="1" xfId="0" applyBorder="1" applyAlignment="1">
      <alignment horizontal="center"/>
    </xf>
    <xf numFmtId="0" fontId="3" fillId="0" borderId="0" xfId="0" applyFont="1" applyAlignment="1">
      <alignment horizontal="center"/>
    </xf>
    <xf numFmtId="0" fontId="0" fillId="0" borderId="0" xfId="0" applyAlignment="1">
      <alignment horizontal="center"/>
    </xf>
    <xf numFmtId="0" fontId="3" fillId="0" borderId="20" xfId="0" applyFont="1" applyBorder="1" applyAlignment="1">
      <alignment horizontal="right"/>
    </xf>
    <xf numFmtId="0" fontId="3" fillId="0" borderId="11" xfId="0" applyFont="1" applyBorder="1" applyAlignment="1">
      <alignment horizontal="right"/>
    </xf>
    <xf numFmtId="0" fontId="3" fillId="0" borderId="21" xfId="0" applyFont="1" applyBorder="1" applyAlignment="1">
      <alignment horizontal="right"/>
    </xf>
    <xf numFmtId="0" fontId="0" fillId="0" borderId="1" xfId="0" applyBorder="1" applyAlignment="1">
      <alignment horizontal="center" vertical="center"/>
    </xf>
    <xf numFmtId="0" fontId="2" fillId="0" borderId="1" xfId="0" applyFont="1" applyBorder="1" applyAlignment="1">
      <alignment horizontal="left"/>
    </xf>
    <xf numFmtId="0" fontId="3" fillId="0" borderId="1" xfId="0" applyFont="1" applyBorder="1" applyAlignment="1">
      <alignment horizontal="center"/>
    </xf>
    <xf numFmtId="0" fontId="11" fillId="4" borderId="1" xfId="0" applyFont="1" applyFill="1" applyBorder="1" applyAlignment="1">
      <alignment horizontal="center"/>
    </xf>
    <xf numFmtId="0" fontId="0" fillId="0" borderId="1" xfId="0" applyBorder="1" applyAlignment="1">
      <alignment horizontal="left"/>
    </xf>
    <xf numFmtId="0" fontId="3" fillId="0" borderId="1" xfId="0" applyFont="1" applyBorder="1" applyAlignment="1">
      <alignment horizontal="left"/>
    </xf>
    <xf numFmtId="0" fontId="0" fillId="0" borderId="1" xfId="0" applyBorder="1"/>
    <xf numFmtId="0" fontId="3" fillId="5" borderId="1" xfId="0" applyFont="1" applyFill="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left" vertic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24" fillId="0" borderId="20" xfId="0" applyFont="1" applyBorder="1" applyAlignment="1">
      <alignment horizontal="center"/>
    </xf>
    <xf numFmtId="0" fontId="24" fillId="0" borderId="11" xfId="0" applyFont="1" applyBorder="1" applyAlignment="1">
      <alignment horizontal="center"/>
    </xf>
    <xf numFmtId="0" fontId="24" fillId="0" borderId="21" xfId="0" applyFont="1" applyBorder="1" applyAlignment="1">
      <alignment horizontal="center"/>
    </xf>
    <xf numFmtId="0" fontId="0" fillId="0" borderId="1" xfId="0" applyBorder="1" applyAlignment="1">
      <alignment horizontal="left" vertical="center" wrapText="1"/>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6" borderId="36" xfId="0" applyFont="1" applyFill="1" applyBorder="1" applyAlignment="1">
      <alignment horizontal="center"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13" fillId="0" borderId="5" xfId="0" applyFont="1" applyBorder="1" applyAlignment="1">
      <alignment horizontal="left" vertical="center"/>
    </xf>
    <xf numFmtId="0" fontId="13" fillId="6" borderId="5" xfId="0" applyFont="1" applyFill="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14" fillId="0" borderId="1" xfId="3" applyBorder="1" applyAlignment="1" applyProtection="1">
      <alignment horizontal="left" vertic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2" fillId="6" borderId="35" xfId="0" applyFont="1" applyFill="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3" fillId="0" borderId="1" xfId="0" applyFont="1" applyBorder="1" applyAlignment="1">
      <alignment horizontal="left" wrapText="1"/>
    </xf>
    <xf numFmtId="10" fontId="33" fillId="13" borderId="58" xfId="0" applyNumberFormat="1" applyFont="1" applyFill="1" applyBorder="1" applyAlignment="1">
      <alignment horizontal="center" vertical="center" wrapText="1"/>
    </xf>
    <xf numFmtId="10" fontId="33" fillId="13" borderId="55" xfId="0" applyNumberFormat="1" applyFont="1" applyFill="1" applyBorder="1" applyAlignment="1">
      <alignment horizontal="center" vertical="center" wrapText="1"/>
    </xf>
    <xf numFmtId="0" fontId="36"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3"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0" fillId="0" borderId="0" xfId="0" quotePrefix="1" applyAlignment="1">
      <alignment horizontal="left" vertical="center" wrapText="1"/>
    </xf>
    <xf numFmtId="0" fontId="3" fillId="0" borderId="0" xfId="0" applyFont="1" applyAlignment="1">
      <alignment horizontal="center" vertical="center"/>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66675</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20</xdr:row>
      <xdr:rowOff>104775</xdr:rowOff>
    </xdr:from>
    <xdr:to>
      <xdr:col>1</xdr:col>
      <xdr:colOff>1962150</xdr:colOff>
      <xdr:row>21</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20</xdr:row>
      <xdr:rowOff>114300</xdr:rowOff>
    </xdr:from>
    <xdr:to>
      <xdr:col>1</xdr:col>
      <xdr:colOff>3000374</xdr:colOff>
      <xdr:row>21</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19</xdr:row>
      <xdr:rowOff>50131</xdr:rowOff>
    </xdr:from>
    <xdr:to>
      <xdr:col>1</xdr:col>
      <xdr:colOff>2971800</xdr:colOff>
      <xdr:row>20</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19</xdr:row>
      <xdr:rowOff>57150</xdr:rowOff>
    </xdr:from>
    <xdr:to>
      <xdr:col>1</xdr:col>
      <xdr:colOff>361950</xdr:colOff>
      <xdr:row>20</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20</xdr:row>
      <xdr:rowOff>133350</xdr:rowOff>
    </xdr:from>
    <xdr:to>
      <xdr:col>1</xdr:col>
      <xdr:colOff>523875</xdr:colOff>
      <xdr:row>20</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20</xdr:row>
      <xdr:rowOff>133850</xdr:rowOff>
    </xdr:from>
    <xdr:to>
      <xdr:col>1</xdr:col>
      <xdr:colOff>2514600</xdr:colOff>
      <xdr:row>21</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21</xdr:row>
      <xdr:rowOff>58153</xdr:rowOff>
    </xdr:from>
    <xdr:to>
      <xdr:col>1</xdr:col>
      <xdr:colOff>1966161</xdr:colOff>
      <xdr:row>22</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21</xdr:row>
      <xdr:rowOff>107282</xdr:rowOff>
    </xdr:from>
    <xdr:to>
      <xdr:col>1</xdr:col>
      <xdr:colOff>429628</xdr:colOff>
      <xdr:row>22</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20</xdr:row>
      <xdr:rowOff>250658</xdr:rowOff>
    </xdr:from>
    <xdr:to>
      <xdr:col>3</xdr:col>
      <xdr:colOff>280736</xdr:colOff>
      <xdr:row>20</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20</xdr:row>
      <xdr:rowOff>104775</xdr:rowOff>
    </xdr:from>
    <xdr:to>
      <xdr:col>1</xdr:col>
      <xdr:colOff>1962150</xdr:colOff>
      <xdr:row>21</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20</xdr:row>
      <xdr:rowOff>114300</xdr:rowOff>
    </xdr:from>
    <xdr:to>
      <xdr:col>1</xdr:col>
      <xdr:colOff>3000374</xdr:colOff>
      <xdr:row>21</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19</xdr:row>
      <xdr:rowOff>50131</xdr:rowOff>
    </xdr:from>
    <xdr:to>
      <xdr:col>1</xdr:col>
      <xdr:colOff>2971800</xdr:colOff>
      <xdr:row>20</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19</xdr:row>
      <xdr:rowOff>57150</xdr:rowOff>
    </xdr:from>
    <xdr:to>
      <xdr:col>1</xdr:col>
      <xdr:colOff>361950</xdr:colOff>
      <xdr:row>20</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20</xdr:row>
      <xdr:rowOff>133350</xdr:rowOff>
    </xdr:from>
    <xdr:to>
      <xdr:col>1</xdr:col>
      <xdr:colOff>523875</xdr:colOff>
      <xdr:row>20</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20</xdr:row>
      <xdr:rowOff>133850</xdr:rowOff>
    </xdr:from>
    <xdr:to>
      <xdr:col>1</xdr:col>
      <xdr:colOff>2514600</xdr:colOff>
      <xdr:row>21</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21</xdr:row>
      <xdr:rowOff>58153</xdr:rowOff>
    </xdr:from>
    <xdr:to>
      <xdr:col>1</xdr:col>
      <xdr:colOff>1966161</xdr:colOff>
      <xdr:row>22</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21</xdr:row>
      <xdr:rowOff>107282</xdr:rowOff>
    </xdr:from>
    <xdr:to>
      <xdr:col>1</xdr:col>
      <xdr:colOff>429628</xdr:colOff>
      <xdr:row>22</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20</xdr:row>
      <xdr:rowOff>250658</xdr:rowOff>
    </xdr:from>
    <xdr:to>
      <xdr:col>3</xdr:col>
      <xdr:colOff>280736</xdr:colOff>
      <xdr:row>20</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5:P32"/>
  <sheetViews>
    <sheetView tabSelected="1" topLeftCell="D1" zoomScale="145" zoomScaleNormal="145" workbookViewId="0">
      <selection activeCell="J13" sqref="J13"/>
    </sheetView>
  </sheetViews>
  <sheetFormatPr defaultRowHeight="12.5" x14ac:dyDescent="0.25"/>
  <cols>
    <col min="4" max="4" width="30.453125" customWidth="1"/>
    <col min="5" max="5" width="10.54296875" customWidth="1"/>
    <col min="6" max="6" width="11.7265625" customWidth="1"/>
    <col min="7" max="7" width="13.08984375" bestFit="1" customWidth="1"/>
    <col min="8" max="8" width="14.1796875" bestFit="1" customWidth="1"/>
    <col min="9" max="9" width="21.453125" bestFit="1" customWidth="1"/>
    <col min="10" max="10" width="14" customWidth="1"/>
    <col min="11" max="11" width="23.7265625" bestFit="1" customWidth="1"/>
    <col min="13" max="13" width="17" bestFit="1" customWidth="1"/>
    <col min="14" max="14" width="14.81640625" bestFit="1" customWidth="1"/>
    <col min="15" max="15" width="22.90625" bestFit="1" customWidth="1"/>
    <col min="16" max="16" width="23.453125" customWidth="1"/>
  </cols>
  <sheetData>
    <row r="5" spans="2:16" ht="12.5" customHeight="1" x14ac:dyDescent="0.25">
      <c r="B5" s="217" t="s">
        <v>0</v>
      </c>
      <c r="C5" s="217"/>
      <c r="D5" s="217"/>
      <c r="E5" s="217"/>
      <c r="F5" s="217"/>
      <c r="G5" s="217"/>
      <c r="H5" s="217"/>
      <c r="I5" s="217"/>
      <c r="J5" s="217"/>
    </row>
    <row r="6" spans="2:16" ht="12.5" customHeight="1" x14ac:dyDescent="0.25">
      <c r="B6" s="217"/>
      <c r="C6" s="217"/>
      <c r="D6" s="217"/>
      <c r="E6" s="217"/>
      <c r="F6" s="217"/>
      <c r="G6" s="217"/>
      <c r="H6" s="217"/>
      <c r="I6" s="217"/>
      <c r="J6" s="217"/>
    </row>
    <row r="7" spans="2:16" ht="13" x14ac:dyDescent="0.3">
      <c r="B7" s="218" t="s">
        <v>1</v>
      </c>
      <c r="C7" s="218"/>
      <c r="D7" s="218"/>
      <c r="E7" s="218"/>
      <c r="F7" s="218"/>
      <c r="G7" s="218"/>
      <c r="H7" s="218"/>
      <c r="I7" s="218"/>
      <c r="J7" s="218"/>
    </row>
    <row r="8" spans="2:16" ht="13" x14ac:dyDescent="0.3">
      <c r="B8" s="212" t="s">
        <v>290</v>
      </c>
      <c r="C8" s="212" t="s">
        <v>281</v>
      </c>
      <c r="D8" s="212" t="s">
        <v>282</v>
      </c>
      <c r="E8" s="212" t="s">
        <v>2</v>
      </c>
      <c r="F8" s="212" t="s">
        <v>3</v>
      </c>
      <c r="G8" s="212" t="s">
        <v>4</v>
      </c>
      <c r="H8" s="212" t="s">
        <v>283</v>
      </c>
      <c r="I8" s="212" t="s">
        <v>284</v>
      </c>
      <c r="J8" s="212" t="s">
        <v>5</v>
      </c>
      <c r="K8" s="211" t="s">
        <v>285</v>
      </c>
      <c r="M8" s="220"/>
      <c r="N8" s="220"/>
      <c r="O8" s="220"/>
      <c r="P8" s="220"/>
    </row>
    <row r="9" spans="2:16" ht="13" x14ac:dyDescent="0.3">
      <c r="B9" s="225">
        <v>1</v>
      </c>
      <c r="C9" s="11">
        <v>1</v>
      </c>
      <c r="D9" s="10" t="s">
        <v>291</v>
      </c>
      <c r="E9" s="11" t="str">
        <f>'Psicólogo (ES)'!I29</f>
        <v>2515-40</v>
      </c>
      <c r="F9" s="11" t="str">
        <f>'Psicólogo (ES)'!C16</f>
        <v>posto</v>
      </c>
      <c r="G9" s="11">
        <v>1</v>
      </c>
      <c r="H9" s="213">
        <f>'Psicólogo (DF)'!I173*F16</f>
        <v>134390.40000000002</v>
      </c>
      <c r="I9" s="213">
        <f>(G9*H9)/12</f>
        <v>11199.200000000003</v>
      </c>
      <c r="J9" s="214">
        <f>I9*$F$16</f>
        <v>134390.40000000002</v>
      </c>
      <c r="K9" s="210" t="s">
        <v>286</v>
      </c>
      <c r="M9" s="78"/>
      <c r="N9" s="78"/>
      <c r="O9" s="192"/>
      <c r="P9" s="3"/>
    </row>
    <row r="10" spans="2:16" ht="13" x14ac:dyDescent="0.3">
      <c r="B10" s="225"/>
      <c r="C10" s="11">
        <v>2</v>
      </c>
      <c r="D10" s="10" t="s">
        <v>293</v>
      </c>
      <c r="E10" s="11" t="s">
        <v>288</v>
      </c>
      <c r="F10" s="11" t="s">
        <v>28</v>
      </c>
      <c r="G10" s="11">
        <v>1</v>
      </c>
      <c r="H10" s="213">
        <f>'Psicólogo (MG)'!I173*12</f>
        <v>124442.63999999998</v>
      </c>
      <c r="I10" s="213">
        <f>(G10*H10)/12</f>
        <v>10370.219999999999</v>
      </c>
      <c r="J10" s="214">
        <f t="shared" ref="J10:J11" si="0">I10*$F$16</f>
        <v>124442.63999999998</v>
      </c>
      <c r="K10" s="210" t="s">
        <v>286</v>
      </c>
      <c r="M10" s="78"/>
      <c r="N10" s="78"/>
      <c r="O10" s="192"/>
      <c r="P10" s="3"/>
    </row>
    <row r="11" spans="2:16" ht="13" x14ac:dyDescent="0.3">
      <c r="B11" s="225"/>
      <c r="C11" s="11">
        <v>3</v>
      </c>
      <c r="D11" s="10" t="s">
        <v>292</v>
      </c>
      <c r="E11" s="11" t="s">
        <v>288</v>
      </c>
      <c r="F11" s="11" t="s">
        <v>28</v>
      </c>
      <c r="G11" s="11">
        <v>1</v>
      </c>
      <c r="H11" s="213">
        <f>'Psicólogo (ES)'!I173*F16</f>
        <v>123543.36000000002</v>
      </c>
      <c r="I11" s="213">
        <f>(G11*H11)/12</f>
        <v>10295.280000000001</v>
      </c>
      <c r="J11" s="214">
        <f t="shared" si="0"/>
        <v>123543.36000000002</v>
      </c>
      <c r="K11" s="210" t="s">
        <v>286</v>
      </c>
      <c r="M11" s="78"/>
      <c r="N11" s="78"/>
      <c r="O11" s="192"/>
      <c r="P11" s="3"/>
    </row>
    <row r="12" spans="2:16" ht="13" x14ac:dyDescent="0.3">
      <c r="B12" s="225"/>
      <c r="C12" s="11">
        <v>4</v>
      </c>
      <c r="D12" s="10" t="s">
        <v>289</v>
      </c>
      <c r="E12" s="11" t="s">
        <v>6</v>
      </c>
      <c r="F12" s="11" t="s">
        <v>7</v>
      </c>
      <c r="G12" s="11">
        <v>33</v>
      </c>
      <c r="H12" s="213">
        <v>357.2</v>
      </c>
      <c r="I12" s="215" t="s">
        <v>310</v>
      </c>
      <c r="J12" s="215">
        <f>G12*H12</f>
        <v>11787.6</v>
      </c>
      <c r="K12" s="208" t="s">
        <v>287</v>
      </c>
      <c r="M12" s="78"/>
      <c r="N12" s="78"/>
      <c r="O12" s="192"/>
      <c r="P12" s="3"/>
    </row>
    <row r="13" spans="2:16" ht="13" x14ac:dyDescent="0.3">
      <c r="B13" s="225"/>
      <c r="C13" s="11">
        <v>5</v>
      </c>
      <c r="D13" s="10" t="s">
        <v>280</v>
      </c>
      <c r="E13" s="11" t="s">
        <v>6</v>
      </c>
      <c r="F13" s="11" t="s">
        <v>7</v>
      </c>
      <c r="G13" s="11">
        <v>24</v>
      </c>
      <c r="H13" s="213">
        <v>2472.44</v>
      </c>
      <c r="I13" s="215" t="s">
        <v>310</v>
      </c>
      <c r="J13" s="215">
        <f>G13*H13</f>
        <v>59338.559999999998</v>
      </c>
      <c r="K13" s="209" t="s">
        <v>287</v>
      </c>
      <c r="M13" s="78"/>
      <c r="N13" s="78"/>
      <c r="O13" s="192"/>
      <c r="P13" s="3"/>
    </row>
    <row r="14" spans="2:16" ht="13" x14ac:dyDescent="0.3">
      <c r="B14" s="225"/>
      <c r="C14" s="222" t="s">
        <v>8</v>
      </c>
      <c r="D14" s="223"/>
      <c r="E14" s="223"/>
      <c r="F14" s="223"/>
      <c r="G14" s="223"/>
      <c r="H14" s="223"/>
      <c r="I14" s="224"/>
      <c r="J14" s="213">
        <f>SUM(J9:J13)</f>
        <v>453502.56</v>
      </c>
      <c r="K14" s="111"/>
      <c r="M14" s="194"/>
      <c r="N14" s="111"/>
      <c r="O14" s="195"/>
      <c r="P14" s="195"/>
    </row>
    <row r="15" spans="2:16" x14ac:dyDescent="0.25">
      <c r="M15" s="194"/>
      <c r="N15" s="111"/>
      <c r="O15" s="195"/>
      <c r="P15" s="195"/>
    </row>
    <row r="16" spans="2:16" x14ac:dyDescent="0.25">
      <c r="D16" s="219" t="s">
        <v>9</v>
      </c>
      <c r="E16" s="219"/>
      <c r="F16" s="11">
        <v>12</v>
      </c>
      <c r="I16" s="205"/>
      <c r="J16" s="207"/>
      <c r="M16" s="194"/>
      <c r="N16" s="111"/>
      <c r="O16" s="195"/>
      <c r="P16" s="195"/>
    </row>
    <row r="17" spans="4:16" x14ac:dyDescent="0.25">
      <c r="M17" s="111"/>
      <c r="N17" s="111"/>
      <c r="O17" s="195"/>
      <c r="P17" s="195"/>
    </row>
    <row r="18" spans="4:16" x14ac:dyDescent="0.25">
      <c r="D18" t="s">
        <v>297</v>
      </c>
      <c r="J18" s="205"/>
      <c r="M18" s="194"/>
      <c r="N18" s="111"/>
      <c r="O18" s="195"/>
      <c r="P18" s="195"/>
    </row>
    <row r="19" spans="4:16" x14ac:dyDescent="0.25">
      <c r="D19" t="s">
        <v>298</v>
      </c>
      <c r="P19" s="195"/>
    </row>
    <row r="20" spans="4:16" ht="14.5" x14ac:dyDescent="0.35">
      <c r="M20" s="205"/>
      <c r="N20" s="205"/>
      <c r="O20" s="200"/>
      <c r="P20" s="196"/>
    </row>
    <row r="23" spans="4:16" ht="13" x14ac:dyDescent="0.3">
      <c r="D23" s="220"/>
      <c r="E23" s="220"/>
      <c r="F23" s="220"/>
      <c r="G23" s="220"/>
      <c r="H23" s="220"/>
      <c r="I23" s="220"/>
      <c r="J23" s="220"/>
    </row>
    <row r="24" spans="4:16" ht="13" x14ac:dyDescent="0.25">
      <c r="D24" s="78"/>
      <c r="E24" s="78"/>
      <c r="F24" s="78"/>
      <c r="G24" s="78"/>
      <c r="H24" s="206"/>
      <c r="I24" s="78"/>
      <c r="J24" s="197"/>
    </row>
    <row r="25" spans="4:16" x14ac:dyDescent="0.25">
      <c r="E25" s="111"/>
      <c r="F25" s="197"/>
      <c r="G25" s="197"/>
      <c r="H25" s="197"/>
      <c r="I25" s="195"/>
      <c r="J25" s="195"/>
    </row>
    <row r="26" spans="4:16" x14ac:dyDescent="0.25">
      <c r="E26" s="111"/>
      <c r="F26" s="197"/>
      <c r="G26" s="197"/>
      <c r="H26" s="197"/>
      <c r="I26" s="195"/>
      <c r="J26" s="195"/>
    </row>
    <row r="27" spans="4:16" ht="13" x14ac:dyDescent="0.3">
      <c r="D27" s="221"/>
      <c r="E27" s="221"/>
      <c r="F27" s="221"/>
      <c r="G27" s="221"/>
      <c r="H27" s="221"/>
      <c r="I27" s="198"/>
      <c r="J27" s="198"/>
    </row>
    <row r="30" spans="4:16" x14ac:dyDescent="0.25">
      <c r="G30" s="200"/>
    </row>
    <row r="32" spans="4:16" x14ac:dyDescent="0.25">
      <c r="G32" s="205"/>
    </row>
  </sheetData>
  <mergeCells count="8">
    <mergeCell ref="B5:J6"/>
    <mergeCell ref="B7:J7"/>
    <mergeCell ref="D16:E16"/>
    <mergeCell ref="M8:P8"/>
    <mergeCell ref="D27:H27"/>
    <mergeCell ref="D23:J23"/>
    <mergeCell ref="C14:I14"/>
    <mergeCell ref="B9:B14"/>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37" zoomScale="85" zoomScaleNormal="85" workbookViewId="0">
      <selection activeCell="O16" sqref="O16"/>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263" t="s">
        <v>220</v>
      </c>
      <c r="B1" s="264"/>
      <c r="C1" s="264"/>
      <c r="D1" s="264"/>
      <c r="E1" s="264"/>
      <c r="F1" s="264"/>
      <c r="G1" s="264"/>
      <c r="H1" s="264"/>
      <c r="I1" s="265"/>
    </row>
    <row r="2" spans="1:9" ht="13" x14ac:dyDescent="0.25">
      <c r="A2" s="22"/>
      <c r="B2" s="22"/>
      <c r="C2" s="22"/>
      <c r="D2" s="22"/>
      <c r="E2" s="22"/>
      <c r="F2" s="22"/>
      <c r="G2" s="22"/>
      <c r="H2" s="22"/>
      <c r="I2" s="22"/>
    </row>
    <row r="3" spans="1:9" ht="13" x14ac:dyDescent="0.25">
      <c r="A3" s="22" t="s">
        <v>221</v>
      </c>
      <c r="B3" s="22"/>
      <c r="C3" s="22"/>
      <c r="D3" s="22"/>
      <c r="E3" s="22"/>
      <c r="F3" s="22"/>
      <c r="G3" s="22"/>
      <c r="H3" s="22"/>
      <c r="I3" s="22"/>
    </row>
    <row r="4" spans="1:9" ht="15" customHeight="1" x14ac:dyDescent="0.25">
      <c r="A4" s="438" t="s">
        <v>222</v>
      </c>
      <c r="B4" s="438"/>
      <c r="C4" s="438"/>
      <c r="D4" s="438"/>
      <c r="E4" s="438"/>
      <c r="F4" s="438"/>
      <c r="G4" s="438"/>
      <c r="H4" s="438"/>
      <c r="I4" s="438"/>
    </row>
    <row r="5" spans="1:9" ht="15" customHeight="1" x14ac:dyDescent="0.25">
      <c r="A5" s="438" t="s">
        <v>223</v>
      </c>
      <c r="B5" s="438"/>
      <c r="C5" s="438"/>
      <c r="D5" s="438"/>
      <c r="E5" s="438"/>
      <c r="F5" s="438"/>
      <c r="G5" s="438"/>
      <c r="H5" s="438"/>
      <c r="I5" s="438"/>
    </row>
    <row r="6" spans="1:9" ht="15" customHeight="1" x14ac:dyDescent="0.25">
      <c r="A6" s="438" t="s">
        <v>224</v>
      </c>
      <c r="B6" s="438"/>
      <c r="C6" s="438"/>
      <c r="D6" s="438"/>
      <c r="E6" s="438"/>
      <c r="F6" s="438"/>
      <c r="G6" s="438"/>
      <c r="H6" s="438"/>
      <c r="I6" s="438"/>
    </row>
    <row r="7" spans="1:9" ht="15" customHeight="1" x14ac:dyDescent="0.25">
      <c r="A7" s="438"/>
      <c r="B7" s="438"/>
      <c r="C7" s="438"/>
      <c r="D7" s="438"/>
      <c r="E7" s="438"/>
      <c r="F7" s="438"/>
      <c r="G7" s="438"/>
      <c r="H7" s="438"/>
      <c r="I7" s="438"/>
    </row>
    <row r="8" spans="1:9" ht="30.75" customHeight="1" x14ac:dyDescent="0.25">
      <c r="A8" s="438" t="s">
        <v>225</v>
      </c>
      <c r="B8" s="438"/>
      <c r="C8" s="438"/>
      <c r="D8" s="438"/>
      <c r="E8" s="438"/>
      <c r="F8" s="438"/>
      <c r="G8" s="438"/>
      <c r="H8" s="438"/>
      <c r="I8" s="438"/>
    </row>
    <row r="9" spans="1:9" ht="15" customHeight="1" x14ac:dyDescent="0.25">
      <c r="A9" s="430" t="s">
        <v>226</v>
      </c>
      <c r="B9" s="430"/>
      <c r="C9" s="430"/>
      <c r="D9" s="430"/>
      <c r="E9" s="430"/>
      <c r="F9" s="430"/>
      <c r="G9" s="430"/>
      <c r="H9" s="430"/>
      <c r="I9" s="430"/>
    </row>
    <row r="10" spans="1:9" ht="15" customHeight="1" x14ac:dyDescent="0.25">
      <c r="A10" s="430"/>
      <c r="B10" s="430"/>
      <c r="C10" s="430"/>
      <c r="D10" s="430"/>
      <c r="E10" s="430"/>
      <c r="F10" s="430"/>
      <c r="G10" s="430"/>
      <c r="H10" s="430"/>
      <c r="I10" s="430"/>
    </row>
    <row r="11" spans="1:9" ht="30" customHeight="1" x14ac:dyDescent="0.25">
      <c r="A11" s="438" t="s">
        <v>227</v>
      </c>
      <c r="B11" s="438"/>
      <c r="C11" s="438"/>
      <c r="D11" s="438"/>
      <c r="E11" s="438"/>
      <c r="F11" s="438"/>
      <c r="G11" s="438"/>
      <c r="H11" s="438"/>
      <c r="I11" s="438"/>
    </row>
    <row r="12" spans="1:9" ht="30" customHeight="1" x14ac:dyDescent="0.25">
      <c r="A12" s="438" t="s">
        <v>228</v>
      </c>
      <c r="B12" s="438"/>
      <c r="C12" s="438"/>
      <c r="D12" s="438"/>
      <c r="E12" s="438"/>
      <c r="F12" s="438"/>
      <c r="G12" s="438"/>
      <c r="H12" s="438"/>
      <c r="I12" s="438"/>
    </row>
    <row r="13" spans="1:9" ht="30" customHeight="1" x14ac:dyDescent="0.25">
      <c r="A13" s="438" t="s">
        <v>229</v>
      </c>
      <c r="B13" s="438"/>
      <c r="C13" s="438"/>
      <c r="D13" s="438"/>
      <c r="E13" s="438"/>
      <c r="F13" s="438"/>
      <c r="G13" s="438"/>
      <c r="H13" s="438"/>
      <c r="I13" s="438"/>
    </row>
    <row r="14" spans="1:9" ht="30" customHeight="1" x14ac:dyDescent="0.25">
      <c r="A14" s="438" t="s">
        <v>230</v>
      </c>
      <c r="B14" s="438"/>
      <c r="C14" s="438"/>
      <c r="D14" s="438"/>
      <c r="E14" s="438"/>
      <c r="F14" s="438"/>
      <c r="G14" s="438"/>
      <c r="H14" s="438"/>
      <c r="I14" s="438"/>
    </row>
    <row r="15" spans="1:9" ht="30" customHeight="1" x14ac:dyDescent="0.25">
      <c r="A15" s="431" t="s">
        <v>231</v>
      </c>
      <c r="B15" s="431"/>
      <c r="C15" s="431"/>
      <c r="D15" s="431"/>
      <c r="E15" s="431"/>
      <c r="F15" s="431"/>
      <c r="G15" s="431"/>
      <c r="H15" s="431"/>
      <c r="I15" s="431"/>
    </row>
    <row r="16" spans="1:9" ht="12.75" customHeight="1" thickBot="1" x14ac:dyDescent="0.3">
      <c r="A16" s="431"/>
      <c r="B16" s="431"/>
      <c r="C16" s="431"/>
      <c r="D16" s="431"/>
      <c r="E16" s="431"/>
      <c r="F16" s="431"/>
      <c r="G16" s="431"/>
      <c r="H16" s="431"/>
      <c r="I16" s="431"/>
    </row>
    <row r="17" spans="1:9" ht="13.5" thickBot="1" x14ac:dyDescent="0.3">
      <c r="A17" s="435" t="s">
        <v>232</v>
      </c>
      <c r="B17" s="436"/>
      <c r="C17" s="436"/>
      <c r="D17" s="436"/>
      <c r="E17" s="436"/>
      <c r="F17" s="436"/>
      <c r="G17" s="436"/>
      <c r="H17" s="436"/>
      <c r="I17" s="437"/>
    </row>
    <row r="19" spans="1:9" ht="13" x14ac:dyDescent="0.3">
      <c r="A19" s="232" t="s">
        <v>59</v>
      </c>
      <c r="B19" s="232"/>
      <c r="C19" s="232"/>
      <c r="D19" s="232"/>
      <c r="E19" s="232"/>
      <c r="F19" s="232"/>
      <c r="G19" s="232"/>
      <c r="H19" s="232"/>
      <c r="I19" s="232"/>
    </row>
    <row r="20" spans="1:9" ht="13" x14ac:dyDescent="0.3">
      <c r="A20" s="31" t="s">
        <v>60</v>
      </c>
      <c r="B20" s="255" t="s">
        <v>61</v>
      </c>
      <c r="C20" s="256"/>
      <c r="D20" s="256"/>
      <c r="E20" s="256"/>
      <c r="F20" s="256"/>
      <c r="G20" s="256"/>
      <c r="H20" s="257"/>
      <c r="I20" s="8" t="s">
        <v>46</v>
      </c>
    </row>
    <row r="21" spans="1:9" ht="24.75" customHeight="1" x14ac:dyDescent="0.25">
      <c r="A21" s="31" t="s">
        <v>15</v>
      </c>
      <c r="B21" s="432" t="s">
        <v>233</v>
      </c>
      <c r="C21" s="236"/>
      <c r="D21" s="236"/>
      <c r="E21" s="236"/>
      <c r="F21" s="236"/>
      <c r="G21" s="236"/>
      <c r="H21" s="237"/>
      <c r="I21" s="58">
        <f>1/12</f>
        <v>8.3333333333333329E-2</v>
      </c>
    </row>
    <row r="22" spans="1:9" ht="24.75" customHeight="1" x14ac:dyDescent="0.3">
      <c r="A22" s="8" t="s">
        <v>18</v>
      </c>
      <c r="B22" s="432" t="s">
        <v>234</v>
      </c>
      <c r="C22" s="433"/>
      <c r="D22" s="433"/>
      <c r="E22" s="433"/>
      <c r="F22" s="433"/>
      <c r="G22" s="433"/>
      <c r="H22" s="434"/>
      <c r="I22" s="12">
        <v>0.121</v>
      </c>
    </row>
    <row r="23" spans="1:9" ht="13" x14ac:dyDescent="0.3">
      <c r="A23" s="218" t="s">
        <v>63</v>
      </c>
      <c r="B23" s="218"/>
      <c r="C23" s="218"/>
      <c r="D23" s="218"/>
      <c r="E23" s="218"/>
      <c r="F23" s="218"/>
      <c r="G23" s="218"/>
      <c r="H23" s="26"/>
      <c r="I23" s="26">
        <f>TRUNC(SUM(I21:I22),4)</f>
        <v>0.20430000000000001</v>
      </c>
    </row>
    <row r="24" spans="1:9" ht="37.5" customHeight="1" x14ac:dyDescent="0.25">
      <c r="A24" s="31" t="s">
        <v>20</v>
      </c>
      <c r="B24" s="432" t="s">
        <v>235</v>
      </c>
      <c r="C24" s="433"/>
      <c r="D24" s="433"/>
      <c r="E24" s="433"/>
      <c r="F24" s="433"/>
      <c r="G24" s="433"/>
      <c r="H24" s="434"/>
      <c r="I24" s="58">
        <v>7.8200000000000006E-2</v>
      </c>
    </row>
    <row r="25" spans="1:9" ht="13" x14ac:dyDescent="0.3">
      <c r="A25" s="218" t="s">
        <v>65</v>
      </c>
      <c r="B25" s="218"/>
      <c r="C25" s="218"/>
      <c r="D25" s="218"/>
      <c r="E25" s="218"/>
      <c r="F25" s="218"/>
      <c r="G25" s="218"/>
      <c r="H25" s="26"/>
      <c r="I25" s="26">
        <f>TRUNC(SUM(I23:I24),4)</f>
        <v>0.28249999999999997</v>
      </c>
    </row>
    <row r="26" spans="1:9" ht="13" x14ac:dyDescent="0.3">
      <c r="A26" s="65" t="s">
        <v>236</v>
      </c>
      <c r="B26" s="8"/>
      <c r="C26" s="8"/>
      <c r="D26" s="8"/>
      <c r="E26" s="8"/>
      <c r="F26" s="8"/>
      <c r="G26" s="8"/>
      <c r="H26" s="64"/>
      <c r="I26" s="64"/>
    </row>
    <row r="27" spans="1:9" s="9" customFormat="1" ht="13" x14ac:dyDescent="0.3">
      <c r="A27" s="21"/>
    </row>
    <row r="28" spans="1:9" s="9" customFormat="1" ht="13" x14ac:dyDescent="0.3">
      <c r="A28" s="21"/>
    </row>
    <row r="29" spans="1:9" ht="13" x14ac:dyDescent="0.3">
      <c r="A29" s="3"/>
      <c r="B29" s="3"/>
      <c r="C29" s="3"/>
      <c r="D29" s="3"/>
      <c r="E29" s="3"/>
      <c r="F29" s="3"/>
      <c r="G29" s="3"/>
      <c r="H29" s="3"/>
      <c r="I29" s="4"/>
    </row>
    <row r="30" spans="1:9" s="9" customFormat="1" ht="13" x14ac:dyDescent="0.3">
      <c r="A30" s="232" t="s">
        <v>106</v>
      </c>
      <c r="B30" s="232"/>
      <c r="C30" s="232"/>
      <c r="D30" s="232"/>
      <c r="E30" s="232"/>
      <c r="F30" s="232"/>
      <c r="G30" s="232"/>
      <c r="H30" s="232"/>
      <c r="I30" s="232"/>
    </row>
    <row r="31" spans="1:9" ht="13" x14ac:dyDescent="0.3">
      <c r="A31" s="8">
        <v>3</v>
      </c>
      <c r="B31" s="227" t="s">
        <v>107</v>
      </c>
      <c r="C31" s="227"/>
      <c r="D31" s="227"/>
      <c r="E31" s="227"/>
      <c r="F31" s="227"/>
      <c r="G31" s="227"/>
      <c r="H31" s="8" t="s">
        <v>46</v>
      </c>
      <c r="I31" s="8" t="s">
        <v>47</v>
      </c>
    </row>
    <row r="32" spans="1:9" ht="13" x14ac:dyDescent="0.3">
      <c r="A32" s="8" t="s">
        <v>15</v>
      </c>
      <c r="B32" s="229" t="s">
        <v>108</v>
      </c>
      <c r="C32" s="229"/>
      <c r="D32" s="229"/>
      <c r="E32" s="229"/>
      <c r="F32" s="229"/>
      <c r="G32" s="229"/>
      <c r="H32" s="1">
        <v>4.1999999999999997E-3</v>
      </c>
      <c r="I32" s="13"/>
    </row>
    <row r="33" spans="1:11" ht="13" x14ac:dyDescent="0.25">
      <c r="A33" s="31" t="s">
        <v>18</v>
      </c>
      <c r="B33" s="247" t="s">
        <v>109</v>
      </c>
      <c r="C33" s="247"/>
      <c r="D33" s="247"/>
      <c r="E33" s="247"/>
      <c r="F33" s="247"/>
      <c r="G33" s="247"/>
      <c r="H33" s="58">
        <v>0.08</v>
      </c>
      <c r="I33" s="59"/>
    </row>
    <row r="34" spans="1:11" ht="39" customHeight="1" x14ac:dyDescent="0.25">
      <c r="A34" s="31" t="s">
        <v>20</v>
      </c>
      <c r="B34" s="247" t="s">
        <v>237</v>
      </c>
      <c r="C34" s="247"/>
      <c r="D34" s="247"/>
      <c r="E34" s="247"/>
      <c r="F34" s="247"/>
      <c r="G34" s="247"/>
      <c r="H34" s="58">
        <v>2E-3</v>
      </c>
      <c r="I34" s="59"/>
      <c r="K34" s="46"/>
    </row>
    <row r="35" spans="1:11" ht="13" x14ac:dyDescent="0.3">
      <c r="A35" s="8" t="s">
        <v>22</v>
      </c>
      <c r="B35" s="229" t="s">
        <v>111</v>
      </c>
      <c r="C35" s="229"/>
      <c r="D35" s="229"/>
      <c r="E35" s="229"/>
      <c r="F35" s="229"/>
      <c r="G35" s="229"/>
      <c r="H35" s="1">
        <v>1.9400000000000001E-2</v>
      </c>
      <c r="I35" s="13"/>
    </row>
    <row r="36" spans="1:11" ht="13" x14ac:dyDescent="0.3">
      <c r="A36" s="8" t="s">
        <v>52</v>
      </c>
      <c r="B36" s="248" t="s">
        <v>112</v>
      </c>
      <c r="C36" s="248"/>
      <c r="D36" s="248"/>
      <c r="E36" s="248"/>
      <c r="F36" s="248"/>
      <c r="G36" s="248"/>
      <c r="H36" s="12">
        <v>0.36799999999999999</v>
      </c>
      <c r="I36" s="13"/>
    </row>
    <row r="37" spans="1:11" ht="37.5" customHeight="1" x14ac:dyDescent="0.25">
      <c r="A37" s="31" t="s">
        <v>54</v>
      </c>
      <c r="B37" s="247" t="s">
        <v>238</v>
      </c>
      <c r="C37" s="247"/>
      <c r="D37" s="247"/>
      <c r="E37" s="247"/>
      <c r="F37" s="247"/>
      <c r="G37" s="247"/>
      <c r="H37" s="58">
        <v>3.7999999999999999E-2</v>
      </c>
      <c r="I37" s="59"/>
    </row>
    <row r="38" spans="1:11" ht="13" x14ac:dyDescent="0.3">
      <c r="A38" s="228" t="s">
        <v>114</v>
      </c>
      <c r="B38" s="228"/>
      <c r="C38" s="228"/>
      <c r="D38" s="228"/>
      <c r="E38" s="228"/>
      <c r="F38" s="228"/>
      <c r="G38" s="228"/>
      <c r="H38" s="26"/>
      <c r="I38" s="54"/>
    </row>
    <row r="39" spans="1:11" ht="13" x14ac:dyDescent="0.3">
      <c r="A39" s="3"/>
      <c r="B39" s="3"/>
      <c r="C39" s="3"/>
      <c r="D39" s="3"/>
      <c r="E39" s="3"/>
      <c r="F39" s="3"/>
      <c r="G39" s="3"/>
      <c r="H39" s="28"/>
      <c r="I39" s="4"/>
    </row>
    <row r="40" spans="1:11" ht="13" x14ac:dyDescent="0.3">
      <c r="A40" s="439" t="s">
        <v>239</v>
      </c>
      <c r="B40" s="9" t="s">
        <v>240</v>
      </c>
      <c r="C40" s="3"/>
      <c r="D40" s="3"/>
      <c r="E40" s="3"/>
      <c r="F40" s="3"/>
      <c r="G40" s="3"/>
      <c r="H40" s="28"/>
      <c r="I40" s="4"/>
    </row>
    <row r="41" spans="1:11" ht="13" x14ac:dyDescent="0.3">
      <c r="A41" s="439"/>
      <c r="B41" s="66" t="s">
        <v>241</v>
      </c>
      <c r="C41" s="3"/>
      <c r="D41" s="3"/>
      <c r="E41" s="3"/>
      <c r="F41" s="3"/>
      <c r="G41" s="3"/>
      <c r="H41" s="28"/>
      <c r="I41" s="4"/>
    </row>
    <row r="42" spans="1:11" ht="13" x14ac:dyDescent="0.3">
      <c r="A42" s="439"/>
      <c r="B42" t="s">
        <v>242</v>
      </c>
      <c r="C42" s="3"/>
      <c r="D42" s="3"/>
      <c r="E42" s="3"/>
      <c r="F42" s="3"/>
      <c r="G42" s="3"/>
      <c r="H42" s="28"/>
      <c r="I42" s="4"/>
    </row>
    <row r="43" spans="1:11" ht="13" x14ac:dyDescent="0.3">
      <c r="A43" s="439"/>
      <c r="B43" s="66" t="s">
        <v>243</v>
      </c>
      <c r="C43" s="3"/>
      <c r="D43" s="3"/>
      <c r="E43" s="3"/>
      <c r="F43" s="3"/>
      <c r="G43" s="3"/>
      <c r="H43" s="28"/>
      <c r="I43" s="4"/>
    </row>
    <row r="44" spans="1:11" ht="13" x14ac:dyDescent="0.3">
      <c r="A44" s="439"/>
      <c r="B44" s="66" t="s">
        <v>244</v>
      </c>
      <c r="C44" s="3"/>
      <c r="D44" s="3"/>
      <c r="E44" s="3"/>
      <c r="F44" s="3"/>
      <c r="G44" s="3"/>
      <c r="H44" s="28"/>
      <c r="I44" s="4"/>
    </row>
    <row r="45" spans="1:11" ht="13" x14ac:dyDescent="0.3">
      <c r="A45" s="439"/>
      <c r="B45" s="66" t="s">
        <v>245</v>
      </c>
      <c r="C45" s="3"/>
      <c r="D45" s="3"/>
      <c r="E45" s="3"/>
      <c r="F45" s="3"/>
      <c r="G45" s="3"/>
      <c r="H45" s="28"/>
      <c r="I45" s="4"/>
    </row>
    <row r="46" spans="1:11" ht="13" x14ac:dyDescent="0.3">
      <c r="A46" s="439"/>
      <c r="B46" s="67" t="s">
        <v>246</v>
      </c>
      <c r="C46" s="3"/>
      <c r="D46" s="3"/>
      <c r="E46" s="3"/>
      <c r="F46" s="3"/>
      <c r="G46" s="3"/>
      <c r="H46" s="28"/>
      <c r="I46" s="4"/>
    </row>
    <row r="47" spans="1:11" ht="13" x14ac:dyDescent="0.3">
      <c r="A47" s="3"/>
      <c r="C47" s="3"/>
      <c r="D47" s="3"/>
      <c r="E47" s="3"/>
      <c r="F47" s="3"/>
      <c r="G47" s="3"/>
      <c r="H47" s="28"/>
      <c r="I47" s="4"/>
    </row>
    <row r="48" spans="1:11" ht="13" x14ac:dyDescent="0.3">
      <c r="A48" s="439" t="s">
        <v>247</v>
      </c>
      <c r="B48" s="66" t="s">
        <v>248</v>
      </c>
      <c r="C48" s="3"/>
      <c r="D48" s="3"/>
      <c r="E48" s="3"/>
      <c r="F48" s="3"/>
      <c r="G48" s="3"/>
      <c r="H48" s="28"/>
      <c r="I48" s="4"/>
    </row>
    <row r="49" spans="1:10" ht="13" x14ac:dyDescent="0.3">
      <c r="A49" s="439"/>
      <c r="B49" s="66" t="s">
        <v>249</v>
      </c>
      <c r="C49" s="3"/>
      <c r="D49" s="3"/>
      <c r="E49" s="3"/>
      <c r="F49" s="3"/>
      <c r="G49" s="3"/>
      <c r="H49" s="28"/>
      <c r="I49" s="4"/>
    </row>
    <row r="50" spans="1:10" ht="13" x14ac:dyDescent="0.3">
      <c r="A50" s="3"/>
      <c r="B50" s="67"/>
      <c r="C50" s="3"/>
      <c r="D50" s="3"/>
      <c r="E50" s="3"/>
      <c r="F50" s="3"/>
      <c r="G50" s="3"/>
      <c r="H50" s="28"/>
      <c r="I50" s="4"/>
    </row>
    <row r="51" spans="1:10" ht="27" customHeight="1" x14ac:dyDescent="0.25">
      <c r="A51" s="439" t="s">
        <v>250</v>
      </c>
      <c r="B51" s="428" t="s">
        <v>251</v>
      </c>
      <c r="C51" s="428"/>
      <c r="D51" s="428"/>
      <c r="E51" s="428"/>
      <c r="F51" s="428"/>
      <c r="G51" s="428"/>
      <c r="H51" s="428"/>
      <c r="I51" s="428"/>
    </row>
    <row r="52" spans="1:10" ht="13" x14ac:dyDescent="0.3">
      <c r="A52" s="439"/>
      <c r="B52" s="66" t="s">
        <v>252</v>
      </c>
      <c r="C52" s="3"/>
      <c r="D52" s="3"/>
      <c r="E52" s="3"/>
      <c r="F52" s="3"/>
      <c r="G52" s="3"/>
      <c r="H52" s="28"/>
      <c r="I52" s="4"/>
    </row>
    <row r="53" spans="1:10" ht="13" x14ac:dyDescent="0.3">
      <c r="A53" s="3"/>
      <c r="B53" s="67"/>
      <c r="C53" s="3"/>
      <c r="D53" s="3"/>
      <c r="E53" s="3"/>
      <c r="F53" s="3"/>
      <c r="G53" s="3"/>
      <c r="H53" s="28"/>
      <c r="I53" s="4"/>
    </row>
    <row r="54" spans="1:10" ht="13" x14ac:dyDescent="0.3">
      <c r="A54" s="3" t="s">
        <v>253</v>
      </c>
      <c r="B54" s="45" t="s">
        <v>254</v>
      </c>
      <c r="C54" s="3"/>
      <c r="D54" s="3"/>
      <c r="E54" s="3"/>
      <c r="F54" s="3"/>
      <c r="G54" s="3"/>
      <c r="H54" s="28"/>
      <c r="I54" s="4"/>
    </row>
    <row r="56" spans="1:10" ht="12.75" customHeight="1" x14ac:dyDescent="0.25">
      <c r="A56" s="292" t="s">
        <v>255</v>
      </c>
      <c r="B56" s="292"/>
      <c r="C56" s="292"/>
      <c r="D56" s="292"/>
      <c r="E56" s="292"/>
      <c r="F56" s="292"/>
      <c r="G56" s="292"/>
      <c r="H56" s="292"/>
      <c r="I56" s="292"/>
      <c r="J56" s="292"/>
    </row>
    <row r="57" spans="1:10" x14ac:dyDescent="0.25">
      <c r="A57" s="292"/>
      <c r="B57" s="292"/>
      <c r="C57" s="292"/>
      <c r="D57" s="292"/>
      <c r="E57" s="292"/>
      <c r="F57" s="292"/>
      <c r="G57" s="292"/>
      <c r="H57" s="292"/>
      <c r="I57" s="292"/>
      <c r="J57" s="292"/>
    </row>
    <row r="58" spans="1:10" x14ac:dyDescent="0.25">
      <c r="A58" s="292"/>
      <c r="B58" s="292"/>
      <c r="C58" s="292"/>
      <c r="D58" s="292"/>
      <c r="E58" s="292"/>
      <c r="F58" s="292"/>
      <c r="G58" s="292"/>
      <c r="H58" s="292"/>
      <c r="I58" s="292"/>
      <c r="J58" s="292"/>
    </row>
    <row r="59" spans="1:10" x14ac:dyDescent="0.25">
      <c r="A59" s="292"/>
      <c r="B59" s="292"/>
      <c r="C59" s="292"/>
      <c r="D59" s="292"/>
      <c r="E59" s="292"/>
      <c r="F59" s="292"/>
      <c r="G59" s="292"/>
      <c r="H59" s="292"/>
      <c r="I59" s="292"/>
      <c r="J59" s="292"/>
    </row>
    <row r="60" spans="1:10" x14ac:dyDescent="0.25">
      <c r="A60" s="292"/>
      <c r="B60" s="292"/>
      <c r="C60" s="292"/>
      <c r="D60" s="292"/>
      <c r="E60" s="292"/>
      <c r="F60" s="292"/>
      <c r="G60" s="292"/>
      <c r="H60" s="292"/>
      <c r="I60" s="292"/>
      <c r="J60" s="292"/>
    </row>
    <row r="61" spans="1:10" x14ac:dyDescent="0.25">
      <c r="A61" s="60"/>
      <c r="B61" s="60"/>
      <c r="C61" s="60"/>
      <c r="D61" s="60"/>
      <c r="E61" s="60"/>
      <c r="F61" s="60"/>
      <c r="G61" s="60"/>
      <c r="H61" s="60"/>
      <c r="I61" s="60"/>
      <c r="J61" s="60"/>
    </row>
    <row r="62" spans="1:10" ht="13" x14ac:dyDescent="0.3">
      <c r="A62" s="439" t="s">
        <v>256</v>
      </c>
      <c r="B62" s="66" t="s">
        <v>257</v>
      </c>
      <c r="C62" s="3"/>
      <c r="D62" s="3"/>
      <c r="E62" s="3"/>
      <c r="F62" s="3"/>
      <c r="G62" s="60"/>
      <c r="H62" s="60"/>
      <c r="I62" s="60"/>
      <c r="J62" s="60"/>
    </row>
    <row r="63" spans="1:10" ht="13" x14ac:dyDescent="0.3">
      <c r="A63" s="439"/>
      <c r="B63" s="66" t="s">
        <v>258</v>
      </c>
      <c r="C63" s="3"/>
      <c r="D63" s="3"/>
      <c r="E63" s="3"/>
      <c r="F63" s="3"/>
      <c r="G63" s="60"/>
      <c r="H63" s="60"/>
      <c r="I63" s="60"/>
      <c r="J63" s="60"/>
    </row>
    <row r="64" spans="1:10" x14ac:dyDescent="0.25">
      <c r="A64" s="60"/>
      <c r="B64" s="60"/>
      <c r="C64" s="60"/>
      <c r="D64" s="60"/>
      <c r="E64" s="60"/>
      <c r="F64" s="60"/>
      <c r="G64" s="60"/>
      <c r="H64" s="60"/>
      <c r="I64" s="60"/>
      <c r="J64" s="60"/>
    </row>
    <row r="65" spans="1:10" x14ac:dyDescent="0.25">
      <c r="A65" s="439" t="s">
        <v>259</v>
      </c>
      <c r="B65" s="428" t="s">
        <v>251</v>
      </c>
      <c r="C65" s="428"/>
      <c r="D65" s="428"/>
      <c r="E65" s="428"/>
      <c r="F65" s="428"/>
      <c r="G65" s="428"/>
      <c r="H65" s="428"/>
      <c r="I65" s="428"/>
      <c r="J65" s="60"/>
    </row>
    <row r="66" spans="1:10" ht="13" x14ac:dyDescent="0.3">
      <c r="A66" s="439"/>
      <c r="B66" s="66" t="s">
        <v>260</v>
      </c>
      <c r="C66" s="3"/>
      <c r="D66" s="3"/>
      <c r="E66" s="3"/>
      <c r="F66" s="3"/>
      <c r="G66" s="3"/>
      <c r="H66" s="28"/>
      <c r="I66" s="4"/>
      <c r="J66" s="60"/>
    </row>
    <row r="67" spans="1:10" x14ac:dyDescent="0.25">
      <c r="A67" s="60"/>
      <c r="B67" s="60"/>
      <c r="C67" s="60"/>
      <c r="D67" s="60"/>
      <c r="E67" s="60"/>
      <c r="F67" s="60"/>
      <c r="G67" s="60"/>
      <c r="H67" s="60"/>
      <c r="I67" s="60"/>
      <c r="J67" s="60"/>
    </row>
    <row r="68" spans="1:10" x14ac:dyDescent="0.25">
      <c r="A68" s="60"/>
      <c r="B68" s="60"/>
      <c r="C68" s="60"/>
      <c r="D68" s="60"/>
      <c r="E68" s="60"/>
      <c r="F68" s="60"/>
      <c r="G68" s="60"/>
      <c r="H68" s="60"/>
      <c r="I68" s="60"/>
      <c r="J68" s="60"/>
    </row>
    <row r="69" spans="1:10" ht="13" x14ac:dyDescent="0.3">
      <c r="A69" s="33" t="s">
        <v>118</v>
      </c>
      <c r="B69" s="218" t="s">
        <v>119</v>
      </c>
      <c r="C69" s="218"/>
      <c r="D69" s="218"/>
      <c r="E69" s="218"/>
      <c r="F69" s="218"/>
      <c r="G69" s="218"/>
      <c r="H69" s="19" t="s">
        <v>46</v>
      </c>
      <c r="I69" s="19" t="s">
        <v>47</v>
      </c>
      <c r="J69" s="60"/>
    </row>
    <row r="70" spans="1:10" ht="13" x14ac:dyDescent="0.3">
      <c r="A70" s="33" t="s">
        <v>15</v>
      </c>
      <c r="B70" s="229" t="s">
        <v>120</v>
      </c>
      <c r="C70" s="229"/>
      <c r="D70" s="229"/>
      <c r="E70" s="229"/>
      <c r="F70" s="229"/>
      <c r="G70" s="229"/>
      <c r="H70" s="27"/>
      <c r="I70" s="27"/>
      <c r="J70" s="60"/>
    </row>
    <row r="71" spans="1:10" ht="24" customHeight="1" x14ac:dyDescent="0.25">
      <c r="A71" s="39" t="s">
        <v>18</v>
      </c>
      <c r="B71" s="258" t="s">
        <v>261</v>
      </c>
      <c r="C71" s="258"/>
      <c r="D71" s="258"/>
      <c r="E71" s="258"/>
      <c r="F71" s="258"/>
      <c r="G71" s="258"/>
      <c r="H71" s="68">
        <v>1.67E-2</v>
      </c>
      <c r="I71" s="59">
        <f>H71*$I$45</f>
        <v>0</v>
      </c>
      <c r="J71" s="60"/>
    </row>
    <row r="72" spans="1:10" ht="36" customHeight="1" x14ac:dyDescent="0.25">
      <c r="A72" s="39" t="s">
        <v>20</v>
      </c>
      <c r="B72" s="429" t="s">
        <v>262</v>
      </c>
      <c r="C72" s="429"/>
      <c r="D72" s="429"/>
      <c r="E72" s="429"/>
      <c r="F72" s="429"/>
      <c r="G72" s="429"/>
      <c r="H72" s="68">
        <v>2.0000000000000001E-4</v>
      </c>
      <c r="I72" s="59">
        <f>H72*$I$45</f>
        <v>0</v>
      </c>
      <c r="J72" s="60"/>
    </row>
    <row r="73" spans="1:10" ht="42.75" customHeight="1" x14ac:dyDescent="0.25">
      <c r="A73" s="39" t="s">
        <v>22</v>
      </c>
      <c r="B73" s="429" t="s">
        <v>263</v>
      </c>
      <c r="C73" s="429"/>
      <c r="D73" s="429"/>
      <c r="E73" s="429"/>
      <c r="F73" s="429"/>
      <c r="G73" s="429"/>
      <c r="H73" s="58">
        <v>6.9999999999999999E-4</v>
      </c>
      <c r="I73" s="59">
        <f>H73*$I$45</f>
        <v>0</v>
      </c>
      <c r="J73" s="60"/>
    </row>
    <row r="74" spans="1:10" ht="35.25" customHeight="1" x14ac:dyDescent="0.25">
      <c r="A74" s="31" t="s">
        <v>52</v>
      </c>
      <c r="B74" s="429" t="s">
        <v>264</v>
      </c>
      <c r="C74" s="429"/>
      <c r="D74" s="429"/>
      <c r="E74" s="429"/>
      <c r="F74" s="429"/>
      <c r="G74" s="429"/>
      <c r="H74" s="68">
        <v>2.8999999999999998E-3</v>
      </c>
      <c r="I74" s="59">
        <f>H74*$I$45</f>
        <v>0</v>
      </c>
      <c r="J74" s="60"/>
    </row>
    <row r="75" spans="1:10" ht="13" x14ac:dyDescent="0.3">
      <c r="A75" s="8" t="s">
        <v>54</v>
      </c>
      <c r="B75" s="229" t="s">
        <v>125</v>
      </c>
      <c r="C75" s="229"/>
      <c r="D75" s="229"/>
      <c r="E75" s="229"/>
      <c r="F75" s="229"/>
      <c r="G75" s="229"/>
      <c r="H75" s="69"/>
      <c r="I75" s="13">
        <f t="shared" ref="I75" si="0">H75*$I$45</f>
        <v>0</v>
      </c>
      <c r="J75" s="60"/>
    </row>
    <row r="76" spans="1:10" ht="13" x14ac:dyDescent="0.3">
      <c r="A76" s="218" t="s">
        <v>126</v>
      </c>
      <c r="B76" s="218"/>
      <c r="C76" s="218"/>
      <c r="D76" s="218"/>
      <c r="E76" s="218"/>
      <c r="F76" s="218"/>
      <c r="G76" s="218"/>
      <c r="H76" s="26"/>
      <c r="I76" s="27">
        <f>SUM(I71:I75)</f>
        <v>0</v>
      </c>
      <c r="J76" s="60"/>
    </row>
    <row r="77" spans="1:10" ht="13" x14ac:dyDescent="0.3">
      <c r="A77" s="8" t="s">
        <v>79</v>
      </c>
      <c r="B77" s="229" t="s">
        <v>127</v>
      </c>
      <c r="C77" s="229"/>
      <c r="D77" s="229"/>
      <c r="E77" s="229"/>
      <c r="F77" s="229"/>
      <c r="G77" s="229"/>
      <c r="H77" s="1">
        <v>0.36799999999999999</v>
      </c>
      <c r="I77" s="13">
        <f>I76*H77</f>
        <v>0</v>
      </c>
      <c r="J77" s="60"/>
    </row>
    <row r="78" spans="1:10" ht="13" x14ac:dyDescent="0.3">
      <c r="A78" s="218" t="s">
        <v>128</v>
      </c>
      <c r="B78" s="218"/>
      <c r="C78" s="218"/>
      <c r="D78" s="218"/>
      <c r="E78" s="218"/>
      <c r="F78" s="218"/>
      <c r="G78" s="218"/>
      <c r="H78" s="26"/>
      <c r="I78" s="27">
        <f>SUM(I76:I77)</f>
        <v>0</v>
      </c>
    </row>
    <row r="79" spans="1:10" ht="13" x14ac:dyDescent="0.3">
      <c r="A79" s="8"/>
      <c r="B79" s="251"/>
      <c r="C79" s="251"/>
      <c r="D79" s="251"/>
      <c r="E79" s="251"/>
      <c r="F79" s="251"/>
      <c r="G79" s="251"/>
      <c r="H79" s="251"/>
      <c r="I79" s="13"/>
    </row>
    <row r="80" spans="1:10" ht="13" x14ac:dyDescent="0.3">
      <c r="A80" s="3"/>
      <c r="B80" s="21"/>
      <c r="C80" s="21"/>
      <c r="D80" s="21"/>
      <c r="E80" s="21"/>
      <c r="F80" s="21"/>
      <c r="G80" s="21"/>
      <c r="H80" s="21"/>
      <c r="I80" s="7"/>
    </row>
    <row r="81" spans="1:9" x14ac:dyDescent="0.25">
      <c r="A81" s="424" t="s">
        <v>265</v>
      </c>
      <c r="B81" s="424"/>
      <c r="C81" s="424"/>
      <c r="D81" s="424"/>
      <c r="E81" s="424"/>
      <c r="F81" s="424"/>
      <c r="G81" s="424"/>
      <c r="H81" s="424"/>
      <c r="I81" s="424"/>
    </row>
    <row r="82" spans="1:9" x14ac:dyDescent="0.25">
      <c r="A82" s="424"/>
      <c r="B82" s="424"/>
      <c r="C82" s="424"/>
      <c r="D82" s="424"/>
      <c r="E82" s="424"/>
      <c r="F82" s="424"/>
      <c r="G82" s="424"/>
      <c r="H82" s="424"/>
      <c r="I82" s="424"/>
    </row>
    <row r="83" spans="1:9" x14ac:dyDescent="0.25">
      <c r="A83" s="424"/>
      <c r="B83" s="424"/>
      <c r="C83" s="424"/>
      <c r="D83" s="424"/>
      <c r="E83" s="424"/>
      <c r="F83" s="424"/>
      <c r="G83" s="424"/>
      <c r="H83" s="424"/>
      <c r="I83" s="424"/>
    </row>
    <row r="84" spans="1:9" x14ac:dyDescent="0.25">
      <c r="A84" s="424"/>
      <c r="B84" s="424"/>
      <c r="C84" s="424"/>
      <c r="D84" s="424"/>
      <c r="E84" s="424"/>
      <c r="F84" s="424"/>
      <c r="G84" s="424"/>
      <c r="H84" s="424"/>
      <c r="I84" s="424"/>
    </row>
    <row r="85" spans="1:9" x14ac:dyDescent="0.25">
      <c r="A85" s="424"/>
      <c r="B85" s="424"/>
      <c r="C85" s="424"/>
      <c r="D85" s="424"/>
      <c r="E85" s="424"/>
      <c r="F85" s="424"/>
      <c r="G85" s="424"/>
      <c r="H85" s="424"/>
      <c r="I85" s="424"/>
    </row>
    <row r="86" spans="1:9" ht="13" x14ac:dyDescent="0.3">
      <c r="A86" s="180"/>
      <c r="B86" s="180"/>
      <c r="C86" s="180"/>
      <c r="D86" s="180"/>
      <c r="E86" s="180"/>
      <c r="F86" s="180"/>
      <c r="G86" s="180"/>
      <c r="H86" s="180"/>
      <c r="I86" s="180"/>
    </row>
    <row r="87" spans="1:9" ht="16" thickBot="1" x14ac:dyDescent="0.35">
      <c r="A87" s="179"/>
      <c r="D87" s="180"/>
      <c r="E87" s="180"/>
      <c r="F87" s="180"/>
      <c r="G87" s="180"/>
      <c r="H87" s="180"/>
      <c r="I87" s="180"/>
    </row>
    <row r="88" spans="1:9" ht="26.5" thickBot="1" x14ac:dyDescent="0.35">
      <c r="A88" s="72" t="s">
        <v>179</v>
      </c>
      <c r="B88" s="73" t="s">
        <v>266</v>
      </c>
      <c r="C88" s="73" t="s">
        <v>267</v>
      </c>
      <c r="D88" s="180"/>
      <c r="E88" s="180"/>
      <c r="F88" s="180"/>
      <c r="G88" s="180"/>
      <c r="H88" s="180"/>
      <c r="I88" s="180"/>
    </row>
    <row r="89" spans="1:9" ht="13.5" thickBot="1" x14ac:dyDescent="0.35">
      <c r="A89" s="74" t="s">
        <v>268</v>
      </c>
      <c r="B89" s="75">
        <v>8.3299999999999999E-2</v>
      </c>
      <c r="C89" s="75">
        <v>6.9410000000000001E-3</v>
      </c>
      <c r="D89" s="180"/>
      <c r="E89" s="180"/>
      <c r="F89" s="180"/>
      <c r="G89" s="180"/>
      <c r="H89" s="180"/>
      <c r="I89" s="180"/>
    </row>
    <row r="90" spans="1:9" ht="38" thickBot="1" x14ac:dyDescent="0.35">
      <c r="A90" s="74" t="s">
        <v>269</v>
      </c>
      <c r="B90" s="75">
        <v>2.7799999999999998E-2</v>
      </c>
      <c r="C90" s="75">
        <v>2.3159999999999999E-3</v>
      </c>
      <c r="D90" s="180"/>
      <c r="E90" s="180"/>
      <c r="F90" s="180"/>
      <c r="G90" s="180"/>
      <c r="H90" s="180"/>
      <c r="I90" s="180"/>
    </row>
    <row r="91" spans="1:9" ht="26.5" thickBot="1" x14ac:dyDescent="0.35">
      <c r="A91" s="76" t="s">
        <v>270</v>
      </c>
      <c r="B91" s="77">
        <v>0.1111</v>
      </c>
      <c r="C91" s="77">
        <v>9.2569999999999996E-3</v>
      </c>
      <c r="D91" s="180"/>
      <c r="E91" s="180"/>
      <c r="F91" s="180"/>
      <c r="G91" s="180"/>
      <c r="H91" s="180"/>
      <c r="I91" s="180"/>
    </row>
    <row r="92" spans="1:9" ht="84.75" customHeight="1" thickBot="1" x14ac:dyDescent="0.35">
      <c r="A92" s="76" t="s">
        <v>271</v>
      </c>
      <c r="B92" s="425">
        <v>0.12039999999999999</v>
      </c>
      <c r="C92" s="426"/>
      <c r="D92" s="180"/>
      <c r="E92" s="180"/>
      <c r="F92" s="180"/>
      <c r="G92" s="180"/>
      <c r="H92" s="180"/>
      <c r="I92" s="180"/>
    </row>
    <row r="93" spans="1:9" ht="69" customHeight="1" x14ac:dyDescent="0.3">
      <c r="A93" s="71"/>
      <c r="D93" s="180"/>
      <c r="E93" s="180"/>
      <c r="F93" s="180"/>
      <c r="G93" s="180"/>
      <c r="H93" s="180"/>
      <c r="I93" s="180"/>
    </row>
    <row r="94" spans="1:9" ht="15.5" x14ac:dyDescent="0.25">
      <c r="A94" s="427" t="s">
        <v>272</v>
      </c>
      <c r="B94" s="427"/>
      <c r="C94" s="427"/>
      <c r="D94" s="427"/>
      <c r="E94" s="427"/>
      <c r="F94" s="427"/>
      <c r="G94" s="427"/>
      <c r="H94" s="427"/>
      <c r="I94" s="427"/>
    </row>
    <row r="95" spans="1:9" ht="15.5" x14ac:dyDescent="0.25">
      <c r="A95" s="427" t="s">
        <v>273</v>
      </c>
      <c r="B95" s="427"/>
      <c r="C95" s="427"/>
      <c r="D95" s="427"/>
      <c r="E95" s="427"/>
      <c r="F95" s="427"/>
      <c r="G95" s="427"/>
      <c r="H95" s="427"/>
      <c r="I95" s="427"/>
    </row>
    <row r="96" spans="1:9" ht="13" x14ac:dyDescent="0.3">
      <c r="A96" s="3"/>
      <c r="B96" s="21"/>
      <c r="C96" s="21"/>
      <c r="D96" s="21"/>
      <c r="E96" s="21"/>
      <c r="F96" s="21"/>
      <c r="G96" s="21"/>
      <c r="H96" s="21"/>
      <c r="I96" s="7"/>
    </row>
    <row r="97" spans="1:9" ht="13" x14ac:dyDescent="0.3">
      <c r="A97" s="3"/>
      <c r="B97" s="21"/>
      <c r="C97" s="21"/>
      <c r="D97" s="21"/>
      <c r="E97" s="21"/>
      <c r="F97" s="21"/>
      <c r="G97" s="21"/>
      <c r="H97" s="21"/>
      <c r="I97" s="7"/>
    </row>
    <row r="98" spans="1:9" x14ac:dyDescent="0.25">
      <c r="A98" s="57" t="s">
        <v>274</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A192B-45CF-4592-B125-199A3AB4FC71}">
  <sheetPr>
    <tabColor rgb="FFFFFF00"/>
  </sheetPr>
  <dimension ref="A1:Q173"/>
  <sheetViews>
    <sheetView topLeftCell="A145" zoomScale="80" zoomScaleNormal="80" workbookViewId="0">
      <selection activeCell="J11" sqref="J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12.7265625" bestFit="1"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263" t="s">
        <v>10</v>
      </c>
      <c r="B1" s="264"/>
      <c r="C1" s="264"/>
      <c r="D1" s="264"/>
      <c r="E1" s="264"/>
      <c r="F1" s="264"/>
      <c r="G1" s="264"/>
      <c r="H1" s="264"/>
      <c r="I1" s="265"/>
    </row>
    <row r="2" spans="1:10" x14ac:dyDescent="0.25">
      <c r="A2" s="181"/>
      <c r="B2" s="181"/>
      <c r="C2" s="181"/>
      <c r="D2" s="181"/>
      <c r="E2" s="181"/>
      <c r="F2" s="181"/>
      <c r="G2" s="181"/>
      <c r="H2" s="181"/>
      <c r="I2" s="181"/>
    </row>
    <row r="3" spans="1:10" ht="13" x14ac:dyDescent="0.25">
      <c r="A3" s="266" t="s">
        <v>11</v>
      </c>
      <c r="B3" s="266"/>
      <c r="C3" s="266"/>
      <c r="D3" s="266"/>
      <c r="E3" s="266"/>
      <c r="F3" s="266"/>
      <c r="G3" s="181"/>
      <c r="H3" s="181"/>
      <c r="I3" s="181"/>
    </row>
    <row r="4" spans="1:10" ht="13" x14ac:dyDescent="0.25">
      <c r="A4" s="266" t="s">
        <v>12</v>
      </c>
      <c r="B4" s="266"/>
      <c r="C4" s="266"/>
      <c r="D4" s="266"/>
      <c r="E4" s="266"/>
      <c r="F4" s="266"/>
      <c r="G4" s="181"/>
      <c r="H4" s="181"/>
      <c r="I4" s="181"/>
    </row>
    <row r="5" spans="1:10" ht="13" x14ac:dyDescent="0.3">
      <c r="A5" s="9"/>
      <c r="B5" s="9"/>
      <c r="C5" s="9"/>
      <c r="D5" s="9"/>
      <c r="E5" s="9"/>
      <c r="F5" s="9"/>
      <c r="G5" s="9"/>
      <c r="H5" s="9"/>
      <c r="I5" s="9"/>
    </row>
    <row r="6" spans="1:10" ht="13" x14ac:dyDescent="0.3">
      <c r="A6" s="266" t="s">
        <v>13</v>
      </c>
      <c r="B6" s="266"/>
      <c r="C6" s="266"/>
      <c r="D6" s="266"/>
      <c r="E6" s="266"/>
      <c r="F6" s="266"/>
      <c r="G6" s="9"/>
      <c r="H6" s="9"/>
      <c r="I6" s="9"/>
    </row>
    <row r="7" spans="1:10" x14ac:dyDescent="0.25">
      <c r="A7" s="182"/>
      <c r="B7" s="182"/>
      <c r="C7" s="182"/>
      <c r="D7" s="182"/>
      <c r="E7" s="182"/>
      <c r="F7" s="182"/>
      <c r="G7" s="182"/>
      <c r="H7" s="182"/>
      <c r="I7" s="182"/>
    </row>
    <row r="8" spans="1:10" ht="13" x14ac:dyDescent="0.3">
      <c r="A8" s="218" t="s">
        <v>14</v>
      </c>
      <c r="B8" s="218"/>
      <c r="C8" s="218"/>
      <c r="D8" s="218"/>
      <c r="E8" s="218"/>
      <c r="F8" s="218"/>
      <c r="G8" s="218"/>
      <c r="H8" s="218"/>
      <c r="I8" s="218"/>
    </row>
    <row r="9" spans="1:10" x14ac:dyDescent="0.25">
      <c r="A9" s="183" t="s">
        <v>15</v>
      </c>
      <c r="B9" s="229" t="s">
        <v>16</v>
      </c>
      <c r="C9" s="226"/>
      <c r="D9" s="226"/>
      <c r="E9" s="226"/>
      <c r="F9" s="226"/>
      <c r="G9" s="226"/>
      <c r="H9" s="226"/>
      <c r="I9" s="56" t="s">
        <v>17</v>
      </c>
    </row>
    <row r="10" spans="1:10" x14ac:dyDescent="0.25">
      <c r="A10" s="183" t="s">
        <v>18</v>
      </c>
      <c r="B10" s="229" t="s">
        <v>19</v>
      </c>
      <c r="C10" s="226"/>
      <c r="D10" s="226"/>
      <c r="E10" s="226"/>
      <c r="F10" s="226"/>
      <c r="G10" s="226"/>
      <c r="H10" s="226"/>
      <c r="I10" s="79"/>
    </row>
    <row r="11" spans="1:10" x14ac:dyDescent="0.25">
      <c r="A11" s="183" t="s">
        <v>20</v>
      </c>
      <c r="B11" s="229" t="s">
        <v>21</v>
      </c>
      <c r="C11" s="229"/>
      <c r="D11" s="229"/>
      <c r="E11" s="229"/>
      <c r="F11" s="229"/>
      <c r="G11" s="229"/>
      <c r="H11" s="229"/>
      <c r="I11" s="79" t="s">
        <v>302</v>
      </c>
      <c r="J11" t="s">
        <v>303</v>
      </c>
    </row>
    <row r="12" spans="1:10" x14ac:dyDescent="0.25">
      <c r="A12" s="183" t="s">
        <v>22</v>
      </c>
      <c r="B12" s="229" t="s">
        <v>23</v>
      </c>
      <c r="C12" s="226"/>
      <c r="D12" s="226"/>
      <c r="E12" s="226"/>
      <c r="F12" s="226"/>
      <c r="G12" s="226"/>
      <c r="H12" s="226"/>
      <c r="I12" s="80">
        <v>12</v>
      </c>
    </row>
    <row r="13" spans="1:10" x14ac:dyDescent="0.25">
      <c r="A13" s="181"/>
      <c r="B13" s="182"/>
      <c r="C13" s="182"/>
      <c r="D13" s="182"/>
      <c r="E13" s="182"/>
      <c r="F13" s="182"/>
      <c r="G13" s="182"/>
      <c r="H13" s="181"/>
      <c r="I13" s="181"/>
    </row>
    <row r="14" spans="1:10" ht="13" x14ac:dyDescent="0.3">
      <c r="A14" s="218" t="s">
        <v>24</v>
      </c>
      <c r="B14" s="218"/>
      <c r="C14" s="218"/>
      <c r="D14" s="218"/>
      <c r="E14" s="218"/>
      <c r="F14" s="218"/>
      <c r="G14" s="218"/>
      <c r="H14" s="218"/>
      <c r="I14" s="218"/>
    </row>
    <row r="15" spans="1:10" ht="13" x14ac:dyDescent="0.3">
      <c r="A15" s="227" t="s">
        <v>25</v>
      </c>
      <c r="B15" s="227"/>
      <c r="C15" s="227" t="s">
        <v>26</v>
      </c>
      <c r="D15" s="227"/>
      <c r="E15" s="227" t="s">
        <v>27</v>
      </c>
      <c r="F15" s="227"/>
      <c r="G15" s="227"/>
      <c r="H15" s="227"/>
      <c r="I15" s="227"/>
    </row>
    <row r="16" spans="1:10" x14ac:dyDescent="0.25">
      <c r="A16" s="260" t="s">
        <v>275</v>
      </c>
      <c r="B16" s="261"/>
      <c r="C16" s="260" t="s">
        <v>28</v>
      </c>
      <c r="D16" s="261"/>
      <c r="E16" s="225">
        <v>1</v>
      </c>
      <c r="F16" s="262"/>
      <c r="G16" s="262"/>
      <c r="H16" s="262"/>
      <c r="I16" s="262"/>
    </row>
    <row r="17" spans="1:10" x14ac:dyDescent="0.25">
      <c r="A17" s="23"/>
      <c r="B17" s="184"/>
      <c r="C17" s="24"/>
      <c r="D17" s="185"/>
      <c r="E17" s="25"/>
      <c r="F17" s="186"/>
      <c r="G17" s="186"/>
      <c r="H17" s="186"/>
      <c r="I17" s="186"/>
    </row>
    <row r="18" spans="1:10" ht="13" x14ac:dyDescent="0.25">
      <c r="A18" s="21" t="s">
        <v>29</v>
      </c>
      <c r="B18" s="184"/>
      <c r="C18" s="24"/>
      <c r="D18" s="185"/>
      <c r="E18" s="25"/>
      <c r="F18" s="186"/>
      <c r="G18" s="186"/>
      <c r="H18" s="186"/>
      <c r="I18" s="186"/>
    </row>
    <row r="19" spans="1:10" x14ac:dyDescent="0.25">
      <c r="A19" s="21" t="s">
        <v>30</v>
      </c>
      <c r="B19" s="184"/>
      <c r="C19" s="24"/>
      <c r="D19" s="185"/>
      <c r="E19" s="25"/>
      <c r="F19" s="186"/>
      <c r="G19" s="186"/>
      <c r="H19" s="186"/>
      <c r="I19" s="186"/>
    </row>
    <row r="20" spans="1:10" ht="13" x14ac:dyDescent="0.25">
      <c r="A20" s="21" t="s">
        <v>31</v>
      </c>
      <c r="B20" s="184"/>
      <c r="C20" s="24"/>
      <c r="D20" s="185"/>
      <c r="E20" s="25"/>
      <c r="F20" s="186"/>
      <c r="G20" s="186"/>
      <c r="H20" s="186"/>
      <c r="I20" s="186"/>
    </row>
    <row r="21" spans="1:10" x14ac:dyDescent="0.25">
      <c r="A21" s="21" t="s">
        <v>32</v>
      </c>
      <c r="B21" s="184"/>
      <c r="C21" s="24"/>
      <c r="D21" s="185"/>
      <c r="E21" s="25"/>
      <c r="F21" s="186"/>
      <c r="G21" s="186"/>
      <c r="H21" s="186"/>
      <c r="I21" s="186"/>
    </row>
    <row r="22" spans="1:10" ht="14" x14ac:dyDescent="0.25">
      <c r="A22" s="38"/>
      <c r="B22" s="184"/>
      <c r="C22" s="24"/>
      <c r="D22" s="185"/>
      <c r="E22" s="25"/>
      <c r="F22" s="186"/>
      <c r="G22" s="186"/>
      <c r="H22" s="186"/>
      <c r="I22" s="186"/>
    </row>
    <row r="23" spans="1:10" ht="13" x14ac:dyDescent="0.25">
      <c r="A23" s="22" t="s">
        <v>33</v>
      </c>
      <c r="B23" s="184"/>
      <c r="C23" s="24"/>
      <c r="D23" s="185"/>
      <c r="E23" s="25"/>
      <c r="F23" s="186"/>
      <c r="G23" s="186"/>
      <c r="H23" s="186"/>
      <c r="I23" s="186"/>
    </row>
    <row r="24" spans="1:10" x14ac:dyDescent="0.25">
      <c r="A24" s="23"/>
      <c r="B24" s="184"/>
      <c r="C24" s="24"/>
      <c r="D24" s="185"/>
      <c r="E24" s="25"/>
      <c r="F24" s="186"/>
      <c r="G24" s="186"/>
      <c r="H24" s="186"/>
      <c r="I24" s="186"/>
    </row>
    <row r="25" spans="1:10" ht="13" x14ac:dyDescent="0.25">
      <c r="A25" s="22" t="s">
        <v>34</v>
      </c>
      <c r="B25" s="184"/>
      <c r="C25" s="24"/>
      <c r="D25" s="185"/>
      <c r="E25" s="25"/>
      <c r="F25" s="186"/>
      <c r="G25" s="186"/>
      <c r="H25" s="186"/>
      <c r="I25" s="186"/>
    </row>
    <row r="26" spans="1:10" x14ac:dyDescent="0.25">
      <c r="A26" s="21" t="s">
        <v>35</v>
      </c>
      <c r="B26" s="184"/>
      <c r="C26" s="24"/>
      <c r="D26" s="185"/>
      <c r="E26" s="25"/>
      <c r="F26" s="186"/>
      <c r="G26" s="186"/>
      <c r="H26" s="186"/>
      <c r="I26" s="186"/>
    </row>
    <row r="27" spans="1:10" ht="13" x14ac:dyDescent="0.3">
      <c r="A27" s="218" t="s">
        <v>36</v>
      </c>
      <c r="B27" s="218"/>
      <c r="C27" s="218"/>
      <c r="D27" s="218"/>
      <c r="E27" s="218"/>
      <c r="F27" s="218"/>
      <c r="G27" s="218"/>
      <c r="H27" s="218"/>
      <c r="I27" s="218"/>
    </row>
    <row r="28" spans="1:10" x14ac:dyDescent="0.25">
      <c r="A28" s="187">
        <v>1</v>
      </c>
      <c r="B28" s="259" t="s">
        <v>37</v>
      </c>
      <c r="C28" s="259"/>
      <c r="D28" s="259"/>
      <c r="E28" s="259"/>
      <c r="F28" s="259"/>
      <c r="G28" s="259"/>
      <c r="H28" s="259"/>
      <c r="I28" s="82" t="s">
        <v>275</v>
      </c>
    </row>
    <row r="29" spans="1:10" x14ac:dyDescent="0.25">
      <c r="A29" s="183">
        <v>2</v>
      </c>
      <c r="B29" s="229" t="s">
        <v>38</v>
      </c>
      <c r="C29" s="229"/>
      <c r="D29" s="229"/>
      <c r="E29" s="229"/>
      <c r="F29" s="229"/>
      <c r="G29" s="229"/>
      <c r="H29" s="229"/>
      <c r="I29" s="11" t="s">
        <v>288</v>
      </c>
    </row>
    <row r="30" spans="1:10" x14ac:dyDescent="0.25">
      <c r="A30" s="183">
        <v>3</v>
      </c>
      <c r="B30" s="226" t="s">
        <v>39</v>
      </c>
      <c r="C30" s="226"/>
      <c r="D30" s="226"/>
      <c r="E30" s="226"/>
      <c r="F30" s="226"/>
      <c r="G30" s="226"/>
      <c r="H30" s="226"/>
      <c r="I30" s="55">
        <v>4368</v>
      </c>
      <c r="J30" s="204"/>
    </row>
    <row r="31" spans="1:10" x14ac:dyDescent="0.25">
      <c r="A31" s="187">
        <v>4</v>
      </c>
      <c r="B31" s="259" t="s">
        <v>40</v>
      </c>
      <c r="C31" s="259"/>
      <c r="D31" s="259"/>
      <c r="E31" s="259"/>
      <c r="F31" s="259"/>
      <c r="G31" s="259"/>
      <c r="H31" s="259"/>
      <c r="I31" s="82" t="s">
        <v>275</v>
      </c>
    </row>
    <row r="32" spans="1:10" x14ac:dyDescent="0.25">
      <c r="A32" s="183">
        <v>5</v>
      </c>
      <c r="B32" s="229" t="s">
        <v>41</v>
      </c>
      <c r="C32" s="226"/>
      <c r="D32" s="226"/>
      <c r="E32" s="226"/>
      <c r="F32" s="226"/>
      <c r="G32" s="226"/>
      <c r="H32" s="226"/>
      <c r="I32" s="56">
        <v>44927</v>
      </c>
    </row>
    <row r="33" spans="1:9" x14ac:dyDescent="0.25">
      <c r="A33" s="181"/>
      <c r="B33" s="182"/>
      <c r="C33" s="182"/>
      <c r="D33" s="182"/>
      <c r="E33" s="182"/>
      <c r="F33" s="182"/>
      <c r="G33" s="182"/>
      <c r="H33" s="182"/>
      <c r="I33" s="188"/>
    </row>
    <row r="34" spans="1:9" ht="13" x14ac:dyDescent="0.25">
      <c r="A34" s="21" t="s">
        <v>42</v>
      </c>
      <c r="B34" s="182"/>
      <c r="C34" s="182"/>
      <c r="D34" s="182"/>
      <c r="E34" s="182"/>
      <c r="F34" s="182"/>
      <c r="G34" s="182"/>
      <c r="H34" s="182"/>
      <c r="I34" s="188"/>
    </row>
    <row r="35" spans="1:9" ht="13" x14ac:dyDescent="0.25">
      <c r="A35" s="21" t="s">
        <v>43</v>
      </c>
      <c r="B35" s="182"/>
      <c r="C35" s="182"/>
      <c r="D35" s="182"/>
      <c r="E35" s="182"/>
      <c r="F35" s="182"/>
      <c r="G35" s="182"/>
      <c r="H35" s="182"/>
      <c r="I35" s="188"/>
    </row>
    <row r="37" spans="1:9" ht="13" x14ac:dyDescent="0.3">
      <c r="A37" s="232" t="s">
        <v>44</v>
      </c>
      <c r="B37" s="232"/>
      <c r="C37" s="232"/>
      <c r="D37" s="232"/>
      <c r="E37" s="232"/>
      <c r="F37" s="232"/>
      <c r="G37" s="232"/>
      <c r="H37" s="232"/>
      <c r="I37" s="232"/>
    </row>
    <row r="38" spans="1:9" ht="13" x14ac:dyDescent="0.3">
      <c r="A38" s="8">
        <v>1</v>
      </c>
      <c r="B38" s="227" t="s">
        <v>45</v>
      </c>
      <c r="C38" s="227"/>
      <c r="D38" s="227"/>
      <c r="E38" s="227"/>
      <c r="F38" s="227"/>
      <c r="G38" s="227"/>
      <c r="H38" s="8" t="s">
        <v>46</v>
      </c>
      <c r="I38" s="8" t="s">
        <v>47</v>
      </c>
    </row>
    <row r="39" spans="1:9" ht="13" x14ac:dyDescent="0.3">
      <c r="A39" s="8" t="s">
        <v>15</v>
      </c>
      <c r="B39" s="229" t="s">
        <v>48</v>
      </c>
      <c r="C39" s="229"/>
      <c r="D39" s="229"/>
      <c r="E39" s="229"/>
      <c r="F39" s="229"/>
      <c r="G39" s="229"/>
      <c r="H39" s="10"/>
      <c r="I39" s="61">
        <f>I30</f>
        <v>4368</v>
      </c>
    </row>
    <row r="40" spans="1:9" ht="13" x14ac:dyDescent="0.3">
      <c r="A40" s="8" t="s">
        <v>18</v>
      </c>
      <c r="B40" s="229" t="s">
        <v>49</v>
      </c>
      <c r="C40" s="229"/>
      <c r="D40" s="229"/>
      <c r="E40" s="229"/>
      <c r="F40" s="229"/>
      <c r="G40" s="229"/>
      <c r="H40" s="2"/>
      <c r="I40" s="61">
        <f>I39*H40</f>
        <v>0</v>
      </c>
    </row>
    <row r="41" spans="1:9" ht="13" x14ac:dyDescent="0.3">
      <c r="A41" s="8" t="s">
        <v>20</v>
      </c>
      <c r="B41" s="229" t="s">
        <v>50</v>
      </c>
      <c r="C41" s="229"/>
      <c r="D41" s="229"/>
      <c r="E41" s="229"/>
      <c r="F41" s="229"/>
      <c r="G41" s="229"/>
      <c r="H41" s="2"/>
      <c r="I41" s="61">
        <f>H41*I39</f>
        <v>0</v>
      </c>
    </row>
    <row r="42" spans="1:9" ht="13" x14ac:dyDescent="0.3">
      <c r="A42" s="8" t="s">
        <v>22</v>
      </c>
      <c r="B42" s="229" t="s">
        <v>51</v>
      </c>
      <c r="C42" s="229"/>
      <c r="D42" s="229"/>
      <c r="E42" s="229"/>
      <c r="F42" s="229"/>
      <c r="G42" s="229"/>
      <c r="H42" s="2"/>
      <c r="I42" s="61">
        <v>0</v>
      </c>
    </row>
    <row r="43" spans="1:9" ht="13" x14ac:dyDescent="0.3">
      <c r="A43" s="8" t="s">
        <v>52</v>
      </c>
      <c r="B43" s="229" t="s">
        <v>53</v>
      </c>
      <c r="C43" s="229"/>
      <c r="D43" s="229"/>
      <c r="E43" s="229"/>
      <c r="F43" s="229"/>
      <c r="G43" s="229"/>
      <c r="H43" s="5"/>
      <c r="I43" s="61">
        <v>0</v>
      </c>
    </row>
    <row r="44" spans="1:9" ht="13" x14ac:dyDescent="0.3">
      <c r="A44" s="8" t="s">
        <v>54</v>
      </c>
      <c r="B44" s="229" t="s">
        <v>55</v>
      </c>
      <c r="C44" s="229"/>
      <c r="D44" s="229"/>
      <c r="E44" s="229"/>
      <c r="F44" s="229"/>
      <c r="G44" s="229"/>
      <c r="H44" s="2"/>
      <c r="I44" s="61">
        <v>0</v>
      </c>
    </row>
    <row r="45" spans="1:9" ht="13" x14ac:dyDescent="0.3">
      <c r="A45" s="228" t="s">
        <v>56</v>
      </c>
      <c r="B45" s="218"/>
      <c r="C45" s="218"/>
      <c r="D45" s="218"/>
      <c r="E45" s="218"/>
      <c r="F45" s="218"/>
      <c r="G45" s="218"/>
      <c r="H45" s="218"/>
      <c r="I45" s="62">
        <f>SUM(I39:I44)</f>
        <v>4368</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10" ht="13" x14ac:dyDescent="0.3">
      <c r="A49" s="3"/>
      <c r="B49" s="3"/>
      <c r="C49" s="3"/>
      <c r="D49" s="3"/>
      <c r="E49" s="3"/>
      <c r="F49" s="3"/>
      <c r="G49" s="3"/>
      <c r="H49" s="3"/>
      <c r="I49" s="4"/>
    </row>
    <row r="50" spans="1:10" ht="13" x14ac:dyDescent="0.3">
      <c r="A50" s="232" t="s">
        <v>59</v>
      </c>
      <c r="B50" s="232"/>
      <c r="C50" s="232"/>
      <c r="D50" s="232"/>
      <c r="E50" s="232"/>
      <c r="F50" s="232"/>
      <c r="G50" s="232"/>
      <c r="H50" s="232"/>
      <c r="I50" s="232"/>
    </row>
    <row r="51" spans="1:10" ht="13" x14ac:dyDescent="0.3">
      <c r="A51" s="31" t="s">
        <v>60</v>
      </c>
      <c r="B51" s="255" t="s">
        <v>61</v>
      </c>
      <c r="C51" s="256"/>
      <c r="D51" s="256"/>
      <c r="E51" s="256"/>
      <c r="F51" s="256"/>
      <c r="G51" s="257"/>
      <c r="H51" s="8" t="s">
        <v>46</v>
      </c>
      <c r="I51" s="8" t="s">
        <v>47</v>
      </c>
    </row>
    <row r="52" spans="1:10" ht="13" x14ac:dyDescent="0.3">
      <c r="A52" s="8" t="s">
        <v>15</v>
      </c>
      <c r="B52" s="229" t="s">
        <v>62</v>
      </c>
      <c r="C52" s="229"/>
      <c r="D52" s="229"/>
      <c r="E52" s="229"/>
      <c r="F52" s="229"/>
      <c r="G52" s="229"/>
      <c r="H52" s="1">
        <f>1/12</f>
        <v>8.3333333333333329E-2</v>
      </c>
      <c r="I52" s="13">
        <f>$I$45*H52</f>
        <v>364</v>
      </c>
    </row>
    <row r="53" spans="1:10" ht="13" x14ac:dyDescent="0.3">
      <c r="A53" s="8" t="s">
        <v>18</v>
      </c>
      <c r="B53" s="229" t="s">
        <v>309</v>
      </c>
      <c r="C53" s="229"/>
      <c r="D53" s="229"/>
      <c r="E53" s="229"/>
      <c r="F53" s="229"/>
      <c r="G53" s="229"/>
      <c r="H53" s="12">
        <f>1/3/12</f>
        <v>2.7777777777777776E-2</v>
      </c>
      <c r="I53" s="13">
        <f>$I$45*H53</f>
        <v>121.33333333333333</v>
      </c>
      <c r="J53" s="216" t="s">
        <v>308</v>
      </c>
    </row>
    <row r="54" spans="1:10" ht="13" x14ac:dyDescent="0.3">
      <c r="A54" s="218" t="s">
        <v>63</v>
      </c>
      <c r="B54" s="218"/>
      <c r="C54" s="218"/>
      <c r="D54" s="218"/>
      <c r="E54" s="218"/>
      <c r="F54" s="218"/>
      <c r="G54" s="218"/>
      <c r="H54" s="26">
        <f>TRUNC(SUM(H52:H53),4)</f>
        <v>0.1111</v>
      </c>
      <c r="I54" s="27">
        <f>SUM(I52:I53)</f>
        <v>485.33333333333331</v>
      </c>
    </row>
    <row r="55" spans="1:10" ht="35.5" customHeight="1" x14ac:dyDescent="0.25">
      <c r="A55" s="31" t="s">
        <v>20</v>
      </c>
      <c r="B55" s="258" t="s">
        <v>64</v>
      </c>
      <c r="C55" s="258"/>
      <c r="D55" s="258"/>
      <c r="E55" s="258"/>
      <c r="F55" s="258"/>
      <c r="G55" s="258"/>
      <c r="H55" s="58">
        <v>7.8200000000000006E-2</v>
      </c>
      <c r="I55" s="59">
        <f>$I$45*H55</f>
        <v>341.57760000000002</v>
      </c>
    </row>
    <row r="56" spans="1:10" ht="13" x14ac:dyDescent="0.3">
      <c r="A56" s="218" t="s">
        <v>65</v>
      </c>
      <c r="B56" s="218"/>
      <c r="C56" s="218"/>
      <c r="D56" s="218"/>
      <c r="E56" s="218"/>
      <c r="F56" s="218"/>
      <c r="G56" s="218"/>
      <c r="H56" s="26">
        <f>TRUNC(SUM(H54:H55),4)</f>
        <v>0.1893</v>
      </c>
      <c r="I56" s="27">
        <f>SUM(I54:I55)</f>
        <v>826.91093333333333</v>
      </c>
    </row>
    <row r="57" spans="1:10" ht="13" x14ac:dyDescent="0.3">
      <c r="A57" s="3"/>
      <c r="B57" s="3"/>
      <c r="C57" s="3"/>
      <c r="D57" s="3"/>
      <c r="E57" s="3"/>
      <c r="F57" s="3"/>
      <c r="G57" s="3"/>
      <c r="H57" s="28"/>
      <c r="I57" s="4"/>
    </row>
    <row r="58" spans="1:10" ht="13" x14ac:dyDescent="0.3">
      <c r="A58" s="21" t="s">
        <v>66</v>
      </c>
      <c r="B58" s="3"/>
      <c r="C58" s="3"/>
      <c r="D58" s="3"/>
      <c r="E58" s="3"/>
      <c r="F58" s="3"/>
      <c r="G58" s="3"/>
      <c r="H58" s="28"/>
      <c r="I58" s="4"/>
    </row>
    <row r="59" spans="1:10" ht="13" x14ac:dyDescent="0.3">
      <c r="A59" s="21" t="s">
        <v>67</v>
      </c>
      <c r="B59" s="3"/>
      <c r="C59" s="3"/>
      <c r="D59" s="3"/>
      <c r="E59" s="3"/>
      <c r="F59" s="3"/>
      <c r="G59" s="3"/>
      <c r="H59" s="28"/>
      <c r="I59" s="4"/>
    </row>
    <row r="60" spans="1:10" ht="13" x14ac:dyDescent="0.3">
      <c r="A60" s="21" t="s">
        <v>68</v>
      </c>
      <c r="B60" s="3"/>
      <c r="C60" s="3"/>
      <c r="D60" s="3"/>
      <c r="E60" s="3"/>
      <c r="F60" s="3"/>
      <c r="G60" s="3"/>
      <c r="H60" s="28"/>
      <c r="I60" s="4"/>
    </row>
    <row r="61" spans="1:10" ht="13" x14ac:dyDescent="0.3">
      <c r="A61" s="21" t="s">
        <v>69</v>
      </c>
      <c r="B61" s="9"/>
      <c r="C61" s="9"/>
      <c r="D61" s="9"/>
      <c r="E61" s="9"/>
      <c r="F61" s="9"/>
      <c r="G61" s="9"/>
      <c r="H61" s="9"/>
      <c r="I61" s="9"/>
    </row>
    <row r="62" spans="1:10" ht="13" x14ac:dyDescent="0.3">
      <c r="A62" s="21" t="s">
        <v>70</v>
      </c>
      <c r="B62" s="9"/>
      <c r="C62" s="9"/>
      <c r="D62" s="9"/>
      <c r="E62" s="9"/>
      <c r="F62" s="9"/>
      <c r="G62" s="9"/>
      <c r="H62" s="9"/>
      <c r="I62" s="9"/>
    </row>
    <row r="63" spans="1:10" ht="13" x14ac:dyDescent="0.3">
      <c r="A63" s="21"/>
      <c r="B63" s="9"/>
      <c r="C63" s="9"/>
      <c r="D63" s="9"/>
      <c r="E63" s="9"/>
      <c r="F63" s="9"/>
      <c r="G63" s="9"/>
      <c r="H63" s="9"/>
      <c r="I63" s="9"/>
    </row>
    <row r="64" spans="1:10"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52" t="s">
        <v>72</v>
      </c>
      <c r="C66" s="253"/>
      <c r="D66" s="253"/>
      <c r="E66" s="253"/>
      <c r="F66" s="253"/>
      <c r="G66" s="254"/>
      <c r="H66" s="19" t="s">
        <v>46</v>
      </c>
      <c r="I66" s="19" t="s">
        <v>47</v>
      </c>
    </row>
    <row r="67" spans="1:9" ht="13" x14ac:dyDescent="0.3">
      <c r="A67" s="8" t="s">
        <v>15</v>
      </c>
      <c r="B67" s="229" t="s">
        <v>73</v>
      </c>
      <c r="C67" s="229"/>
      <c r="D67" s="229"/>
      <c r="E67" s="229"/>
      <c r="F67" s="229"/>
      <c r="G67" s="229"/>
      <c r="H67" s="1">
        <v>0.2</v>
      </c>
      <c r="I67" s="13">
        <f t="shared" ref="I67:I74" si="0">H67*($I$45)</f>
        <v>873.6</v>
      </c>
    </row>
    <row r="68" spans="1:9" ht="13" x14ac:dyDescent="0.3">
      <c r="A68" s="8" t="s">
        <v>18</v>
      </c>
      <c r="B68" s="229" t="s">
        <v>74</v>
      </c>
      <c r="C68" s="229"/>
      <c r="D68" s="229"/>
      <c r="E68" s="229"/>
      <c r="F68" s="229"/>
      <c r="G68" s="229"/>
      <c r="H68" s="1">
        <v>2.5000000000000001E-2</v>
      </c>
      <c r="I68" s="13">
        <f t="shared" si="0"/>
        <v>109.2</v>
      </c>
    </row>
    <row r="69" spans="1:9" ht="13" x14ac:dyDescent="0.3">
      <c r="A69" s="8" t="s">
        <v>20</v>
      </c>
      <c r="B69" s="229" t="s">
        <v>75</v>
      </c>
      <c r="C69" s="229"/>
      <c r="D69" s="229"/>
      <c r="E69" s="229"/>
      <c r="F69" s="229"/>
      <c r="G69" s="229"/>
      <c r="H69" s="1">
        <v>0.03</v>
      </c>
      <c r="I69" s="13">
        <f t="shared" si="0"/>
        <v>131.04</v>
      </c>
    </row>
    <row r="70" spans="1:9" ht="13" x14ac:dyDescent="0.3">
      <c r="A70" s="8" t="s">
        <v>22</v>
      </c>
      <c r="B70" s="229" t="s">
        <v>76</v>
      </c>
      <c r="C70" s="229"/>
      <c r="D70" s="229"/>
      <c r="E70" s="229"/>
      <c r="F70" s="229"/>
      <c r="G70" s="229"/>
      <c r="H70" s="1">
        <v>1.4999999999999999E-2</v>
      </c>
      <c r="I70" s="13">
        <f t="shared" si="0"/>
        <v>65.52</v>
      </c>
    </row>
    <row r="71" spans="1:9" ht="13" x14ac:dyDescent="0.3">
      <c r="A71" s="8" t="s">
        <v>52</v>
      </c>
      <c r="B71" s="229" t="s">
        <v>77</v>
      </c>
      <c r="C71" s="229"/>
      <c r="D71" s="229"/>
      <c r="E71" s="229"/>
      <c r="F71" s="229"/>
      <c r="G71" s="229"/>
      <c r="H71" s="1">
        <v>0.01</v>
      </c>
      <c r="I71" s="13">
        <f t="shared" si="0"/>
        <v>43.68</v>
      </c>
    </row>
    <row r="72" spans="1:9" ht="13" x14ac:dyDescent="0.3">
      <c r="A72" s="8" t="s">
        <v>54</v>
      </c>
      <c r="B72" s="229" t="s">
        <v>78</v>
      </c>
      <c r="C72" s="229"/>
      <c r="D72" s="229"/>
      <c r="E72" s="229"/>
      <c r="F72" s="229"/>
      <c r="G72" s="229"/>
      <c r="H72" s="1">
        <v>6.0000000000000001E-3</v>
      </c>
      <c r="I72" s="13">
        <f t="shared" si="0"/>
        <v>26.208000000000002</v>
      </c>
    </row>
    <row r="73" spans="1:9" ht="13" x14ac:dyDescent="0.3">
      <c r="A73" s="8" t="s">
        <v>79</v>
      </c>
      <c r="B73" s="229" t="s">
        <v>80</v>
      </c>
      <c r="C73" s="229"/>
      <c r="D73" s="229"/>
      <c r="E73" s="229"/>
      <c r="F73" s="229"/>
      <c r="G73" s="229"/>
      <c r="H73" s="1">
        <v>2E-3</v>
      </c>
      <c r="I73" s="13">
        <f t="shared" si="0"/>
        <v>8.7360000000000007</v>
      </c>
    </row>
    <row r="74" spans="1:9" ht="13" x14ac:dyDescent="0.3">
      <c r="A74" s="8" t="s">
        <v>81</v>
      </c>
      <c r="B74" s="229" t="s">
        <v>82</v>
      </c>
      <c r="C74" s="229"/>
      <c r="D74" s="229"/>
      <c r="E74" s="229"/>
      <c r="F74" s="229"/>
      <c r="G74" s="229"/>
      <c r="H74" s="1">
        <v>0.08</v>
      </c>
      <c r="I74" s="13">
        <f t="shared" si="0"/>
        <v>349.44</v>
      </c>
    </row>
    <row r="75" spans="1:9" ht="13" x14ac:dyDescent="0.3">
      <c r="A75" s="218" t="s">
        <v>83</v>
      </c>
      <c r="B75" s="218"/>
      <c r="C75" s="218"/>
      <c r="D75" s="218"/>
      <c r="E75" s="218"/>
      <c r="F75" s="218"/>
      <c r="G75" s="218"/>
      <c r="H75" s="26">
        <f>SUM(H67:H74)</f>
        <v>0.36800000000000005</v>
      </c>
      <c r="I75" s="27">
        <f>SUM(I67:I74)</f>
        <v>1607.4240000000004</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38" t="s">
        <v>90</v>
      </c>
      <c r="C83" s="239"/>
      <c r="D83" s="239"/>
      <c r="E83" s="239"/>
      <c r="F83" s="239"/>
      <c r="G83" s="240"/>
      <c r="H83" s="26"/>
      <c r="I83" s="19" t="s">
        <v>47</v>
      </c>
    </row>
    <row r="84" spans="1:9" ht="13" x14ac:dyDescent="0.3">
      <c r="A84" s="8" t="s">
        <v>15</v>
      </c>
      <c r="B84" s="231" t="s">
        <v>91</v>
      </c>
      <c r="C84" s="231"/>
      <c r="D84" s="231"/>
      <c r="E84" s="231"/>
      <c r="F84" s="231"/>
      <c r="G84" s="231"/>
      <c r="H84" s="11" t="s">
        <v>92</v>
      </c>
      <c r="I84" s="15">
        <f>'Mód2.3'!E12</f>
        <v>184.52000000000004</v>
      </c>
    </row>
    <row r="85" spans="1:9" ht="13" x14ac:dyDescent="0.3">
      <c r="A85" s="8" t="s">
        <v>18</v>
      </c>
      <c r="B85" s="231" t="s">
        <v>93</v>
      </c>
      <c r="C85" s="231"/>
      <c r="D85" s="231"/>
      <c r="E85" s="231"/>
      <c r="F85" s="231"/>
      <c r="G85" s="231"/>
      <c r="H85" s="11" t="s">
        <v>92</v>
      </c>
      <c r="I85" s="15">
        <f>'Mód2.3'!E25</f>
        <v>891</v>
      </c>
    </row>
    <row r="86" spans="1:9" ht="13" x14ac:dyDescent="0.3">
      <c r="A86" s="8" t="s">
        <v>20</v>
      </c>
      <c r="B86" s="231" t="s">
        <v>94</v>
      </c>
      <c r="C86" s="231"/>
      <c r="D86" s="231"/>
      <c r="E86" s="231"/>
      <c r="F86" s="231"/>
      <c r="G86" s="231"/>
      <c r="H86" s="11" t="s">
        <v>92</v>
      </c>
      <c r="I86" s="15"/>
    </row>
    <row r="87" spans="1:9" ht="13" x14ac:dyDescent="0.25">
      <c r="A87" s="31" t="s">
        <v>22</v>
      </c>
      <c r="B87" s="231" t="s">
        <v>94</v>
      </c>
      <c r="C87" s="231"/>
      <c r="D87" s="231"/>
      <c r="E87" s="231"/>
      <c r="F87" s="231"/>
      <c r="G87" s="231"/>
      <c r="H87" s="20" t="s">
        <v>92</v>
      </c>
      <c r="I87" s="63"/>
    </row>
    <row r="88" spans="1:9" ht="13" x14ac:dyDescent="0.3">
      <c r="A88" s="8" t="s">
        <v>52</v>
      </c>
      <c r="B88" s="231" t="s">
        <v>94</v>
      </c>
      <c r="C88" s="231"/>
      <c r="D88" s="231"/>
      <c r="E88" s="231"/>
      <c r="F88" s="231"/>
      <c r="G88" s="231"/>
      <c r="H88" s="11" t="s">
        <v>92</v>
      </c>
      <c r="I88" s="15"/>
    </row>
    <row r="89" spans="1:9" ht="13" x14ac:dyDescent="0.3">
      <c r="A89" s="8" t="s">
        <v>54</v>
      </c>
      <c r="B89" s="231" t="s">
        <v>94</v>
      </c>
      <c r="C89" s="231"/>
      <c r="D89" s="231"/>
      <c r="E89" s="231"/>
      <c r="F89" s="231"/>
      <c r="G89" s="231"/>
      <c r="H89" s="11" t="s">
        <v>92</v>
      </c>
      <c r="I89" s="15"/>
    </row>
    <row r="90" spans="1:9" ht="13" x14ac:dyDescent="0.3">
      <c r="A90" s="8" t="s">
        <v>79</v>
      </c>
      <c r="B90" s="231" t="s">
        <v>94</v>
      </c>
      <c r="C90" s="231"/>
      <c r="D90" s="231"/>
      <c r="E90" s="231"/>
      <c r="F90" s="231"/>
      <c r="G90" s="231"/>
      <c r="H90" s="11" t="s">
        <v>92</v>
      </c>
      <c r="I90" s="15"/>
    </row>
    <row r="91" spans="1:9" ht="13" x14ac:dyDescent="0.3">
      <c r="A91" s="218" t="s">
        <v>95</v>
      </c>
      <c r="B91" s="218"/>
      <c r="C91" s="218"/>
      <c r="D91" s="218"/>
      <c r="E91" s="218"/>
      <c r="F91" s="218"/>
      <c r="G91" s="218"/>
      <c r="H91" s="218"/>
      <c r="I91" s="27">
        <f>SUM(I84:I90)</f>
        <v>1075.52</v>
      </c>
    </row>
    <row r="92" spans="1:9" ht="13" x14ac:dyDescent="0.3">
      <c r="A92" s="3"/>
      <c r="B92" s="3"/>
      <c r="C92" s="3"/>
      <c r="D92" s="3"/>
      <c r="E92" s="3"/>
      <c r="F92" s="3"/>
      <c r="G92" s="3"/>
      <c r="H92" s="3"/>
      <c r="I92" s="4"/>
    </row>
    <row r="93" spans="1:9" ht="13" x14ac:dyDescent="0.3">
      <c r="A93" s="21" t="s">
        <v>96</v>
      </c>
      <c r="B93" s="3"/>
      <c r="C93" s="3"/>
      <c r="D93" s="3"/>
      <c r="E93" s="3"/>
      <c r="F93" s="3"/>
      <c r="H93" s="3"/>
      <c r="I93" s="4"/>
    </row>
    <row r="94" spans="1:9" ht="13" x14ac:dyDescent="0.3">
      <c r="A94" s="21" t="s">
        <v>97</v>
      </c>
      <c r="B94" s="3"/>
      <c r="C94" s="3"/>
      <c r="D94" s="3"/>
      <c r="E94" s="3"/>
      <c r="F94" s="3"/>
      <c r="G94" s="3"/>
      <c r="H94" s="3"/>
      <c r="I94" s="4"/>
    </row>
    <row r="95" spans="1:9" ht="13" x14ac:dyDescent="0.3">
      <c r="A95" s="21" t="s">
        <v>98</v>
      </c>
      <c r="B95" s="3"/>
      <c r="C95" s="3"/>
      <c r="D95" s="3"/>
      <c r="E95" s="3"/>
      <c r="F95" s="3"/>
      <c r="G95" s="3"/>
      <c r="H95" s="3"/>
      <c r="I95" s="4"/>
    </row>
    <row r="96" spans="1:9" ht="13" x14ac:dyDescent="0.3">
      <c r="A96" s="21" t="s">
        <v>99</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100</v>
      </c>
      <c r="C98" s="32"/>
      <c r="D98" s="32"/>
      <c r="E98" s="32"/>
      <c r="F98" s="32"/>
      <c r="G98" s="32"/>
      <c r="H98" s="32"/>
      <c r="I98" s="32"/>
    </row>
    <row r="99" spans="1:9" ht="13" x14ac:dyDescent="0.3">
      <c r="A99" s="227" t="s">
        <v>101</v>
      </c>
      <c r="B99" s="227"/>
      <c r="C99" s="227"/>
      <c r="D99" s="227"/>
      <c r="E99" s="227"/>
      <c r="F99" s="227"/>
      <c r="G99" s="227"/>
      <c r="H99" s="227"/>
      <c r="I99" s="8" t="s">
        <v>47</v>
      </c>
    </row>
    <row r="100" spans="1:9" ht="13" x14ac:dyDescent="0.3">
      <c r="A100" s="8" t="s">
        <v>60</v>
      </c>
      <c r="B100" s="251" t="s">
        <v>102</v>
      </c>
      <c r="C100" s="251"/>
      <c r="D100" s="251"/>
      <c r="E100" s="251"/>
      <c r="F100" s="251"/>
      <c r="G100" s="251"/>
      <c r="H100" s="251"/>
      <c r="I100" s="13">
        <f>I56</f>
        <v>826.91093333333333</v>
      </c>
    </row>
    <row r="101" spans="1:9" ht="13" x14ac:dyDescent="0.3">
      <c r="A101" s="8" t="s">
        <v>71</v>
      </c>
      <c r="B101" s="251" t="s">
        <v>103</v>
      </c>
      <c r="C101" s="251"/>
      <c r="D101" s="251"/>
      <c r="E101" s="251"/>
      <c r="F101" s="251"/>
      <c r="G101" s="251"/>
      <c r="H101" s="251"/>
      <c r="I101" s="13">
        <f>I75</f>
        <v>1607.4240000000004</v>
      </c>
    </row>
    <row r="102" spans="1:9" ht="13" x14ac:dyDescent="0.3">
      <c r="A102" s="8" t="s">
        <v>89</v>
      </c>
      <c r="B102" s="251" t="s">
        <v>104</v>
      </c>
      <c r="C102" s="251"/>
      <c r="D102" s="251"/>
      <c r="E102" s="251"/>
      <c r="F102" s="251"/>
      <c r="G102" s="251"/>
      <c r="H102" s="251"/>
      <c r="I102" s="13">
        <f>I91</f>
        <v>1075.52</v>
      </c>
    </row>
    <row r="103" spans="1:9" ht="13" x14ac:dyDescent="0.3">
      <c r="A103" s="228" t="s">
        <v>105</v>
      </c>
      <c r="B103" s="228"/>
      <c r="C103" s="228"/>
      <c r="D103" s="228"/>
      <c r="E103" s="228"/>
      <c r="F103" s="228"/>
      <c r="G103" s="228"/>
      <c r="H103" s="228"/>
      <c r="I103" s="191">
        <f>SUM(I100:I102)</f>
        <v>3509.8549333333335</v>
      </c>
    </row>
    <row r="104" spans="1:9" ht="13" x14ac:dyDescent="0.3">
      <c r="A104" s="233"/>
      <c r="B104" s="234"/>
      <c r="C104" s="234"/>
      <c r="D104" s="234"/>
      <c r="E104" s="234"/>
      <c r="F104" s="234"/>
      <c r="G104" s="234"/>
      <c r="H104" s="234"/>
      <c r="I104" s="234"/>
    </row>
    <row r="105" spans="1:9" ht="13" x14ac:dyDescent="0.3">
      <c r="A105" s="232" t="s">
        <v>106</v>
      </c>
      <c r="B105" s="232"/>
      <c r="C105" s="232"/>
      <c r="D105" s="232"/>
      <c r="E105" s="232"/>
      <c r="F105" s="232"/>
      <c r="G105" s="232"/>
      <c r="H105" s="232"/>
      <c r="I105" s="232"/>
    </row>
    <row r="106" spans="1:9" ht="13" x14ac:dyDescent="0.3">
      <c r="A106" s="8">
        <v>3</v>
      </c>
      <c r="B106" s="227" t="s">
        <v>107</v>
      </c>
      <c r="C106" s="227"/>
      <c r="D106" s="227"/>
      <c r="E106" s="227"/>
      <c r="F106" s="227"/>
      <c r="G106" s="227"/>
      <c r="H106" s="8" t="s">
        <v>46</v>
      </c>
      <c r="I106" s="8" t="s">
        <v>47</v>
      </c>
    </row>
    <row r="107" spans="1:9" ht="13" x14ac:dyDescent="0.3">
      <c r="A107" s="8" t="s">
        <v>15</v>
      </c>
      <c r="B107" s="229" t="s">
        <v>108</v>
      </c>
      <c r="C107" s="229"/>
      <c r="D107" s="229"/>
      <c r="E107" s="229"/>
      <c r="F107" s="229"/>
      <c r="G107" s="229"/>
      <c r="H107" s="1">
        <v>4.1999999999999997E-3</v>
      </c>
      <c r="I107" s="13">
        <f>H107*I45</f>
        <v>18.345599999999997</v>
      </c>
    </row>
    <row r="108" spans="1:9" ht="13" x14ac:dyDescent="0.25">
      <c r="A108" s="31" t="s">
        <v>18</v>
      </c>
      <c r="B108" s="247" t="s">
        <v>109</v>
      </c>
      <c r="C108" s="247"/>
      <c r="D108" s="247"/>
      <c r="E108" s="247"/>
      <c r="F108" s="247"/>
      <c r="G108" s="247"/>
      <c r="H108" s="58">
        <f>H74</f>
        <v>0.08</v>
      </c>
      <c r="I108" s="59">
        <f>I107*H108</f>
        <v>1.4676479999999998</v>
      </c>
    </row>
    <row r="109" spans="1:9" ht="13.5" x14ac:dyDescent="0.25">
      <c r="A109" s="31" t="s">
        <v>20</v>
      </c>
      <c r="B109" s="247" t="s">
        <v>110</v>
      </c>
      <c r="C109" s="247"/>
      <c r="D109" s="247"/>
      <c r="E109" s="247"/>
      <c r="F109" s="247"/>
      <c r="G109" s="247"/>
      <c r="H109" s="58">
        <v>2E-3</v>
      </c>
      <c r="I109" s="59">
        <f>H109*I45</f>
        <v>8.7360000000000007</v>
      </c>
    </row>
    <row r="110" spans="1:9" ht="13" x14ac:dyDescent="0.3">
      <c r="A110" s="8" t="s">
        <v>22</v>
      </c>
      <c r="B110" s="229" t="s">
        <v>111</v>
      </c>
      <c r="C110" s="229"/>
      <c r="D110" s="229"/>
      <c r="E110" s="229"/>
      <c r="F110" s="229"/>
      <c r="G110" s="229"/>
      <c r="H110" s="1">
        <v>1.9400000000000001E-2</v>
      </c>
      <c r="I110" s="13">
        <f>H110*I45</f>
        <v>84.739199999999997</v>
      </c>
    </row>
    <row r="111" spans="1:9" ht="13" x14ac:dyDescent="0.3">
      <c r="A111" s="8" t="s">
        <v>52</v>
      </c>
      <c r="B111" s="248" t="s">
        <v>112</v>
      </c>
      <c r="C111" s="248"/>
      <c r="D111" s="248"/>
      <c r="E111" s="248"/>
      <c r="F111" s="248"/>
      <c r="G111" s="248"/>
      <c r="H111" s="12">
        <f>H75</f>
        <v>0.36800000000000005</v>
      </c>
      <c r="I111" s="13">
        <f>I110*H111</f>
        <v>31.184025600000002</v>
      </c>
    </row>
    <row r="112" spans="1:9" ht="13.5" x14ac:dyDescent="0.25">
      <c r="A112" s="31" t="s">
        <v>54</v>
      </c>
      <c r="B112" s="247" t="s">
        <v>113</v>
      </c>
      <c r="C112" s="247"/>
      <c r="D112" s="247"/>
      <c r="E112" s="247"/>
      <c r="F112" s="247"/>
      <c r="G112" s="247"/>
      <c r="H112" s="58">
        <v>3.7999999999999999E-2</v>
      </c>
      <c r="I112" s="59">
        <f>H112*I45</f>
        <v>165.98400000000001</v>
      </c>
    </row>
    <row r="113" spans="1:9" ht="13" x14ac:dyDescent="0.3">
      <c r="A113" s="228" t="s">
        <v>114</v>
      </c>
      <c r="B113" s="228"/>
      <c r="C113" s="228"/>
      <c r="D113" s="228"/>
      <c r="E113" s="228"/>
      <c r="F113" s="228"/>
      <c r="G113" s="228"/>
      <c r="H113" s="26"/>
      <c r="I113" s="54">
        <f>SUM(I107:I112)</f>
        <v>310.45647359999998</v>
      </c>
    </row>
    <row r="114" spans="1:9" ht="13" x14ac:dyDescent="0.3">
      <c r="A114" s="249"/>
      <c r="B114" s="250"/>
      <c r="C114" s="250"/>
      <c r="D114" s="250"/>
      <c r="E114" s="250"/>
      <c r="F114" s="250"/>
      <c r="G114" s="250"/>
      <c r="H114" s="250"/>
      <c r="I114" s="250"/>
    </row>
    <row r="115" spans="1:9" ht="13" x14ac:dyDescent="0.3">
      <c r="A115" s="232" t="s">
        <v>115</v>
      </c>
      <c r="B115" s="232"/>
      <c r="C115" s="232"/>
      <c r="D115" s="232"/>
      <c r="E115" s="232"/>
      <c r="F115" s="232"/>
      <c r="G115" s="232"/>
      <c r="H115" s="232"/>
      <c r="I115" s="232"/>
    </row>
    <row r="116" spans="1:9" ht="13" x14ac:dyDescent="0.3">
      <c r="A116" s="3"/>
      <c r="B116" s="3"/>
      <c r="C116" s="3"/>
      <c r="D116" s="3"/>
      <c r="E116" s="3"/>
      <c r="F116" s="3"/>
      <c r="G116" s="3"/>
      <c r="H116" s="3"/>
      <c r="I116" s="3"/>
    </row>
    <row r="117" spans="1:9" ht="13" x14ac:dyDescent="0.3">
      <c r="A117" s="21" t="s">
        <v>116</v>
      </c>
      <c r="B117" s="3"/>
      <c r="C117" s="3"/>
      <c r="D117" s="3"/>
      <c r="E117" s="3"/>
      <c r="F117" s="3"/>
      <c r="G117" s="3"/>
      <c r="H117" s="3"/>
      <c r="I117" s="3"/>
    </row>
    <row r="118" spans="1:9" ht="13" x14ac:dyDescent="0.3">
      <c r="A118" s="21" t="s">
        <v>117</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118</v>
      </c>
      <c r="B120" s="218" t="s">
        <v>119</v>
      </c>
      <c r="C120" s="218"/>
      <c r="D120" s="218"/>
      <c r="E120" s="218"/>
      <c r="F120" s="218"/>
      <c r="G120" s="218"/>
      <c r="H120" s="19" t="s">
        <v>46</v>
      </c>
      <c r="I120" s="19" t="s">
        <v>47</v>
      </c>
    </row>
    <row r="121" spans="1:9" ht="13" x14ac:dyDescent="0.3">
      <c r="A121" s="33" t="s">
        <v>15</v>
      </c>
      <c r="B121" s="229" t="s">
        <v>120</v>
      </c>
      <c r="C121" s="229"/>
      <c r="D121" s="229"/>
      <c r="E121" s="229"/>
      <c r="F121" s="229"/>
      <c r="G121" s="229"/>
      <c r="H121" s="27"/>
      <c r="I121" s="27"/>
    </row>
    <row r="122" spans="1:9" ht="13" x14ac:dyDescent="0.3">
      <c r="A122" s="8" t="s">
        <v>18</v>
      </c>
      <c r="B122" s="229" t="s">
        <v>121</v>
      </c>
      <c r="C122" s="229"/>
      <c r="D122" s="229"/>
      <c r="E122" s="229"/>
      <c r="F122" s="229"/>
      <c r="G122" s="229"/>
      <c r="H122" s="69">
        <v>1.67E-2</v>
      </c>
      <c r="I122" s="13">
        <f>H122*$I$45</f>
        <v>72.945599999999999</v>
      </c>
    </row>
    <row r="123" spans="1:9" ht="13" x14ac:dyDescent="0.3">
      <c r="A123" s="8" t="s">
        <v>20</v>
      </c>
      <c r="B123" s="229" t="s">
        <v>122</v>
      </c>
      <c r="C123" s="229"/>
      <c r="D123" s="229"/>
      <c r="E123" s="229"/>
      <c r="F123" s="229"/>
      <c r="G123" s="229"/>
      <c r="H123" s="69">
        <v>2.0000000000000001E-4</v>
      </c>
      <c r="I123" s="13">
        <f>H123*$I$45</f>
        <v>0.87360000000000004</v>
      </c>
    </row>
    <row r="124" spans="1:9" ht="13.5" x14ac:dyDescent="0.25">
      <c r="A124" s="31" t="s">
        <v>22</v>
      </c>
      <c r="B124" s="247" t="s">
        <v>123</v>
      </c>
      <c r="C124" s="247"/>
      <c r="D124" s="247"/>
      <c r="E124" s="247"/>
      <c r="F124" s="247"/>
      <c r="G124" s="247"/>
      <c r="H124" s="58">
        <v>6.9999999999999999E-4</v>
      </c>
      <c r="I124" s="59">
        <f>H124*$I$45</f>
        <v>3.0575999999999999</v>
      </c>
    </row>
    <row r="125" spans="1:9" ht="13" x14ac:dyDescent="0.3">
      <c r="A125" s="8" t="s">
        <v>52</v>
      </c>
      <c r="B125" s="229" t="s">
        <v>124</v>
      </c>
      <c r="C125" s="229"/>
      <c r="D125" s="229"/>
      <c r="E125" s="229"/>
      <c r="F125" s="229"/>
      <c r="G125" s="229"/>
      <c r="H125" s="69">
        <v>2.8999999999999998E-3</v>
      </c>
      <c r="I125" s="13">
        <f>H125*$I$45</f>
        <v>12.667199999999999</v>
      </c>
    </row>
    <row r="126" spans="1:9" ht="13" x14ac:dyDescent="0.3">
      <c r="A126" s="8" t="s">
        <v>54</v>
      </c>
      <c r="B126" s="229" t="s">
        <v>125</v>
      </c>
      <c r="C126" s="229"/>
      <c r="D126" s="229"/>
      <c r="E126" s="229"/>
      <c r="F126" s="229"/>
      <c r="G126" s="229"/>
      <c r="H126" s="69"/>
      <c r="I126" s="13">
        <f t="shared" ref="I126" si="1">H126*$I$45</f>
        <v>0</v>
      </c>
    </row>
    <row r="127" spans="1:9" ht="13" x14ac:dyDescent="0.3">
      <c r="A127" s="218" t="s">
        <v>126</v>
      </c>
      <c r="B127" s="218"/>
      <c r="C127" s="218"/>
      <c r="D127" s="218"/>
      <c r="E127" s="218"/>
      <c r="F127" s="218"/>
      <c r="G127" s="218"/>
      <c r="H127" s="26"/>
      <c r="I127" s="27">
        <f>SUM(I122:I126)</f>
        <v>89.543999999999983</v>
      </c>
    </row>
    <row r="128" spans="1:9" ht="13" x14ac:dyDescent="0.3">
      <c r="A128" s="8" t="s">
        <v>54</v>
      </c>
      <c r="B128" s="229" t="s">
        <v>127</v>
      </c>
      <c r="C128" s="229"/>
      <c r="D128" s="229"/>
      <c r="E128" s="229"/>
      <c r="F128" s="229"/>
      <c r="G128" s="229"/>
      <c r="H128" s="1">
        <f>H75</f>
        <v>0.36800000000000005</v>
      </c>
      <c r="I128" s="13">
        <f>I127*H128</f>
        <v>32.952191999999997</v>
      </c>
    </row>
    <row r="129" spans="1:9" ht="13" x14ac:dyDescent="0.3">
      <c r="A129" s="218" t="s">
        <v>128</v>
      </c>
      <c r="B129" s="218"/>
      <c r="C129" s="218"/>
      <c r="D129" s="218"/>
      <c r="E129" s="218"/>
      <c r="F129" s="218"/>
      <c r="G129" s="218"/>
      <c r="H129" s="26"/>
      <c r="I129" s="27">
        <f>SUM(I127:I128)</f>
        <v>122.49619199999998</v>
      </c>
    </row>
    <row r="130" spans="1:9" ht="13" x14ac:dyDescent="0.3">
      <c r="A130" s="3"/>
      <c r="B130" s="3"/>
      <c r="C130" s="3"/>
      <c r="D130" s="3"/>
      <c r="E130" s="3"/>
      <c r="F130" s="3"/>
      <c r="G130" s="3"/>
      <c r="H130" s="3"/>
      <c r="I130" s="3"/>
    </row>
    <row r="131" spans="1:9" ht="13" x14ac:dyDescent="0.3">
      <c r="A131" s="33" t="s">
        <v>129</v>
      </c>
      <c r="B131" s="238" t="s">
        <v>130</v>
      </c>
      <c r="C131" s="239"/>
      <c r="D131" s="239"/>
      <c r="E131" s="239"/>
      <c r="F131" s="239"/>
      <c r="G131" s="240"/>
      <c r="H131" s="19" t="s">
        <v>46</v>
      </c>
      <c r="I131" s="19" t="s">
        <v>47</v>
      </c>
    </row>
    <row r="132" spans="1:9" ht="13" x14ac:dyDescent="0.3">
      <c r="A132" s="8" t="s">
        <v>15</v>
      </c>
      <c r="B132" s="235" t="s">
        <v>131</v>
      </c>
      <c r="C132" s="236"/>
      <c r="D132" s="236"/>
      <c r="E132" s="236"/>
      <c r="F132" s="236"/>
      <c r="G132" s="237"/>
      <c r="H132" s="69">
        <v>0</v>
      </c>
      <c r="I132" s="13">
        <v>0</v>
      </c>
    </row>
    <row r="133" spans="1:9" ht="13" x14ac:dyDescent="0.3">
      <c r="A133" s="238" t="s">
        <v>132</v>
      </c>
      <c r="B133" s="239"/>
      <c r="C133" s="239"/>
      <c r="D133" s="239"/>
      <c r="E133" s="239"/>
      <c r="F133" s="239"/>
      <c r="G133" s="240"/>
      <c r="H133" s="26">
        <f>TRUNC(SUM(H132),4)</f>
        <v>0</v>
      </c>
      <c r="I133" s="27">
        <f>SUM(I132)</f>
        <v>0</v>
      </c>
    </row>
    <row r="134" spans="1:9" ht="13" x14ac:dyDescent="0.3">
      <c r="A134" s="34"/>
      <c r="B134" s="29"/>
      <c r="C134" s="29"/>
      <c r="D134" s="29"/>
      <c r="E134" s="29"/>
      <c r="F134" s="29"/>
      <c r="G134" s="29"/>
      <c r="H134" s="29"/>
      <c r="I134" s="29"/>
    </row>
    <row r="135" spans="1:9" ht="13" x14ac:dyDescent="0.3">
      <c r="A135" s="218" t="s">
        <v>133</v>
      </c>
      <c r="B135" s="218"/>
      <c r="C135" s="218"/>
      <c r="D135" s="218"/>
      <c r="E135" s="218"/>
      <c r="F135" s="218"/>
      <c r="G135" s="218"/>
      <c r="H135" s="218"/>
      <c r="I135" s="218"/>
    </row>
    <row r="136" spans="1:9" ht="13" x14ac:dyDescent="0.3">
      <c r="A136" s="31">
        <v>4</v>
      </c>
      <c r="B136" s="241" t="s">
        <v>134</v>
      </c>
      <c r="C136" s="242"/>
      <c r="D136" s="242"/>
      <c r="E136" s="242"/>
      <c r="F136" s="242"/>
      <c r="G136" s="243"/>
      <c r="H136" s="30"/>
      <c r="I136" s="8" t="s">
        <v>47</v>
      </c>
    </row>
    <row r="137" spans="1:9" ht="13" x14ac:dyDescent="0.3">
      <c r="A137" s="8" t="s">
        <v>118</v>
      </c>
      <c r="B137" s="244" t="s">
        <v>135</v>
      </c>
      <c r="C137" s="245"/>
      <c r="D137" s="245"/>
      <c r="E137" s="245"/>
      <c r="F137" s="245"/>
      <c r="G137" s="246"/>
      <c r="H137" s="10"/>
      <c r="I137" s="13">
        <f>I129</f>
        <v>122.49619199999998</v>
      </c>
    </row>
    <row r="138" spans="1:9" ht="13" x14ac:dyDescent="0.3">
      <c r="A138" s="8" t="s">
        <v>129</v>
      </c>
      <c r="B138" s="244" t="s">
        <v>136</v>
      </c>
      <c r="C138" s="245"/>
      <c r="D138" s="245"/>
      <c r="E138" s="245"/>
      <c r="F138" s="245"/>
      <c r="G138" s="246"/>
      <c r="H138" s="10"/>
      <c r="I138" s="13">
        <f>I133</f>
        <v>0</v>
      </c>
    </row>
    <row r="139" spans="1:9" ht="13" x14ac:dyDescent="0.3">
      <c r="A139" s="228" t="s">
        <v>137</v>
      </c>
      <c r="B139" s="228"/>
      <c r="C139" s="228"/>
      <c r="D139" s="228"/>
      <c r="E139" s="228"/>
      <c r="F139" s="228"/>
      <c r="G139" s="228"/>
      <c r="H139" s="228"/>
      <c r="I139" s="54">
        <f>SUM(I137:I138)</f>
        <v>122.49619199999998</v>
      </c>
    </row>
    <row r="140" spans="1:9" ht="13" x14ac:dyDescent="0.3">
      <c r="A140" s="233"/>
      <c r="B140" s="234"/>
      <c r="C140" s="234"/>
      <c r="D140" s="234"/>
      <c r="E140" s="234"/>
      <c r="F140" s="234"/>
      <c r="G140" s="234"/>
      <c r="H140" s="234"/>
      <c r="I140" s="234"/>
    </row>
    <row r="141" spans="1:9" ht="13" x14ac:dyDescent="0.3">
      <c r="A141" s="232" t="s">
        <v>138</v>
      </c>
      <c r="B141" s="232"/>
      <c r="C141" s="232"/>
      <c r="D141" s="232"/>
      <c r="E141" s="232"/>
      <c r="F141" s="232"/>
      <c r="G141" s="232"/>
      <c r="H141" s="232"/>
      <c r="I141" s="232"/>
    </row>
    <row r="142" spans="1:9" ht="13" x14ac:dyDescent="0.3">
      <c r="A142" s="8">
        <v>5</v>
      </c>
      <c r="B142" s="227" t="s">
        <v>139</v>
      </c>
      <c r="C142" s="227"/>
      <c r="D142" s="227"/>
      <c r="E142" s="227"/>
      <c r="F142" s="227"/>
      <c r="G142" s="227"/>
      <c r="H142" s="8"/>
      <c r="I142" s="8" t="s">
        <v>47</v>
      </c>
    </row>
    <row r="143" spans="1:9" ht="13" x14ac:dyDescent="0.3">
      <c r="A143" s="8" t="s">
        <v>15</v>
      </c>
      <c r="B143" s="231" t="s">
        <v>279</v>
      </c>
      <c r="C143" s="231"/>
      <c r="D143" s="231"/>
      <c r="E143" s="231"/>
      <c r="F143" s="231"/>
      <c r="G143" s="231"/>
      <c r="H143" s="11" t="s">
        <v>92</v>
      </c>
      <c r="I143" s="13">
        <f>Uniforme!K14</f>
        <v>3.7475000000000001</v>
      </c>
    </row>
    <row r="144" spans="1:9" ht="13" x14ac:dyDescent="0.3">
      <c r="A144" s="8" t="s">
        <v>18</v>
      </c>
      <c r="B144" s="231" t="s">
        <v>140</v>
      </c>
      <c r="C144" s="231"/>
      <c r="D144" s="231"/>
      <c r="E144" s="231"/>
      <c r="F144" s="231"/>
      <c r="G144" s="231"/>
      <c r="H144" s="11" t="s">
        <v>92</v>
      </c>
      <c r="I144" s="13">
        <v>0</v>
      </c>
    </row>
    <row r="145" spans="1:17" ht="13" x14ac:dyDescent="0.3">
      <c r="A145" s="16" t="s">
        <v>20</v>
      </c>
      <c r="B145" s="231" t="s">
        <v>141</v>
      </c>
      <c r="C145" s="231"/>
      <c r="D145" s="231"/>
      <c r="E145" s="231"/>
      <c r="F145" s="231"/>
      <c r="G145" s="231"/>
      <c r="H145" s="11" t="s">
        <v>92</v>
      </c>
      <c r="I145" s="13">
        <v>0</v>
      </c>
    </row>
    <row r="146" spans="1:17" ht="13" x14ac:dyDescent="0.3">
      <c r="A146" s="16" t="s">
        <v>22</v>
      </c>
      <c r="B146" s="231" t="s">
        <v>94</v>
      </c>
      <c r="C146" s="231"/>
      <c r="D146" s="231"/>
      <c r="E146" s="231"/>
      <c r="F146" s="231"/>
      <c r="G146" s="231"/>
      <c r="H146" s="11" t="s">
        <v>92</v>
      </c>
      <c r="I146" s="13">
        <v>0</v>
      </c>
    </row>
    <row r="147" spans="1:17" ht="13" x14ac:dyDescent="0.3">
      <c r="A147" s="228" t="s">
        <v>142</v>
      </c>
      <c r="B147" s="228"/>
      <c r="C147" s="228"/>
      <c r="D147" s="228"/>
      <c r="E147" s="228"/>
      <c r="F147" s="228"/>
      <c r="G147" s="228"/>
      <c r="H147" s="26" t="s">
        <v>92</v>
      </c>
      <c r="I147" s="54">
        <f>SUM(I143:I146)</f>
        <v>3.7475000000000001</v>
      </c>
    </row>
    <row r="148" spans="1:17" ht="13" x14ac:dyDescent="0.25">
      <c r="A148" s="36"/>
      <c r="B148" s="36"/>
      <c r="C148" s="36"/>
      <c r="D148" s="36"/>
      <c r="E148" s="36"/>
      <c r="F148" s="36"/>
      <c r="G148" s="36"/>
      <c r="H148" s="36"/>
      <c r="I148" s="36"/>
    </row>
    <row r="149" spans="1:17" ht="13" x14ac:dyDescent="0.3">
      <c r="A149" s="21" t="s">
        <v>143</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32" t="s">
        <v>144</v>
      </c>
      <c r="B151" s="232"/>
      <c r="C151" s="232"/>
      <c r="D151" s="232"/>
      <c r="E151" s="232"/>
      <c r="F151" s="232"/>
      <c r="G151" s="232"/>
      <c r="H151" s="232"/>
      <c r="I151" s="232"/>
      <c r="M151" s="193"/>
    </row>
    <row r="152" spans="1:17" ht="13" x14ac:dyDescent="0.3">
      <c r="A152" s="8">
        <v>6</v>
      </c>
      <c r="B152" s="227" t="s">
        <v>145</v>
      </c>
      <c r="C152" s="227"/>
      <c r="D152" s="227"/>
      <c r="E152" s="227"/>
      <c r="F152" s="227"/>
      <c r="G152" s="227"/>
      <c r="H152" s="8" t="s">
        <v>46</v>
      </c>
      <c r="I152" s="8" t="s">
        <v>47</v>
      </c>
      <c r="M152" s="193"/>
    </row>
    <row r="153" spans="1:17" ht="13" x14ac:dyDescent="0.3">
      <c r="A153" s="8" t="s">
        <v>15</v>
      </c>
      <c r="B153" s="229" t="s">
        <v>146</v>
      </c>
      <c r="C153" s="229"/>
      <c r="D153" s="229"/>
      <c r="E153" s="229"/>
      <c r="F153" s="229"/>
      <c r="G153" s="229"/>
      <c r="H153" s="17">
        <v>0.05</v>
      </c>
      <c r="I153" s="189">
        <f>H153*I171</f>
        <v>415.72775494666666</v>
      </c>
      <c r="M153" s="193"/>
    </row>
    <row r="154" spans="1:17" ht="13" x14ac:dyDescent="0.3">
      <c r="A154" s="8" t="s">
        <v>18</v>
      </c>
      <c r="B154" s="229" t="s">
        <v>147</v>
      </c>
      <c r="C154" s="229"/>
      <c r="D154" s="229"/>
      <c r="E154" s="229"/>
      <c r="F154" s="229"/>
      <c r="G154" s="229"/>
      <c r="H154" s="17">
        <v>0.1</v>
      </c>
      <c r="I154" s="189">
        <f>H154*(I153+I171)</f>
        <v>873.02828538800009</v>
      </c>
      <c r="M154" s="193"/>
    </row>
    <row r="155" spans="1:17" ht="13" x14ac:dyDescent="0.3">
      <c r="A155" s="8" t="s">
        <v>20</v>
      </c>
      <c r="B155" s="230" t="s">
        <v>148</v>
      </c>
      <c r="C155" s="230"/>
      <c r="D155" s="230"/>
      <c r="E155" s="230"/>
      <c r="F155" s="230"/>
      <c r="G155" s="230"/>
      <c r="H155" s="2"/>
      <c r="I155" s="18"/>
      <c r="M155" s="193"/>
    </row>
    <row r="156" spans="1:17" ht="13" x14ac:dyDescent="0.3">
      <c r="A156" s="8" t="s">
        <v>149</v>
      </c>
      <c r="B156" s="229" t="s">
        <v>150</v>
      </c>
      <c r="C156" s="229"/>
      <c r="D156" s="229"/>
      <c r="E156" s="229"/>
      <c r="F156" s="229"/>
      <c r="G156" s="229"/>
      <c r="H156" s="6">
        <v>1.6500000000000001E-2</v>
      </c>
      <c r="I156" s="189">
        <f>H156*$I$173</f>
        <v>184.78680000000003</v>
      </c>
      <c r="K156" s="199"/>
      <c r="M156" s="193"/>
    </row>
    <row r="157" spans="1:17" ht="13" x14ac:dyDescent="0.3">
      <c r="A157" s="8" t="s">
        <v>151</v>
      </c>
      <c r="B157" s="229" t="s">
        <v>152</v>
      </c>
      <c r="C157" s="229"/>
      <c r="D157" s="229"/>
      <c r="E157" s="229"/>
      <c r="F157" s="229"/>
      <c r="G157" s="229"/>
      <c r="H157" s="6">
        <v>7.5999999999999998E-2</v>
      </c>
      <c r="I157" s="189">
        <f t="shared" ref="I157" si="2">H157*$I$173</f>
        <v>851.13920000000007</v>
      </c>
      <c r="M157" s="193"/>
    </row>
    <row r="158" spans="1:17" ht="13" x14ac:dyDescent="0.3">
      <c r="A158" s="8" t="s">
        <v>153</v>
      </c>
      <c r="B158" s="229" t="s">
        <v>154</v>
      </c>
      <c r="C158" s="229"/>
      <c r="D158" s="229"/>
      <c r="E158" s="229"/>
      <c r="F158" s="229"/>
      <c r="G158" s="229"/>
      <c r="H158" s="6">
        <v>0.05</v>
      </c>
      <c r="I158" s="189">
        <f>H158*$I$173</f>
        <v>559.96</v>
      </c>
      <c r="M158" s="193"/>
      <c r="Q158" s="193"/>
    </row>
    <row r="159" spans="1:17" ht="13" x14ac:dyDescent="0.3">
      <c r="A159" s="228" t="s">
        <v>155</v>
      </c>
      <c r="B159" s="228"/>
      <c r="C159" s="228"/>
      <c r="D159" s="228"/>
      <c r="E159" s="228"/>
      <c r="F159" s="228"/>
      <c r="G159" s="228"/>
      <c r="H159" s="37">
        <f>SUM(H153:H158)</f>
        <v>0.29250000000000004</v>
      </c>
      <c r="I159" s="191">
        <f>SUM(I153:I158)</f>
        <v>2884.6420403346669</v>
      </c>
      <c r="M159" s="193"/>
      <c r="Q159" s="193"/>
    </row>
    <row r="160" spans="1:17" x14ac:dyDescent="0.25">
      <c r="A160" s="201"/>
      <c r="B160" s="190"/>
      <c r="C160" s="190"/>
      <c r="D160" s="190"/>
      <c r="E160" s="190"/>
      <c r="F160" s="190"/>
      <c r="G160" s="190"/>
      <c r="H160" s="190"/>
      <c r="I160" s="190"/>
      <c r="M160" s="193"/>
      <c r="N160" s="193"/>
      <c r="O160" s="193"/>
      <c r="Q160" s="193"/>
    </row>
    <row r="161" spans="1:17" ht="13" x14ac:dyDescent="0.25">
      <c r="A161" s="21" t="s">
        <v>156</v>
      </c>
      <c r="B161" s="190"/>
      <c r="C161" s="190"/>
      <c r="D161" s="190"/>
      <c r="E161" s="190"/>
      <c r="F161" s="190"/>
      <c r="G161" s="190"/>
      <c r="H161" s="190"/>
      <c r="I161" s="190"/>
      <c r="M161" s="193"/>
      <c r="N161" s="193"/>
      <c r="O161" s="193"/>
      <c r="Q161" s="193"/>
    </row>
    <row r="162" spans="1:17" ht="13" x14ac:dyDescent="0.25">
      <c r="A162" s="21" t="s">
        <v>157</v>
      </c>
      <c r="B162" s="190"/>
      <c r="C162" s="190"/>
      <c r="D162" s="190"/>
      <c r="E162" s="190"/>
      <c r="F162" s="190"/>
      <c r="G162" s="190"/>
      <c r="H162" s="190"/>
      <c r="I162" s="190"/>
      <c r="M162" s="193"/>
      <c r="O162" s="193"/>
      <c r="Q162" s="193"/>
    </row>
    <row r="163" spans="1:17" ht="13" x14ac:dyDescent="0.3">
      <c r="A163" s="181"/>
      <c r="B163" s="181"/>
      <c r="C163" s="181"/>
      <c r="D163" s="181"/>
      <c r="E163" s="181"/>
      <c r="F163" s="181"/>
      <c r="G163" s="181"/>
      <c r="H163" s="181"/>
      <c r="I163" s="4"/>
      <c r="M163" s="193"/>
      <c r="Q163" s="193"/>
    </row>
    <row r="164" spans="1:17" ht="13" x14ac:dyDescent="0.3">
      <c r="A164" s="218" t="s">
        <v>158</v>
      </c>
      <c r="B164" s="218"/>
      <c r="C164" s="218"/>
      <c r="D164" s="218"/>
      <c r="E164" s="218"/>
      <c r="F164" s="218"/>
      <c r="G164" s="218"/>
      <c r="H164" s="218"/>
      <c r="I164" s="218"/>
      <c r="M164" s="193"/>
    </row>
    <row r="165" spans="1:17" ht="13" x14ac:dyDescent="0.3">
      <c r="A165" s="227" t="s">
        <v>159</v>
      </c>
      <c r="B165" s="227"/>
      <c r="C165" s="227"/>
      <c r="D165" s="227"/>
      <c r="E165" s="227"/>
      <c r="F165" s="227"/>
      <c r="G165" s="227"/>
      <c r="H165" s="227"/>
      <c r="I165" s="8" t="s">
        <v>47</v>
      </c>
      <c r="M165" s="193"/>
    </row>
    <row r="166" spans="1:17" x14ac:dyDescent="0.25">
      <c r="A166" s="183" t="s">
        <v>15</v>
      </c>
      <c r="B166" s="226" t="str">
        <f>A37</f>
        <v>MÓDULO 1 - COMPOSIÇÃO DA REMUNERAÇÃO</v>
      </c>
      <c r="C166" s="226"/>
      <c r="D166" s="226"/>
      <c r="E166" s="226"/>
      <c r="F166" s="226"/>
      <c r="G166" s="226"/>
      <c r="H166" s="226"/>
      <c r="I166" s="189">
        <f>I45</f>
        <v>4368</v>
      </c>
      <c r="M166" s="193"/>
    </row>
    <row r="167" spans="1:17" x14ac:dyDescent="0.25">
      <c r="A167" s="183" t="s">
        <v>18</v>
      </c>
      <c r="B167" s="226" t="str">
        <f>A50</f>
        <v>MÓDULO 2 – ENCARGOS E BENEFÍCIOS ANUAIS, MENSAIS E DIÁRIOS</v>
      </c>
      <c r="C167" s="226"/>
      <c r="D167" s="226"/>
      <c r="E167" s="226"/>
      <c r="F167" s="226"/>
      <c r="G167" s="226"/>
      <c r="H167" s="226"/>
      <c r="I167" s="189">
        <f>I103</f>
        <v>3509.8549333333335</v>
      </c>
      <c r="M167" s="193"/>
    </row>
    <row r="168" spans="1:17" x14ac:dyDescent="0.25">
      <c r="A168" s="183" t="s">
        <v>20</v>
      </c>
      <c r="B168" s="226" t="str">
        <f>A105</f>
        <v>MÓDULO 3 – PROVISÃO PARA RESCISÃO</v>
      </c>
      <c r="C168" s="226"/>
      <c r="D168" s="226"/>
      <c r="E168" s="226"/>
      <c r="F168" s="226"/>
      <c r="G168" s="226"/>
      <c r="H168" s="226"/>
      <c r="I168" s="189">
        <f>I113</f>
        <v>310.45647359999998</v>
      </c>
      <c r="M168" s="193"/>
      <c r="O168" s="193"/>
    </row>
    <row r="169" spans="1:17" x14ac:dyDescent="0.25">
      <c r="A169" s="11" t="s">
        <v>22</v>
      </c>
      <c r="B169" s="226" t="str">
        <f>A115</f>
        <v>MÓDULO 4 – CUSTO DE REPOSIÇÃO DO PROFISSIONAL AUSENTE</v>
      </c>
      <c r="C169" s="226"/>
      <c r="D169" s="226"/>
      <c r="E169" s="226"/>
      <c r="F169" s="226"/>
      <c r="G169" s="226"/>
      <c r="H169" s="226"/>
      <c r="I169" s="189">
        <f>I139</f>
        <v>122.49619199999998</v>
      </c>
      <c r="M169" s="193"/>
    </row>
    <row r="170" spans="1:17" x14ac:dyDescent="0.25">
      <c r="A170" s="11" t="s">
        <v>52</v>
      </c>
      <c r="B170" s="226" t="str">
        <f>A141</f>
        <v>MÓDULO 5 – INSUMOS DIVERSOS</v>
      </c>
      <c r="C170" s="226"/>
      <c r="D170" s="226"/>
      <c r="E170" s="226"/>
      <c r="F170" s="226"/>
      <c r="G170" s="226"/>
      <c r="H170" s="226"/>
      <c r="I170" s="189">
        <f>I147</f>
        <v>3.7475000000000001</v>
      </c>
      <c r="M170" s="193"/>
    </row>
    <row r="171" spans="1:17" ht="13" x14ac:dyDescent="0.3">
      <c r="A171" s="8"/>
      <c r="B171" s="227" t="s">
        <v>160</v>
      </c>
      <c r="C171" s="227"/>
      <c r="D171" s="227"/>
      <c r="E171" s="227"/>
      <c r="F171" s="227"/>
      <c r="G171" s="227"/>
      <c r="H171" s="227"/>
      <c r="I171" s="14">
        <f>SUM(I166:I170)</f>
        <v>8314.5550989333333</v>
      </c>
      <c r="J171" s="7"/>
      <c r="M171" s="193"/>
    </row>
    <row r="172" spans="1:17" x14ac:dyDescent="0.25">
      <c r="A172" s="11" t="s">
        <v>54</v>
      </c>
      <c r="B172" s="226" t="str">
        <f>A151</f>
        <v>MÓDULO 6 – CUSTOS INDIRETOS, TRIBUTOS E LUCRO</v>
      </c>
      <c r="C172" s="226"/>
      <c r="D172" s="226"/>
      <c r="E172" s="226"/>
      <c r="F172" s="226"/>
      <c r="G172" s="226"/>
      <c r="H172" s="226"/>
      <c r="I172" s="13">
        <f>I159</f>
        <v>2884.6420403346669</v>
      </c>
      <c r="M172" s="193"/>
    </row>
    <row r="173" spans="1:17" ht="13" x14ac:dyDescent="0.3">
      <c r="A173" s="228" t="s">
        <v>161</v>
      </c>
      <c r="B173" s="228"/>
      <c r="C173" s="228"/>
      <c r="D173" s="228"/>
      <c r="E173" s="228"/>
      <c r="F173" s="228"/>
      <c r="G173" s="228"/>
      <c r="H173" s="228"/>
      <c r="I173" s="191">
        <f>ROUND(SUM(I45,I103,I113,I139,I147,I153,I154)/(1-SUM(H156:H158)),2)</f>
        <v>11199.2</v>
      </c>
      <c r="J173" s="200"/>
      <c r="M173" s="193"/>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B90:G90"/>
    <mergeCell ref="A91:H91"/>
    <mergeCell ref="A99:H99"/>
    <mergeCell ref="B100:H100"/>
    <mergeCell ref="B101:H101"/>
    <mergeCell ref="B102:H102"/>
    <mergeCell ref="B84:G84"/>
    <mergeCell ref="B85:G85"/>
    <mergeCell ref="B86:G86"/>
    <mergeCell ref="B87:G87"/>
    <mergeCell ref="B88:G88"/>
    <mergeCell ref="B89:G89"/>
    <mergeCell ref="B109:G109"/>
    <mergeCell ref="B110:G110"/>
    <mergeCell ref="B111:G111"/>
    <mergeCell ref="B112:G112"/>
    <mergeCell ref="A113:G113"/>
    <mergeCell ref="A114:I114"/>
    <mergeCell ref="A103:H103"/>
    <mergeCell ref="A104:I104"/>
    <mergeCell ref="A105:I105"/>
    <mergeCell ref="B106:G106"/>
    <mergeCell ref="B107:G107"/>
    <mergeCell ref="B108:G108"/>
    <mergeCell ref="B125:G125"/>
    <mergeCell ref="B126:G126"/>
    <mergeCell ref="A127:G127"/>
    <mergeCell ref="B128:G128"/>
    <mergeCell ref="A129:G129"/>
    <mergeCell ref="B131:G131"/>
    <mergeCell ref="A115:I115"/>
    <mergeCell ref="B120:G120"/>
    <mergeCell ref="B121:G121"/>
    <mergeCell ref="B122:G122"/>
    <mergeCell ref="B123:G123"/>
    <mergeCell ref="B124:G124"/>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54:G154"/>
    <mergeCell ref="B155:G155"/>
    <mergeCell ref="B156:G156"/>
    <mergeCell ref="B157:G157"/>
    <mergeCell ref="B158:G158"/>
    <mergeCell ref="A159:G159"/>
    <mergeCell ref="B145:G145"/>
    <mergeCell ref="B146:G146"/>
    <mergeCell ref="A147:G147"/>
    <mergeCell ref="A151:I151"/>
    <mergeCell ref="B152:G152"/>
    <mergeCell ref="B153:G153"/>
    <mergeCell ref="B170:H170"/>
    <mergeCell ref="B171:H171"/>
    <mergeCell ref="B172:H172"/>
    <mergeCell ref="A173:H173"/>
    <mergeCell ref="A164:I164"/>
    <mergeCell ref="A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18834-B5AB-4891-9477-C4A2AF8EB331}">
  <sheetPr>
    <tabColor rgb="FFFFFF00"/>
  </sheetPr>
  <dimension ref="A1:Q173"/>
  <sheetViews>
    <sheetView topLeftCell="A139" zoomScale="70" zoomScaleNormal="70" workbookViewId="0">
      <selection activeCell="J53" sqref="J53"/>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12.7265625" bestFit="1"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263" t="s">
        <v>10</v>
      </c>
      <c r="B1" s="264"/>
      <c r="C1" s="264"/>
      <c r="D1" s="264"/>
      <c r="E1" s="264"/>
      <c r="F1" s="264"/>
      <c r="G1" s="264"/>
      <c r="H1" s="264"/>
      <c r="I1" s="265"/>
    </row>
    <row r="2" spans="1:10" x14ac:dyDescent="0.25">
      <c r="A2" s="181"/>
      <c r="B2" s="181"/>
      <c r="C2" s="181"/>
      <c r="D2" s="181"/>
      <c r="E2" s="181"/>
      <c r="F2" s="181"/>
      <c r="G2" s="181"/>
      <c r="H2" s="181"/>
      <c r="I2" s="181"/>
    </row>
    <row r="3" spans="1:10" ht="13" x14ac:dyDescent="0.25">
      <c r="A3" s="266" t="s">
        <v>11</v>
      </c>
      <c r="B3" s="266"/>
      <c r="C3" s="266"/>
      <c r="D3" s="266"/>
      <c r="E3" s="266"/>
      <c r="F3" s="266"/>
      <c r="G3" s="181"/>
      <c r="H3" s="181"/>
      <c r="I3" s="181"/>
    </row>
    <row r="4" spans="1:10" ht="13" x14ac:dyDescent="0.25">
      <c r="A4" s="266" t="s">
        <v>12</v>
      </c>
      <c r="B4" s="266"/>
      <c r="C4" s="266"/>
      <c r="D4" s="266"/>
      <c r="E4" s="266"/>
      <c r="F4" s="266"/>
      <c r="G4" s="181"/>
      <c r="H4" s="181"/>
      <c r="I4" s="181"/>
    </row>
    <row r="5" spans="1:10" ht="13" x14ac:dyDescent="0.3">
      <c r="A5" s="9"/>
      <c r="B5" s="9"/>
      <c r="C5" s="9"/>
      <c r="D5" s="9"/>
      <c r="E5" s="9"/>
      <c r="F5" s="9"/>
      <c r="G5" s="9"/>
      <c r="H5" s="9"/>
      <c r="I5" s="9"/>
    </row>
    <row r="6" spans="1:10" ht="13" x14ac:dyDescent="0.3">
      <c r="A6" s="266" t="s">
        <v>13</v>
      </c>
      <c r="B6" s="266"/>
      <c r="C6" s="266"/>
      <c r="D6" s="266"/>
      <c r="E6" s="266"/>
      <c r="F6" s="266"/>
      <c r="G6" s="9"/>
      <c r="H6" s="9"/>
      <c r="I6" s="9"/>
    </row>
    <row r="7" spans="1:10" x14ac:dyDescent="0.25">
      <c r="A7" s="182"/>
      <c r="B7" s="182"/>
      <c r="C7" s="182"/>
      <c r="D7" s="182"/>
      <c r="E7" s="182"/>
      <c r="F7" s="182"/>
      <c r="G7" s="182"/>
      <c r="H7" s="182"/>
      <c r="I7" s="182"/>
    </row>
    <row r="8" spans="1:10" ht="13" x14ac:dyDescent="0.3">
      <c r="A8" s="218" t="s">
        <v>14</v>
      </c>
      <c r="B8" s="218"/>
      <c r="C8" s="218"/>
      <c r="D8" s="218"/>
      <c r="E8" s="218"/>
      <c r="F8" s="218"/>
      <c r="G8" s="218"/>
      <c r="H8" s="218"/>
      <c r="I8" s="218"/>
    </row>
    <row r="9" spans="1:10" x14ac:dyDescent="0.25">
      <c r="A9" s="183" t="s">
        <v>15</v>
      </c>
      <c r="B9" s="229" t="s">
        <v>16</v>
      </c>
      <c r="C9" s="226"/>
      <c r="D9" s="226"/>
      <c r="E9" s="226"/>
      <c r="F9" s="226"/>
      <c r="G9" s="226"/>
      <c r="H9" s="226"/>
      <c r="I9" s="56" t="s">
        <v>17</v>
      </c>
    </row>
    <row r="10" spans="1:10" x14ac:dyDescent="0.25">
      <c r="A10" s="183" t="s">
        <v>18</v>
      </c>
      <c r="B10" s="229" t="s">
        <v>19</v>
      </c>
      <c r="C10" s="226"/>
      <c r="D10" s="226"/>
      <c r="E10" s="226"/>
      <c r="F10" s="226"/>
      <c r="G10" s="226"/>
      <c r="H10" s="226"/>
      <c r="I10" s="79"/>
    </row>
    <row r="11" spans="1:10" x14ac:dyDescent="0.25">
      <c r="A11" s="183" t="s">
        <v>20</v>
      </c>
      <c r="B11" s="229" t="s">
        <v>21</v>
      </c>
      <c r="C11" s="229"/>
      <c r="D11" s="229"/>
      <c r="E11" s="229"/>
      <c r="F11" s="229"/>
      <c r="G11" s="229"/>
      <c r="H11" s="229"/>
      <c r="I11" s="79" t="s">
        <v>304</v>
      </c>
      <c r="J11" t="s">
        <v>305</v>
      </c>
    </row>
    <row r="12" spans="1:10" x14ac:dyDescent="0.25">
      <c r="A12" s="183" t="s">
        <v>22</v>
      </c>
      <c r="B12" s="229" t="s">
        <v>23</v>
      </c>
      <c r="C12" s="226"/>
      <c r="D12" s="226"/>
      <c r="E12" s="226"/>
      <c r="F12" s="226"/>
      <c r="G12" s="226"/>
      <c r="H12" s="226"/>
      <c r="I12" s="80">
        <v>12</v>
      </c>
    </row>
    <row r="13" spans="1:10" x14ac:dyDescent="0.25">
      <c r="A13" s="181"/>
      <c r="B13" s="182"/>
      <c r="C13" s="182"/>
      <c r="D13" s="182"/>
      <c r="E13" s="182"/>
      <c r="F13" s="182"/>
      <c r="G13" s="182"/>
      <c r="H13" s="181"/>
      <c r="I13" s="181"/>
    </row>
    <row r="14" spans="1:10" ht="13" x14ac:dyDescent="0.3">
      <c r="A14" s="218" t="s">
        <v>24</v>
      </c>
      <c r="B14" s="218"/>
      <c r="C14" s="218"/>
      <c r="D14" s="218"/>
      <c r="E14" s="218"/>
      <c r="F14" s="218"/>
      <c r="G14" s="218"/>
      <c r="H14" s="218"/>
      <c r="I14" s="218"/>
    </row>
    <row r="15" spans="1:10" ht="13" x14ac:dyDescent="0.3">
      <c r="A15" s="227" t="s">
        <v>25</v>
      </c>
      <c r="B15" s="227"/>
      <c r="C15" s="227" t="s">
        <v>26</v>
      </c>
      <c r="D15" s="227"/>
      <c r="E15" s="227" t="s">
        <v>27</v>
      </c>
      <c r="F15" s="227"/>
      <c r="G15" s="227"/>
      <c r="H15" s="227"/>
      <c r="I15" s="227"/>
    </row>
    <row r="16" spans="1:10" x14ac:dyDescent="0.25">
      <c r="A16" s="260" t="s">
        <v>275</v>
      </c>
      <c r="B16" s="261"/>
      <c r="C16" s="260" t="s">
        <v>28</v>
      </c>
      <c r="D16" s="261"/>
      <c r="E16" s="225">
        <v>1</v>
      </c>
      <c r="F16" s="262"/>
      <c r="G16" s="262"/>
      <c r="H16" s="262"/>
      <c r="I16" s="262"/>
    </row>
    <row r="17" spans="1:10" x14ac:dyDescent="0.25">
      <c r="A17" s="23"/>
      <c r="B17" s="184"/>
      <c r="C17" s="24"/>
      <c r="D17" s="185"/>
      <c r="E17" s="25"/>
      <c r="F17" s="186"/>
      <c r="G17" s="186"/>
      <c r="H17" s="186"/>
      <c r="I17" s="186"/>
    </row>
    <row r="18" spans="1:10" ht="13" x14ac:dyDescent="0.25">
      <c r="A18" s="21" t="s">
        <v>29</v>
      </c>
      <c r="B18" s="184"/>
      <c r="C18" s="24"/>
      <c r="D18" s="185"/>
      <c r="E18" s="25"/>
      <c r="F18" s="186"/>
      <c r="G18" s="186"/>
      <c r="H18" s="186"/>
      <c r="I18" s="186"/>
    </row>
    <row r="19" spans="1:10" x14ac:dyDescent="0.25">
      <c r="A19" s="21" t="s">
        <v>30</v>
      </c>
      <c r="B19" s="184"/>
      <c r="C19" s="24"/>
      <c r="D19" s="185"/>
      <c r="E19" s="25"/>
      <c r="F19" s="186"/>
      <c r="G19" s="186"/>
      <c r="H19" s="186"/>
      <c r="I19" s="186"/>
    </row>
    <row r="20" spans="1:10" ht="13" x14ac:dyDescent="0.25">
      <c r="A20" s="21" t="s">
        <v>31</v>
      </c>
      <c r="B20" s="184"/>
      <c r="C20" s="24"/>
      <c r="D20" s="185"/>
      <c r="E20" s="25"/>
      <c r="F20" s="186"/>
      <c r="G20" s="186"/>
      <c r="H20" s="186"/>
      <c r="I20" s="186"/>
    </row>
    <row r="21" spans="1:10" x14ac:dyDescent="0.25">
      <c r="A21" s="21" t="s">
        <v>32</v>
      </c>
      <c r="B21" s="184"/>
      <c r="C21" s="24"/>
      <c r="D21" s="185"/>
      <c r="E21" s="25"/>
      <c r="F21" s="186"/>
      <c r="G21" s="186"/>
      <c r="H21" s="186"/>
      <c r="I21" s="186"/>
    </row>
    <row r="22" spans="1:10" ht="14" x14ac:dyDescent="0.25">
      <c r="A22" s="38"/>
      <c r="B22" s="184"/>
      <c r="C22" s="24"/>
      <c r="D22" s="185"/>
      <c r="E22" s="25"/>
      <c r="F22" s="186"/>
      <c r="G22" s="186"/>
      <c r="H22" s="186"/>
      <c r="I22" s="186"/>
    </row>
    <row r="23" spans="1:10" ht="13" x14ac:dyDescent="0.25">
      <c r="A23" s="22" t="s">
        <v>33</v>
      </c>
      <c r="B23" s="184"/>
      <c r="C23" s="24"/>
      <c r="D23" s="185"/>
      <c r="E23" s="25"/>
      <c r="F23" s="186"/>
      <c r="G23" s="186"/>
      <c r="H23" s="186"/>
      <c r="I23" s="186"/>
    </row>
    <row r="24" spans="1:10" x14ac:dyDescent="0.25">
      <c r="A24" s="23"/>
      <c r="B24" s="184"/>
      <c r="C24" s="24"/>
      <c r="D24" s="185"/>
      <c r="E24" s="25"/>
      <c r="F24" s="186"/>
      <c r="G24" s="186"/>
      <c r="H24" s="186"/>
      <c r="I24" s="186"/>
    </row>
    <row r="25" spans="1:10" ht="13" x14ac:dyDescent="0.25">
      <c r="A25" s="22" t="s">
        <v>34</v>
      </c>
      <c r="B25" s="184"/>
      <c r="C25" s="24"/>
      <c r="D25" s="185"/>
      <c r="E25" s="25"/>
      <c r="F25" s="186"/>
      <c r="G25" s="186"/>
      <c r="H25" s="186"/>
      <c r="I25" s="186"/>
    </row>
    <row r="26" spans="1:10" x14ac:dyDescent="0.25">
      <c r="A26" s="21" t="s">
        <v>35</v>
      </c>
      <c r="B26" s="184"/>
      <c r="C26" s="24"/>
      <c r="D26" s="185"/>
      <c r="E26" s="25"/>
      <c r="F26" s="186"/>
      <c r="G26" s="186"/>
      <c r="H26" s="186"/>
      <c r="I26" s="186"/>
    </row>
    <row r="27" spans="1:10" ht="13" x14ac:dyDescent="0.3">
      <c r="A27" s="218" t="s">
        <v>36</v>
      </c>
      <c r="B27" s="218"/>
      <c r="C27" s="218"/>
      <c r="D27" s="218"/>
      <c r="E27" s="218"/>
      <c r="F27" s="218"/>
      <c r="G27" s="218"/>
      <c r="H27" s="218"/>
      <c r="I27" s="218"/>
    </row>
    <row r="28" spans="1:10" x14ac:dyDescent="0.25">
      <c r="A28" s="187">
        <v>1</v>
      </c>
      <c r="B28" s="259" t="s">
        <v>37</v>
      </c>
      <c r="C28" s="259"/>
      <c r="D28" s="259"/>
      <c r="E28" s="259"/>
      <c r="F28" s="259"/>
      <c r="G28" s="259"/>
      <c r="H28" s="259"/>
      <c r="I28" s="82" t="s">
        <v>275</v>
      </c>
    </row>
    <row r="29" spans="1:10" x14ac:dyDescent="0.25">
      <c r="A29" s="183">
        <v>2</v>
      </c>
      <c r="B29" s="229" t="s">
        <v>38</v>
      </c>
      <c r="C29" s="229"/>
      <c r="D29" s="229"/>
      <c r="E29" s="229"/>
      <c r="F29" s="229"/>
      <c r="G29" s="229"/>
      <c r="H29" s="229"/>
      <c r="I29" s="11" t="s">
        <v>288</v>
      </c>
    </row>
    <row r="30" spans="1:10" x14ac:dyDescent="0.25">
      <c r="A30" s="183">
        <v>3</v>
      </c>
      <c r="B30" s="226" t="s">
        <v>39</v>
      </c>
      <c r="C30" s="226"/>
      <c r="D30" s="226"/>
      <c r="E30" s="226"/>
      <c r="F30" s="226"/>
      <c r="G30" s="226"/>
      <c r="H30" s="226"/>
      <c r="I30" s="55">
        <v>4368</v>
      </c>
      <c r="J30" s="204"/>
    </row>
    <row r="31" spans="1:10" x14ac:dyDescent="0.25">
      <c r="A31" s="187">
        <v>4</v>
      </c>
      <c r="B31" s="259" t="s">
        <v>40</v>
      </c>
      <c r="C31" s="259"/>
      <c r="D31" s="259"/>
      <c r="E31" s="259"/>
      <c r="F31" s="259"/>
      <c r="G31" s="259"/>
      <c r="H31" s="259"/>
      <c r="I31" s="82" t="s">
        <v>275</v>
      </c>
    </row>
    <row r="32" spans="1:10" x14ac:dyDescent="0.25">
      <c r="A32" s="183">
        <v>5</v>
      </c>
      <c r="B32" s="229" t="s">
        <v>41</v>
      </c>
      <c r="C32" s="226"/>
      <c r="D32" s="226"/>
      <c r="E32" s="226"/>
      <c r="F32" s="226"/>
      <c r="G32" s="226"/>
      <c r="H32" s="226"/>
      <c r="I32" s="56">
        <v>44927</v>
      </c>
    </row>
    <row r="33" spans="1:9" x14ac:dyDescent="0.25">
      <c r="A33" s="181"/>
      <c r="B33" s="182"/>
      <c r="C33" s="182"/>
      <c r="D33" s="182"/>
      <c r="E33" s="182"/>
      <c r="F33" s="182"/>
      <c r="G33" s="182"/>
      <c r="H33" s="182"/>
      <c r="I33" s="188"/>
    </row>
    <row r="34" spans="1:9" ht="13" x14ac:dyDescent="0.25">
      <c r="A34" s="21" t="s">
        <v>42</v>
      </c>
      <c r="B34" s="182"/>
      <c r="C34" s="182"/>
      <c r="D34" s="182"/>
      <c r="E34" s="182"/>
      <c r="F34" s="182"/>
      <c r="G34" s="182"/>
      <c r="H34" s="182"/>
      <c r="I34" s="188"/>
    </row>
    <row r="35" spans="1:9" ht="13" x14ac:dyDescent="0.25">
      <c r="A35" s="21" t="s">
        <v>43</v>
      </c>
      <c r="B35" s="182"/>
      <c r="C35" s="182"/>
      <c r="D35" s="182"/>
      <c r="E35" s="182"/>
      <c r="F35" s="182"/>
      <c r="G35" s="182"/>
      <c r="H35" s="182"/>
      <c r="I35" s="188"/>
    </row>
    <row r="37" spans="1:9" ht="13" x14ac:dyDescent="0.3">
      <c r="A37" s="232" t="s">
        <v>44</v>
      </c>
      <c r="B37" s="232"/>
      <c r="C37" s="232"/>
      <c r="D37" s="232"/>
      <c r="E37" s="232"/>
      <c r="F37" s="232"/>
      <c r="G37" s="232"/>
      <c r="H37" s="232"/>
      <c r="I37" s="232"/>
    </row>
    <row r="38" spans="1:9" ht="13" x14ac:dyDescent="0.3">
      <c r="A38" s="8">
        <v>1</v>
      </c>
      <c r="B38" s="227" t="s">
        <v>45</v>
      </c>
      <c r="C38" s="227"/>
      <c r="D38" s="227"/>
      <c r="E38" s="227"/>
      <c r="F38" s="227"/>
      <c r="G38" s="227"/>
      <c r="H38" s="8" t="s">
        <v>46</v>
      </c>
      <c r="I38" s="8" t="s">
        <v>47</v>
      </c>
    </row>
    <row r="39" spans="1:9" ht="13" x14ac:dyDescent="0.3">
      <c r="A39" s="8" t="s">
        <v>15</v>
      </c>
      <c r="B39" s="229" t="s">
        <v>48</v>
      </c>
      <c r="C39" s="229"/>
      <c r="D39" s="229"/>
      <c r="E39" s="229"/>
      <c r="F39" s="229"/>
      <c r="G39" s="229"/>
      <c r="H39" s="10"/>
      <c r="I39" s="61">
        <f>I30</f>
        <v>4368</v>
      </c>
    </row>
    <row r="40" spans="1:9" ht="13" x14ac:dyDescent="0.3">
      <c r="A40" s="8" t="s">
        <v>18</v>
      </c>
      <c r="B40" s="229" t="s">
        <v>49</v>
      </c>
      <c r="C40" s="229"/>
      <c r="D40" s="229"/>
      <c r="E40" s="229"/>
      <c r="F40" s="229"/>
      <c r="G40" s="229"/>
      <c r="H40" s="2"/>
      <c r="I40" s="61">
        <f>I39*H40</f>
        <v>0</v>
      </c>
    </row>
    <row r="41" spans="1:9" ht="13" x14ac:dyDescent="0.3">
      <c r="A41" s="8" t="s">
        <v>20</v>
      </c>
      <c r="B41" s="229" t="s">
        <v>50</v>
      </c>
      <c r="C41" s="229"/>
      <c r="D41" s="229"/>
      <c r="E41" s="229"/>
      <c r="F41" s="229"/>
      <c r="G41" s="229"/>
      <c r="H41" s="2"/>
      <c r="I41" s="61">
        <f>H41*I39</f>
        <v>0</v>
      </c>
    </row>
    <row r="42" spans="1:9" ht="13" x14ac:dyDescent="0.3">
      <c r="A42" s="8" t="s">
        <v>22</v>
      </c>
      <c r="B42" s="229" t="s">
        <v>51</v>
      </c>
      <c r="C42" s="229"/>
      <c r="D42" s="229"/>
      <c r="E42" s="229"/>
      <c r="F42" s="229"/>
      <c r="G42" s="229"/>
      <c r="H42" s="2"/>
      <c r="I42" s="61">
        <v>0</v>
      </c>
    </row>
    <row r="43" spans="1:9" ht="13" x14ac:dyDescent="0.3">
      <c r="A43" s="8" t="s">
        <v>52</v>
      </c>
      <c r="B43" s="229" t="s">
        <v>53</v>
      </c>
      <c r="C43" s="229"/>
      <c r="D43" s="229"/>
      <c r="E43" s="229"/>
      <c r="F43" s="229"/>
      <c r="G43" s="229"/>
      <c r="H43" s="5"/>
      <c r="I43" s="61">
        <v>0</v>
      </c>
    </row>
    <row r="44" spans="1:9" ht="13" x14ac:dyDescent="0.3">
      <c r="A44" s="8" t="s">
        <v>54</v>
      </c>
      <c r="B44" s="229" t="s">
        <v>55</v>
      </c>
      <c r="C44" s="229"/>
      <c r="D44" s="229"/>
      <c r="E44" s="229"/>
      <c r="F44" s="229"/>
      <c r="G44" s="229"/>
      <c r="H44" s="2"/>
      <c r="I44" s="61">
        <v>0</v>
      </c>
    </row>
    <row r="45" spans="1:9" ht="13" x14ac:dyDescent="0.3">
      <c r="A45" s="228" t="s">
        <v>56</v>
      </c>
      <c r="B45" s="218"/>
      <c r="C45" s="218"/>
      <c r="D45" s="218"/>
      <c r="E45" s="218"/>
      <c r="F45" s="218"/>
      <c r="G45" s="218"/>
      <c r="H45" s="218"/>
      <c r="I45" s="62">
        <f>SUM(I39:I44)</f>
        <v>4368</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10" ht="13" x14ac:dyDescent="0.3">
      <c r="A49" s="3"/>
      <c r="B49" s="3"/>
      <c r="C49" s="3"/>
      <c r="D49" s="3"/>
      <c r="E49" s="3"/>
      <c r="F49" s="3"/>
      <c r="G49" s="3"/>
      <c r="H49" s="3"/>
      <c r="I49" s="4"/>
    </row>
    <row r="50" spans="1:10" ht="13" x14ac:dyDescent="0.3">
      <c r="A50" s="232" t="s">
        <v>59</v>
      </c>
      <c r="B50" s="232"/>
      <c r="C50" s="232"/>
      <c r="D50" s="232"/>
      <c r="E50" s="232"/>
      <c r="F50" s="232"/>
      <c r="G50" s="232"/>
      <c r="H50" s="232"/>
      <c r="I50" s="232"/>
    </row>
    <row r="51" spans="1:10" ht="13" x14ac:dyDescent="0.3">
      <c r="A51" s="31" t="s">
        <v>60</v>
      </c>
      <c r="B51" s="255" t="s">
        <v>61</v>
      </c>
      <c r="C51" s="256"/>
      <c r="D51" s="256"/>
      <c r="E51" s="256"/>
      <c r="F51" s="256"/>
      <c r="G51" s="257"/>
      <c r="H51" s="8" t="s">
        <v>46</v>
      </c>
      <c r="I51" s="8" t="s">
        <v>47</v>
      </c>
    </row>
    <row r="52" spans="1:10" ht="13" x14ac:dyDescent="0.3">
      <c r="A52" s="8" t="s">
        <v>15</v>
      </c>
      <c r="B52" s="229" t="s">
        <v>62</v>
      </c>
      <c r="C52" s="229"/>
      <c r="D52" s="229"/>
      <c r="E52" s="229"/>
      <c r="F52" s="229"/>
      <c r="G52" s="229"/>
      <c r="H52" s="1">
        <f>1/12</f>
        <v>8.3333333333333329E-2</v>
      </c>
      <c r="I52" s="13">
        <f>$I$45*H52</f>
        <v>364</v>
      </c>
    </row>
    <row r="53" spans="1:10" ht="13" x14ac:dyDescent="0.3">
      <c r="A53" s="8" t="s">
        <v>18</v>
      </c>
      <c r="B53" s="229" t="s">
        <v>311</v>
      </c>
      <c r="C53" s="229"/>
      <c r="D53" s="229"/>
      <c r="E53" s="229"/>
      <c r="F53" s="229"/>
      <c r="G53" s="229"/>
      <c r="H53" s="12">
        <f>1/3/12</f>
        <v>2.7777777777777776E-2</v>
      </c>
      <c r="I53" s="13">
        <f>$I$45*H53</f>
        <v>121.33333333333333</v>
      </c>
      <c r="J53" s="216" t="s">
        <v>308</v>
      </c>
    </row>
    <row r="54" spans="1:10" ht="13" x14ac:dyDescent="0.3">
      <c r="A54" s="218" t="s">
        <v>63</v>
      </c>
      <c r="B54" s="218"/>
      <c r="C54" s="218"/>
      <c r="D54" s="218"/>
      <c r="E54" s="218"/>
      <c r="F54" s="218"/>
      <c r="G54" s="218"/>
      <c r="H54" s="26">
        <f>TRUNC(SUM(H52:H53),4)</f>
        <v>0.1111</v>
      </c>
      <c r="I54" s="27">
        <f>SUM(I52:I53)</f>
        <v>485.33333333333331</v>
      </c>
    </row>
    <row r="55" spans="1:10" ht="31.9" customHeight="1" x14ac:dyDescent="0.25">
      <c r="A55" s="31" t="s">
        <v>20</v>
      </c>
      <c r="B55" s="247" t="s">
        <v>64</v>
      </c>
      <c r="C55" s="247"/>
      <c r="D55" s="247"/>
      <c r="E55" s="247"/>
      <c r="F55" s="247"/>
      <c r="G55" s="247"/>
      <c r="H55" s="58">
        <v>7.8200000000000006E-2</v>
      </c>
      <c r="I55" s="59">
        <f>$I$45*H55</f>
        <v>341.57760000000002</v>
      </c>
    </row>
    <row r="56" spans="1:10" ht="13" x14ac:dyDescent="0.3">
      <c r="A56" s="218" t="s">
        <v>65</v>
      </c>
      <c r="B56" s="218"/>
      <c r="C56" s="218"/>
      <c r="D56" s="218"/>
      <c r="E56" s="218"/>
      <c r="F56" s="218"/>
      <c r="G56" s="218"/>
      <c r="H56" s="26">
        <f>TRUNC(SUM(H54:H55),4)</f>
        <v>0.1893</v>
      </c>
      <c r="I56" s="27">
        <f>SUM(I54:I55)</f>
        <v>826.91093333333333</v>
      </c>
    </row>
    <row r="57" spans="1:10" ht="13" x14ac:dyDescent="0.3">
      <c r="A57" s="3"/>
      <c r="B57" s="3"/>
      <c r="C57" s="3"/>
      <c r="D57" s="3"/>
      <c r="E57" s="3"/>
      <c r="F57" s="3"/>
      <c r="G57" s="3"/>
      <c r="H57" s="28"/>
      <c r="I57" s="4"/>
    </row>
    <row r="58" spans="1:10" ht="13" x14ac:dyDescent="0.3">
      <c r="A58" s="21" t="s">
        <v>66</v>
      </c>
      <c r="B58" s="3"/>
      <c r="C58" s="3"/>
      <c r="D58" s="3"/>
      <c r="E58" s="3"/>
      <c r="F58" s="3"/>
      <c r="G58" s="3"/>
      <c r="H58" s="28"/>
      <c r="I58" s="4"/>
    </row>
    <row r="59" spans="1:10" ht="13" x14ac:dyDescent="0.3">
      <c r="A59" s="21" t="s">
        <v>67</v>
      </c>
      <c r="B59" s="3"/>
      <c r="C59" s="3"/>
      <c r="D59" s="3"/>
      <c r="E59" s="3"/>
      <c r="F59" s="3"/>
      <c r="G59" s="3"/>
      <c r="H59" s="28"/>
      <c r="I59" s="4"/>
    </row>
    <row r="60" spans="1:10" ht="13" x14ac:dyDescent="0.3">
      <c r="A60" s="21" t="s">
        <v>68</v>
      </c>
      <c r="B60" s="3"/>
      <c r="C60" s="3"/>
      <c r="D60" s="3"/>
      <c r="E60" s="3"/>
      <c r="F60" s="3"/>
      <c r="G60" s="3"/>
      <c r="H60" s="28"/>
      <c r="I60" s="4"/>
    </row>
    <row r="61" spans="1:10" ht="13" x14ac:dyDescent="0.3">
      <c r="A61" s="21" t="s">
        <v>69</v>
      </c>
      <c r="B61" s="9"/>
      <c r="C61" s="9"/>
      <c r="D61" s="9"/>
      <c r="E61" s="9"/>
      <c r="F61" s="9"/>
      <c r="G61" s="9"/>
      <c r="H61" s="9"/>
      <c r="I61" s="9"/>
    </row>
    <row r="62" spans="1:10" ht="13" x14ac:dyDescent="0.3">
      <c r="A62" s="21" t="s">
        <v>70</v>
      </c>
      <c r="B62" s="9"/>
      <c r="C62" s="9"/>
      <c r="D62" s="9"/>
      <c r="E62" s="9"/>
      <c r="F62" s="9"/>
      <c r="G62" s="9"/>
      <c r="H62" s="9"/>
      <c r="I62" s="9"/>
    </row>
    <row r="63" spans="1:10" ht="13" x14ac:dyDescent="0.3">
      <c r="A63" s="21"/>
      <c r="B63" s="9"/>
      <c r="C63" s="9"/>
      <c r="D63" s="9"/>
      <c r="E63" s="9"/>
      <c r="F63" s="9"/>
      <c r="G63" s="9"/>
      <c r="H63" s="9"/>
      <c r="I63" s="9"/>
    </row>
    <row r="64" spans="1:10"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52" t="s">
        <v>72</v>
      </c>
      <c r="C66" s="253"/>
      <c r="D66" s="253"/>
      <c r="E66" s="253"/>
      <c r="F66" s="253"/>
      <c r="G66" s="254"/>
      <c r="H66" s="19" t="s">
        <v>46</v>
      </c>
      <c r="I66" s="19" t="s">
        <v>47</v>
      </c>
    </row>
    <row r="67" spans="1:9" ht="13" x14ac:dyDescent="0.3">
      <c r="A67" s="8" t="s">
        <v>15</v>
      </c>
      <c r="B67" s="229" t="s">
        <v>73</v>
      </c>
      <c r="C67" s="229"/>
      <c r="D67" s="229"/>
      <c r="E67" s="229"/>
      <c r="F67" s="229"/>
      <c r="G67" s="229"/>
      <c r="H67" s="1">
        <v>0.2</v>
      </c>
      <c r="I67" s="13">
        <f t="shared" ref="I67:I74" si="0">H67*($I$45)</f>
        <v>873.6</v>
      </c>
    </row>
    <row r="68" spans="1:9" ht="13" x14ac:dyDescent="0.3">
      <c r="A68" s="8" t="s">
        <v>18</v>
      </c>
      <c r="B68" s="229" t="s">
        <v>74</v>
      </c>
      <c r="C68" s="229"/>
      <c r="D68" s="229"/>
      <c r="E68" s="229"/>
      <c r="F68" s="229"/>
      <c r="G68" s="229"/>
      <c r="H68" s="1">
        <v>2.5000000000000001E-2</v>
      </c>
      <c r="I68" s="13">
        <f t="shared" si="0"/>
        <v>109.2</v>
      </c>
    </row>
    <row r="69" spans="1:9" ht="13" x14ac:dyDescent="0.3">
      <c r="A69" s="8" t="s">
        <v>20</v>
      </c>
      <c r="B69" s="229" t="s">
        <v>75</v>
      </c>
      <c r="C69" s="229"/>
      <c r="D69" s="229"/>
      <c r="E69" s="229"/>
      <c r="F69" s="229"/>
      <c r="G69" s="229"/>
      <c r="H69" s="1">
        <v>0.03</v>
      </c>
      <c r="I69" s="13">
        <f t="shared" si="0"/>
        <v>131.04</v>
      </c>
    </row>
    <row r="70" spans="1:9" ht="13" x14ac:dyDescent="0.3">
      <c r="A70" s="8" t="s">
        <v>22</v>
      </c>
      <c r="B70" s="229" t="s">
        <v>76</v>
      </c>
      <c r="C70" s="229"/>
      <c r="D70" s="229"/>
      <c r="E70" s="229"/>
      <c r="F70" s="229"/>
      <c r="G70" s="229"/>
      <c r="H70" s="1">
        <v>1.4999999999999999E-2</v>
      </c>
      <c r="I70" s="13">
        <f t="shared" si="0"/>
        <v>65.52</v>
      </c>
    </row>
    <row r="71" spans="1:9" ht="13" x14ac:dyDescent="0.3">
      <c r="A71" s="8" t="s">
        <v>52</v>
      </c>
      <c r="B71" s="229" t="s">
        <v>77</v>
      </c>
      <c r="C71" s="229"/>
      <c r="D71" s="229"/>
      <c r="E71" s="229"/>
      <c r="F71" s="229"/>
      <c r="G71" s="229"/>
      <c r="H71" s="1">
        <v>0.01</v>
      </c>
      <c r="I71" s="13">
        <f t="shared" si="0"/>
        <v>43.68</v>
      </c>
    </row>
    <row r="72" spans="1:9" ht="13" x14ac:dyDescent="0.3">
      <c r="A72" s="8" t="s">
        <v>54</v>
      </c>
      <c r="B72" s="229" t="s">
        <v>78</v>
      </c>
      <c r="C72" s="229"/>
      <c r="D72" s="229"/>
      <c r="E72" s="229"/>
      <c r="F72" s="229"/>
      <c r="G72" s="229"/>
      <c r="H72" s="1">
        <v>6.0000000000000001E-3</v>
      </c>
      <c r="I72" s="13">
        <f t="shared" si="0"/>
        <v>26.208000000000002</v>
      </c>
    </row>
    <row r="73" spans="1:9" ht="13" x14ac:dyDescent="0.3">
      <c r="A73" s="8" t="s">
        <v>79</v>
      </c>
      <c r="B73" s="229" t="s">
        <v>80</v>
      </c>
      <c r="C73" s="229"/>
      <c r="D73" s="229"/>
      <c r="E73" s="229"/>
      <c r="F73" s="229"/>
      <c r="G73" s="229"/>
      <c r="H73" s="1">
        <v>2E-3</v>
      </c>
      <c r="I73" s="13">
        <f t="shared" si="0"/>
        <v>8.7360000000000007</v>
      </c>
    </row>
    <row r="74" spans="1:9" ht="13" x14ac:dyDescent="0.3">
      <c r="A74" s="8" t="s">
        <v>81</v>
      </c>
      <c r="B74" s="229" t="s">
        <v>82</v>
      </c>
      <c r="C74" s="229"/>
      <c r="D74" s="229"/>
      <c r="E74" s="229"/>
      <c r="F74" s="229"/>
      <c r="G74" s="229"/>
      <c r="H74" s="1">
        <v>0.08</v>
      </c>
      <c r="I74" s="13">
        <f t="shared" si="0"/>
        <v>349.44</v>
      </c>
    </row>
    <row r="75" spans="1:9" ht="13" x14ac:dyDescent="0.3">
      <c r="A75" s="218" t="s">
        <v>83</v>
      </c>
      <c r="B75" s="218"/>
      <c r="C75" s="218"/>
      <c r="D75" s="218"/>
      <c r="E75" s="218"/>
      <c r="F75" s="218"/>
      <c r="G75" s="218"/>
      <c r="H75" s="26">
        <f>SUM(H67:H74)</f>
        <v>0.36800000000000005</v>
      </c>
      <c r="I75" s="27">
        <f>SUM(I67:I74)</f>
        <v>1607.4240000000004</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38" t="s">
        <v>90</v>
      </c>
      <c r="C83" s="239"/>
      <c r="D83" s="239"/>
      <c r="E83" s="239"/>
      <c r="F83" s="239"/>
      <c r="G83" s="240"/>
      <c r="H83" s="26"/>
      <c r="I83" s="19" t="s">
        <v>47</v>
      </c>
    </row>
    <row r="84" spans="1:9" ht="13" x14ac:dyDescent="0.3">
      <c r="A84" s="8" t="s">
        <v>15</v>
      </c>
      <c r="B84" s="231" t="s">
        <v>91</v>
      </c>
      <c r="C84" s="231"/>
      <c r="D84" s="231"/>
      <c r="E84" s="231"/>
      <c r="F84" s="231"/>
      <c r="G84" s="231"/>
      <c r="H84" s="11" t="s">
        <v>92</v>
      </c>
      <c r="I84" s="15">
        <f>'Mód2.3'!K12</f>
        <v>0</v>
      </c>
    </row>
    <row r="85" spans="1:9" ht="13" x14ac:dyDescent="0.3">
      <c r="A85" s="8" t="s">
        <v>18</v>
      </c>
      <c r="B85" s="231" t="s">
        <v>93</v>
      </c>
      <c r="C85" s="231"/>
      <c r="D85" s="231"/>
      <c r="E85" s="231"/>
      <c r="F85" s="231"/>
      <c r="G85" s="231"/>
      <c r="H85" s="11" t="s">
        <v>92</v>
      </c>
      <c r="I85" s="15">
        <f>'Mód2.3'!K25</f>
        <v>460.06400000000002</v>
      </c>
    </row>
    <row r="86" spans="1:9" ht="13" x14ac:dyDescent="0.3">
      <c r="A86" s="8" t="s">
        <v>20</v>
      </c>
      <c r="B86" s="231" t="s">
        <v>94</v>
      </c>
      <c r="C86" s="231"/>
      <c r="D86" s="231"/>
      <c r="E86" s="231"/>
      <c r="F86" s="231"/>
      <c r="G86" s="231"/>
      <c r="H86" s="11" t="s">
        <v>92</v>
      </c>
      <c r="I86" s="15"/>
    </row>
    <row r="87" spans="1:9" ht="13" x14ac:dyDescent="0.25">
      <c r="A87" s="31" t="s">
        <v>22</v>
      </c>
      <c r="B87" s="231" t="s">
        <v>94</v>
      </c>
      <c r="C87" s="231"/>
      <c r="D87" s="231"/>
      <c r="E87" s="231"/>
      <c r="F87" s="231"/>
      <c r="G87" s="231"/>
      <c r="H87" s="20" t="s">
        <v>92</v>
      </c>
      <c r="I87" s="63"/>
    </row>
    <row r="88" spans="1:9" ht="13" x14ac:dyDescent="0.3">
      <c r="A88" s="8" t="s">
        <v>52</v>
      </c>
      <c r="B88" s="231" t="s">
        <v>94</v>
      </c>
      <c r="C88" s="231"/>
      <c r="D88" s="231"/>
      <c r="E88" s="231"/>
      <c r="F88" s="231"/>
      <c r="G88" s="231"/>
      <c r="H88" s="11" t="s">
        <v>92</v>
      </c>
      <c r="I88" s="15"/>
    </row>
    <row r="89" spans="1:9" ht="13" x14ac:dyDescent="0.3">
      <c r="A89" s="8" t="s">
        <v>54</v>
      </c>
      <c r="B89" s="231" t="s">
        <v>94</v>
      </c>
      <c r="C89" s="231"/>
      <c r="D89" s="231"/>
      <c r="E89" s="231"/>
      <c r="F89" s="231"/>
      <c r="G89" s="231"/>
      <c r="H89" s="11" t="s">
        <v>92</v>
      </c>
      <c r="I89" s="15"/>
    </row>
    <row r="90" spans="1:9" ht="13" x14ac:dyDescent="0.3">
      <c r="A90" s="8" t="s">
        <v>79</v>
      </c>
      <c r="B90" s="231" t="s">
        <v>94</v>
      </c>
      <c r="C90" s="231"/>
      <c r="D90" s="231"/>
      <c r="E90" s="231"/>
      <c r="F90" s="231"/>
      <c r="G90" s="231"/>
      <c r="H90" s="11" t="s">
        <v>92</v>
      </c>
      <c r="I90" s="15"/>
    </row>
    <row r="91" spans="1:9" ht="13" x14ac:dyDescent="0.3">
      <c r="A91" s="218" t="s">
        <v>95</v>
      </c>
      <c r="B91" s="218"/>
      <c r="C91" s="218"/>
      <c r="D91" s="218"/>
      <c r="E91" s="218"/>
      <c r="F91" s="218"/>
      <c r="G91" s="218"/>
      <c r="H91" s="218"/>
      <c r="I91" s="27">
        <f>SUM(I84:I90)</f>
        <v>460.06400000000002</v>
      </c>
    </row>
    <row r="92" spans="1:9" ht="13" x14ac:dyDescent="0.3">
      <c r="A92" s="3"/>
      <c r="B92" s="3"/>
      <c r="C92" s="3"/>
      <c r="D92" s="3"/>
      <c r="E92" s="3"/>
      <c r="F92" s="3"/>
      <c r="G92" s="3"/>
      <c r="H92" s="3"/>
      <c r="I92" s="4"/>
    </row>
    <row r="93" spans="1:9" ht="13" x14ac:dyDescent="0.3">
      <c r="A93" s="21" t="s">
        <v>96</v>
      </c>
      <c r="B93" s="3"/>
      <c r="C93" s="3"/>
      <c r="D93" s="3"/>
      <c r="E93" s="3"/>
      <c r="F93" s="3"/>
      <c r="H93" s="3"/>
      <c r="I93" s="4"/>
    </row>
    <row r="94" spans="1:9" ht="13" x14ac:dyDescent="0.3">
      <c r="A94" s="21" t="s">
        <v>97</v>
      </c>
      <c r="B94" s="3"/>
      <c r="C94" s="3"/>
      <c r="D94" s="3"/>
      <c r="E94" s="3"/>
      <c r="F94" s="3"/>
      <c r="G94" s="3"/>
      <c r="H94" s="3"/>
      <c r="I94" s="4"/>
    </row>
    <row r="95" spans="1:9" ht="13" x14ac:dyDescent="0.3">
      <c r="A95" s="21" t="s">
        <v>98</v>
      </c>
      <c r="B95" s="3"/>
      <c r="C95" s="3"/>
      <c r="D95" s="3"/>
      <c r="E95" s="3"/>
      <c r="F95" s="3"/>
      <c r="G95" s="3"/>
      <c r="H95" s="3"/>
      <c r="I95" s="4"/>
    </row>
    <row r="96" spans="1:9" ht="13" x14ac:dyDescent="0.3">
      <c r="A96" s="21" t="s">
        <v>99</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100</v>
      </c>
      <c r="C98" s="32"/>
      <c r="D98" s="32"/>
      <c r="E98" s="32"/>
      <c r="F98" s="32"/>
      <c r="G98" s="32"/>
      <c r="H98" s="32"/>
      <c r="I98" s="32"/>
    </row>
    <row r="99" spans="1:9" ht="13" x14ac:dyDescent="0.3">
      <c r="A99" s="227" t="s">
        <v>101</v>
      </c>
      <c r="B99" s="227"/>
      <c r="C99" s="227"/>
      <c r="D99" s="227"/>
      <c r="E99" s="227"/>
      <c r="F99" s="227"/>
      <c r="G99" s="227"/>
      <c r="H99" s="227"/>
      <c r="I99" s="8" t="s">
        <v>47</v>
      </c>
    </row>
    <row r="100" spans="1:9" ht="13" x14ac:dyDescent="0.3">
      <c r="A100" s="8" t="s">
        <v>60</v>
      </c>
      <c r="B100" s="251" t="s">
        <v>102</v>
      </c>
      <c r="C100" s="251"/>
      <c r="D100" s="251"/>
      <c r="E100" s="251"/>
      <c r="F100" s="251"/>
      <c r="G100" s="251"/>
      <c r="H100" s="251"/>
      <c r="I100" s="13">
        <f>I56</f>
        <v>826.91093333333333</v>
      </c>
    </row>
    <row r="101" spans="1:9" ht="13" x14ac:dyDescent="0.3">
      <c r="A101" s="8" t="s">
        <v>71</v>
      </c>
      <c r="B101" s="251" t="s">
        <v>103</v>
      </c>
      <c r="C101" s="251"/>
      <c r="D101" s="251"/>
      <c r="E101" s="251"/>
      <c r="F101" s="251"/>
      <c r="G101" s="251"/>
      <c r="H101" s="251"/>
      <c r="I101" s="13">
        <f>I75</f>
        <v>1607.4240000000004</v>
      </c>
    </row>
    <row r="102" spans="1:9" ht="13" x14ac:dyDescent="0.3">
      <c r="A102" s="8" t="s">
        <v>89</v>
      </c>
      <c r="B102" s="251" t="s">
        <v>104</v>
      </c>
      <c r="C102" s="251"/>
      <c r="D102" s="251"/>
      <c r="E102" s="251"/>
      <c r="F102" s="251"/>
      <c r="G102" s="251"/>
      <c r="H102" s="251"/>
      <c r="I102" s="13">
        <f>I91</f>
        <v>460.06400000000002</v>
      </c>
    </row>
    <row r="103" spans="1:9" ht="13" x14ac:dyDescent="0.3">
      <c r="A103" s="228" t="s">
        <v>105</v>
      </c>
      <c r="B103" s="228"/>
      <c r="C103" s="228"/>
      <c r="D103" s="228"/>
      <c r="E103" s="228"/>
      <c r="F103" s="228"/>
      <c r="G103" s="228"/>
      <c r="H103" s="228"/>
      <c r="I103" s="191">
        <f>SUM(I100:I102)</f>
        <v>2894.3989333333334</v>
      </c>
    </row>
    <row r="104" spans="1:9" ht="13" x14ac:dyDescent="0.3">
      <c r="A104" s="233"/>
      <c r="B104" s="234"/>
      <c r="C104" s="234"/>
      <c r="D104" s="234"/>
      <c r="E104" s="234"/>
      <c r="F104" s="234"/>
      <c r="G104" s="234"/>
      <c r="H104" s="234"/>
      <c r="I104" s="234"/>
    </row>
    <row r="105" spans="1:9" ht="13" x14ac:dyDescent="0.3">
      <c r="A105" s="232" t="s">
        <v>106</v>
      </c>
      <c r="B105" s="232"/>
      <c r="C105" s="232"/>
      <c r="D105" s="232"/>
      <c r="E105" s="232"/>
      <c r="F105" s="232"/>
      <c r="G105" s="232"/>
      <c r="H105" s="232"/>
      <c r="I105" s="232"/>
    </row>
    <row r="106" spans="1:9" ht="13" x14ac:dyDescent="0.3">
      <c r="A106" s="8">
        <v>3</v>
      </c>
      <c r="B106" s="227" t="s">
        <v>107</v>
      </c>
      <c r="C106" s="227"/>
      <c r="D106" s="227"/>
      <c r="E106" s="227"/>
      <c r="F106" s="227"/>
      <c r="G106" s="227"/>
      <c r="H106" s="8" t="s">
        <v>46</v>
      </c>
      <c r="I106" s="8" t="s">
        <v>47</v>
      </c>
    </row>
    <row r="107" spans="1:9" ht="13" x14ac:dyDescent="0.3">
      <c r="A107" s="8" t="s">
        <v>15</v>
      </c>
      <c r="B107" s="229" t="s">
        <v>108</v>
      </c>
      <c r="C107" s="229"/>
      <c r="D107" s="229"/>
      <c r="E107" s="229"/>
      <c r="F107" s="229"/>
      <c r="G107" s="229"/>
      <c r="H107" s="1">
        <v>4.1999999999999997E-3</v>
      </c>
      <c r="I107" s="13">
        <f>H107*I45</f>
        <v>18.345599999999997</v>
      </c>
    </row>
    <row r="108" spans="1:9" ht="13" x14ac:dyDescent="0.25">
      <c r="A108" s="31" t="s">
        <v>18</v>
      </c>
      <c r="B108" s="247" t="s">
        <v>109</v>
      </c>
      <c r="C108" s="247"/>
      <c r="D108" s="247"/>
      <c r="E108" s="247"/>
      <c r="F108" s="247"/>
      <c r="G108" s="247"/>
      <c r="H108" s="58">
        <f>H74</f>
        <v>0.08</v>
      </c>
      <c r="I108" s="59">
        <f>I107*H108</f>
        <v>1.4676479999999998</v>
      </c>
    </row>
    <row r="109" spans="1:9" ht="13.5" x14ac:dyDescent="0.25">
      <c r="A109" s="31" t="s">
        <v>20</v>
      </c>
      <c r="B109" s="247" t="s">
        <v>110</v>
      </c>
      <c r="C109" s="247"/>
      <c r="D109" s="247"/>
      <c r="E109" s="247"/>
      <c r="F109" s="247"/>
      <c r="G109" s="247"/>
      <c r="H109" s="58">
        <v>2E-3</v>
      </c>
      <c r="I109" s="59">
        <f>H109*I45</f>
        <v>8.7360000000000007</v>
      </c>
    </row>
    <row r="110" spans="1:9" ht="13" x14ac:dyDescent="0.3">
      <c r="A110" s="8" t="s">
        <v>22</v>
      </c>
      <c r="B110" s="229" t="s">
        <v>111</v>
      </c>
      <c r="C110" s="229"/>
      <c r="D110" s="229"/>
      <c r="E110" s="229"/>
      <c r="F110" s="229"/>
      <c r="G110" s="229"/>
      <c r="H110" s="1">
        <v>1.9400000000000001E-2</v>
      </c>
      <c r="I110" s="13">
        <f>H110*I45</f>
        <v>84.739199999999997</v>
      </c>
    </row>
    <row r="111" spans="1:9" ht="13" x14ac:dyDescent="0.3">
      <c r="A111" s="8" t="s">
        <v>52</v>
      </c>
      <c r="B111" s="248" t="s">
        <v>112</v>
      </c>
      <c r="C111" s="248"/>
      <c r="D111" s="248"/>
      <c r="E111" s="248"/>
      <c r="F111" s="248"/>
      <c r="G111" s="248"/>
      <c r="H111" s="12">
        <f>H75</f>
        <v>0.36800000000000005</v>
      </c>
      <c r="I111" s="13">
        <f>I110*H111</f>
        <v>31.184025600000002</v>
      </c>
    </row>
    <row r="112" spans="1:9" ht="13.5" x14ac:dyDescent="0.25">
      <c r="A112" s="31" t="s">
        <v>54</v>
      </c>
      <c r="B112" s="247" t="s">
        <v>113</v>
      </c>
      <c r="C112" s="247"/>
      <c r="D112" s="247"/>
      <c r="E112" s="247"/>
      <c r="F112" s="247"/>
      <c r="G112" s="247"/>
      <c r="H112" s="58">
        <v>3.7999999999999999E-2</v>
      </c>
      <c r="I112" s="59">
        <f>H112*I45</f>
        <v>165.98400000000001</v>
      </c>
    </row>
    <row r="113" spans="1:9" ht="13" x14ac:dyDescent="0.3">
      <c r="A113" s="228" t="s">
        <v>114</v>
      </c>
      <c r="B113" s="228"/>
      <c r="C113" s="228"/>
      <c r="D113" s="228"/>
      <c r="E113" s="228"/>
      <c r="F113" s="228"/>
      <c r="G113" s="228"/>
      <c r="H113" s="26"/>
      <c r="I113" s="54">
        <f>SUM(I107:I112)</f>
        <v>310.45647359999998</v>
      </c>
    </row>
    <row r="114" spans="1:9" ht="13" x14ac:dyDescent="0.3">
      <c r="A114" s="249"/>
      <c r="B114" s="250"/>
      <c r="C114" s="250"/>
      <c r="D114" s="250"/>
      <c r="E114" s="250"/>
      <c r="F114" s="250"/>
      <c r="G114" s="250"/>
      <c r="H114" s="250"/>
      <c r="I114" s="250"/>
    </row>
    <row r="115" spans="1:9" ht="13" x14ac:dyDescent="0.3">
      <c r="A115" s="232" t="s">
        <v>115</v>
      </c>
      <c r="B115" s="232"/>
      <c r="C115" s="232"/>
      <c r="D115" s="232"/>
      <c r="E115" s="232"/>
      <c r="F115" s="232"/>
      <c r="G115" s="232"/>
      <c r="H115" s="232"/>
      <c r="I115" s="232"/>
    </row>
    <row r="116" spans="1:9" ht="13" x14ac:dyDescent="0.3">
      <c r="A116" s="3"/>
      <c r="B116" s="3"/>
      <c r="C116" s="3"/>
      <c r="D116" s="3"/>
      <c r="E116" s="3"/>
      <c r="F116" s="3"/>
      <c r="G116" s="3"/>
      <c r="H116" s="3"/>
      <c r="I116" s="3"/>
    </row>
    <row r="117" spans="1:9" ht="13" x14ac:dyDescent="0.3">
      <c r="A117" s="21" t="s">
        <v>116</v>
      </c>
      <c r="B117" s="3"/>
      <c r="C117" s="3"/>
      <c r="D117" s="3"/>
      <c r="E117" s="3"/>
      <c r="F117" s="3"/>
      <c r="G117" s="3"/>
      <c r="H117" s="3"/>
      <c r="I117" s="3"/>
    </row>
    <row r="118" spans="1:9" ht="13" x14ac:dyDescent="0.3">
      <c r="A118" s="21" t="s">
        <v>117</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118</v>
      </c>
      <c r="B120" s="218" t="s">
        <v>119</v>
      </c>
      <c r="C120" s="218"/>
      <c r="D120" s="218"/>
      <c r="E120" s="218"/>
      <c r="F120" s="218"/>
      <c r="G120" s="218"/>
      <c r="H120" s="19" t="s">
        <v>46</v>
      </c>
      <c r="I120" s="19" t="s">
        <v>47</v>
      </c>
    </row>
    <row r="121" spans="1:9" ht="13" x14ac:dyDescent="0.3">
      <c r="A121" s="33" t="s">
        <v>15</v>
      </c>
      <c r="B121" s="229" t="s">
        <v>120</v>
      </c>
      <c r="C121" s="229"/>
      <c r="D121" s="229"/>
      <c r="E121" s="229"/>
      <c r="F121" s="229"/>
      <c r="G121" s="229"/>
      <c r="H121" s="27"/>
      <c r="I121" s="27"/>
    </row>
    <row r="122" spans="1:9" ht="13" x14ac:dyDescent="0.3">
      <c r="A122" s="8" t="s">
        <v>18</v>
      </c>
      <c r="B122" s="229" t="s">
        <v>121</v>
      </c>
      <c r="C122" s="229"/>
      <c r="D122" s="229"/>
      <c r="E122" s="229"/>
      <c r="F122" s="229"/>
      <c r="G122" s="229"/>
      <c r="H122" s="69">
        <v>1.67E-2</v>
      </c>
      <c r="I122" s="13">
        <f>H122*$I$45</f>
        <v>72.945599999999999</v>
      </c>
    </row>
    <row r="123" spans="1:9" ht="13" x14ac:dyDescent="0.3">
      <c r="A123" s="8" t="s">
        <v>20</v>
      </c>
      <c r="B123" s="229" t="s">
        <v>122</v>
      </c>
      <c r="C123" s="229"/>
      <c r="D123" s="229"/>
      <c r="E123" s="229"/>
      <c r="F123" s="229"/>
      <c r="G123" s="229"/>
      <c r="H123" s="69">
        <v>2.0000000000000001E-4</v>
      </c>
      <c r="I123" s="13">
        <f>H123*$I$45</f>
        <v>0.87360000000000004</v>
      </c>
    </row>
    <row r="124" spans="1:9" ht="13.5" x14ac:dyDescent="0.25">
      <c r="A124" s="31" t="s">
        <v>22</v>
      </c>
      <c r="B124" s="247" t="s">
        <v>123</v>
      </c>
      <c r="C124" s="247"/>
      <c r="D124" s="247"/>
      <c r="E124" s="247"/>
      <c r="F124" s="247"/>
      <c r="G124" s="247"/>
      <c r="H124" s="58">
        <v>6.9999999999999999E-4</v>
      </c>
      <c r="I124" s="59">
        <f>H124*$I$45</f>
        <v>3.0575999999999999</v>
      </c>
    </row>
    <row r="125" spans="1:9" ht="13" x14ac:dyDescent="0.3">
      <c r="A125" s="8" t="s">
        <v>52</v>
      </c>
      <c r="B125" s="229" t="s">
        <v>124</v>
      </c>
      <c r="C125" s="229"/>
      <c r="D125" s="229"/>
      <c r="E125" s="229"/>
      <c r="F125" s="229"/>
      <c r="G125" s="229"/>
      <c r="H125" s="69">
        <v>2.8999999999999998E-3</v>
      </c>
      <c r="I125" s="13">
        <f>H125*$I$45</f>
        <v>12.667199999999999</v>
      </c>
    </row>
    <row r="126" spans="1:9" ht="13" x14ac:dyDescent="0.3">
      <c r="A126" s="8" t="s">
        <v>54</v>
      </c>
      <c r="B126" s="229" t="s">
        <v>125</v>
      </c>
      <c r="C126" s="229"/>
      <c r="D126" s="229"/>
      <c r="E126" s="229"/>
      <c r="F126" s="229"/>
      <c r="G126" s="229"/>
      <c r="H126" s="69"/>
      <c r="I126" s="13">
        <f t="shared" ref="I126" si="1">H126*$I$45</f>
        <v>0</v>
      </c>
    </row>
    <row r="127" spans="1:9" ht="13" x14ac:dyDescent="0.3">
      <c r="A127" s="218" t="s">
        <v>126</v>
      </c>
      <c r="B127" s="218"/>
      <c r="C127" s="218"/>
      <c r="D127" s="218"/>
      <c r="E127" s="218"/>
      <c r="F127" s="218"/>
      <c r="G127" s="218"/>
      <c r="H127" s="26"/>
      <c r="I127" s="27">
        <f>SUM(I122:I126)</f>
        <v>89.543999999999983</v>
      </c>
    </row>
    <row r="128" spans="1:9" ht="13" x14ac:dyDescent="0.3">
      <c r="A128" s="8" t="s">
        <v>54</v>
      </c>
      <c r="B128" s="229" t="s">
        <v>127</v>
      </c>
      <c r="C128" s="229"/>
      <c r="D128" s="229"/>
      <c r="E128" s="229"/>
      <c r="F128" s="229"/>
      <c r="G128" s="229"/>
      <c r="H128" s="1">
        <f>H75</f>
        <v>0.36800000000000005</v>
      </c>
      <c r="I128" s="13">
        <f>I127*H128</f>
        <v>32.952191999999997</v>
      </c>
    </row>
    <row r="129" spans="1:9" ht="13" x14ac:dyDescent="0.3">
      <c r="A129" s="218" t="s">
        <v>128</v>
      </c>
      <c r="B129" s="218"/>
      <c r="C129" s="218"/>
      <c r="D129" s="218"/>
      <c r="E129" s="218"/>
      <c r="F129" s="218"/>
      <c r="G129" s="218"/>
      <c r="H129" s="26"/>
      <c r="I129" s="27">
        <f>SUM(I127:I128)</f>
        <v>122.49619199999998</v>
      </c>
    </row>
    <row r="130" spans="1:9" ht="13" x14ac:dyDescent="0.3">
      <c r="A130" s="3"/>
      <c r="B130" s="3"/>
      <c r="C130" s="3"/>
      <c r="D130" s="3"/>
      <c r="E130" s="3"/>
      <c r="F130" s="3"/>
      <c r="G130" s="3"/>
      <c r="H130" s="3"/>
      <c r="I130" s="3"/>
    </row>
    <row r="131" spans="1:9" ht="13" x14ac:dyDescent="0.3">
      <c r="A131" s="33" t="s">
        <v>129</v>
      </c>
      <c r="B131" s="238" t="s">
        <v>130</v>
      </c>
      <c r="C131" s="239"/>
      <c r="D131" s="239"/>
      <c r="E131" s="239"/>
      <c r="F131" s="239"/>
      <c r="G131" s="240"/>
      <c r="H131" s="19" t="s">
        <v>46</v>
      </c>
      <c r="I131" s="19" t="s">
        <v>47</v>
      </c>
    </row>
    <row r="132" spans="1:9" ht="13" x14ac:dyDescent="0.3">
      <c r="A132" s="8" t="s">
        <v>15</v>
      </c>
      <c r="B132" s="235" t="s">
        <v>131</v>
      </c>
      <c r="C132" s="236"/>
      <c r="D132" s="236"/>
      <c r="E132" s="236"/>
      <c r="F132" s="236"/>
      <c r="G132" s="237"/>
      <c r="H132" s="69">
        <v>0</v>
      </c>
      <c r="I132" s="13">
        <v>0</v>
      </c>
    </row>
    <row r="133" spans="1:9" ht="13" x14ac:dyDescent="0.3">
      <c r="A133" s="238" t="s">
        <v>132</v>
      </c>
      <c r="B133" s="239"/>
      <c r="C133" s="239"/>
      <c r="D133" s="239"/>
      <c r="E133" s="239"/>
      <c r="F133" s="239"/>
      <c r="G133" s="240"/>
      <c r="H133" s="26">
        <f>TRUNC(SUM(H132),4)</f>
        <v>0</v>
      </c>
      <c r="I133" s="27">
        <f>SUM(I132)</f>
        <v>0</v>
      </c>
    </row>
    <row r="134" spans="1:9" ht="13" x14ac:dyDescent="0.3">
      <c r="A134" s="34"/>
      <c r="B134" s="29"/>
      <c r="C134" s="29"/>
      <c r="D134" s="29"/>
      <c r="E134" s="29"/>
      <c r="F134" s="29"/>
      <c r="G134" s="29"/>
      <c r="H134" s="29"/>
      <c r="I134" s="29"/>
    </row>
    <row r="135" spans="1:9" ht="13" x14ac:dyDescent="0.3">
      <c r="A135" s="218" t="s">
        <v>133</v>
      </c>
      <c r="B135" s="218"/>
      <c r="C135" s="218"/>
      <c r="D135" s="218"/>
      <c r="E135" s="218"/>
      <c r="F135" s="218"/>
      <c r="G135" s="218"/>
      <c r="H135" s="218"/>
      <c r="I135" s="218"/>
    </row>
    <row r="136" spans="1:9" ht="13" x14ac:dyDescent="0.3">
      <c r="A136" s="31">
        <v>4</v>
      </c>
      <c r="B136" s="241" t="s">
        <v>134</v>
      </c>
      <c r="C136" s="242"/>
      <c r="D136" s="242"/>
      <c r="E136" s="242"/>
      <c r="F136" s="242"/>
      <c r="G136" s="243"/>
      <c r="H136" s="30"/>
      <c r="I136" s="8" t="s">
        <v>47</v>
      </c>
    </row>
    <row r="137" spans="1:9" ht="13" x14ac:dyDescent="0.3">
      <c r="A137" s="8" t="s">
        <v>118</v>
      </c>
      <c r="B137" s="244" t="s">
        <v>135</v>
      </c>
      <c r="C137" s="245"/>
      <c r="D137" s="245"/>
      <c r="E137" s="245"/>
      <c r="F137" s="245"/>
      <c r="G137" s="246"/>
      <c r="H137" s="10"/>
      <c r="I137" s="13">
        <f>I129</f>
        <v>122.49619199999998</v>
      </c>
    </row>
    <row r="138" spans="1:9" ht="13" x14ac:dyDescent="0.3">
      <c r="A138" s="8" t="s">
        <v>129</v>
      </c>
      <c r="B138" s="244" t="s">
        <v>136</v>
      </c>
      <c r="C138" s="245"/>
      <c r="D138" s="245"/>
      <c r="E138" s="245"/>
      <c r="F138" s="245"/>
      <c r="G138" s="246"/>
      <c r="H138" s="10"/>
      <c r="I138" s="13">
        <f>I133</f>
        <v>0</v>
      </c>
    </row>
    <row r="139" spans="1:9" ht="13" x14ac:dyDescent="0.3">
      <c r="A139" s="228" t="s">
        <v>137</v>
      </c>
      <c r="B139" s="228"/>
      <c r="C139" s="228"/>
      <c r="D139" s="228"/>
      <c r="E139" s="228"/>
      <c r="F139" s="228"/>
      <c r="G139" s="228"/>
      <c r="H139" s="228"/>
      <c r="I139" s="54">
        <f>SUM(I137:I138)</f>
        <v>122.49619199999998</v>
      </c>
    </row>
    <row r="140" spans="1:9" ht="13" x14ac:dyDescent="0.3">
      <c r="A140" s="233"/>
      <c r="B140" s="234"/>
      <c r="C140" s="234"/>
      <c r="D140" s="234"/>
      <c r="E140" s="234"/>
      <c r="F140" s="234"/>
      <c r="G140" s="234"/>
      <c r="H140" s="234"/>
      <c r="I140" s="234"/>
    </row>
    <row r="141" spans="1:9" ht="13" x14ac:dyDescent="0.3">
      <c r="A141" s="232" t="s">
        <v>138</v>
      </c>
      <c r="B141" s="232"/>
      <c r="C141" s="232"/>
      <c r="D141" s="232"/>
      <c r="E141" s="232"/>
      <c r="F141" s="232"/>
      <c r="G141" s="232"/>
      <c r="H141" s="232"/>
      <c r="I141" s="232"/>
    </row>
    <row r="142" spans="1:9" ht="13" x14ac:dyDescent="0.3">
      <c r="A142" s="8">
        <v>5</v>
      </c>
      <c r="B142" s="227" t="s">
        <v>139</v>
      </c>
      <c r="C142" s="227"/>
      <c r="D142" s="227"/>
      <c r="E142" s="227"/>
      <c r="F142" s="227"/>
      <c r="G142" s="227"/>
      <c r="H142" s="8"/>
      <c r="I142" s="8" t="s">
        <v>47</v>
      </c>
    </row>
    <row r="143" spans="1:9" ht="13" x14ac:dyDescent="0.3">
      <c r="A143" s="8" t="s">
        <v>15</v>
      </c>
      <c r="B143" s="231" t="s">
        <v>279</v>
      </c>
      <c r="C143" s="231"/>
      <c r="D143" s="231"/>
      <c r="E143" s="231"/>
      <c r="F143" s="231"/>
      <c r="G143" s="231"/>
      <c r="H143" s="11" t="s">
        <v>92</v>
      </c>
      <c r="I143" s="13">
        <f>Uniforme!K14</f>
        <v>3.7475000000000001</v>
      </c>
    </row>
    <row r="144" spans="1:9" ht="13" x14ac:dyDescent="0.3">
      <c r="A144" s="8" t="s">
        <v>18</v>
      </c>
      <c r="B144" s="231" t="s">
        <v>140</v>
      </c>
      <c r="C144" s="231"/>
      <c r="D144" s="231"/>
      <c r="E144" s="231"/>
      <c r="F144" s="231"/>
      <c r="G144" s="231"/>
      <c r="H144" s="11" t="s">
        <v>92</v>
      </c>
      <c r="I144" s="13">
        <v>0</v>
      </c>
    </row>
    <row r="145" spans="1:17" ht="13" x14ac:dyDescent="0.3">
      <c r="A145" s="16" t="s">
        <v>20</v>
      </c>
      <c r="B145" s="231" t="s">
        <v>141</v>
      </c>
      <c r="C145" s="231"/>
      <c r="D145" s="231"/>
      <c r="E145" s="231"/>
      <c r="F145" s="231"/>
      <c r="G145" s="231"/>
      <c r="H145" s="11" t="s">
        <v>92</v>
      </c>
      <c r="I145" s="13">
        <v>0</v>
      </c>
    </row>
    <row r="146" spans="1:17" ht="13" x14ac:dyDescent="0.3">
      <c r="A146" s="16" t="s">
        <v>22</v>
      </c>
      <c r="B146" s="231" t="s">
        <v>94</v>
      </c>
      <c r="C146" s="231"/>
      <c r="D146" s="231"/>
      <c r="E146" s="231"/>
      <c r="F146" s="231"/>
      <c r="G146" s="231"/>
      <c r="H146" s="11" t="s">
        <v>92</v>
      </c>
      <c r="I146" s="13">
        <v>0</v>
      </c>
    </row>
    <row r="147" spans="1:17" ht="13" x14ac:dyDescent="0.3">
      <c r="A147" s="228" t="s">
        <v>142</v>
      </c>
      <c r="B147" s="228"/>
      <c r="C147" s="228"/>
      <c r="D147" s="228"/>
      <c r="E147" s="228"/>
      <c r="F147" s="228"/>
      <c r="G147" s="228"/>
      <c r="H147" s="26" t="s">
        <v>92</v>
      </c>
      <c r="I147" s="54">
        <f>SUM(I143:I146)</f>
        <v>3.7475000000000001</v>
      </c>
    </row>
    <row r="148" spans="1:17" ht="13" x14ac:dyDescent="0.25">
      <c r="A148" s="36"/>
      <c r="B148" s="36"/>
      <c r="C148" s="36"/>
      <c r="D148" s="36"/>
      <c r="E148" s="36"/>
      <c r="F148" s="36"/>
      <c r="G148" s="36"/>
      <c r="H148" s="36"/>
      <c r="I148" s="36"/>
    </row>
    <row r="149" spans="1:17" ht="13" x14ac:dyDescent="0.3">
      <c r="A149" s="21" t="s">
        <v>143</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32" t="s">
        <v>144</v>
      </c>
      <c r="B151" s="232"/>
      <c r="C151" s="232"/>
      <c r="D151" s="232"/>
      <c r="E151" s="232"/>
      <c r="F151" s="232"/>
      <c r="G151" s="232"/>
      <c r="H151" s="232"/>
      <c r="I151" s="232"/>
      <c r="M151" s="193"/>
    </row>
    <row r="152" spans="1:17" ht="13" x14ac:dyDescent="0.3">
      <c r="A152" s="8">
        <v>6</v>
      </c>
      <c r="B152" s="227" t="s">
        <v>145</v>
      </c>
      <c r="C152" s="227"/>
      <c r="D152" s="227"/>
      <c r="E152" s="227"/>
      <c r="F152" s="227"/>
      <c r="G152" s="227"/>
      <c r="H152" s="8" t="s">
        <v>46</v>
      </c>
      <c r="I152" s="8" t="s">
        <v>47</v>
      </c>
      <c r="M152" s="193"/>
    </row>
    <row r="153" spans="1:17" ht="13" x14ac:dyDescent="0.3">
      <c r="A153" s="8" t="s">
        <v>15</v>
      </c>
      <c r="B153" s="229" t="s">
        <v>146</v>
      </c>
      <c r="C153" s="229"/>
      <c r="D153" s="229"/>
      <c r="E153" s="229"/>
      <c r="F153" s="229"/>
      <c r="G153" s="229"/>
      <c r="H153" s="17">
        <v>0.05</v>
      </c>
      <c r="I153" s="189">
        <f>H153*I171</f>
        <v>384.9549549466667</v>
      </c>
      <c r="M153" s="193"/>
    </row>
    <row r="154" spans="1:17" ht="13" x14ac:dyDescent="0.3">
      <c r="A154" s="8" t="s">
        <v>18</v>
      </c>
      <c r="B154" s="229" t="s">
        <v>147</v>
      </c>
      <c r="C154" s="229"/>
      <c r="D154" s="229"/>
      <c r="E154" s="229"/>
      <c r="F154" s="229"/>
      <c r="G154" s="229"/>
      <c r="H154" s="17">
        <v>0.1</v>
      </c>
      <c r="I154" s="189">
        <f>H154*(I153+I171)</f>
        <v>808.40540538800008</v>
      </c>
      <c r="M154" s="193"/>
    </row>
    <row r="155" spans="1:17" ht="13" x14ac:dyDescent="0.3">
      <c r="A155" s="8" t="s">
        <v>20</v>
      </c>
      <c r="B155" s="230" t="s">
        <v>148</v>
      </c>
      <c r="C155" s="230"/>
      <c r="D155" s="230"/>
      <c r="E155" s="230"/>
      <c r="F155" s="230"/>
      <c r="G155" s="230"/>
      <c r="H155" s="2"/>
      <c r="I155" s="18"/>
      <c r="M155" s="193"/>
    </row>
    <row r="156" spans="1:17" ht="13" x14ac:dyDescent="0.3">
      <c r="A156" s="8" t="s">
        <v>149</v>
      </c>
      <c r="B156" s="229" t="s">
        <v>150</v>
      </c>
      <c r="C156" s="229"/>
      <c r="D156" s="229"/>
      <c r="E156" s="229"/>
      <c r="F156" s="229"/>
      <c r="G156" s="229"/>
      <c r="H156" s="6">
        <v>1.6500000000000001E-2</v>
      </c>
      <c r="I156" s="189">
        <f>H156*$I$173</f>
        <v>171.10863000000001</v>
      </c>
      <c r="K156" s="199"/>
      <c r="M156" s="193"/>
    </row>
    <row r="157" spans="1:17" ht="13" x14ac:dyDescent="0.3">
      <c r="A157" s="8" t="s">
        <v>151</v>
      </c>
      <c r="B157" s="229" t="s">
        <v>152</v>
      </c>
      <c r="C157" s="229"/>
      <c r="D157" s="229"/>
      <c r="E157" s="229"/>
      <c r="F157" s="229"/>
      <c r="G157" s="229"/>
      <c r="H157" s="6">
        <v>7.5999999999999998E-2</v>
      </c>
      <c r="I157" s="189">
        <f t="shared" ref="I157" si="2">H157*$I$173</f>
        <v>788.13671999999997</v>
      </c>
      <c r="M157" s="193"/>
    </row>
    <row r="158" spans="1:17" ht="13" x14ac:dyDescent="0.3">
      <c r="A158" s="8" t="s">
        <v>153</v>
      </c>
      <c r="B158" s="229" t="s">
        <v>154</v>
      </c>
      <c r="C158" s="229"/>
      <c r="D158" s="229"/>
      <c r="E158" s="229"/>
      <c r="F158" s="229"/>
      <c r="G158" s="229"/>
      <c r="H158" s="6">
        <v>0.05</v>
      </c>
      <c r="I158" s="189">
        <f>H158*$I$173</f>
        <v>518.51099999999997</v>
      </c>
      <c r="M158" s="193"/>
      <c r="Q158" s="193"/>
    </row>
    <row r="159" spans="1:17" ht="13" x14ac:dyDescent="0.3">
      <c r="A159" s="228" t="s">
        <v>155</v>
      </c>
      <c r="B159" s="228"/>
      <c r="C159" s="228"/>
      <c r="D159" s="228"/>
      <c r="E159" s="228"/>
      <c r="F159" s="228"/>
      <c r="G159" s="228"/>
      <c r="H159" s="37">
        <f>SUM(H153:H158)</f>
        <v>0.29250000000000004</v>
      </c>
      <c r="I159" s="191">
        <f>SUM(I153:I158)</f>
        <v>2671.1167103346665</v>
      </c>
      <c r="M159" s="193"/>
      <c r="Q159" s="193"/>
    </row>
    <row r="160" spans="1:17" x14ac:dyDescent="0.25">
      <c r="A160" s="201"/>
      <c r="B160" s="190"/>
      <c r="C160" s="190"/>
      <c r="D160" s="190"/>
      <c r="E160" s="190"/>
      <c r="F160" s="190"/>
      <c r="G160" s="190"/>
      <c r="H160" s="190"/>
      <c r="I160" s="190"/>
      <c r="M160" s="193"/>
      <c r="N160" s="193"/>
      <c r="O160" s="193"/>
      <c r="Q160" s="193"/>
    </row>
    <row r="161" spans="1:17" ht="13" x14ac:dyDescent="0.25">
      <c r="A161" s="21" t="s">
        <v>156</v>
      </c>
      <c r="B161" s="190"/>
      <c r="C161" s="190"/>
      <c r="D161" s="190"/>
      <c r="E161" s="190"/>
      <c r="F161" s="190"/>
      <c r="G161" s="190"/>
      <c r="H161" s="190"/>
      <c r="I161" s="190"/>
      <c r="M161" s="193"/>
      <c r="N161" s="193"/>
      <c r="O161" s="193"/>
      <c r="Q161" s="193"/>
    </row>
    <row r="162" spans="1:17" ht="13" x14ac:dyDescent="0.25">
      <c r="A162" s="21" t="s">
        <v>157</v>
      </c>
      <c r="B162" s="190"/>
      <c r="C162" s="190"/>
      <c r="D162" s="190"/>
      <c r="E162" s="190"/>
      <c r="F162" s="190"/>
      <c r="G162" s="190"/>
      <c r="H162" s="190"/>
      <c r="I162" s="190"/>
      <c r="M162" s="193"/>
      <c r="O162" s="193"/>
      <c r="Q162" s="193"/>
    </row>
    <row r="163" spans="1:17" ht="13" x14ac:dyDescent="0.3">
      <c r="A163" s="181"/>
      <c r="B163" s="181"/>
      <c r="C163" s="181"/>
      <c r="D163" s="181"/>
      <c r="E163" s="181"/>
      <c r="F163" s="181"/>
      <c r="G163" s="181"/>
      <c r="H163" s="181"/>
      <c r="I163" s="4"/>
      <c r="M163" s="193"/>
      <c r="Q163" s="193"/>
    </row>
    <row r="164" spans="1:17" ht="13" x14ac:dyDescent="0.3">
      <c r="A164" s="218" t="s">
        <v>158</v>
      </c>
      <c r="B164" s="218"/>
      <c r="C164" s="218"/>
      <c r="D164" s="218"/>
      <c r="E164" s="218"/>
      <c r="F164" s="218"/>
      <c r="G164" s="218"/>
      <c r="H164" s="218"/>
      <c r="I164" s="218"/>
      <c r="M164" s="193"/>
    </row>
    <row r="165" spans="1:17" ht="13" x14ac:dyDescent="0.3">
      <c r="A165" s="227" t="s">
        <v>159</v>
      </c>
      <c r="B165" s="227"/>
      <c r="C165" s="227"/>
      <c r="D165" s="227"/>
      <c r="E165" s="227"/>
      <c r="F165" s="227"/>
      <c r="G165" s="227"/>
      <c r="H165" s="227"/>
      <c r="I165" s="8" t="s">
        <v>47</v>
      </c>
      <c r="M165" s="193"/>
    </row>
    <row r="166" spans="1:17" x14ac:dyDescent="0.25">
      <c r="A166" s="183" t="s">
        <v>15</v>
      </c>
      <c r="B166" s="226" t="str">
        <f>A37</f>
        <v>MÓDULO 1 - COMPOSIÇÃO DA REMUNERAÇÃO</v>
      </c>
      <c r="C166" s="226"/>
      <c r="D166" s="226"/>
      <c r="E166" s="226"/>
      <c r="F166" s="226"/>
      <c r="G166" s="226"/>
      <c r="H166" s="226"/>
      <c r="I166" s="189">
        <f>I45</f>
        <v>4368</v>
      </c>
      <c r="M166" s="193"/>
    </row>
    <row r="167" spans="1:17" x14ac:dyDescent="0.25">
      <c r="A167" s="183" t="s">
        <v>18</v>
      </c>
      <c r="B167" s="226" t="str">
        <f>A50</f>
        <v>MÓDULO 2 – ENCARGOS E BENEFÍCIOS ANUAIS, MENSAIS E DIÁRIOS</v>
      </c>
      <c r="C167" s="226"/>
      <c r="D167" s="226"/>
      <c r="E167" s="226"/>
      <c r="F167" s="226"/>
      <c r="G167" s="226"/>
      <c r="H167" s="226"/>
      <c r="I167" s="189">
        <f>I103</f>
        <v>2894.3989333333334</v>
      </c>
      <c r="M167" s="193"/>
    </row>
    <row r="168" spans="1:17" x14ac:dyDescent="0.25">
      <c r="A168" s="183" t="s">
        <v>20</v>
      </c>
      <c r="B168" s="226" t="str">
        <f>A105</f>
        <v>MÓDULO 3 – PROVISÃO PARA RESCISÃO</v>
      </c>
      <c r="C168" s="226"/>
      <c r="D168" s="226"/>
      <c r="E168" s="226"/>
      <c r="F168" s="226"/>
      <c r="G168" s="226"/>
      <c r="H168" s="226"/>
      <c r="I168" s="189">
        <f>I113</f>
        <v>310.45647359999998</v>
      </c>
      <c r="M168" s="193"/>
      <c r="O168" s="193"/>
    </row>
    <row r="169" spans="1:17" x14ac:dyDescent="0.25">
      <c r="A169" s="11" t="s">
        <v>22</v>
      </c>
      <c r="B169" s="226" t="str">
        <f>A115</f>
        <v>MÓDULO 4 – CUSTO DE REPOSIÇÃO DO PROFISSIONAL AUSENTE</v>
      </c>
      <c r="C169" s="226"/>
      <c r="D169" s="226"/>
      <c r="E169" s="226"/>
      <c r="F169" s="226"/>
      <c r="G169" s="226"/>
      <c r="H169" s="226"/>
      <c r="I169" s="189">
        <f>I139</f>
        <v>122.49619199999998</v>
      </c>
      <c r="M169" s="193"/>
    </row>
    <row r="170" spans="1:17" x14ac:dyDescent="0.25">
      <c r="A170" s="11" t="s">
        <v>52</v>
      </c>
      <c r="B170" s="226" t="str">
        <f>A141</f>
        <v>MÓDULO 5 – INSUMOS DIVERSOS</v>
      </c>
      <c r="C170" s="226"/>
      <c r="D170" s="226"/>
      <c r="E170" s="226"/>
      <c r="F170" s="226"/>
      <c r="G170" s="226"/>
      <c r="H170" s="226"/>
      <c r="I170" s="189">
        <f>I147</f>
        <v>3.7475000000000001</v>
      </c>
      <c r="M170" s="193"/>
    </row>
    <row r="171" spans="1:17" ht="13" x14ac:dyDescent="0.3">
      <c r="A171" s="8"/>
      <c r="B171" s="227" t="s">
        <v>160</v>
      </c>
      <c r="C171" s="227"/>
      <c r="D171" s="227"/>
      <c r="E171" s="227"/>
      <c r="F171" s="227"/>
      <c r="G171" s="227"/>
      <c r="H171" s="227"/>
      <c r="I171" s="14">
        <f>SUM(I166:I170)</f>
        <v>7699.0990989333341</v>
      </c>
      <c r="J171" s="7"/>
      <c r="M171" s="193"/>
    </row>
    <row r="172" spans="1:17" x14ac:dyDescent="0.25">
      <c r="A172" s="11" t="s">
        <v>54</v>
      </c>
      <c r="B172" s="226" t="str">
        <f>A151</f>
        <v>MÓDULO 6 – CUSTOS INDIRETOS, TRIBUTOS E LUCRO</v>
      </c>
      <c r="C172" s="226"/>
      <c r="D172" s="226"/>
      <c r="E172" s="226"/>
      <c r="F172" s="226"/>
      <c r="G172" s="226"/>
      <c r="H172" s="226"/>
      <c r="I172" s="13">
        <f>I159</f>
        <v>2671.1167103346665</v>
      </c>
      <c r="M172" s="193"/>
    </row>
    <row r="173" spans="1:17" ht="13" x14ac:dyDescent="0.3">
      <c r="A173" s="228" t="s">
        <v>161</v>
      </c>
      <c r="B173" s="228"/>
      <c r="C173" s="228"/>
      <c r="D173" s="228"/>
      <c r="E173" s="228"/>
      <c r="F173" s="228"/>
      <c r="G173" s="228"/>
      <c r="H173" s="228"/>
      <c r="I173" s="191">
        <f>ROUND(SUM(I45,I103,I113,I139,I147,I153,I154)/(1-SUM(H156:H158)),2)</f>
        <v>10370.219999999999</v>
      </c>
      <c r="J173" s="200"/>
      <c r="M173" s="193"/>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B90:G90"/>
    <mergeCell ref="A91:H91"/>
    <mergeCell ref="A99:H99"/>
    <mergeCell ref="B100:H100"/>
    <mergeCell ref="B101:H101"/>
    <mergeCell ref="B102:H102"/>
    <mergeCell ref="B84:G84"/>
    <mergeCell ref="B85:G85"/>
    <mergeCell ref="B86:G86"/>
    <mergeCell ref="B87:G87"/>
    <mergeCell ref="B88:G88"/>
    <mergeCell ref="B89:G89"/>
    <mergeCell ref="B109:G109"/>
    <mergeCell ref="B110:G110"/>
    <mergeCell ref="B111:G111"/>
    <mergeCell ref="B112:G112"/>
    <mergeCell ref="A113:G113"/>
    <mergeCell ref="A114:I114"/>
    <mergeCell ref="A103:H103"/>
    <mergeCell ref="A104:I104"/>
    <mergeCell ref="A105:I105"/>
    <mergeCell ref="B106:G106"/>
    <mergeCell ref="B107:G107"/>
    <mergeCell ref="B108:G108"/>
    <mergeCell ref="B125:G125"/>
    <mergeCell ref="B126:G126"/>
    <mergeCell ref="A127:G127"/>
    <mergeCell ref="B128:G128"/>
    <mergeCell ref="A129:G129"/>
    <mergeCell ref="B131:G131"/>
    <mergeCell ref="A115:I115"/>
    <mergeCell ref="B120:G120"/>
    <mergeCell ref="B121:G121"/>
    <mergeCell ref="B122:G122"/>
    <mergeCell ref="B123:G123"/>
    <mergeCell ref="B124:G124"/>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54:G154"/>
    <mergeCell ref="B155:G155"/>
    <mergeCell ref="B156:G156"/>
    <mergeCell ref="B157:G157"/>
    <mergeCell ref="B158:G158"/>
    <mergeCell ref="A159:G159"/>
    <mergeCell ref="B145:G145"/>
    <mergeCell ref="B146:G146"/>
    <mergeCell ref="A147:G147"/>
    <mergeCell ref="A151:I151"/>
    <mergeCell ref="B152:G152"/>
    <mergeCell ref="B153:G153"/>
    <mergeCell ref="B170:H170"/>
    <mergeCell ref="B171:H171"/>
    <mergeCell ref="B172:H172"/>
    <mergeCell ref="A173:H173"/>
    <mergeCell ref="A164:I164"/>
    <mergeCell ref="A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3"/>
  <sheetViews>
    <sheetView topLeftCell="A147" zoomScale="90" zoomScaleNormal="90" workbookViewId="0">
      <selection activeCell="J53" sqref="J53"/>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12.7265625" bestFit="1"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263" t="s">
        <v>10</v>
      </c>
      <c r="B1" s="264"/>
      <c r="C1" s="264"/>
      <c r="D1" s="264"/>
      <c r="E1" s="264"/>
      <c r="F1" s="264"/>
      <c r="G1" s="264"/>
      <c r="H1" s="264"/>
      <c r="I1" s="265"/>
    </row>
    <row r="2" spans="1:10" x14ac:dyDescent="0.25">
      <c r="A2" s="181"/>
      <c r="B2" s="181"/>
      <c r="C2" s="181"/>
      <c r="D2" s="181"/>
      <c r="E2" s="181"/>
      <c r="F2" s="181"/>
      <c r="G2" s="181"/>
      <c r="H2" s="181"/>
      <c r="I2" s="181"/>
    </row>
    <row r="3" spans="1:10" ht="13" x14ac:dyDescent="0.25">
      <c r="A3" s="266" t="s">
        <v>11</v>
      </c>
      <c r="B3" s="266"/>
      <c r="C3" s="266"/>
      <c r="D3" s="266"/>
      <c r="E3" s="266"/>
      <c r="F3" s="266"/>
      <c r="G3" s="181"/>
      <c r="H3" s="181"/>
      <c r="I3" s="181"/>
    </row>
    <row r="4" spans="1:10" ht="13" x14ac:dyDescent="0.25">
      <c r="A4" s="266" t="s">
        <v>12</v>
      </c>
      <c r="B4" s="266"/>
      <c r="C4" s="266"/>
      <c r="D4" s="266"/>
      <c r="E4" s="266"/>
      <c r="F4" s="266"/>
      <c r="G4" s="181"/>
      <c r="H4" s="181"/>
      <c r="I4" s="181"/>
    </row>
    <row r="5" spans="1:10" ht="13" x14ac:dyDescent="0.3">
      <c r="A5" s="9"/>
      <c r="B5" s="9"/>
      <c r="C5" s="9"/>
      <c r="D5" s="9"/>
      <c r="E5" s="9"/>
      <c r="F5" s="9"/>
      <c r="G5" s="9"/>
      <c r="H5" s="9"/>
      <c r="I5" s="9"/>
    </row>
    <row r="6" spans="1:10" ht="13" x14ac:dyDescent="0.3">
      <c r="A6" s="266" t="s">
        <v>13</v>
      </c>
      <c r="B6" s="266"/>
      <c r="C6" s="266"/>
      <c r="D6" s="266"/>
      <c r="E6" s="266"/>
      <c r="F6" s="266"/>
      <c r="G6" s="9"/>
      <c r="H6" s="9"/>
      <c r="I6" s="9"/>
    </row>
    <row r="7" spans="1:10" x14ac:dyDescent="0.25">
      <c r="A7" s="182"/>
      <c r="B7" s="182"/>
      <c r="C7" s="182"/>
      <c r="D7" s="182"/>
      <c r="E7" s="182"/>
      <c r="F7" s="182"/>
      <c r="G7" s="182"/>
      <c r="H7" s="182"/>
      <c r="I7" s="182"/>
    </row>
    <row r="8" spans="1:10" ht="13" x14ac:dyDescent="0.3">
      <c r="A8" s="218" t="s">
        <v>14</v>
      </c>
      <c r="B8" s="218"/>
      <c r="C8" s="218"/>
      <c r="D8" s="218"/>
      <c r="E8" s="218"/>
      <c r="F8" s="218"/>
      <c r="G8" s="218"/>
      <c r="H8" s="218"/>
      <c r="I8" s="218"/>
    </row>
    <row r="9" spans="1:10" x14ac:dyDescent="0.25">
      <c r="A9" s="183" t="s">
        <v>15</v>
      </c>
      <c r="B9" s="229" t="s">
        <v>16</v>
      </c>
      <c r="C9" s="226"/>
      <c r="D9" s="226"/>
      <c r="E9" s="226"/>
      <c r="F9" s="226"/>
      <c r="G9" s="226"/>
      <c r="H9" s="226"/>
      <c r="I9" s="56" t="s">
        <v>17</v>
      </c>
    </row>
    <row r="10" spans="1:10" x14ac:dyDescent="0.25">
      <c r="A10" s="183" t="s">
        <v>18</v>
      </c>
      <c r="B10" s="229" t="s">
        <v>19</v>
      </c>
      <c r="C10" s="226"/>
      <c r="D10" s="226"/>
      <c r="E10" s="226"/>
      <c r="F10" s="226"/>
      <c r="G10" s="226"/>
      <c r="H10" s="226"/>
      <c r="I10" s="79"/>
    </row>
    <row r="11" spans="1:10" x14ac:dyDescent="0.25">
      <c r="A11" s="183" t="s">
        <v>20</v>
      </c>
      <c r="B11" s="229" t="s">
        <v>21</v>
      </c>
      <c r="C11" s="229"/>
      <c r="D11" s="229"/>
      <c r="E11" s="229"/>
      <c r="F11" s="229"/>
      <c r="G11" s="229"/>
      <c r="H11" s="229"/>
      <c r="I11" s="79" t="s">
        <v>306</v>
      </c>
      <c r="J11" t="s">
        <v>307</v>
      </c>
    </row>
    <row r="12" spans="1:10" x14ac:dyDescent="0.25">
      <c r="A12" s="183" t="s">
        <v>22</v>
      </c>
      <c r="B12" s="229" t="s">
        <v>23</v>
      </c>
      <c r="C12" s="226"/>
      <c r="D12" s="226"/>
      <c r="E12" s="226"/>
      <c r="F12" s="226"/>
      <c r="G12" s="226"/>
      <c r="H12" s="226"/>
      <c r="I12" s="80">
        <v>12</v>
      </c>
    </row>
    <row r="13" spans="1:10" x14ac:dyDescent="0.25">
      <c r="A13" s="181"/>
      <c r="B13" s="182"/>
      <c r="C13" s="182"/>
      <c r="D13" s="182"/>
      <c r="E13" s="182"/>
      <c r="F13" s="182"/>
      <c r="G13" s="182"/>
      <c r="H13" s="181"/>
      <c r="I13" s="181"/>
    </row>
    <row r="14" spans="1:10" ht="13" x14ac:dyDescent="0.3">
      <c r="A14" s="218" t="s">
        <v>24</v>
      </c>
      <c r="B14" s="218"/>
      <c r="C14" s="218"/>
      <c r="D14" s="218"/>
      <c r="E14" s="218"/>
      <c r="F14" s="218"/>
      <c r="G14" s="218"/>
      <c r="H14" s="218"/>
      <c r="I14" s="218"/>
    </row>
    <row r="15" spans="1:10" ht="13" x14ac:dyDescent="0.3">
      <c r="A15" s="227" t="s">
        <v>25</v>
      </c>
      <c r="B15" s="227"/>
      <c r="C15" s="227" t="s">
        <v>26</v>
      </c>
      <c r="D15" s="227"/>
      <c r="E15" s="227" t="s">
        <v>27</v>
      </c>
      <c r="F15" s="227"/>
      <c r="G15" s="227"/>
      <c r="H15" s="227"/>
      <c r="I15" s="227"/>
    </row>
    <row r="16" spans="1:10" x14ac:dyDescent="0.25">
      <c r="A16" s="260" t="s">
        <v>275</v>
      </c>
      <c r="B16" s="261"/>
      <c r="C16" s="260" t="s">
        <v>28</v>
      </c>
      <c r="D16" s="261"/>
      <c r="E16" s="225">
        <v>1</v>
      </c>
      <c r="F16" s="262"/>
      <c r="G16" s="262"/>
      <c r="H16" s="262"/>
      <c r="I16" s="262"/>
    </row>
    <row r="17" spans="1:10" x14ac:dyDescent="0.25">
      <c r="A17" s="23"/>
      <c r="B17" s="184"/>
      <c r="C17" s="24"/>
      <c r="D17" s="185"/>
      <c r="E17" s="25"/>
      <c r="F17" s="186"/>
      <c r="G17" s="186"/>
      <c r="H17" s="186"/>
      <c r="I17" s="186"/>
    </row>
    <row r="18" spans="1:10" ht="13" x14ac:dyDescent="0.25">
      <c r="A18" s="21" t="s">
        <v>29</v>
      </c>
      <c r="B18" s="184"/>
      <c r="C18" s="24"/>
      <c r="D18" s="185"/>
      <c r="E18" s="25"/>
      <c r="F18" s="186"/>
      <c r="G18" s="186"/>
      <c r="H18" s="186"/>
      <c r="I18" s="186"/>
    </row>
    <row r="19" spans="1:10" x14ac:dyDescent="0.25">
      <c r="A19" s="21" t="s">
        <v>30</v>
      </c>
      <c r="B19" s="184"/>
      <c r="C19" s="24"/>
      <c r="D19" s="185"/>
      <c r="E19" s="25"/>
      <c r="F19" s="186"/>
      <c r="G19" s="186"/>
      <c r="H19" s="186"/>
      <c r="I19" s="186"/>
    </row>
    <row r="20" spans="1:10" ht="13" x14ac:dyDescent="0.25">
      <c r="A20" s="21" t="s">
        <v>31</v>
      </c>
      <c r="B20" s="184"/>
      <c r="C20" s="24"/>
      <c r="D20" s="185"/>
      <c r="E20" s="25"/>
      <c r="F20" s="186"/>
      <c r="G20" s="186"/>
      <c r="H20" s="186"/>
      <c r="I20" s="186"/>
    </row>
    <row r="21" spans="1:10" x14ac:dyDescent="0.25">
      <c r="A21" s="21" t="s">
        <v>32</v>
      </c>
      <c r="B21" s="184"/>
      <c r="C21" s="24"/>
      <c r="D21" s="185"/>
      <c r="E21" s="25"/>
      <c r="F21" s="186"/>
      <c r="G21" s="186"/>
      <c r="H21" s="186"/>
      <c r="I21" s="186"/>
    </row>
    <row r="22" spans="1:10" ht="14" x14ac:dyDescent="0.25">
      <c r="A22" s="38"/>
      <c r="B22" s="184"/>
      <c r="C22" s="24"/>
      <c r="D22" s="185"/>
      <c r="E22" s="25"/>
      <c r="F22" s="186"/>
      <c r="G22" s="186"/>
      <c r="H22" s="186"/>
      <c r="I22" s="186"/>
    </row>
    <row r="23" spans="1:10" ht="13" x14ac:dyDescent="0.25">
      <c r="A23" s="22" t="s">
        <v>33</v>
      </c>
      <c r="B23" s="184"/>
      <c r="C23" s="24"/>
      <c r="D23" s="185"/>
      <c r="E23" s="25"/>
      <c r="F23" s="186"/>
      <c r="G23" s="186"/>
      <c r="H23" s="186"/>
      <c r="I23" s="186"/>
    </row>
    <row r="24" spans="1:10" x14ac:dyDescent="0.25">
      <c r="A24" s="23"/>
      <c r="B24" s="184"/>
      <c r="C24" s="24"/>
      <c r="D24" s="185"/>
      <c r="E24" s="25"/>
      <c r="F24" s="186"/>
      <c r="G24" s="186"/>
      <c r="H24" s="186"/>
      <c r="I24" s="186"/>
    </row>
    <row r="25" spans="1:10" ht="13" x14ac:dyDescent="0.25">
      <c r="A25" s="22" t="s">
        <v>34</v>
      </c>
      <c r="B25" s="184"/>
      <c r="C25" s="24"/>
      <c r="D25" s="185"/>
      <c r="E25" s="25"/>
      <c r="F25" s="186"/>
      <c r="G25" s="186"/>
      <c r="H25" s="186"/>
      <c r="I25" s="186"/>
    </row>
    <row r="26" spans="1:10" x14ac:dyDescent="0.25">
      <c r="A26" s="21" t="s">
        <v>35</v>
      </c>
      <c r="B26" s="184"/>
      <c r="C26" s="24"/>
      <c r="D26" s="185"/>
      <c r="E26" s="25"/>
      <c r="F26" s="186"/>
      <c r="G26" s="186"/>
      <c r="H26" s="186"/>
      <c r="I26" s="186"/>
    </row>
    <row r="27" spans="1:10" ht="13" x14ac:dyDescent="0.3">
      <c r="A27" s="218" t="s">
        <v>36</v>
      </c>
      <c r="B27" s="218"/>
      <c r="C27" s="218"/>
      <c r="D27" s="218"/>
      <c r="E27" s="218"/>
      <c r="F27" s="218"/>
      <c r="G27" s="218"/>
      <c r="H27" s="218"/>
      <c r="I27" s="218"/>
    </row>
    <row r="28" spans="1:10" x14ac:dyDescent="0.25">
      <c r="A28" s="187">
        <v>1</v>
      </c>
      <c r="B28" s="259" t="s">
        <v>37</v>
      </c>
      <c r="C28" s="259"/>
      <c r="D28" s="259"/>
      <c r="E28" s="259"/>
      <c r="F28" s="259"/>
      <c r="G28" s="259"/>
      <c r="H28" s="259"/>
      <c r="I28" s="82" t="s">
        <v>275</v>
      </c>
    </row>
    <row r="29" spans="1:10" x14ac:dyDescent="0.25">
      <c r="A29" s="183">
        <v>2</v>
      </c>
      <c r="B29" s="229" t="s">
        <v>38</v>
      </c>
      <c r="C29" s="229"/>
      <c r="D29" s="229"/>
      <c r="E29" s="229"/>
      <c r="F29" s="229"/>
      <c r="G29" s="229"/>
      <c r="H29" s="229"/>
      <c r="I29" s="11" t="s">
        <v>288</v>
      </c>
    </row>
    <row r="30" spans="1:10" x14ac:dyDescent="0.25">
      <c r="A30" s="183">
        <v>3</v>
      </c>
      <c r="B30" s="226" t="s">
        <v>39</v>
      </c>
      <c r="C30" s="226"/>
      <c r="D30" s="226"/>
      <c r="E30" s="226"/>
      <c r="F30" s="226"/>
      <c r="G30" s="226"/>
      <c r="H30" s="226"/>
      <c r="I30" s="55">
        <v>4368</v>
      </c>
      <c r="J30" s="204"/>
    </row>
    <row r="31" spans="1:10" x14ac:dyDescent="0.25">
      <c r="A31" s="187">
        <v>4</v>
      </c>
      <c r="B31" s="259" t="s">
        <v>40</v>
      </c>
      <c r="C31" s="259"/>
      <c r="D31" s="259"/>
      <c r="E31" s="259"/>
      <c r="F31" s="259"/>
      <c r="G31" s="259"/>
      <c r="H31" s="259"/>
      <c r="I31" s="82" t="s">
        <v>275</v>
      </c>
    </row>
    <row r="32" spans="1:10" x14ac:dyDescent="0.25">
      <c r="A32" s="183">
        <v>5</v>
      </c>
      <c r="B32" s="229" t="s">
        <v>41</v>
      </c>
      <c r="C32" s="226"/>
      <c r="D32" s="226"/>
      <c r="E32" s="226"/>
      <c r="F32" s="226"/>
      <c r="G32" s="226"/>
      <c r="H32" s="226"/>
      <c r="I32" s="56">
        <v>44927</v>
      </c>
    </row>
    <row r="33" spans="1:9" x14ac:dyDescent="0.25">
      <c r="A33" s="181"/>
      <c r="B33" s="182"/>
      <c r="C33" s="182"/>
      <c r="D33" s="182"/>
      <c r="E33" s="182"/>
      <c r="F33" s="182"/>
      <c r="G33" s="182"/>
      <c r="H33" s="182"/>
      <c r="I33" s="188"/>
    </row>
    <row r="34" spans="1:9" ht="13" x14ac:dyDescent="0.25">
      <c r="A34" s="21" t="s">
        <v>42</v>
      </c>
      <c r="B34" s="182"/>
      <c r="C34" s="182"/>
      <c r="D34" s="182"/>
      <c r="E34" s="182"/>
      <c r="F34" s="182"/>
      <c r="G34" s="182"/>
      <c r="H34" s="182"/>
      <c r="I34" s="188"/>
    </row>
    <row r="35" spans="1:9" ht="13" x14ac:dyDescent="0.25">
      <c r="A35" s="21" t="s">
        <v>43</v>
      </c>
      <c r="B35" s="182"/>
      <c r="C35" s="182"/>
      <c r="D35" s="182"/>
      <c r="E35" s="182"/>
      <c r="F35" s="182"/>
      <c r="G35" s="182"/>
      <c r="H35" s="182"/>
      <c r="I35" s="188"/>
    </row>
    <row r="37" spans="1:9" ht="13" x14ac:dyDescent="0.3">
      <c r="A37" s="232" t="s">
        <v>44</v>
      </c>
      <c r="B37" s="232"/>
      <c r="C37" s="232"/>
      <c r="D37" s="232"/>
      <c r="E37" s="232"/>
      <c r="F37" s="232"/>
      <c r="G37" s="232"/>
      <c r="H37" s="232"/>
      <c r="I37" s="232"/>
    </row>
    <row r="38" spans="1:9" ht="13" x14ac:dyDescent="0.3">
      <c r="A38" s="8">
        <v>1</v>
      </c>
      <c r="B38" s="227" t="s">
        <v>45</v>
      </c>
      <c r="C38" s="227"/>
      <c r="D38" s="227"/>
      <c r="E38" s="227"/>
      <c r="F38" s="227"/>
      <c r="G38" s="227"/>
      <c r="H38" s="8" t="s">
        <v>46</v>
      </c>
      <c r="I38" s="8" t="s">
        <v>47</v>
      </c>
    </row>
    <row r="39" spans="1:9" ht="13" x14ac:dyDescent="0.3">
      <c r="A39" s="8" t="s">
        <v>15</v>
      </c>
      <c r="B39" s="229" t="s">
        <v>48</v>
      </c>
      <c r="C39" s="229"/>
      <c r="D39" s="229"/>
      <c r="E39" s="229"/>
      <c r="F39" s="229"/>
      <c r="G39" s="229"/>
      <c r="H39" s="10"/>
      <c r="I39" s="61">
        <f>I30</f>
        <v>4368</v>
      </c>
    </row>
    <row r="40" spans="1:9" ht="13" x14ac:dyDescent="0.3">
      <c r="A40" s="8" t="s">
        <v>18</v>
      </c>
      <c r="B40" s="229" t="s">
        <v>49</v>
      </c>
      <c r="C40" s="229"/>
      <c r="D40" s="229"/>
      <c r="E40" s="229"/>
      <c r="F40" s="229"/>
      <c r="G40" s="229"/>
      <c r="H40" s="2"/>
      <c r="I40" s="61">
        <f>I39*H40</f>
        <v>0</v>
      </c>
    </row>
    <row r="41" spans="1:9" ht="13" x14ac:dyDescent="0.3">
      <c r="A41" s="8" t="s">
        <v>20</v>
      </c>
      <c r="B41" s="229" t="s">
        <v>50</v>
      </c>
      <c r="C41" s="229"/>
      <c r="D41" s="229"/>
      <c r="E41" s="229"/>
      <c r="F41" s="229"/>
      <c r="G41" s="229"/>
      <c r="H41" s="2"/>
      <c r="I41" s="61">
        <f>H41*I39</f>
        <v>0</v>
      </c>
    </row>
    <row r="42" spans="1:9" ht="13" x14ac:dyDescent="0.3">
      <c r="A42" s="8" t="s">
        <v>22</v>
      </c>
      <c r="B42" s="229" t="s">
        <v>51</v>
      </c>
      <c r="C42" s="229"/>
      <c r="D42" s="229"/>
      <c r="E42" s="229"/>
      <c r="F42" s="229"/>
      <c r="G42" s="229"/>
      <c r="H42" s="2"/>
      <c r="I42" s="61">
        <v>0</v>
      </c>
    </row>
    <row r="43" spans="1:9" ht="13" x14ac:dyDescent="0.3">
      <c r="A43" s="8" t="s">
        <v>52</v>
      </c>
      <c r="B43" s="229" t="s">
        <v>53</v>
      </c>
      <c r="C43" s="229"/>
      <c r="D43" s="229"/>
      <c r="E43" s="229"/>
      <c r="F43" s="229"/>
      <c r="G43" s="229"/>
      <c r="H43" s="5"/>
      <c r="I43" s="61">
        <v>0</v>
      </c>
    </row>
    <row r="44" spans="1:9" ht="13" x14ac:dyDescent="0.3">
      <c r="A44" s="8" t="s">
        <v>54</v>
      </c>
      <c r="B44" s="229" t="s">
        <v>55</v>
      </c>
      <c r="C44" s="229"/>
      <c r="D44" s="229"/>
      <c r="E44" s="229"/>
      <c r="F44" s="229"/>
      <c r="G44" s="229"/>
      <c r="H44" s="2"/>
      <c r="I44" s="61">
        <v>0</v>
      </c>
    </row>
    <row r="45" spans="1:9" ht="13" x14ac:dyDescent="0.3">
      <c r="A45" s="228" t="s">
        <v>56</v>
      </c>
      <c r="B45" s="218"/>
      <c r="C45" s="218"/>
      <c r="D45" s="218"/>
      <c r="E45" s="218"/>
      <c r="F45" s="218"/>
      <c r="G45" s="218"/>
      <c r="H45" s="218"/>
      <c r="I45" s="62">
        <f>SUM(I39:I44)</f>
        <v>4368</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10" ht="13" x14ac:dyDescent="0.3">
      <c r="A49" s="3"/>
      <c r="B49" s="3"/>
      <c r="C49" s="3"/>
      <c r="D49" s="3"/>
      <c r="E49" s="3"/>
      <c r="F49" s="3"/>
      <c r="G49" s="3"/>
      <c r="H49" s="3"/>
      <c r="I49" s="4"/>
    </row>
    <row r="50" spans="1:10" ht="13" x14ac:dyDescent="0.3">
      <c r="A50" s="232" t="s">
        <v>59</v>
      </c>
      <c r="B50" s="232"/>
      <c r="C50" s="232"/>
      <c r="D50" s="232"/>
      <c r="E50" s="232"/>
      <c r="F50" s="232"/>
      <c r="G50" s="232"/>
      <c r="H50" s="232"/>
      <c r="I50" s="232"/>
    </row>
    <row r="51" spans="1:10" ht="13" x14ac:dyDescent="0.3">
      <c r="A51" s="31" t="s">
        <v>60</v>
      </c>
      <c r="B51" s="255" t="s">
        <v>61</v>
      </c>
      <c r="C51" s="256"/>
      <c r="D51" s="256"/>
      <c r="E51" s="256"/>
      <c r="F51" s="256"/>
      <c r="G51" s="257"/>
      <c r="H51" s="8" t="s">
        <v>46</v>
      </c>
      <c r="I51" s="8" t="s">
        <v>47</v>
      </c>
    </row>
    <row r="52" spans="1:10" ht="13" x14ac:dyDescent="0.3">
      <c r="A52" s="8" t="s">
        <v>15</v>
      </c>
      <c r="B52" s="229" t="s">
        <v>62</v>
      </c>
      <c r="C52" s="229"/>
      <c r="D52" s="229"/>
      <c r="E52" s="229"/>
      <c r="F52" s="229"/>
      <c r="G52" s="229"/>
      <c r="H52" s="1">
        <f>1/12</f>
        <v>8.3333333333333329E-2</v>
      </c>
      <c r="I52" s="13">
        <f>$I$45*H52</f>
        <v>364</v>
      </c>
    </row>
    <row r="53" spans="1:10" ht="13" x14ac:dyDescent="0.3">
      <c r="A53" s="8" t="s">
        <v>18</v>
      </c>
      <c r="B53" s="229" t="s">
        <v>311</v>
      </c>
      <c r="C53" s="229"/>
      <c r="D53" s="229"/>
      <c r="E53" s="229"/>
      <c r="F53" s="229"/>
      <c r="G53" s="229"/>
      <c r="H53" s="12">
        <f>1/3/12</f>
        <v>2.7777777777777776E-2</v>
      </c>
      <c r="I53" s="13">
        <f>$I$45*H53</f>
        <v>121.33333333333333</v>
      </c>
      <c r="J53" s="216" t="s">
        <v>308</v>
      </c>
    </row>
    <row r="54" spans="1:10" ht="13" x14ac:dyDescent="0.3">
      <c r="A54" s="218" t="s">
        <v>63</v>
      </c>
      <c r="B54" s="218"/>
      <c r="C54" s="218"/>
      <c r="D54" s="218"/>
      <c r="E54" s="218"/>
      <c r="F54" s="218"/>
      <c r="G54" s="218"/>
      <c r="H54" s="26">
        <f>TRUNC(SUM(H52:H53),4)</f>
        <v>0.1111</v>
      </c>
      <c r="I54" s="27">
        <f>SUM(I52:I53)</f>
        <v>485.33333333333331</v>
      </c>
    </row>
    <row r="55" spans="1:10" ht="31.9" customHeight="1" x14ac:dyDescent="0.25">
      <c r="A55" s="31" t="s">
        <v>20</v>
      </c>
      <c r="B55" s="247" t="s">
        <v>64</v>
      </c>
      <c r="C55" s="247"/>
      <c r="D55" s="247"/>
      <c r="E55" s="247"/>
      <c r="F55" s="247"/>
      <c r="G55" s="247"/>
      <c r="H55" s="58">
        <v>7.8200000000000006E-2</v>
      </c>
      <c r="I55" s="59">
        <f>$I$45*H55</f>
        <v>341.57760000000002</v>
      </c>
    </row>
    <row r="56" spans="1:10" ht="13" x14ac:dyDescent="0.3">
      <c r="A56" s="218" t="s">
        <v>65</v>
      </c>
      <c r="B56" s="218"/>
      <c r="C56" s="218"/>
      <c r="D56" s="218"/>
      <c r="E56" s="218"/>
      <c r="F56" s="218"/>
      <c r="G56" s="218"/>
      <c r="H56" s="26">
        <f>TRUNC(SUM(H54:H55),4)</f>
        <v>0.1893</v>
      </c>
      <c r="I56" s="27">
        <f>SUM(I54:I55)</f>
        <v>826.91093333333333</v>
      </c>
    </row>
    <row r="57" spans="1:10" ht="13" x14ac:dyDescent="0.3">
      <c r="A57" s="3"/>
      <c r="B57" s="3"/>
      <c r="C57" s="3"/>
      <c r="D57" s="3"/>
      <c r="E57" s="3"/>
      <c r="F57" s="3"/>
      <c r="G57" s="3"/>
      <c r="H57" s="28"/>
      <c r="I57" s="4"/>
    </row>
    <row r="58" spans="1:10" ht="13" x14ac:dyDescent="0.3">
      <c r="A58" s="21" t="s">
        <v>66</v>
      </c>
      <c r="B58" s="3"/>
      <c r="C58" s="3"/>
      <c r="D58" s="3"/>
      <c r="E58" s="3"/>
      <c r="F58" s="3"/>
      <c r="G58" s="3"/>
      <c r="H58" s="28"/>
      <c r="I58" s="4"/>
    </row>
    <row r="59" spans="1:10" ht="13" x14ac:dyDescent="0.3">
      <c r="A59" s="21" t="s">
        <v>67</v>
      </c>
      <c r="B59" s="3"/>
      <c r="C59" s="3"/>
      <c r="D59" s="3"/>
      <c r="E59" s="3"/>
      <c r="F59" s="3"/>
      <c r="G59" s="3"/>
      <c r="H59" s="28"/>
      <c r="I59" s="4"/>
    </row>
    <row r="60" spans="1:10" ht="13" x14ac:dyDescent="0.3">
      <c r="A60" s="21" t="s">
        <v>68</v>
      </c>
      <c r="B60" s="3"/>
      <c r="C60" s="3"/>
      <c r="D60" s="3"/>
      <c r="E60" s="3"/>
      <c r="F60" s="3"/>
      <c r="G60" s="3"/>
      <c r="H60" s="28"/>
      <c r="I60" s="4"/>
    </row>
    <row r="61" spans="1:10" ht="13" x14ac:dyDescent="0.3">
      <c r="A61" s="21" t="s">
        <v>69</v>
      </c>
      <c r="B61" s="9"/>
      <c r="C61" s="9"/>
      <c r="D61" s="9"/>
      <c r="E61" s="9"/>
      <c r="F61" s="9"/>
      <c r="G61" s="9"/>
      <c r="H61" s="9"/>
      <c r="I61" s="9"/>
    </row>
    <row r="62" spans="1:10" ht="13" x14ac:dyDescent="0.3">
      <c r="A62" s="21" t="s">
        <v>70</v>
      </c>
      <c r="B62" s="9"/>
      <c r="C62" s="9"/>
      <c r="D62" s="9"/>
      <c r="E62" s="9"/>
      <c r="F62" s="9"/>
      <c r="G62" s="9"/>
      <c r="H62" s="9"/>
      <c r="I62" s="9"/>
    </row>
    <row r="63" spans="1:10" ht="13" x14ac:dyDescent="0.3">
      <c r="A63" s="21"/>
      <c r="B63" s="9"/>
      <c r="C63" s="9"/>
      <c r="D63" s="9"/>
      <c r="E63" s="9"/>
      <c r="F63" s="9"/>
      <c r="G63" s="9"/>
      <c r="H63" s="9"/>
      <c r="I63" s="9"/>
    </row>
    <row r="64" spans="1:10"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52" t="s">
        <v>72</v>
      </c>
      <c r="C66" s="253"/>
      <c r="D66" s="253"/>
      <c r="E66" s="253"/>
      <c r="F66" s="253"/>
      <c r="G66" s="254"/>
      <c r="H66" s="19" t="s">
        <v>46</v>
      </c>
      <c r="I66" s="19" t="s">
        <v>47</v>
      </c>
    </row>
    <row r="67" spans="1:9" ht="13" x14ac:dyDescent="0.3">
      <c r="A67" s="8" t="s">
        <v>15</v>
      </c>
      <c r="B67" s="229" t="s">
        <v>73</v>
      </c>
      <c r="C67" s="229"/>
      <c r="D67" s="229"/>
      <c r="E67" s="229"/>
      <c r="F67" s="229"/>
      <c r="G67" s="229"/>
      <c r="H67" s="1">
        <v>0.2</v>
      </c>
      <c r="I67" s="13">
        <f t="shared" ref="I67:I74" si="0">H67*($I$45)</f>
        <v>873.6</v>
      </c>
    </row>
    <row r="68" spans="1:9" ht="13" x14ac:dyDescent="0.3">
      <c r="A68" s="8" t="s">
        <v>18</v>
      </c>
      <c r="B68" s="229" t="s">
        <v>74</v>
      </c>
      <c r="C68" s="229"/>
      <c r="D68" s="229"/>
      <c r="E68" s="229"/>
      <c r="F68" s="229"/>
      <c r="G68" s="229"/>
      <c r="H68" s="1">
        <v>2.5000000000000001E-2</v>
      </c>
      <c r="I68" s="13">
        <f t="shared" si="0"/>
        <v>109.2</v>
      </c>
    </row>
    <row r="69" spans="1:9" ht="13" x14ac:dyDescent="0.3">
      <c r="A69" s="8" t="s">
        <v>20</v>
      </c>
      <c r="B69" s="229" t="s">
        <v>75</v>
      </c>
      <c r="C69" s="229"/>
      <c r="D69" s="229"/>
      <c r="E69" s="229"/>
      <c r="F69" s="229"/>
      <c r="G69" s="229"/>
      <c r="H69" s="1">
        <v>0.03</v>
      </c>
      <c r="I69" s="13">
        <f t="shared" si="0"/>
        <v>131.04</v>
      </c>
    </row>
    <row r="70" spans="1:9" ht="13" x14ac:dyDescent="0.3">
      <c r="A70" s="8" t="s">
        <v>22</v>
      </c>
      <c r="B70" s="229" t="s">
        <v>76</v>
      </c>
      <c r="C70" s="229"/>
      <c r="D70" s="229"/>
      <c r="E70" s="229"/>
      <c r="F70" s="229"/>
      <c r="G70" s="229"/>
      <c r="H70" s="1">
        <v>1.4999999999999999E-2</v>
      </c>
      <c r="I70" s="13">
        <f t="shared" si="0"/>
        <v>65.52</v>
      </c>
    </row>
    <row r="71" spans="1:9" ht="13" x14ac:dyDescent="0.3">
      <c r="A71" s="8" t="s">
        <v>52</v>
      </c>
      <c r="B71" s="229" t="s">
        <v>77</v>
      </c>
      <c r="C71" s="229"/>
      <c r="D71" s="229"/>
      <c r="E71" s="229"/>
      <c r="F71" s="229"/>
      <c r="G71" s="229"/>
      <c r="H71" s="1">
        <v>0.01</v>
      </c>
      <c r="I71" s="13">
        <f t="shared" si="0"/>
        <v>43.68</v>
      </c>
    </row>
    <row r="72" spans="1:9" ht="13" x14ac:dyDescent="0.3">
      <c r="A72" s="8" t="s">
        <v>54</v>
      </c>
      <c r="B72" s="229" t="s">
        <v>78</v>
      </c>
      <c r="C72" s="229"/>
      <c r="D72" s="229"/>
      <c r="E72" s="229"/>
      <c r="F72" s="229"/>
      <c r="G72" s="229"/>
      <c r="H72" s="1">
        <v>6.0000000000000001E-3</v>
      </c>
      <c r="I72" s="13">
        <f t="shared" si="0"/>
        <v>26.208000000000002</v>
      </c>
    </row>
    <row r="73" spans="1:9" ht="13" x14ac:dyDescent="0.3">
      <c r="A73" s="8" t="s">
        <v>79</v>
      </c>
      <c r="B73" s="229" t="s">
        <v>80</v>
      </c>
      <c r="C73" s="229"/>
      <c r="D73" s="229"/>
      <c r="E73" s="229"/>
      <c r="F73" s="229"/>
      <c r="G73" s="229"/>
      <c r="H73" s="1">
        <v>2E-3</v>
      </c>
      <c r="I73" s="13">
        <f t="shared" si="0"/>
        <v>8.7360000000000007</v>
      </c>
    </row>
    <row r="74" spans="1:9" ht="13" x14ac:dyDescent="0.3">
      <c r="A74" s="8" t="s">
        <v>81</v>
      </c>
      <c r="B74" s="229" t="s">
        <v>82</v>
      </c>
      <c r="C74" s="229"/>
      <c r="D74" s="229"/>
      <c r="E74" s="229"/>
      <c r="F74" s="229"/>
      <c r="G74" s="229"/>
      <c r="H74" s="1">
        <v>0.08</v>
      </c>
      <c r="I74" s="13">
        <f t="shared" si="0"/>
        <v>349.44</v>
      </c>
    </row>
    <row r="75" spans="1:9" ht="13" x14ac:dyDescent="0.3">
      <c r="A75" s="218" t="s">
        <v>83</v>
      </c>
      <c r="B75" s="218"/>
      <c r="C75" s="218"/>
      <c r="D75" s="218"/>
      <c r="E75" s="218"/>
      <c r="F75" s="218"/>
      <c r="G75" s="218"/>
      <c r="H75" s="26">
        <f>SUM(H67:H74)</f>
        <v>0.36800000000000005</v>
      </c>
      <c r="I75" s="27">
        <f>SUM(I67:I74)</f>
        <v>1607.4240000000004</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38" t="s">
        <v>90</v>
      </c>
      <c r="C83" s="239"/>
      <c r="D83" s="239"/>
      <c r="E83" s="239"/>
      <c r="F83" s="239"/>
      <c r="G83" s="240"/>
      <c r="H83" s="26"/>
      <c r="I83" s="19" t="s">
        <v>47</v>
      </c>
    </row>
    <row r="84" spans="1:9" ht="13" x14ac:dyDescent="0.3">
      <c r="A84" s="8" t="s">
        <v>15</v>
      </c>
      <c r="B84" s="231" t="s">
        <v>91</v>
      </c>
      <c r="C84" s="231"/>
      <c r="D84" s="231"/>
      <c r="E84" s="231"/>
      <c r="F84" s="231"/>
      <c r="G84" s="231"/>
      <c r="H84" s="11" t="s">
        <v>92</v>
      </c>
      <c r="I84" s="15">
        <f>'Mód2.3'!Q12</f>
        <v>0</v>
      </c>
    </row>
    <row r="85" spans="1:9" ht="13" x14ac:dyDescent="0.3">
      <c r="A85" s="8" t="s">
        <v>18</v>
      </c>
      <c r="B85" s="231" t="s">
        <v>93</v>
      </c>
      <c r="C85" s="231"/>
      <c r="D85" s="231"/>
      <c r="E85" s="231"/>
      <c r="F85" s="231"/>
      <c r="G85" s="231"/>
      <c r="H85" s="11" t="s">
        <v>92</v>
      </c>
      <c r="I85" s="15">
        <f>'Mód2.3'!Q25</f>
        <v>404.43150000000003</v>
      </c>
    </row>
    <row r="86" spans="1:9" ht="13" x14ac:dyDescent="0.3">
      <c r="A86" s="8" t="s">
        <v>20</v>
      </c>
      <c r="B86" s="231" t="s">
        <v>94</v>
      </c>
      <c r="C86" s="231"/>
      <c r="D86" s="231"/>
      <c r="E86" s="231"/>
      <c r="F86" s="231"/>
      <c r="G86" s="231"/>
      <c r="H86" s="11" t="s">
        <v>92</v>
      </c>
      <c r="I86" s="15"/>
    </row>
    <row r="87" spans="1:9" ht="13" x14ac:dyDescent="0.25">
      <c r="A87" s="31" t="s">
        <v>22</v>
      </c>
      <c r="B87" s="231" t="s">
        <v>94</v>
      </c>
      <c r="C87" s="231"/>
      <c r="D87" s="231"/>
      <c r="E87" s="231"/>
      <c r="F87" s="231"/>
      <c r="G87" s="231"/>
      <c r="H87" s="20" t="s">
        <v>92</v>
      </c>
      <c r="I87" s="63"/>
    </row>
    <row r="88" spans="1:9" ht="13" x14ac:dyDescent="0.3">
      <c r="A88" s="8" t="s">
        <v>52</v>
      </c>
      <c r="B88" s="231" t="s">
        <v>94</v>
      </c>
      <c r="C88" s="231"/>
      <c r="D88" s="231"/>
      <c r="E88" s="231"/>
      <c r="F88" s="231"/>
      <c r="G88" s="231"/>
      <c r="H88" s="11" t="s">
        <v>92</v>
      </c>
      <c r="I88" s="15"/>
    </row>
    <row r="89" spans="1:9" ht="13" x14ac:dyDescent="0.3">
      <c r="A89" s="8" t="s">
        <v>54</v>
      </c>
      <c r="B89" s="231" t="s">
        <v>94</v>
      </c>
      <c r="C89" s="231"/>
      <c r="D89" s="231"/>
      <c r="E89" s="231"/>
      <c r="F89" s="231"/>
      <c r="G89" s="231"/>
      <c r="H89" s="11" t="s">
        <v>92</v>
      </c>
      <c r="I89" s="15"/>
    </row>
    <row r="90" spans="1:9" ht="13" x14ac:dyDescent="0.3">
      <c r="A90" s="8" t="s">
        <v>79</v>
      </c>
      <c r="B90" s="231" t="s">
        <v>94</v>
      </c>
      <c r="C90" s="231"/>
      <c r="D90" s="231"/>
      <c r="E90" s="231"/>
      <c r="F90" s="231"/>
      <c r="G90" s="231"/>
      <c r="H90" s="11" t="s">
        <v>92</v>
      </c>
      <c r="I90" s="15"/>
    </row>
    <row r="91" spans="1:9" ht="13" x14ac:dyDescent="0.3">
      <c r="A91" s="218" t="s">
        <v>95</v>
      </c>
      <c r="B91" s="218"/>
      <c r="C91" s="218"/>
      <c r="D91" s="218"/>
      <c r="E91" s="218"/>
      <c r="F91" s="218"/>
      <c r="G91" s="218"/>
      <c r="H91" s="218"/>
      <c r="I91" s="27">
        <f>SUM(I84:I90)</f>
        <v>404.43150000000003</v>
      </c>
    </row>
    <row r="92" spans="1:9" ht="13" x14ac:dyDescent="0.3">
      <c r="A92" s="3"/>
      <c r="B92" s="3"/>
      <c r="C92" s="3"/>
      <c r="D92" s="3"/>
      <c r="E92" s="3"/>
      <c r="F92" s="3"/>
      <c r="G92" s="3"/>
      <c r="H92" s="3"/>
      <c r="I92" s="4"/>
    </row>
    <row r="93" spans="1:9" ht="13" x14ac:dyDescent="0.3">
      <c r="A93" s="21" t="s">
        <v>96</v>
      </c>
      <c r="B93" s="3"/>
      <c r="C93" s="3"/>
      <c r="D93" s="3"/>
      <c r="E93" s="3"/>
      <c r="F93" s="3"/>
      <c r="H93" s="3"/>
      <c r="I93" s="4"/>
    </row>
    <row r="94" spans="1:9" ht="13" x14ac:dyDescent="0.3">
      <c r="A94" s="21" t="s">
        <v>97</v>
      </c>
      <c r="B94" s="3"/>
      <c r="C94" s="3"/>
      <c r="D94" s="3"/>
      <c r="E94" s="3"/>
      <c r="F94" s="3"/>
      <c r="G94" s="3"/>
      <c r="H94" s="3"/>
      <c r="I94" s="4"/>
    </row>
    <row r="95" spans="1:9" ht="13" x14ac:dyDescent="0.3">
      <c r="A95" s="21" t="s">
        <v>98</v>
      </c>
      <c r="B95" s="3"/>
      <c r="C95" s="3"/>
      <c r="D95" s="3"/>
      <c r="E95" s="3"/>
      <c r="F95" s="3"/>
      <c r="G95" s="3"/>
      <c r="H95" s="3"/>
      <c r="I95" s="4"/>
    </row>
    <row r="96" spans="1:9" ht="13" x14ac:dyDescent="0.3">
      <c r="A96" s="21" t="s">
        <v>99</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100</v>
      </c>
      <c r="C98" s="32"/>
      <c r="D98" s="32"/>
      <c r="E98" s="32"/>
      <c r="F98" s="32"/>
      <c r="G98" s="32"/>
      <c r="H98" s="32"/>
      <c r="I98" s="32"/>
    </row>
    <row r="99" spans="1:9" ht="13" x14ac:dyDescent="0.3">
      <c r="A99" s="227" t="s">
        <v>101</v>
      </c>
      <c r="B99" s="227"/>
      <c r="C99" s="227"/>
      <c r="D99" s="227"/>
      <c r="E99" s="227"/>
      <c r="F99" s="227"/>
      <c r="G99" s="227"/>
      <c r="H99" s="227"/>
      <c r="I99" s="8" t="s">
        <v>47</v>
      </c>
    </row>
    <row r="100" spans="1:9" ht="13" x14ac:dyDescent="0.3">
      <c r="A100" s="8" t="s">
        <v>60</v>
      </c>
      <c r="B100" s="251" t="s">
        <v>102</v>
      </c>
      <c r="C100" s="251"/>
      <c r="D100" s="251"/>
      <c r="E100" s="251"/>
      <c r="F100" s="251"/>
      <c r="G100" s="251"/>
      <c r="H100" s="251"/>
      <c r="I100" s="13">
        <f>I56</f>
        <v>826.91093333333333</v>
      </c>
    </row>
    <row r="101" spans="1:9" ht="13" x14ac:dyDescent="0.3">
      <c r="A101" s="8" t="s">
        <v>71</v>
      </c>
      <c r="B101" s="251" t="s">
        <v>103</v>
      </c>
      <c r="C101" s="251"/>
      <c r="D101" s="251"/>
      <c r="E101" s="251"/>
      <c r="F101" s="251"/>
      <c r="G101" s="251"/>
      <c r="H101" s="251"/>
      <c r="I101" s="13">
        <f>I75</f>
        <v>1607.4240000000004</v>
      </c>
    </row>
    <row r="102" spans="1:9" ht="13" x14ac:dyDescent="0.3">
      <c r="A102" s="8" t="s">
        <v>89</v>
      </c>
      <c r="B102" s="251" t="s">
        <v>104</v>
      </c>
      <c r="C102" s="251"/>
      <c r="D102" s="251"/>
      <c r="E102" s="251"/>
      <c r="F102" s="251"/>
      <c r="G102" s="251"/>
      <c r="H102" s="251"/>
      <c r="I102" s="13">
        <f>I91</f>
        <v>404.43150000000003</v>
      </c>
    </row>
    <row r="103" spans="1:9" ht="13" x14ac:dyDescent="0.3">
      <c r="A103" s="228" t="s">
        <v>105</v>
      </c>
      <c r="B103" s="228"/>
      <c r="C103" s="228"/>
      <c r="D103" s="228"/>
      <c r="E103" s="228"/>
      <c r="F103" s="228"/>
      <c r="G103" s="228"/>
      <c r="H103" s="228"/>
      <c r="I103" s="191">
        <f>SUM(I100:I102)</f>
        <v>2838.7664333333337</v>
      </c>
    </row>
    <row r="104" spans="1:9" ht="13" x14ac:dyDescent="0.3">
      <c r="A104" s="233"/>
      <c r="B104" s="234"/>
      <c r="C104" s="234"/>
      <c r="D104" s="234"/>
      <c r="E104" s="234"/>
      <c r="F104" s="234"/>
      <c r="G104" s="234"/>
      <c r="H104" s="234"/>
      <c r="I104" s="234"/>
    </row>
    <row r="105" spans="1:9" ht="13" x14ac:dyDescent="0.3">
      <c r="A105" s="232" t="s">
        <v>106</v>
      </c>
      <c r="B105" s="232"/>
      <c r="C105" s="232"/>
      <c r="D105" s="232"/>
      <c r="E105" s="232"/>
      <c r="F105" s="232"/>
      <c r="G105" s="232"/>
      <c r="H105" s="232"/>
      <c r="I105" s="232"/>
    </row>
    <row r="106" spans="1:9" ht="13" x14ac:dyDescent="0.3">
      <c r="A106" s="8">
        <v>3</v>
      </c>
      <c r="B106" s="227" t="s">
        <v>107</v>
      </c>
      <c r="C106" s="227"/>
      <c r="D106" s="227"/>
      <c r="E106" s="227"/>
      <c r="F106" s="227"/>
      <c r="G106" s="227"/>
      <c r="H106" s="8" t="s">
        <v>46</v>
      </c>
      <c r="I106" s="8" t="s">
        <v>47</v>
      </c>
    </row>
    <row r="107" spans="1:9" ht="13" x14ac:dyDescent="0.3">
      <c r="A107" s="8" t="s">
        <v>15</v>
      </c>
      <c r="B107" s="229" t="s">
        <v>108</v>
      </c>
      <c r="C107" s="229"/>
      <c r="D107" s="229"/>
      <c r="E107" s="229"/>
      <c r="F107" s="229"/>
      <c r="G107" s="229"/>
      <c r="H107" s="1">
        <v>4.1999999999999997E-3</v>
      </c>
      <c r="I107" s="13">
        <f>H107*I45</f>
        <v>18.345599999999997</v>
      </c>
    </row>
    <row r="108" spans="1:9" ht="13" x14ac:dyDescent="0.25">
      <c r="A108" s="31" t="s">
        <v>18</v>
      </c>
      <c r="B108" s="247" t="s">
        <v>109</v>
      </c>
      <c r="C108" s="247"/>
      <c r="D108" s="247"/>
      <c r="E108" s="247"/>
      <c r="F108" s="247"/>
      <c r="G108" s="247"/>
      <c r="H108" s="58">
        <f>H74</f>
        <v>0.08</v>
      </c>
      <c r="I108" s="59">
        <f>I107*H108</f>
        <v>1.4676479999999998</v>
      </c>
    </row>
    <row r="109" spans="1:9" ht="13.5" x14ac:dyDescent="0.25">
      <c r="A109" s="31" t="s">
        <v>20</v>
      </c>
      <c r="B109" s="247" t="s">
        <v>110</v>
      </c>
      <c r="C109" s="247"/>
      <c r="D109" s="247"/>
      <c r="E109" s="247"/>
      <c r="F109" s="247"/>
      <c r="G109" s="247"/>
      <c r="H109" s="58">
        <v>2E-3</v>
      </c>
      <c r="I109" s="59">
        <f>H109*I45</f>
        <v>8.7360000000000007</v>
      </c>
    </row>
    <row r="110" spans="1:9" ht="13" x14ac:dyDescent="0.3">
      <c r="A110" s="8" t="s">
        <v>22</v>
      </c>
      <c r="B110" s="229" t="s">
        <v>111</v>
      </c>
      <c r="C110" s="229"/>
      <c r="D110" s="229"/>
      <c r="E110" s="229"/>
      <c r="F110" s="229"/>
      <c r="G110" s="229"/>
      <c r="H110" s="1">
        <v>1.9400000000000001E-2</v>
      </c>
      <c r="I110" s="13">
        <f>H110*I45</f>
        <v>84.739199999999997</v>
      </c>
    </row>
    <row r="111" spans="1:9" ht="13" x14ac:dyDescent="0.3">
      <c r="A111" s="8" t="s">
        <v>52</v>
      </c>
      <c r="B111" s="248" t="s">
        <v>112</v>
      </c>
      <c r="C111" s="248"/>
      <c r="D111" s="248"/>
      <c r="E111" s="248"/>
      <c r="F111" s="248"/>
      <c r="G111" s="248"/>
      <c r="H111" s="12">
        <f>H75</f>
        <v>0.36800000000000005</v>
      </c>
      <c r="I111" s="13">
        <f>I110*H111</f>
        <v>31.184025600000002</v>
      </c>
    </row>
    <row r="112" spans="1:9" ht="13.5" x14ac:dyDescent="0.25">
      <c r="A112" s="31" t="s">
        <v>54</v>
      </c>
      <c r="B112" s="247" t="s">
        <v>113</v>
      </c>
      <c r="C112" s="247"/>
      <c r="D112" s="247"/>
      <c r="E112" s="247"/>
      <c r="F112" s="247"/>
      <c r="G112" s="247"/>
      <c r="H112" s="58">
        <v>3.7999999999999999E-2</v>
      </c>
      <c r="I112" s="59">
        <f>H112*I45</f>
        <v>165.98400000000001</v>
      </c>
    </row>
    <row r="113" spans="1:9" ht="13" x14ac:dyDescent="0.3">
      <c r="A113" s="228" t="s">
        <v>114</v>
      </c>
      <c r="B113" s="228"/>
      <c r="C113" s="228"/>
      <c r="D113" s="228"/>
      <c r="E113" s="228"/>
      <c r="F113" s="228"/>
      <c r="G113" s="228"/>
      <c r="H113" s="26"/>
      <c r="I113" s="54">
        <f>SUM(I107:I112)</f>
        <v>310.45647359999998</v>
      </c>
    </row>
    <row r="114" spans="1:9" ht="13" x14ac:dyDescent="0.3">
      <c r="A114" s="249"/>
      <c r="B114" s="250"/>
      <c r="C114" s="250"/>
      <c r="D114" s="250"/>
      <c r="E114" s="250"/>
      <c r="F114" s="250"/>
      <c r="G114" s="250"/>
      <c r="H114" s="250"/>
      <c r="I114" s="250"/>
    </row>
    <row r="115" spans="1:9" ht="13" x14ac:dyDescent="0.3">
      <c r="A115" s="232" t="s">
        <v>115</v>
      </c>
      <c r="B115" s="232"/>
      <c r="C115" s="232"/>
      <c r="D115" s="232"/>
      <c r="E115" s="232"/>
      <c r="F115" s="232"/>
      <c r="G115" s="232"/>
      <c r="H115" s="232"/>
      <c r="I115" s="232"/>
    </row>
    <row r="116" spans="1:9" ht="13" x14ac:dyDescent="0.3">
      <c r="A116" s="3"/>
      <c r="B116" s="3"/>
      <c r="C116" s="3"/>
      <c r="D116" s="3"/>
      <c r="E116" s="3"/>
      <c r="F116" s="3"/>
      <c r="G116" s="3"/>
      <c r="H116" s="3"/>
      <c r="I116" s="3"/>
    </row>
    <row r="117" spans="1:9" ht="13" x14ac:dyDescent="0.3">
      <c r="A117" s="21" t="s">
        <v>116</v>
      </c>
      <c r="B117" s="3"/>
      <c r="C117" s="3"/>
      <c r="D117" s="3"/>
      <c r="E117" s="3"/>
      <c r="F117" s="3"/>
      <c r="G117" s="3"/>
      <c r="H117" s="3"/>
      <c r="I117" s="3"/>
    </row>
    <row r="118" spans="1:9" ht="13" x14ac:dyDescent="0.3">
      <c r="A118" s="21" t="s">
        <v>117</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118</v>
      </c>
      <c r="B120" s="218" t="s">
        <v>119</v>
      </c>
      <c r="C120" s="218"/>
      <c r="D120" s="218"/>
      <c r="E120" s="218"/>
      <c r="F120" s="218"/>
      <c r="G120" s="218"/>
      <c r="H120" s="19" t="s">
        <v>46</v>
      </c>
      <c r="I120" s="19" t="s">
        <v>47</v>
      </c>
    </row>
    <row r="121" spans="1:9" ht="13" x14ac:dyDescent="0.3">
      <c r="A121" s="33" t="s">
        <v>15</v>
      </c>
      <c r="B121" s="229" t="s">
        <v>120</v>
      </c>
      <c r="C121" s="229"/>
      <c r="D121" s="229"/>
      <c r="E121" s="229"/>
      <c r="F121" s="229"/>
      <c r="G121" s="229"/>
      <c r="H121" s="27"/>
      <c r="I121" s="27"/>
    </row>
    <row r="122" spans="1:9" ht="13" x14ac:dyDescent="0.3">
      <c r="A122" s="8" t="s">
        <v>18</v>
      </c>
      <c r="B122" s="229" t="s">
        <v>121</v>
      </c>
      <c r="C122" s="229"/>
      <c r="D122" s="229"/>
      <c r="E122" s="229"/>
      <c r="F122" s="229"/>
      <c r="G122" s="229"/>
      <c r="H122" s="69">
        <v>1.67E-2</v>
      </c>
      <c r="I122" s="13">
        <f>H122*$I$45</f>
        <v>72.945599999999999</v>
      </c>
    </row>
    <row r="123" spans="1:9" ht="13" x14ac:dyDescent="0.3">
      <c r="A123" s="8" t="s">
        <v>20</v>
      </c>
      <c r="B123" s="229" t="s">
        <v>122</v>
      </c>
      <c r="C123" s="229"/>
      <c r="D123" s="229"/>
      <c r="E123" s="229"/>
      <c r="F123" s="229"/>
      <c r="G123" s="229"/>
      <c r="H123" s="69">
        <v>2.0000000000000001E-4</v>
      </c>
      <c r="I123" s="13">
        <f>H123*$I$45</f>
        <v>0.87360000000000004</v>
      </c>
    </row>
    <row r="124" spans="1:9" ht="13.5" x14ac:dyDescent="0.25">
      <c r="A124" s="31" t="s">
        <v>22</v>
      </c>
      <c r="B124" s="247" t="s">
        <v>123</v>
      </c>
      <c r="C124" s="247"/>
      <c r="D124" s="247"/>
      <c r="E124" s="247"/>
      <c r="F124" s="247"/>
      <c r="G124" s="247"/>
      <c r="H124" s="58">
        <v>6.9999999999999999E-4</v>
      </c>
      <c r="I124" s="59">
        <f>H124*$I$45</f>
        <v>3.0575999999999999</v>
      </c>
    </row>
    <row r="125" spans="1:9" ht="13" x14ac:dyDescent="0.3">
      <c r="A125" s="8" t="s">
        <v>52</v>
      </c>
      <c r="B125" s="229" t="s">
        <v>124</v>
      </c>
      <c r="C125" s="229"/>
      <c r="D125" s="229"/>
      <c r="E125" s="229"/>
      <c r="F125" s="229"/>
      <c r="G125" s="229"/>
      <c r="H125" s="69">
        <v>2.8999999999999998E-3</v>
      </c>
      <c r="I125" s="13">
        <f>H125*$I$45</f>
        <v>12.667199999999999</v>
      </c>
    </row>
    <row r="126" spans="1:9" ht="13" x14ac:dyDescent="0.3">
      <c r="A126" s="8" t="s">
        <v>54</v>
      </c>
      <c r="B126" s="229" t="s">
        <v>125</v>
      </c>
      <c r="C126" s="229"/>
      <c r="D126" s="229"/>
      <c r="E126" s="229"/>
      <c r="F126" s="229"/>
      <c r="G126" s="229"/>
      <c r="H126" s="69"/>
      <c r="I126" s="13">
        <f t="shared" ref="I126" si="1">H126*$I$45</f>
        <v>0</v>
      </c>
    </row>
    <row r="127" spans="1:9" ht="13" x14ac:dyDescent="0.3">
      <c r="A127" s="218" t="s">
        <v>126</v>
      </c>
      <c r="B127" s="218"/>
      <c r="C127" s="218"/>
      <c r="D127" s="218"/>
      <c r="E127" s="218"/>
      <c r="F127" s="218"/>
      <c r="G127" s="218"/>
      <c r="H127" s="26"/>
      <c r="I127" s="27">
        <f>SUM(I122:I126)</f>
        <v>89.543999999999983</v>
      </c>
    </row>
    <row r="128" spans="1:9" ht="13" x14ac:dyDescent="0.3">
      <c r="A128" s="8" t="s">
        <v>54</v>
      </c>
      <c r="B128" s="229" t="s">
        <v>127</v>
      </c>
      <c r="C128" s="229"/>
      <c r="D128" s="229"/>
      <c r="E128" s="229"/>
      <c r="F128" s="229"/>
      <c r="G128" s="229"/>
      <c r="H128" s="1">
        <f>H75</f>
        <v>0.36800000000000005</v>
      </c>
      <c r="I128" s="13">
        <f>I127*H128</f>
        <v>32.952191999999997</v>
      </c>
    </row>
    <row r="129" spans="1:9" ht="13" x14ac:dyDescent="0.3">
      <c r="A129" s="218" t="s">
        <v>128</v>
      </c>
      <c r="B129" s="218"/>
      <c r="C129" s="218"/>
      <c r="D129" s="218"/>
      <c r="E129" s="218"/>
      <c r="F129" s="218"/>
      <c r="G129" s="218"/>
      <c r="H129" s="26"/>
      <c r="I129" s="27">
        <f>SUM(I127:I128)</f>
        <v>122.49619199999998</v>
      </c>
    </row>
    <row r="130" spans="1:9" ht="13" x14ac:dyDescent="0.3">
      <c r="A130" s="3"/>
      <c r="B130" s="3"/>
      <c r="C130" s="3"/>
      <c r="D130" s="3"/>
      <c r="E130" s="3"/>
      <c r="F130" s="3"/>
      <c r="G130" s="3"/>
      <c r="H130" s="3"/>
      <c r="I130" s="3"/>
    </row>
    <row r="131" spans="1:9" ht="13" x14ac:dyDescent="0.3">
      <c r="A131" s="33" t="s">
        <v>129</v>
      </c>
      <c r="B131" s="238" t="s">
        <v>130</v>
      </c>
      <c r="C131" s="239"/>
      <c r="D131" s="239"/>
      <c r="E131" s="239"/>
      <c r="F131" s="239"/>
      <c r="G131" s="240"/>
      <c r="H131" s="19" t="s">
        <v>46</v>
      </c>
      <c r="I131" s="19" t="s">
        <v>47</v>
      </c>
    </row>
    <row r="132" spans="1:9" ht="13" x14ac:dyDescent="0.3">
      <c r="A132" s="8" t="s">
        <v>15</v>
      </c>
      <c r="B132" s="235" t="s">
        <v>131</v>
      </c>
      <c r="C132" s="236"/>
      <c r="D132" s="236"/>
      <c r="E132" s="236"/>
      <c r="F132" s="236"/>
      <c r="G132" s="237"/>
      <c r="H132" s="69">
        <v>0</v>
      </c>
      <c r="I132" s="13">
        <v>0</v>
      </c>
    </row>
    <row r="133" spans="1:9" ht="13" x14ac:dyDescent="0.3">
      <c r="A133" s="238" t="s">
        <v>132</v>
      </c>
      <c r="B133" s="239"/>
      <c r="C133" s="239"/>
      <c r="D133" s="239"/>
      <c r="E133" s="239"/>
      <c r="F133" s="239"/>
      <c r="G133" s="240"/>
      <c r="H133" s="26">
        <f>TRUNC(SUM(H132),4)</f>
        <v>0</v>
      </c>
      <c r="I133" s="27">
        <f>SUM(I132)</f>
        <v>0</v>
      </c>
    </row>
    <row r="134" spans="1:9" ht="13" x14ac:dyDescent="0.3">
      <c r="A134" s="34"/>
      <c r="B134" s="29"/>
      <c r="C134" s="29"/>
      <c r="D134" s="29"/>
      <c r="E134" s="29"/>
      <c r="F134" s="29"/>
      <c r="G134" s="29"/>
      <c r="H134" s="29"/>
      <c r="I134" s="29"/>
    </row>
    <row r="135" spans="1:9" ht="13" x14ac:dyDescent="0.3">
      <c r="A135" s="218" t="s">
        <v>133</v>
      </c>
      <c r="B135" s="218"/>
      <c r="C135" s="218"/>
      <c r="D135" s="218"/>
      <c r="E135" s="218"/>
      <c r="F135" s="218"/>
      <c r="G135" s="218"/>
      <c r="H135" s="218"/>
      <c r="I135" s="218"/>
    </row>
    <row r="136" spans="1:9" ht="13" x14ac:dyDescent="0.3">
      <c r="A136" s="31">
        <v>4</v>
      </c>
      <c r="B136" s="241" t="s">
        <v>134</v>
      </c>
      <c r="C136" s="242"/>
      <c r="D136" s="242"/>
      <c r="E136" s="242"/>
      <c r="F136" s="242"/>
      <c r="G136" s="243"/>
      <c r="H136" s="30"/>
      <c r="I136" s="8" t="s">
        <v>47</v>
      </c>
    </row>
    <row r="137" spans="1:9" ht="13" x14ac:dyDescent="0.3">
      <c r="A137" s="8" t="s">
        <v>118</v>
      </c>
      <c r="B137" s="244" t="s">
        <v>135</v>
      </c>
      <c r="C137" s="245"/>
      <c r="D137" s="245"/>
      <c r="E137" s="245"/>
      <c r="F137" s="245"/>
      <c r="G137" s="246"/>
      <c r="H137" s="10"/>
      <c r="I137" s="13">
        <f>I129</f>
        <v>122.49619199999998</v>
      </c>
    </row>
    <row r="138" spans="1:9" ht="13" x14ac:dyDescent="0.3">
      <c r="A138" s="8" t="s">
        <v>129</v>
      </c>
      <c r="B138" s="244" t="s">
        <v>136</v>
      </c>
      <c r="C138" s="245"/>
      <c r="D138" s="245"/>
      <c r="E138" s="245"/>
      <c r="F138" s="245"/>
      <c r="G138" s="246"/>
      <c r="H138" s="10"/>
      <c r="I138" s="13">
        <f>I133</f>
        <v>0</v>
      </c>
    </row>
    <row r="139" spans="1:9" ht="13" x14ac:dyDescent="0.3">
      <c r="A139" s="228" t="s">
        <v>137</v>
      </c>
      <c r="B139" s="228"/>
      <c r="C139" s="228"/>
      <c r="D139" s="228"/>
      <c r="E139" s="228"/>
      <c r="F139" s="228"/>
      <c r="G139" s="228"/>
      <c r="H139" s="228"/>
      <c r="I139" s="54">
        <f>SUM(I137:I138)</f>
        <v>122.49619199999998</v>
      </c>
    </row>
    <row r="140" spans="1:9" ht="13" x14ac:dyDescent="0.3">
      <c r="A140" s="233"/>
      <c r="B140" s="234"/>
      <c r="C140" s="234"/>
      <c r="D140" s="234"/>
      <c r="E140" s="234"/>
      <c r="F140" s="234"/>
      <c r="G140" s="234"/>
      <c r="H140" s="234"/>
      <c r="I140" s="234"/>
    </row>
    <row r="141" spans="1:9" ht="13" x14ac:dyDescent="0.3">
      <c r="A141" s="232" t="s">
        <v>138</v>
      </c>
      <c r="B141" s="232"/>
      <c r="C141" s="232"/>
      <c r="D141" s="232"/>
      <c r="E141" s="232"/>
      <c r="F141" s="232"/>
      <c r="G141" s="232"/>
      <c r="H141" s="232"/>
      <c r="I141" s="232"/>
    </row>
    <row r="142" spans="1:9" ht="13" x14ac:dyDescent="0.3">
      <c r="A142" s="8">
        <v>5</v>
      </c>
      <c r="B142" s="227" t="s">
        <v>139</v>
      </c>
      <c r="C142" s="227"/>
      <c r="D142" s="227"/>
      <c r="E142" s="227"/>
      <c r="F142" s="227"/>
      <c r="G142" s="227"/>
      <c r="H142" s="8"/>
      <c r="I142" s="8" t="s">
        <v>47</v>
      </c>
    </row>
    <row r="143" spans="1:9" ht="13" x14ac:dyDescent="0.3">
      <c r="A143" s="8" t="s">
        <v>15</v>
      </c>
      <c r="B143" s="231" t="s">
        <v>279</v>
      </c>
      <c r="C143" s="231"/>
      <c r="D143" s="231"/>
      <c r="E143" s="231"/>
      <c r="F143" s="231"/>
      <c r="G143" s="231"/>
      <c r="H143" s="11" t="s">
        <v>92</v>
      </c>
      <c r="I143" s="13">
        <f>Uniforme!K14</f>
        <v>3.7475000000000001</v>
      </c>
    </row>
    <row r="144" spans="1:9" ht="13" x14ac:dyDescent="0.3">
      <c r="A144" s="8" t="s">
        <v>18</v>
      </c>
      <c r="B144" s="231" t="s">
        <v>140</v>
      </c>
      <c r="C144" s="231"/>
      <c r="D144" s="231"/>
      <c r="E144" s="231"/>
      <c r="F144" s="231"/>
      <c r="G144" s="231"/>
      <c r="H144" s="11" t="s">
        <v>92</v>
      </c>
      <c r="I144" s="13">
        <v>0</v>
      </c>
    </row>
    <row r="145" spans="1:17" ht="13" x14ac:dyDescent="0.3">
      <c r="A145" s="16" t="s">
        <v>20</v>
      </c>
      <c r="B145" s="231" t="s">
        <v>141</v>
      </c>
      <c r="C145" s="231"/>
      <c r="D145" s="231"/>
      <c r="E145" s="231"/>
      <c r="F145" s="231"/>
      <c r="G145" s="231"/>
      <c r="H145" s="11" t="s">
        <v>92</v>
      </c>
      <c r="I145" s="13">
        <v>0</v>
      </c>
    </row>
    <row r="146" spans="1:17" ht="13" x14ac:dyDescent="0.3">
      <c r="A146" s="16" t="s">
        <v>22</v>
      </c>
      <c r="B146" s="231" t="s">
        <v>94</v>
      </c>
      <c r="C146" s="231"/>
      <c r="D146" s="231"/>
      <c r="E146" s="231"/>
      <c r="F146" s="231"/>
      <c r="G146" s="231"/>
      <c r="H146" s="11" t="s">
        <v>92</v>
      </c>
      <c r="I146" s="13">
        <v>0</v>
      </c>
    </row>
    <row r="147" spans="1:17" ht="13" x14ac:dyDescent="0.3">
      <c r="A147" s="228" t="s">
        <v>142</v>
      </c>
      <c r="B147" s="228"/>
      <c r="C147" s="228"/>
      <c r="D147" s="228"/>
      <c r="E147" s="228"/>
      <c r="F147" s="228"/>
      <c r="G147" s="228"/>
      <c r="H147" s="26" t="s">
        <v>92</v>
      </c>
      <c r="I147" s="54">
        <f>SUM(I143:I146)</f>
        <v>3.7475000000000001</v>
      </c>
    </row>
    <row r="148" spans="1:17" ht="13" x14ac:dyDescent="0.25">
      <c r="A148" s="36"/>
      <c r="B148" s="36"/>
      <c r="C148" s="36"/>
      <c r="D148" s="36"/>
      <c r="E148" s="36"/>
      <c r="F148" s="36"/>
      <c r="G148" s="36"/>
      <c r="H148" s="36"/>
      <c r="I148" s="36"/>
    </row>
    <row r="149" spans="1:17" ht="13" x14ac:dyDescent="0.3">
      <c r="A149" s="21" t="s">
        <v>143</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32" t="s">
        <v>144</v>
      </c>
      <c r="B151" s="232"/>
      <c r="C151" s="232"/>
      <c r="D151" s="232"/>
      <c r="E151" s="232"/>
      <c r="F151" s="232"/>
      <c r="G151" s="232"/>
      <c r="H151" s="232"/>
      <c r="I151" s="232"/>
      <c r="M151" s="193"/>
    </row>
    <row r="152" spans="1:17" ht="13" x14ac:dyDescent="0.3">
      <c r="A152" s="8">
        <v>6</v>
      </c>
      <c r="B152" s="227" t="s">
        <v>145</v>
      </c>
      <c r="C152" s="227"/>
      <c r="D152" s="227"/>
      <c r="E152" s="227"/>
      <c r="F152" s="227"/>
      <c r="G152" s="227"/>
      <c r="H152" s="8" t="s">
        <v>46</v>
      </c>
      <c r="I152" s="8" t="s">
        <v>47</v>
      </c>
      <c r="M152" s="193"/>
    </row>
    <row r="153" spans="1:17" ht="13" x14ac:dyDescent="0.3">
      <c r="A153" s="8" t="s">
        <v>15</v>
      </c>
      <c r="B153" s="229" t="s">
        <v>146</v>
      </c>
      <c r="C153" s="229"/>
      <c r="D153" s="229"/>
      <c r="E153" s="229"/>
      <c r="F153" s="229"/>
      <c r="G153" s="229"/>
      <c r="H153" s="17">
        <v>0.05</v>
      </c>
      <c r="I153" s="189">
        <f>H153*I171</f>
        <v>382.17332994666674</v>
      </c>
      <c r="M153" s="193"/>
    </row>
    <row r="154" spans="1:17" ht="13" x14ac:dyDescent="0.3">
      <c r="A154" s="8" t="s">
        <v>18</v>
      </c>
      <c r="B154" s="229" t="s">
        <v>147</v>
      </c>
      <c r="C154" s="229"/>
      <c r="D154" s="229"/>
      <c r="E154" s="229"/>
      <c r="F154" s="229"/>
      <c r="G154" s="229"/>
      <c r="H154" s="17">
        <v>0.1</v>
      </c>
      <c r="I154" s="189">
        <f>H154*(I153+I171)</f>
        <v>802.56399288800014</v>
      </c>
      <c r="M154" s="193"/>
    </row>
    <row r="155" spans="1:17" ht="13" x14ac:dyDescent="0.3">
      <c r="A155" s="8" t="s">
        <v>20</v>
      </c>
      <c r="B155" s="230" t="s">
        <v>148</v>
      </c>
      <c r="C155" s="230"/>
      <c r="D155" s="230"/>
      <c r="E155" s="230"/>
      <c r="F155" s="230"/>
      <c r="G155" s="230"/>
      <c r="H155" s="2"/>
      <c r="I155" s="18"/>
      <c r="M155" s="193"/>
    </row>
    <row r="156" spans="1:17" ht="13" x14ac:dyDescent="0.3">
      <c r="A156" s="8" t="s">
        <v>149</v>
      </c>
      <c r="B156" s="229" t="s">
        <v>150</v>
      </c>
      <c r="C156" s="229"/>
      <c r="D156" s="229"/>
      <c r="E156" s="229"/>
      <c r="F156" s="229"/>
      <c r="G156" s="229"/>
      <c r="H156" s="6">
        <v>1.6500000000000001E-2</v>
      </c>
      <c r="I156" s="189">
        <f>H156*$I$173</f>
        <v>169.87212000000002</v>
      </c>
      <c r="K156" s="199"/>
      <c r="M156" s="193"/>
    </row>
    <row r="157" spans="1:17" ht="13" x14ac:dyDescent="0.3">
      <c r="A157" s="8" t="s">
        <v>151</v>
      </c>
      <c r="B157" s="229" t="s">
        <v>152</v>
      </c>
      <c r="C157" s="229"/>
      <c r="D157" s="229"/>
      <c r="E157" s="229"/>
      <c r="F157" s="229"/>
      <c r="G157" s="229"/>
      <c r="H157" s="6">
        <v>7.5999999999999998E-2</v>
      </c>
      <c r="I157" s="189">
        <f t="shared" ref="I157" si="2">H157*$I$173</f>
        <v>782.44128000000001</v>
      </c>
      <c r="M157" s="193"/>
    </row>
    <row r="158" spans="1:17" ht="13" x14ac:dyDescent="0.3">
      <c r="A158" s="8" t="s">
        <v>153</v>
      </c>
      <c r="B158" s="229" t="s">
        <v>154</v>
      </c>
      <c r="C158" s="229"/>
      <c r="D158" s="229"/>
      <c r="E158" s="229"/>
      <c r="F158" s="229"/>
      <c r="G158" s="229"/>
      <c r="H158" s="6">
        <v>0.05</v>
      </c>
      <c r="I158" s="189">
        <f>H158*$I$173</f>
        <v>514.76400000000001</v>
      </c>
      <c r="M158" s="193"/>
      <c r="Q158" s="193"/>
    </row>
    <row r="159" spans="1:17" ht="13" x14ac:dyDescent="0.3">
      <c r="A159" s="228" t="s">
        <v>155</v>
      </c>
      <c r="B159" s="228"/>
      <c r="C159" s="228"/>
      <c r="D159" s="228"/>
      <c r="E159" s="228"/>
      <c r="F159" s="228"/>
      <c r="G159" s="228"/>
      <c r="H159" s="37">
        <f>SUM(H153:H158)</f>
        <v>0.29250000000000004</v>
      </c>
      <c r="I159" s="191">
        <f>SUM(I153:I158)</f>
        <v>2651.814722834667</v>
      </c>
      <c r="M159" s="193"/>
      <c r="Q159" s="193"/>
    </row>
    <row r="160" spans="1:17" x14ac:dyDescent="0.25">
      <c r="A160" s="201"/>
      <c r="B160" s="190"/>
      <c r="C160" s="190"/>
      <c r="D160" s="190"/>
      <c r="E160" s="190"/>
      <c r="F160" s="190"/>
      <c r="G160" s="190"/>
      <c r="H160" s="190"/>
      <c r="I160" s="190"/>
      <c r="M160" s="193"/>
      <c r="N160" s="193"/>
      <c r="O160" s="193"/>
      <c r="Q160" s="193"/>
    </row>
    <row r="161" spans="1:17" ht="13" x14ac:dyDescent="0.25">
      <c r="A161" s="21" t="s">
        <v>156</v>
      </c>
      <c r="B161" s="190"/>
      <c r="C161" s="190"/>
      <c r="D161" s="190"/>
      <c r="E161" s="190"/>
      <c r="F161" s="190"/>
      <c r="G161" s="190"/>
      <c r="H161" s="190"/>
      <c r="I161" s="190"/>
      <c r="M161" s="193"/>
      <c r="N161" s="193"/>
      <c r="O161" s="193"/>
      <c r="Q161" s="193"/>
    </row>
    <row r="162" spans="1:17" ht="13" x14ac:dyDescent="0.25">
      <c r="A162" s="21" t="s">
        <v>157</v>
      </c>
      <c r="B162" s="190"/>
      <c r="C162" s="190"/>
      <c r="D162" s="190"/>
      <c r="E162" s="190"/>
      <c r="F162" s="190"/>
      <c r="G162" s="190"/>
      <c r="H162" s="190"/>
      <c r="I162" s="190"/>
      <c r="M162" s="193"/>
      <c r="O162" s="193"/>
      <c r="Q162" s="193"/>
    </row>
    <row r="163" spans="1:17" ht="13" x14ac:dyDescent="0.3">
      <c r="A163" s="181"/>
      <c r="B163" s="181"/>
      <c r="C163" s="181"/>
      <c r="D163" s="181"/>
      <c r="E163" s="181"/>
      <c r="F163" s="181"/>
      <c r="G163" s="181"/>
      <c r="H163" s="181"/>
      <c r="I163" s="4"/>
      <c r="M163" s="193"/>
      <c r="Q163" s="193"/>
    </row>
    <row r="164" spans="1:17" ht="13" x14ac:dyDescent="0.3">
      <c r="A164" s="218" t="s">
        <v>158</v>
      </c>
      <c r="B164" s="218"/>
      <c r="C164" s="218"/>
      <c r="D164" s="218"/>
      <c r="E164" s="218"/>
      <c r="F164" s="218"/>
      <c r="G164" s="218"/>
      <c r="H164" s="218"/>
      <c r="I164" s="218"/>
      <c r="M164" s="193"/>
    </row>
    <row r="165" spans="1:17" ht="13" x14ac:dyDescent="0.3">
      <c r="A165" s="227" t="s">
        <v>159</v>
      </c>
      <c r="B165" s="227"/>
      <c r="C165" s="227"/>
      <c r="D165" s="227"/>
      <c r="E165" s="227"/>
      <c r="F165" s="227"/>
      <c r="G165" s="227"/>
      <c r="H165" s="227"/>
      <c r="I165" s="8" t="s">
        <v>47</v>
      </c>
      <c r="M165" s="193"/>
    </row>
    <row r="166" spans="1:17" x14ac:dyDescent="0.25">
      <c r="A166" s="183" t="s">
        <v>15</v>
      </c>
      <c r="B166" s="226" t="str">
        <f>A37</f>
        <v>MÓDULO 1 - COMPOSIÇÃO DA REMUNERAÇÃO</v>
      </c>
      <c r="C166" s="226"/>
      <c r="D166" s="226"/>
      <c r="E166" s="226"/>
      <c r="F166" s="226"/>
      <c r="G166" s="226"/>
      <c r="H166" s="226"/>
      <c r="I166" s="189">
        <f>I45</f>
        <v>4368</v>
      </c>
      <c r="M166" s="193"/>
    </row>
    <row r="167" spans="1:17" x14ac:dyDescent="0.25">
      <c r="A167" s="183" t="s">
        <v>18</v>
      </c>
      <c r="B167" s="226" t="str">
        <f>A50</f>
        <v>MÓDULO 2 – ENCARGOS E BENEFÍCIOS ANUAIS, MENSAIS E DIÁRIOS</v>
      </c>
      <c r="C167" s="226"/>
      <c r="D167" s="226"/>
      <c r="E167" s="226"/>
      <c r="F167" s="226"/>
      <c r="G167" s="226"/>
      <c r="H167" s="226"/>
      <c r="I167" s="189">
        <f>I103</f>
        <v>2838.7664333333337</v>
      </c>
      <c r="M167" s="193"/>
    </row>
    <row r="168" spans="1:17" x14ac:dyDescent="0.25">
      <c r="A168" s="183" t="s">
        <v>20</v>
      </c>
      <c r="B168" s="226" t="str">
        <f>A105</f>
        <v>MÓDULO 3 – PROVISÃO PARA RESCISÃO</v>
      </c>
      <c r="C168" s="226"/>
      <c r="D168" s="226"/>
      <c r="E168" s="226"/>
      <c r="F168" s="226"/>
      <c r="G168" s="226"/>
      <c r="H168" s="226"/>
      <c r="I168" s="189">
        <f>I113</f>
        <v>310.45647359999998</v>
      </c>
      <c r="M168" s="193"/>
      <c r="O168" s="193"/>
    </row>
    <row r="169" spans="1:17" x14ac:dyDescent="0.25">
      <c r="A169" s="11" t="s">
        <v>22</v>
      </c>
      <c r="B169" s="226" t="str">
        <f>A115</f>
        <v>MÓDULO 4 – CUSTO DE REPOSIÇÃO DO PROFISSIONAL AUSENTE</v>
      </c>
      <c r="C169" s="226"/>
      <c r="D169" s="226"/>
      <c r="E169" s="226"/>
      <c r="F169" s="226"/>
      <c r="G169" s="226"/>
      <c r="H169" s="226"/>
      <c r="I169" s="189">
        <f>I139</f>
        <v>122.49619199999998</v>
      </c>
      <c r="M169" s="193"/>
    </row>
    <row r="170" spans="1:17" x14ac:dyDescent="0.25">
      <c r="A170" s="11" t="s">
        <v>52</v>
      </c>
      <c r="B170" s="226" t="str">
        <f>A141</f>
        <v>MÓDULO 5 – INSUMOS DIVERSOS</v>
      </c>
      <c r="C170" s="226"/>
      <c r="D170" s="226"/>
      <c r="E170" s="226"/>
      <c r="F170" s="226"/>
      <c r="G170" s="226"/>
      <c r="H170" s="226"/>
      <c r="I170" s="189">
        <f>I147</f>
        <v>3.7475000000000001</v>
      </c>
      <c r="M170" s="193"/>
    </row>
    <row r="171" spans="1:17" ht="13" x14ac:dyDescent="0.3">
      <c r="A171" s="8"/>
      <c r="B171" s="227" t="s">
        <v>160</v>
      </c>
      <c r="C171" s="227"/>
      <c r="D171" s="227"/>
      <c r="E171" s="227"/>
      <c r="F171" s="227"/>
      <c r="G171" s="227"/>
      <c r="H171" s="227"/>
      <c r="I171" s="14">
        <f>SUM(I166:I170)</f>
        <v>7643.4665989333344</v>
      </c>
      <c r="J171" s="7"/>
      <c r="M171" s="193"/>
    </row>
    <row r="172" spans="1:17" x14ac:dyDescent="0.25">
      <c r="A172" s="11" t="s">
        <v>54</v>
      </c>
      <c r="B172" s="226" t="str">
        <f>A151</f>
        <v>MÓDULO 6 – CUSTOS INDIRETOS, TRIBUTOS E LUCRO</v>
      </c>
      <c r="C172" s="226"/>
      <c r="D172" s="226"/>
      <c r="E172" s="226"/>
      <c r="F172" s="226"/>
      <c r="G172" s="226"/>
      <c r="H172" s="226"/>
      <c r="I172" s="13">
        <f>I159</f>
        <v>2651.814722834667</v>
      </c>
      <c r="M172" s="193"/>
    </row>
    <row r="173" spans="1:17" ht="13" x14ac:dyDescent="0.3">
      <c r="A173" s="228" t="s">
        <v>161</v>
      </c>
      <c r="B173" s="228"/>
      <c r="C173" s="228"/>
      <c r="D173" s="228"/>
      <c r="E173" s="228"/>
      <c r="F173" s="228"/>
      <c r="G173" s="228"/>
      <c r="H173" s="228"/>
      <c r="I173" s="191">
        <f>ROUND(SUM(I45,I103,I113,I139,I147,I153,I154)/(1-SUM(H156:H158)),2)</f>
        <v>10295.280000000001</v>
      </c>
      <c r="J173" s="200"/>
      <c r="M173" s="193"/>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55:G155"/>
    <mergeCell ref="B156:G156"/>
    <mergeCell ref="B157:G157"/>
    <mergeCell ref="B158:G158"/>
    <mergeCell ref="A159:G159"/>
    <mergeCell ref="A164:I164"/>
    <mergeCell ref="B146:G146"/>
    <mergeCell ref="A147:G147"/>
    <mergeCell ref="A151:I151"/>
    <mergeCell ref="B152:G152"/>
    <mergeCell ref="B153:G153"/>
    <mergeCell ref="B154:G154"/>
    <mergeCell ref="B171:H171"/>
    <mergeCell ref="B172:H172"/>
    <mergeCell ref="A173:H173"/>
    <mergeCell ref="A165:H165"/>
    <mergeCell ref="B166:H166"/>
    <mergeCell ref="B167:H167"/>
    <mergeCell ref="B168:H168"/>
    <mergeCell ref="B169:H169"/>
    <mergeCell ref="B170:H170"/>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R27"/>
  <sheetViews>
    <sheetView zoomScale="130" zoomScaleNormal="130" workbookViewId="0">
      <selection activeCell="D32" sqref="D32"/>
    </sheetView>
  </sheetViews>
  <sheetFormatPr defaultRowHeight="12.5" x14ac:dyDescent="0.25"/>
  <cols>
    <col min="2" max="2" width="16.26953125" bestFit="1" customWidth="1"/>
    <col min="3" max="3" width="10.7265625" customWidth="1"/>
    <col min="4" max="4" width="61.81640625" customWidth="1"/>
    <col min="5" max="5" width="15.453125" customWidth="1"/>
    <col min="7" max="7" width="7.7265625" customWidth="1"/>
    <col min="8" max="8" width="40.54296875" bestFit="1" customWidth="1"/>
    <col min="14" max="14" width="40.54296875" bestFit="1" customWidth="1"/>
  </cols>
  <sheetData>
    <row r="1" spans="2:18" ht="13" thickBot="1" x14ac:dyDescent="0.3"/>
    <row r="2" spans="2:18" ht="13.5" thickBot="1" x14ac:dyDescent="0.3">
      <c r="B2" s="267" t="s">
        <v>296</v>
      </c>
      <c r="C2" s="268"/>
      <c r="D2" s="268"/>
      <c r="E2" s="269"/>
      <c r="H2" s="267" t="s">
        <v>294</v>
      </c>
      <c r="I2" s="268"/>
      <c r="J2" s="268"/>
      <c r="K2" s="269"/>
      <c r="N2" s="267" t="s">
        <v>295</v>
      </c>
      <c r="O2" s="268"/>
      <c r="P2" s="268"/>
      <c r="Q2" s="269"/>
    </row>
    <row r="3" spans="2:18" ht="13" x14ac:dyDescent="0.25">
      <c r="B3" s="41"/>
      <c r="E3" s="42"/>
      <c r="F3" s="36"/>
      <c r="G3" s="36"/>
      <c r="H3" s="41"/>
      <c r="K3" s="42"/>
      <c r="L3" s="36"/>
      <c r="N3" s="41"/>
      <c r="Q3" s="42"/>
      <c r="R3" s="36"/>
    </row>
    <row r="4" spans="2:18" x14ac:dyDescent="0.25">
      <c r="B4" s="48" t="s">
        <v>162</v>
      </c>
      <c r="C4" s="40"/>
      <c r="D4" s="40"/>
      <c r="E4" s="53">
        <v>10.15</v>
      </c>
      <c r="H4" s="48" t="s">
        <v>162</v>
      </c>
      <c r="I4" s="40"/>
      <c r="J4" s="40"/>
      <c r="K4" s="53">
        <v>4.5</v>
      </c>
      <c r="N4" s="48" t="s">
        <v>162</v>
      </c>
      <c r="O4" s="40"/>
      <c r="P4" s="40"/>
      <c r="Q4" s="53">
        <v>4.5</v>
      </c>
    </row>
    <row r="5" spans="2:18" x14ac:dyDescent="0.25">
      <c r="B5" s="48" t="s">
        <v>163</v>
      </c>
      <c r="C5" s="40"/>
      <c r="D5" s="40"/>
      <c r="E5" s="52">
        <v>2</v>
      </c>
      <c r="H5" s="48" t="s">
        <v>163</v>
      </c>
      <c r="I5" s="40"/>
      <c r="J5" s="40"/>
      <c r="K5" s="52">
        <v>2</v>
      </c>
      <c r="N5" s="48" t="s">
        <v>163</v>
      </c>
      <c r="O5" s="40"/>
      <c r="P5" s="40"/>
      <c r="Q5" s="52">
        <v>2</v>
      </c>
    </row>
    <row r="6" spans="2:18" x14ac:dyDescent="0.25">
      <c r="B6" s="48" t="s">
        <v>164</v>
      </c>
      <c r="C6" s="40"/>
      <c r="D6" s="40"/>
      <c r="E6" s="52">
        <v>22</v>
      </c>
      <c r="H6" s="48" t="s">
        <v>164</v>
      </c>
      <c r="I6" s="40"/>
      <c r="J6" s="40"/>
      <c r="K6" s="52">
        <v>22</v>
      </c>
      <c r="N6" s="48" t="s">
        <v>164</v>
      </c>
      <c r="O6" s="40"/>
      <c r="P6" s="40"/>
      <c r="Q6" s="52">
        <v>22</v>
      </c>
    </row>
    <row r="7" spans="2:18" x14ac:dyDescent="0.25">
      <c r="B7" s="48" t="s">
        <v>165</v>
      </c>
      <c r="C7" s="40"/>
      <c r="D7" s="40"/>
      <c r="E7" s="81">
        <v>0.06</v>
      </c>
      <c r="H7" s="48" t="s">
        <v>165</v>
      </c>
      <c r="I7" s="40"/>
      <c r="J7" s="40"/>
      <c r="K7" s="81">
        <v>0.06</v>
      </c>
      <c r="N7" s="48" t="s">
        <v>165</v>
      </c>
      <c r="O7" s="40"/>
      <c r="P7" s="40"/>
      <c r="Q7" s="81">
        <v>0.06</v>
      </c>
    </row>
    <row r="8" spans="2:18" x14ac:dyDescent="0.25">
      <c r="B8" s="41"/>
      <c r="E8" s="42"/>
      <c r="H8" s="41"/>
      <c r="K8" s="42"/>
      <c r="N8" s="41"/>
      <c r="Q8" s="42"/>
    </row>
    <row r="9" spans="2:18" x14ac:dyDescent="0.25">
      <c r="B9" s="49" t="s">
        <v>166</v>
      </c>
      <c r="C9" s="40"/>
      <c r="D9" s="40"/>
      <c r="E9" s="51">
        <f>(E4*E5*E6)</f>
        <v>446.6</v>
      </c>
      <c r="H9" s="49" t="s">
        <v>166</v>
      </c>
      <c r="I9" s="40"/>
      <c r="J9" s="40"/>
      <c r="K9" s="51">
        <f>(K4*K5*K6)</f>
        <v>198</v>
      </c>
      <c r="N9" s="49" t="s">
        <v>166</v>
      </c>
      <c r="O9" s="40"/>
      <c r="P9" s="40"/>
      <c r="Q9" s="51">
        <f>(Q4*Q5*Q6)</f>
        <v>198</v>
      </c>
    </row>
    <row r="10" spans="2:18" x14ac:dyDescent="0.25">
      <c r="B10" s="49" t="s">
        <v>167</v>
      </c>
      <c r="C10" s="40"/>
      <c r="D10" s="40"/>
      <c r="E10" s="51">
        <f>'Psicólogo (DF)'!I39*E7</f>
        <v>262.08</v>
      </c>
      <c r="H10" s="49" t="s">
        <v>167</v>
      </c>
      <c r="I10" s="40"/>
      <c r="J10" s="40"/>
      <c r="K10" s="51">
        <f>'Psicólogo (MG)'!I39*K7</f>
        <v>262.08</v>
      </c>
      <c r="N10" s="49" t="s">
        <v>167</v>
      </c>
      <c r="O10" s="40"/>
      <c r="P10" s="40"/>
      <c r="Q10" s="51">
        <f>'Psicólogo (ES)'!I39*Q7</f>
        <v>262.08</v>
      </c>
    </row>
    <row r="11" spans="2:18" ht="13" thickBot="1" x14ac:dyDescent="0.3">
      <c r="B11" s="41"/>
      <c r="E11" s="42"/>
      <c r="H11" s="41"/>
      <c r="K11" s="42"/>
      <c r="N11" s="41"/>
      <c r="Q11" s="42"/>
    </row>
    <row r="12" spans="2:18" ht="13.5" thickBot="1" x14ac:dyDescent="0.35">
      <c r="B12" s="43" t="s">
        <v>168</v>
      </c>
      <c r="C12" s="44"/>
      <c r="D12" s="44"/>
      <c r="E12" s="47">
        <f>IF(((E9-E10)&lt;0),0,(E9-E10))</f>
        <v>184.52000000000004</v>
      </c>
      <c r="H12" s="43" t="s">
        <v>168</v>
      </c>
      <c r="I12" s="44"/>
      <c r="J12" s="44"/>
      <c r="K12" s="47">
        <f>IF(((K9-K10)&lt;0),0,(K9-K10))</f>
        <v>0</v>
      </c>
      <c r="N12" s="43" t="s">
        <v>168</v>
      </c>
      <c r="O12" s="44"/>
      <c r="P12" s="44"/>
      <c r="Q12" s="47">
        <f>IF(((Q9-Q10)&lt;0),0,(Q9-Q10))</f>
        <v>0</v>
      </c>
    </row>
    <row r="13" spans="2:18" x14ac:dyDescent="0.25">
      <c r="E13" s="7"/>
    </row>
    <row r="14" spans="2:18" ht="13" thickBot="1" x14ac:dyDescent="0.3">
      <c r="E14" s="7"/>
    </row>
    <row r="15" spans="2:18" ht="13.5" thickBot="1" x14ac:dyDescent="0.3">
      <c r="B15" s="267" t="s">
        <v>299</v>
      </c>
      <c r="C15" s="268"/>
      <c r="D15" s="268"/>
      <c r="E15" s="269"/>
      <c r="H15" s="267" t="s">
        <v>300</v>
      </c>
      <c r="I15" s="268"/>
      <c r="J15" s="268"/>
      <c r="K15" s="269"/>
      <c r="N15" s="267" t="s">
        <v>301</v>
      </c>
      <c r="O15" s="268"/>
      <c r="P15" s="268"/>
      <c r="Q15" s="269"/>
    </row>
    <row r="16" spans="2:18" x14ac:dyDescent="0.25">
      <c r="B16" s="41"/>
      <c r="E16" s="42"/>
      <c r="H16" s="41"/>
      <c r="K16" s="42"/>
      <c r="N16" s="41"/>
      <c r="Q16" s="42"/>
    </row>
    <row r="17" spans="2:17" x14ac:dyDescent="0.25">
      <c r="B17" s="48" t="s">
        <v>169</v>
      </c>
      <c r="C17" s="40"/>
      <c r="D17" s="40"/>
      <c r="E17" s="53">
        <v>40.5</v>
      </c>
      <c r="H17" s="48" t="s">
        <v>169</v>
      </c>
      <c r="I17" s="40"/>
      <c r="J17" s="40"/>
      <c r="K17" s="53">
        <v>26.14</v>
      </c>
      <c r="N17" s="48" t="s">
        <v>169</v>
      </c>
      <c r="O17" s="40"/>
      <c r="P17" s="40"/>
      <c r="Q17" s="53">
        <v>19.05</v>
      </c>
    </row>
    <row r="18" spans="2:17" x14ac:dyDescent="0.25">
      <c r="B18" s="48" t="s">
        <v>164</v>
      </c>
      <c r="C18" s="40"/>
      <c r="D18" s="40"/>
      <c r="E18" s="52">
        <v>22</v>
      </c>
      <c r="H18" s="48" t="s">
        <v>164</v>
      </c>
      <c r="I18" s="40"/>
      <c r="J18" s="40"/>
      <c r="K18" s="52">
        <v>22</v>
      </c>
      <c r="N18" s="48" t="s">
        <v>164</v>
      </c>
      <c r="O18" s="40"/>
      <c r="P18" s="40"/>
      <c r="Q18" s="52">
        <v>22</v>
      </c>
    </row>
    <row r="19" spans="2:17" x14ac:dyDescent="0.25">
      <c r="B19" s="48" t="s">
        <v>170</v>
      </c>
      <c r="C19" s="40"/>
      <c r="D19" s="40"/>
      <c r="E19" s="141">
        <v>0</v>
      </c>
      <c r="H19" s="48" t="s">
        <v>170</v>
      </c>
      <c r="I19" s="40"/>
      <c r="J19" s="40"/>
      <c r="K19" s="141">
        <v>0.2</v>
      </c>
      <c r="N19" s="48" t="s">
        <v>170</v>
      </c>
      <c r="O19" s="40"/>
      <c r="P19" s="40"/>
      <c r="Q19" s="141">
        <v>3.5000000000000003E-2</v>
      </c>
    </row>
    <row r="20" spans="2:17" x14ac:dyDescent="0.25">
      <c r="B20" s="41"/>
      <c r="E20" s="42"/>
      <c r="H20" s="41"/>
      <c r="K20" s="42"/>
      <c r="N20" s="41"/>
      <c r="Q20" s="42"/>
    </row>
    <row r="21" spans="2:17" x14ac:dyDescent="0.25">
      <c r="B21" s="49" t="s">
        <v>171</v>
      </c>
      <c r="C21" s="40"/>
      <c r="D21" s="40"/>
      <c r="E21" s="50">
        <f>E17*E18</f>
        <v>891</v>
      </c>
      <c r="H21" s="49" t="s">
        <v>171</v>
      </c>
      <c r="I21" s="40"/>
      <c r="J21" s="40"/>
      <c r="K21" s="50">
        <f>K17*K18</f>
        <v>575.08000000000004</v>
      </c>
      <c r="N21" s="49" t="s">
        <v>171</v>
      </c>
      <c r="O21" s="40"/>
      <c r="P21" s="40"/>
      <c r="Q21" s="50">
        <f>Q17*Q18</f>
        <v>419.1</v>
      </c>
    </row>
    <row r="22" spans="2:17" x14ac:dyDescent="0.25">
      <c r="B22" s="49" t="s">
        <v>172</v>
      </c>
      <c r="C22" s="40"/>
      <c r="D22" s="40"/>
      <c r="E22" s="70"/>
      <c r="H22" s="49" t="s">
        <v>172</v>
      </c>
      <c r="I22" s="40"/>
      <c r="J22" s="40"/>
      <c r="K22" s="70"/>
      <c r="N22" s="49" t="s">
        <v>172</v>
      </c>
      <c r="O22" s="40"/>
      <c r="P22" s="40"/>
      <c r="Q22" s="70"/>
    </row>
    <row r="23" spans="2:17" x14ac:dyDescent="0.25">
      <c r="B23" s="49" t="s">
        <v>167</v>
      </c>
      <c r="C23" s="40"/>
      <c r="D23" s="40"/>
      <c r="E23" s="50">
        <f>E21*E19</f>
        <v>0</v>
      </c>
      <c r="H23" s="49" t="s">
        <v>167</v>
      </c>
      <c r="I23" s="40"/>
      <c r="J23" s="40"/>
      <c r="K23" s="50">
        <f>K21*K19</f>
        <v>115.01600000000002</v>
      </c>
      <c r="N23" s="49" t="s">
        <v>167</v>
      </c>
      <c r="O23" s="40"/>
      <c r="P23" s="40"/>
      <c r="Q23" s="50">
        <f>Q21*Q19</f>
        <v>14.668500000000002</v>
      </c>
    </row>
    <row r="24" spans="2:17" ht="13" thickBot="1" x14ac:dyDescent="0.3">
      <c r="B24" s="41"/>
      <c r="E24" s="42"/>
      <c r="H24" s="41"/>
      <c r="K24" s="42"/>
      <c r="N24" s="41"/>
      <c r="Q24" s="42"/>
    </row>
    <row r="25" spans="2:17" ht="13.5" thickBot="1" x14ac:dyDescent="0.35">
      <c r="B25" s="43" t="s">
        <v>173</v>
      </c>
      <c r="C25" s="44"/>
      <c r="D25" s="44"/>
      <c r="E25" s="47">
        <f>E21-E23+E22</f>
        <v>891</v>
      </c>
      <c r="H25" s="43" t="s">
        <v>173</v>
      </c>
      <c r="I25" s="44"/>
      <c r="J25" s="44"/>
      <c r="K25" s="47">
        <f>K21-K23+K22</f>
        <v>460.06400000000002</v>
      </c>
      <c r="N25" s="43" t="s">
        <v>173</v>
      </c>
      <c r="O25" s="44"/>
      <c r="P25" s="44"/>
      <c r="Q25" s="47">
        <f>Q21-Q23+Q22</f>
        <v>404.43150000000003</v>
      </c>
    </row>
    <row r="26" spans="2:17" x14ac:dyDescent="0.25">
      <c r="E26" s="7"/>
    </row>
    <row r="27" spans="2:17" x14ac:dyDescent="0.25">
      <c r="E27" s="7"/>
    </row>
  </sheetData>
  <mergeCells count="6">
    <mergeCell ref="B2:E2"/>
    <mergeCell ref="B15:E15"/>
    <mergeCell ref="H2:K2"/>
    <mergeCell ref="N2:Q2"/>
    <mergeCell ref="H15:K15"/>
    <mergeCell ref="N15:Q15"/>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35"/>
  <sheetViews>
    <sheetView workbookViewId="0">
      <selection activeCell="M16" sqref="M16"/>
    </sheetView>
  </sheetViews>
  <sheetFormatPr defaultRowHeight="12.5" x14ac:dyDescent="0.25"/>
  <cols>
    <col min="1" max="1" width="3.7265625" style="111"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335" t="s">
        <v>174</v>
      </c>
      <c r="B1" s="336"/>
      <c r="C1" s="336"/>
      <c r="D1" s="336"/>
      <c r="E1" s="336"/>
      <c r="F1" s="336"/>
      <c r="G1" s="336"/>
      <c r="H1" s="336"/>
      <c r="I1" s="336"/>
      <c r="J1" s="336"/>
      <c r="K1" s="336"/>
      <c r="L1" s="337"/>
    </row>
    <row r="2" spans="1:12" ht="13" x14ac:dyDescent="0.25">
      <c r="A2" s="83" t="s">
        <v>15</v>
      </c>
      <c r="B2" s="348" t="s">
        <v>175</v>
      </c>
      <c r="C2" s="338"/>
      <c r="D2" s="338"/>
      <c r="E2" s="84" t="s">
        <v>176</v>
      </c>
      <c r="F2" s="349"/>
      <c r="G2" s="338"/>
      <c r="H2" s="338"/>
      <c r="I2" s="338"/>
      <c r="J2" s="84" t="s">
        <v>177</v>
      </c>
      <c r="K2" s="338"/>
      <c r="L2" s="339"/>
    </row>
    <row r="3" spans="1:12" ht="13" x14ac:dyDescent="0.25">
      <c r="A3" s="85" t="s">
        <v>18</v>
      </c>
      <c r="B3" s="344" t="s">
        <v>178</v>
      </c>
      <c r="C3" s="344"/>
      <c r="D3" s="344"/>
      <c r="E3" s="86" t="s">
        <v>176</v>
      </c>
      <c r="F3" s="346"/>
      <c r="G3" s="350"/>
      <c r="H3" s="350"/>
      <c r="I3" s="350"/>
      <c r="J3" s="86" t="s">
        <v>177</v>
      </c>
      <c r="K3" s="340"/>
      <c r="L3" s="341"/>
    </row>
    <row r="4" spans="1:12" ht="13" x14ac:dyDescent="0.25">
      <c r="A4" s="87" t="s">
        <v>20</v>
      </c>
      <c r="B4" s="342"/>
      <c r="C4" s="342"/>
      <c r="D4" s="342"/>
      <c r="E4" s="88" t="s">
        <v>176</v>
      </c>
      <c r="F4" s="347"/>
      <c r="G4" s="342"/>
      <c r="H4" s="342"/>
      <c r="I4" s="342"/>
      <c r="J4" s="88" t="s">
        <v>177</v>
      </c>
      <c r="K4" s="342"/>
      <c r="L4" s="343"/>
    </row>
    <row r="5" spans="1:12" ht="13" x14ac:dyDescent="0.25">
      <c r="A5" s="85" t="s">
        <v>22</v>
      </c>
      <c r="B5" s="344"/>
      <c r="C5" s="344"/>
      <c r="D5" s="344"/>
      <c r="E5" s="86" t="s">
        <v>176</v>
      </c>
      <c r="F5" s="346"/>
      <c r="G5" s="340"/>
      <c r="H5" s="340"/>
      <c r="I5" s="340"/>
      <c r="J5" s="86" t="s">
        <v>177</v>
      </c>
      <c r="K5" s="344"/>
      <c r="L5" s="345"/>
    </row>
    <row r="6" spans="1:12" ht="13" x14ac:dyDescent="0.25">
      <c r="A6" s="89" t="s">
        <v>52</v>
      </c>
      <c r="B6" s="306"/>
      <c r="C6" s="306"/>
      <c r="D6" s="306"/>
      <c r="E6" s="90" t="s">
        <v>176</v>
      </c>
      <c r="F6" s="333"/>
      <c r="G6" s="334"/>
      <c r="H6" s="334"/>
      <c r="I6" s="334"/>
      <c r="J6" s="90" t="s">
        <v>177</v>
      </c>
      <c r="K6" s="306"/>
      <c r="L6" s="307"/>
    </row>
    <row r="7" spans="1:12" ht="13.5" thickBot="1" x14ac:dyDescent="0.3">
      <c r="A7" s="91" t="s">
        <v>54</v>
      </c>
      <c r="B7" s="308"/>
      <c r="C7" s="308"/>
      <c r="D7" s="308"/>
      <c r="E7" s="92" t="s">
        <v>176</v>
      </c>
      <c r="F7" s="331"/>
      <c r="G7" s="332"/>
      <c r="H7" s="332"/>
      <c r="I7" s="332"/>
      <c r="J7" s="93" t="s">
        <v>177</v>
      </c>
      <c r="K7" s="308"/>
      <c r="L7" s="309"/>
    </row>
    <row r="8" spans="1:12" ht="13" x14ac:dyDescent="0.25">
      <c r="A8" s="310" t="s">
        <v>179</v>
      </c>
      <c r="B8" s="313" t="s">
        <v>278</v>
      </c>
      <c r="C8" s="316" t="s">
        <v>180</v>
      </c>
      <c r="D8" s="319" t="s">
        <v>181</v>
      </c>
      <c r="E8" s="322" t="s">
        <v>182</v>
      </c>
      <c r="F8" s="323"/>
      <c r="G8" s="323"/>
      <c r="H8" s="323"/>
      <c r="I8" s="323"/>
      <c r="J8" s="324"/>
      <c r="K8" s="325" t="s">
        <v>183</v>
      </c>
      <c r="L8" s="326"/>
    </row>
    <row r="9" spans="1:12" ht="13.5" x14ac:dyDescent="0.25">
      <c r="A9" s="311"/>
      <c r="B9" s="314"/>
      <c r="C9" s="317"/>
      <c r="D9" s="320"/>
      <c r="E9" s="94" t="s">
        <v>15</v>
      </c>
      <c r="F9" s="95" t="s">
        <v>18</v>
      </c>
      <c r="G9" s="95" t="s">
        <v>20</v>
      </c>
      <c r="H9" s="95" t="s">
        <v>22</v>
      </c>
      <c r="I9" s="95" t="s">
        <v>52</v>
      </c>
      <c r="J9" s="96" t="s">
        <v>54</v>
      </c>
      <c r="K9" s="327" t="s">
        <v>277</v>
      </c>
      <c r="L9" s="329" t="s">
        <v>185</v>
      </c>
    </row>
    <row r="10" spans="1:12" ht="13" thickBot="1" x14ac:dyDescent="0.3">
      <c r="A10" s="312"/>
      <c r="B10" s="315"/>
      <c r="C10" s="318"/>
      <c r="D10" s="321"/>
      <c r="E10" s="97" t="s">
        <v>186</v>
      </c>
      <c r="F10" s="98" t="s">
        <v>186</v>
      </c>
      <c r="G10" s="98" t="s">
        <v>186</v>
      </c>
      <c r="H10" s="98" t="s">
        <v>186</v>
      </c>
      <c r="I10" s="98" t="s">
        <v>186</v>
      </c>
      <c r="J10" s="99" t="s">
        <v>186</v>
      </c>
      <c r="K10" s="328"/>
      <c r="L10" s="330"/>
    </row>
    <row r="11" spans="1:12" ht="13" thickBot="1" x14ac:dyDescent="0.3">
      <c r="A11" s="100">
        <v>1</v>
      </c>
      <c r="B11" s="162" t="s">
        <v>276</v>
      </c>
      <c r="C11" s="113" t="s">
        <v>187</v>
      </c>
      <c r="D11" s="142">
        <v>3</v>
      </c>
      <c r="E11" s="167">
        <v>36.32</v>
      </c>
      <c r="F11" s="167">
        <v>14.99</v>
      </c>
      <c r="G11" s="167">
        <v>33.39</v>
      </c>
      <c r="H11" s="167">
        <v>5</v>
      </c>
      <c r="I11" s="167">
        <v>10</v>
      </c>
      <c r="J11" s="167"/>
      <c r="K11" s="168">
        <f>MEDIAN(E11:J11)</f>
        <v>14.99</v>
      </c>
      <c r="L11" s="169">
        <f t="shared" ref="L11" si="0">K11*D11</f>
        <v>44.97</v>
      </c>
    </row>
    <row r="12" spans="1:12" ht="13.5" thickBot="1" x14ac:dyDescent="0.3">
      <c r="A12" s="351" t="s">
        <v>188</v>
      </c>
      <c r="B12" s="352"/>
      <c r="C12" s="352"/>
      <c r="D12" s="353"/>
      <c r="E12" s="108"/>
      <c r="F12" s="109"/>
      <c r="G12" s="109"/>
      <c r="H12" s="109"/>
      <c r="I12" s="109"/>
      <c r="J12" s="110"/>
      <c r="K12" s="354">
        <f>SUM(L11:L11)</f>
        <v>44.97</v>
      </c>
      <c r="L12" s="355"/>
    </row>
    <row r="13" spans="1:12" ht="13" thickBot="1" x14ac:dyDescent="0.3">
      <c r="K13" s="171"/>
      <c r="L13" s="171"/>
    </row>
    <row r="14" spans="1:12" ht="13.5" thickBot="1" x14ac:dyDescent="0.35">
      <c r="A14" s="351" t="s">
        <v>189</v>
      </c>
      <c r="B14" s="352"/>
      <c r="C14" s="352"/>
      <c r="D14" s="352"/>
      <c r="E14" s="352"/>
      <c r="F14" s="352"/>
      <c r="G14" s="352"/>
      <c r="H14" s="352"/>
      <c r="I14" s="352"/>
      <c r="J14" s="353"/>
      <c r="K14" s="356">
        <f>K12/12</f>
        <v>3.7475000000000001</v>
      </c>
      <c r="L14" s="357"/>
    </row>
    <row r="15" spans="1:12" x14ac:dyDescent="0.25">
      <c r="K15" s="171"/>
      <c r="L15" s="171"/>
    </row>
    <row r="16" spans="1:12" ht="13" thickBot="1" x14ac:dyDescent="0.3">
      <c r="A16" s="41"/>
      <c r="K16" s="171"/>
      <c r="L16" s="172"/>
    </row>
    <row r="17" spans="1:12" ht="15" thickBot="1" x14ac:dyDescent="0.3">
      <c r="A17" s="358"/>
      <c r="B17" s="359"/>
      <c r="C17" s="359"/>
      <c r="D17" s="359"/>
      <c r="E17" s="359"/>
      <c r="F17" s="359"/>
      <c r="G17" s="359"/>
      <c r="H17" s="359"/>
      <c r="I17" s="359"/>
      <c r="J17" s="359"/>
      <c r="K17" s="360"/>
      <c r="L17" s="361"/>
    </row>
    <row r="19" spans="1:12" ht="13" thickBot="1" x14ac:dyDescent="0.3"/>
    <row r="20" spans="1:12" x14ac:dyDescent="0.25">
      <c r="A20" s="270"/>
      <c r="B20" s="271"/>
      <c r="C20" s="276" t="s">
        <v>190</v>
      </c>
      <c r="D20" s="279"/>
      <c r="E20" s="280"/>
      <c r="F20" s="280"/>
      <c r="G20" s="280"/>
      <c r="H20" s="280"/>
      <c r="I20" s="280"/>
      <c r="J20" s="280"/>
      <c r="K20" s="280"/>
      <c r="L20" s="281"/>
    </row>
    <row r="21" spans="1:12" x14ac:dyDescent="0.25">
      <c r="A21" s="272"/>
      <c r="B21" s="273"/>
      <c r="C21" s="277"/>
      <c r="D21" s="282"/>
      <c r="E21" s="283"/>
      <c r="F21" s="283"/>
      <c r="G21" s="283"/>
      <c r="H21" s="283"/>
      <c r="I21" s="283"/>
      <c r="J21" s="283"/>
      <c r="K21" s="283"/>
      <c r="L21" s="284"/>
    </row>
    <row r="22" spans="1:12" x14ac:dyDescent="0.25">
      <c r="A22" s="272"/>
      <c r="B22" s="273"/>
      <c r="C22" s="277"/>
      <c r="D22" s="282"/>
      <c r="E22" s="283"/>
      <c r="F22" s="283"/>
      <c r="G22" s="283"/>
      <c r="H22" s="283"/>
      <c r="I22" s="283"/>
      <c r="J22" s="283"/>
      <c r="K22" s="283"/>
      <c r="L22" s="284"/>
    </row>
    <row r="23" spans="1:12" ht="13" thickBot="1" x14ac:dyDescent="0.3">
      <c r="A23" s="274"/>
      <c r="B23" s="275"/>
      <c r="C23" s="278"/>
      <c r="D23" s="285"/>
      <c r="E23" s="286"/>
      <c r="F23" s="286"/>
      <c r="G23" s="286"/>
      <c r="H23" s="286"/>
      <c r="I23" s="286"/>
      <c r="J23" s="286"/>
      <c r="K23" s="286"/>
      <c r="L23" s="287"/>
    </row>
    <row r="25" spans="1:12" ht="13" thickBot="1" x14ac:dyDescent="0.3"/>
    <row r="26" spans="1:12" x14ac:dyDescent="0.25">
      <c r="A26" s="288"/>
      <c r="B26" s="289"/>
      <c r="C26" s="289"/>
      <c r="D26" s="289"/>
      <c r="E26" s="289"/>
      <c r="F26" s="289"/>
      <c r="G26" s="289"/>
      <c r="H26" s="289"/>
      <c r="I26" s="289"/>
      <c r="J26" s="289"/>
      <c r="K26" s="289"/>
      <c r="L26" s="290"/>
    </row>
    <row r="27" spans="1:12" x14ac:dyDescent="0.25">
      <c r="A27" s="291"/>
      <c r="B27" s="292"/>
      <c r="C27" s="292"/>
      <c r="D27" s="292"/>
      <c r="E27" s="292"/>
      <c r="F27" s="292"/>
      <c r="G27" s="292"/>
      <c r="H27" s="292"/>
      <c r="I27" s="292"/>
      <c r="J27" s="292"/>
      <c r="K27" s="292"/>
      <c r="L27" s="293"/>
    </row>
    <row r="28" spans="1:12" x14ac:dyDescent="0.25">
      <c r="A28" s="291"/>
      <c r="B28" s="292"/>
      <c r="C28" s="292"/>
      <c r="D28" s="292"/>
      <c r="E28" s="292"/>
      <c r="F28" s="292"/>
      <c r="G28" s="292"/>
      <c r="H28" s="292"/>
      <c r="I28" s="292"/>
      <c r="J28" s="292"/>
      <c r="K28" s="292"/>
      <c r="L28" s="293"/>
    </row>
    <row r="29" spans="1:12" x14ac:dyDescent="0.25">
      <c r="A29" s="291"/>
      <c r="B29" s="292"/>
      <c r="C29" s="292"/>
      <c r="D29" s="292"/>
      <c r="E29" s="292"/>
      <c r="F29" s="292"/>
      <c r="G29" s="292"/>
      <c r="H29" s="292"/>
      <c r="I29" s="292"/>
      <c r="J29" s="292"/>
      <c r="K29" s="292"/>
      <c r="L29" s="293"/>
    </row>
    <row r="30" spans="1:12" ht="13" thickBot="1" x14ac:dyDescent="0.3">
      <c r="A30" s="294"/>
      <c r="B30" s="295"/>
      <c r="C30" s="295"/>
      <c r="D30" s="295"/>
      <c r="E30" s="295"/>
      <c r="F30" s="295"/>
      <c r="G30" s="295"/>
      <c r="H30" s="295"/>
      <c r="I30" s="295"/>
      <c r="J30" s="295"/>
      <c r="K30" s="295"/>
      <c r="L30" s="296"/>
    </row>
    <row r="31" spans="1:12" ht="13" thickBot="1" x14ac:dyDescent="0.3"/>
    <row r="32" spans="1:12" x14ac:dyDescent="0.25">
      <c r="A32" s="297" t="s">
        <v>191</v>
      </c>
      <c r="B32" s="298"/>
      <c r="C32" s="298"/>
      <c r="D32" s="298"/>
      <c r="E32" s="298"/>
      <c r="F32" s="298"/>
      <c r="G32" s="298"/>
      <c r="H32" s="299"/>
    </row>
    <row r="33" spans="1:8" x14ac:dyDescent="0.25">
      <c r="A33" s="300"/>
      <c r="B33" s="301"/>
      <c r="C33" s="301"/>
      <c r="D33" s="301"/>
      <c r="E33" s="301"/>
      <c r="F33" s="301"/>
      <c r="G33" s="301"/>
      <c r="H33" s="302"/>
    </row>
    <row r="34" spans="1:8" x14ac:dyDescent="0.25">
      <c r="A34" s="300"/>
      <c r="B34" s="301"/>
      <c r="C34" s="301"/>
      <c r="D34" s="301"/>
      <c r="E34" s="301"/>
      <c r="F34" s="301"/>
      <c r="G34" s="301"/>
      <c r="H34" s="302"/>
    </row>
    <row r="35" spans="1:8" ht="13" thickBot="1" x14ac:dyDescent="0.3">
      <c r="A35" s="303"/>
      <c r="B35" s="304"/>
      <c r="C35" s="304"/>
      <c r="D35" s="304"/>
      <c r="E35" s="304"/>
      <c r="F35" s="304"/>
      <c r="G35" s="304"/>
      <c r="H35" s="305"/>
    </row>
  </sheetData>
  <mergeCells count="38">
    <mergeCell ref="A12:D12"/>
    <mergeCell ref="K12:L12"/>
    <mergeCell ref="A14:J14"/>
    <mergeCell ref="K14:L14"/>
    <mergeCell ref="A17:J17"/>
    <mergeCell ref="K17:L17"/>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0:B23"/>
    <mergeCell ref="C20:C23"/>
    <mergeCell ref="D20:L23"/>
    <mergeCell ref="A26:L30"/>
    <mergeCell ref="A32:H35"/>
  </mergeCells>
  <pageMargins left="0.511811024" right="0.511811024" top="0.78740157499999996" bottom="0.78740157499999996" header="0.31496062000000002" footer="0.31496062000000002"/>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7265625" style="111"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335" t="s">
        <v>192</v>
      </c>
      <c r="B1" s="336"/>
      <c r="C1" s="336"/>
      <c r="D1" s="336"/>
      <c r="E1" s="336"/>
      <c r="F1" s="336"/>
      <c r="G1" s="336"/>
      <c r="H1" s="336"/>
      <c r="I1" s="336"/>
      <c r="J1" s="336"/>
      <c r="K1" s="336"/>
      <c r="L1" s="337"/>
    </row>
    <row r="2" spans="1:12" ht="13" x14ac:dyDescent="0.25">
      <c r="A2" s="114" t="s">
        <v>15</v>
      </c>
      <c r="B2" s="348"/>
      <c r="C2" s="338"/>
      <c r="D2" s="338"/>
      <c r="E2" s="84" t="s">
        <v>176</v>
      </c>
      <c r="F2" s="394"/>
      <c r="G2" s="395"/>
      <c r="H2" s="395"/>
      <c r="I2" s="395"/>
      <c r="J2" s="84" t="s">
        <v>177</v>
      </c>
      <c r="K2" s="338"/>
      <c r="L2" s="339"/>
    </row>
    <row r="3" spans="1:12" ht="13" x14ac:dyDescent="0.25">
      <c r="A3" s="115" t="s">
        <v>18</v>
      </c>
      <c r="B3" s="396"/>
      <c r="C3" s="344"/>
      <c r="D3" s="344"/>
      <c r="E3" s="86" t="s">
        <v>176</v>
      </c>
      <c r="F3" s="346"/>
      <c r="G3" s="350"/>
      <c r="H3" s="350"/>
      <c r="I3" s="350"/>
      <c r="J3" s="86" t="s">
        <v>177</v>
      </c>
      <c r="K3" s="344"/>
      <c r="L3" s="345"/>
    </row>
    <row r="4" spans="1:12" ht="13" x14ac:dyDescent="0.25">
      <c r="A4" s="116" t="s">
        <v>20</v>
      </c>
      <c r="B4" s="397"/>
      <c r="C4" s="342"/>
      <c r="D4" s="342"/>
      <c r="E4" s="88" t="s">
        <v>176</v>
      </c>
      <c r="F4" s="347"/>
      <c r="G4" s="398"/>
      <c r="H4" s="398"/>
      <c r="I4" s="398"/>
      <c r="J4" s="88" t="s">
        <v>177</v>
      </c>
      <c r="K4" s="342"/>
      <c r="L4" s="343"/>
    </row>
    <row r="5" spans="1:12" ht="13" x14ac:dyDescent="0.25">
      <c r="A5" s="115" t="s">
        <v>22</v>
      </c>
      <c r="B5" s="396"/>
      <c r="C5" s="344"/>
      <c r="D5" s="344"/>
      <c r="E5" s="86" t="s">
        <v>176</v>
      </c>
      <c r="F5" s="346"/>
      <c r="G5" s="340"/>
      <c r="H5" s="340"/>
      <c r="I5" s="340"/>
      <c r="J5" s="86" t="s">
        <v>177</v>
      </c>
      <c r="K5" s="344"/>
      <c r="L5" s="345"/>
    </row>
    <row r="6" spans="1:12" ht="13" x14ac:dyDescent="0.25">
      <c r="A6" s="116" t="s">
        <v>52</v>
      </c>
      <c r="B6" s="397"/>
      <c r="C6" s="342"/>
      <c r="D6" s="342"/>
      <c r="E6" s="88" t="s">
        <v>176</v>
      </c>
      <c r="F6" s="347"/>
      <c r="G6" s="342"/>
      <c r="H6" s="342"/>
      <c r="I6" s="342"/>
      <c r="J6" s="88" t="s">
        <v>177</v>
      </c>
      <c r="K6" s="342"/>
      <c r="L6" s="343"/>
    </row>
    <row r="7" spans="1:12" ht="13.5" thickBot="1" x14ac:dyDescent="0.3">
      <c r="A7" s="117" t="s">
        <v>54</v>
      </c>
      <c r="B7" s="399"/>
      <c r="C7" s="308"/>
      <c r="D7" s="308"/>
      <c r="E7" s="92" t="s">
        <v>176</v>
      </c>
      <c r="F7" s="400"/>
      <c r="G7" s="401"/>
      <c r="H7" s="401"/>
      <c r="I7" s="402"/>
      <c r="J7" s="93" t="s">
        <v>177</v>
      </c>
      <c r="K7" s="308"/>
      <c r="L7" s="309"/>
    </row>
    <row r="8" spans="1:12" ht="13" x14ac:dyDescent="0.25">
      <c r="A8" s="310" t="s">
        <v>179</v>
      </c>
      <c r="B8" s="313" t="s">
        <v>193</v>
      </c>
      <c r="C8" s="316" t="s">
        <v>180</v>
      </c>
      <c r="D8" s="319" t="s">
        <v>181</v>
      </c>
      <c r="E8" s="322" t="s">
        <v>182</v>
      </c>
      <c r="F8" s="323"/>
      <c r="G8" s="323"/>
      <c r="H8" s="323"/>
      <c r="I8" s="323"/>
      <c r="J8" s="324"/>
      <c r="K8" s="325" t="s">
        <v>183</v>
      </c>
      <c r="L8" s="326"/>
    </row>
    <row r="9" spans="1:12" ht="13.5" x14ac:dyDescent="0.25">
      <c r="A9" s="311"/>
      <c r="B9" s="392"/>
      <c r="C9" s="317"/>
      <c r="D9" s="320"/>
      <c r="E9" s="94" t="s">
        <v>15</v>
      </c>
      <c r="F9" s="95" t="s">
        <v>18</v>
      </c>
      <c r="G9" s="95" t="s">
        <v>20</v>
      </c>
      <c r="H9" s="95" t="s">
        <v>22</v>
      </c>
      <c r="I9" s="95" t="s">
        <v>52</v>
      </c>
      <c r="J9" s="96" t="s">
        <v>54</v>
      </c>
      <c r="K9" s="327" t="s">
        <v>184</v>
      </c>
      <c r="L9" s="329" t="s">
        <v>185</v>
      </c>
    </row>
    <row r="10" spans="1:12" ht="13" thickBot="1" x14ac:dyDescent="0.3">
      <c r="A10" s="405"/>
      <c r="B10" s="406"/>
      <c r="C10" s="407"/>
      <c r="D10" s="408"/>
      <c r="E10" s="132" t="s">
        <v>186</v>
      </c>
      <c r="F10" s="133" t="s">
        <v>186</v>
      </c>
      <c r="G10" s="133" t="s">
        <v>186</v>
      </c>
      <c r="H10" s="133" t="s">
        <v>186</v>
      </c>
      <c r="I10" s="133" t="s">
        <v>186</v>
      </c>
      <c r="J10" s="134" t="s">
        <v>186</v>
      </c>
      <c r="K10" s="403"/>
      <c r="L10" s="404"/>
    </row>
    <row r="11" spans="1:12" s="103" customFormat="1" ht="13.5" thickBot="1" x14ac:dyDescent="0.3">
      <c r="A11" s="118">
        <v>1</v>
      </c>
      <c r="B11" s="136"/>
      <c r="C11" s="137"/>
      <c r="D11" s="148"/>
      <c r="E11" s="173"/>
      <c r="F11" s="173"/>
      <c r="G11" s="173"/>
      <c r="H11" s="173"/>
      <c r="I11" s="173"/>
      <c r="J11" s="173"/>
      <c r="K11" s="168" t="e">
        <f>AVERAGE(E11:J11)</f>
        <v>#DIV/0!</v>
      </c>
      <c r="L11" s="202" t="e">
        <f>K11*D11</f>
        <v>#DIV/0!</v>
      </c>
    </row>
    <row r="12" spans="1:12" s="103" customFormat="1" ht="13.5" thickBot="1" x14ac:dyDescent="0.3">
      <c r="A12" s="104">
        <v>2</v>
      </c>
      <c r="B12" s="129"/>
      <c r="C12" s="131"/>
      <c r="D12" s="149"/>
      <c r="E12" s="170"/>
      <c r="F12" s="170"/>
      <c r="G12" s="170"/>
      <c r="H12" s="170"/>
      <c r="I12" s="170"/>
      <c r="J12" s="170"/>
      <c r="K12" s="168" t="e">
        <f t="shared" ref="K12:K34" si="0">AVERAGE(E12:J12)</f>
        <v>#DIV/0!</v>
      </c>
      <c r="L12" s="202" t="e">
        <f t="shared" ref="L12:L34" si="1">K12*D12</f>
        <v>#DIV/0!</v>
      </c>
    </row>
    <row r="13" spans="1:12" s="103" customFormat="1" ht="13.5" thickBot="1" x14ac:dyDescent="0.3">
      <c r="A13" s="104">
        <v>3</v>
      </c>
      <c r="B13" s="130"/>
      <c r="C13" s="131"/>
      <c r="D13" s="149"/>
      <c r="E13" s="170"/>
      <c r="F13" s="170"/>
      <c r="G13" s="170"/>
      <c r="H13" s="170"/>
      <c r="I13" s="170"/>
      <c r="J13" s="170"/>
      <c r="K13" s="168" t="e">
        <f t="shared" si="0"/>
        <v>#DIV/0!</v>
      </c>
      <c r="L13" s="202" t="e">
        <f t="shared" si="1"/>
        <v>#DIV/0!</v>
      </c>
    </row>
    <row r="14" spans="1:12" s="103" customFormat="1" ht="13.5" thickBot="1" x14ac:dyDescent="0.3">
      <c r="A14" s="104">
        <v>4</v>
      </c>
      <c r="B14" s="130"/>
      <c r="C14" s="131"/>
      <c r="D14" s="149"/>
      <c r="E14" s="170"/>
      <c r="F14" s="170"/>
      <c r="G14" s="170"/>
      <c r="H14" s="170"/>
      <c r="I14" s="170"/>
      <c r="J14" s="170"/>
      <c r="K14" s="168" t="e">
        <f t="shared" si="0"/>
        <v>#DIV/0!</v>
      </c>
      <c r="L14" s="202" t="e">
        <f t="shared" si="1"/>
        <v>#DIV/0!</v>
      </c>
    </row>
    <row r="15" spans="1:12" s="103" customFormat="1" ht="13.5" thickBot="1" x14ac:dyDescent="0.3">
      <c r="A15" s="104">
        <v>5</v>
      </c>
      <c r="B15" s="130"/>
      <c r="C15" s="131"/>
      <c r="D15" s="149"/>
      <c r="E15" s="170"/>
      <c r="F15" s="170"/>
      <c r="G15" s="170"/>
      <c r="H15" s="170"/>
      <c r="I15" s="170"/>
      <c r="J15" s="170"/>
      <c r="K15" s="168" t="e">
        <f t="shared" si="0"/>
        <v>#DIV/0!</v>
      </c>
      <c r="L15" s="202" t="e">
        <f t="shared" si="1"/>
        <v>#DIV/0!</v>
      </c>
    </row>
    <row r="16" spans="1:12" s="103" customFormat="1" ht="13.5" thickBot="1" x14ac:dyDescent="0.3">
      <c r="A16" s="104">
        <v>6</v>
      </c>
      <c r="B16" s="130"/>
      <c r="C16" s="131"/>
      <c r="D16" s="149"/>
      <c r="E16" s="170"/>
      <c r="F16" s="170"/>
      <c r="G16" s="170"/>
      <c r="H16" s="170"/>
      <c r="I16" s="170"/>
      <c r="J16" s="170"/>
      <c r="K16" s="168" t="e">
        <f t="shared" si="0"/>
        <v>#DIV/0!</v>
      </c>
      <c r="L16" s="202" t="e">
        <f t="shared" si="1"/>
        <v>#DIV/0!</v>
      </c>
    </row>
    <row r="17" spans="1:13" s="103" customFormat="1" ht="13.5" thickBot="1" x14ac:dyDescent="0.3">
      <c r="A17" s="104">
        <v>7</v>
      </c>
      <c r="B17" s="130"/>
      <c r="C17" s="131"/>
      <c r="D17" s="149"/>
      <c r="E17" s="170"/>
      <c r="F17" s="170"/>
      <c r="G17" s="170"/>
      <c r="H17" s="170"/>
      <c r="I17" s="170"/>
      <c r="J17" s="170"/>
      <c r="K17" s="168" t="e">
        <f t="shared" si="0"/>
        <v>#DIV/0!</v>
      </c>
      <c r="L17" s="202" t="e">
        <f t="shared" si="1"/>
        <v>#DIV/0!</v>
      </c>
    </row>
    <row r="18" spans="1:13" s="103" customFormat="1" ht="13.5" thickBot="1" x14ac:dyDescent="0.3">
      <c r="A18" s="104">
        <v>8</v>
      </c>
      <c r="B18" s="130"/>
      <c r="C18" s="131"/>
      <c r="D18" s="149"/>
      <c r="E18" s="170"/>
      <c r="F18" s="170"/>
      <c r="G18" s="170"/>
      <c r="H18" s="170"/>
      <c r="I18" s="170"/>
      <c r="J18" s="170"/>
      <c r="K18" s="168" t="e">
        <f t="shared" si="0"/>
        <v>#DIV/0!</v>
      </c>
      <c r="L18" s="202" t="e">
        <f t="shared" si="1"/>
        <v>#DIV/0!</v>
      </c>
    </row>
    <row r="19" spans="1:13" s="103" customFormat="1" ht="13.5" thickBot="1" x14ac:dyDescent="0.3">
      <c r="A19" s="104">
        <v>9</v>
      </c>
      <c r="B19" s="130"/>
      <c r="C19" s="131"/>
      <c r="D19" s="149"/>
      <c r="E19" s="170"/>
      <c r="F19" s="170"/>
      <c r="G19" s="170"/>
      <c r="H19" s="170"/>
      <c r="I19" s="170"/>
      <c r="J19" s="170"/>
      <c r="K19" s="168" t="e">
        <f t="shared" si="0"/>
        <v>#DIV/0!</v>
      </c>
      <c r="L19" s="202" t="e">
        <f t="shared" si="1"/>
        <v>#DIV/0!</v>
      </c>
    </row>
    <row r="20" spans="1:13" s="103" customFormat="1" ht="13.5" thickBot="1" x14ac:dyDescent="0.3">
      <c r="A20" s="104">
        <v>10</v>
      </c>
      <c r="B20" s="130"/>
      <c r="C20" s="131"/>
      <c r="D20" s="149"/>
      <c r="E20" s="170"/>
      <c r="F20" s="170"/>
      <c r="G20" s="170"/>
      <c r="H20" s="170"/>
      <c r="I20" s="170"/>
      <c r="J20" s="170"/>
      <c r="K20" s="168" t="e">
        <f t="shared" si="0"/>
        <v>#DIV/0!</v>
      </c>
      <c r="L20" s="202" t="e">
        <f t="shared" si="1"/>
        <v>#DIV/0!</v>
      </c>
    </row>
    <row r="21" spans="1:13" s="103" customFormat="1" ht="13.5" thickBot="1" x14ac:dyDescent="0.3">
      <c r="A21" s="104">
        <v>11</v>
      </c>
      <c r="B21" s="163"/>
      <c r="C21" s="131"/>
      <c r="D21" s="149"/>
      <c r="E21" s="170"/>
      <c r="F21" s="170"/>
      <c r="G21" s="170"/>
      <c r="H21" s="170"/>
      <c r="I21" s="170"/>
      <c r="J21" s="170"/>
      <c r="K21" s="168" t="e">
        <f t="shared" si="0"/>
        <v>#DIV/0!</v>
      </c>
      <c r="L21" s="202" t="e">
        <f t="shared" si="1"/>
        <v>#DIV/0!</v>
      </c>
      <c r="M21" s="21"/>
    </row>
    <row r="22" spans="1:13" s="103" customFormat="1" ht="13.5" thickBot="1" x14ac:dyDescent="0.3">
      <c r="A22" s="104">
        <v>12</v>
      </c>
      <c r="B22" s="130"/>
      <c r="C22" s="131"/>
      <c r="D22" s="149"/>
      <c r="E22" s="170"/>
      <c r="F22" s="170"/>
      <c r="G22" s="170"/>
      <c r="H22" s="170"/>
      <c r="I22" s="170"/>
      <c r="J22" s="170"/>
      <c r="K22" s="168" t="e">
        <f t="shared" si="0"/>
        <v>#DIV/0!</v>
      </c>
      <c r="L22" s="202" t="e">
        <f t="shared" si="1"/>
        <v>#DIV/0!</v>
      </c>
    </row>
    <row r="23" spans="1:13" s="103" customFormat="1" ht="13.5" thickBot="1" x14ac:dyDescent="0.3">
      <c r="A23" s="104">
        <v>13</v>
      </c>
      <c r="B23" s="130"/>
      <c r="C23" s="131"/>
      <c r="D23" s="149"/>
      <c r="E23" s="170"/>
      <c r="F23" s="170"/>
      <c r="G23" s="170"/>
      <c r="H23" s="170"/>
      <c r="I23" s="170"/>
      <c r="J23" s="170"/>
      <c r="K23" s="168" t="e">
        <f t="shared" si="0"/>
        <v>#DIV/0!</v>
      </c>
      <c r="L23" s="202" t="e">
        <f t="shared" si="1"/>
        <v>#DIV/0!</v>
      </c>
    </row>
    <row r="24" spans="1:13" s="103" customFormat="1" ht="13.5" thickBot="1" x14ac:dyDescent="0.3">
      <c r="A24" s="104">
        <v>14</v>
      </c>
      <c r="B24" s="130"/>
      <c r="C24" s="131"/>
      <c r="D24" s="149"/>
      <c r="E24" s="170"/>
      <c r="F24" s="170"/>
      <c r="G24" s="170"/>
      <c r="H24" s="170"/>
      <c r="I24" s="170"/>
      <c r="J24" s="170"/>
      <c r="K24" s="168" t="e">
        <f t="shared" si="0"/>
        <v>#DIV/0!</v>
      </c>
      <c r="L24" s="202" t="e">
        <f t="shared" si="1"/>
        <v>#DIV/0!</v>
      </c>
    </row>
    <row r="25" spans="1:13" s="103" customFormat="1" ht="13.5" thickBot="1" x14ac:dyDescent="0.3">
      <c r="A25" s="104">
        <v>15</v>
      </c>
      <c r="B25" s="130"/>
      <c r="C25" s="131"/>
      <c r="D25" s="149"/>
      <c r="E25" s="170"/>
      <c r="F25" s="170"/>
      <c r="G25" s="170"/>
      <c r="H25" s="170"/>
      <c r="I25" s="170"/>
      <c r="J25" s="170"/>
      <c r="K25" s="168" t="e">
        <f t="shared" si="0"/>
        <v>#DIV/0!</v>
      </c>
      <c r="L25" s="202" t="e">
        <f t="shared" si="1"/>
        <v>#DIV/0!</v>
      </c>
    </row>
    <row r="26" spans="1:13" s="103" customFormat="1" ht="13.5" thickBot="1" x14ac:dyDescent="0.3">
      <c r="A26" s="104">
        <v>16</v>
      </c>
      <c r="B26" s="130"/>
      <c r="C26" s="131"/>
      <c r="D26" s="149"/>
      <c r="E26" s="170"/>
      <c r="F26" s="170"/>
      <c r="G26" s="170"/>
      <c r="H26" s="170"/>
      <c r="I26" s="170"/>
      <c r="J26" s="170"/>
      <c r="K26" s="168" t="e">
        <f t="shared" si="0"/>
        <v>#DIV/0!</v>
      </c>
      <c r="L26" s="202" t="e">
        <f t="shared" si="1"/>
        <v>#DIV/0!</v>
      </c>
    </row>
    <row r="27" spans="1:13" s="103" customFormat="1" ht="13.5" thickBot="1" x14ac:dyDescent="0.3">
      <c r="A27" s="104">
        <v>17</v>
      </c>
      <c r="B27" s="130"/>
      <c r="C27" s="131"/>
      <c r="D27" s="149"/>
      <c r="E27" s="170"/>
      <c r="F27" s="170"/>
      <c r="G27" s="170"/>
      <c r="H27" s="170"/>
      <c r="I27" s="170"/>
      <c r="J27" s="170"/>
      <c r="K27" s="168" t="e">
        <f t="shared" si="0"/>
        <v>#DIV/0!</v>
      </c>
      <c r="L27" s="202" t="e">
        <f t="shared" si="1"/>
        <v>#DIV/0!</v>
      </c>
    </row>
    <row r="28" spans="1:13" s="103" customFormat="1" ht="13.5" thickBot="1" x14ac:dyDescent="0.3">
      <c r="A28" s="104">
        <v>18</v>
      </c>
      <c r="B28" s="130"/>
      <c r="C28" s="131"/>
      <c r="D28" s="149"/>
      <c r="E28" s="170"/>
      <c r="F28" s="170"/>
      <c r="G28" s="170"/>
      <c r="H28" s="170"/>
      <c r="I28" s="170"/>
      <c r="J28" s="170"/>
      <c r="K28" s="168" t="e">
        <f t="shared" si="0"/>
        <v>#DIV/0!</v>
      </c>
      <c r="L28" s="202" t="e">
        <f t="shared" si="1"/>
        <v>#DIV/0!</v>
      </c>
    </row>
    <row r="29" spans="1:13" s="103" customFormat="1" ht="13.5" thickBot="1" x14ac:dyDescent="0.3">
      <c r="A29" s="104">
        <v>19</v>
      </c>
      <c r="B29" s="130"/>
      <c r="C29" s="131"/>
      <c r="D29" s="149"/>
      <c r="E29" s="170"/>
      <c r="F29" s="170"/>
      <c r="G29" s="170"/>
      <c r="H29" s="170"/>
      <c r="I29" s="170"/>
      <c r="J29" s="170"/>
      <c r="K29" s="168" t="e">
        <f t="shared" si="0"/>
        <v>#DIV/0!</v>
      </c>
      <c r="L29" s="202" t="e">
        <f t="shared" si="1"/>
        <v>#DIV/0!</v>
      </c>
    </row>
    <row r="30" spans="1:13" s="103" customFormat="1" ht="13.5" thickBot="1" x14ac:dyDescent="0.3">
      <c r="A30" s="104">
        <v>20</v>
      </c>
      <c r="B30" s="130"/>
      <c r="C30" s="131"/>
      <c r="D30" s="149"/>
      <c r="E30" s="170"/>
      <c r="F30" s="170"/>
      <c r="G30" s="170"/>
      <c r="H30" s="170"/>
      <c r="I30" s="170"/>
      <c r="J30" s="170"/>
      <c r="K30" s="168" t="e">
        <f t="shared" si="0"/>
        <v>#DIV/0!</v>
      </c>
      <c r="L30" s="202" t="e">
        <f t="shared" si="1"/>
        <v>#DIV/0!</v>
      </c>
    </row>
    <row r="31" spans="1:13" s="103" customFormat="1" ht="13.5" thickBot="1" x14ac:dyDescent="0.3">
      <c r="A31" s="104">
        <v>21</v>
      </c>
      <c r="B31" s="163"/>
      <c r="C31" s="131"/>
      <c r="D31" s="149"/>
      <c r="E31" s="170"/>
      <c r="F31" s="170"/>
      <c r="G31" s="170"/>
      <c r="H31" s="170"/>
      <c r="I31" s="170"/>
      <c r="J31" s="170"/>
      <c r="K31" s="168" t="e">
        <f t="shared" si="0"/>
        <v>#DIV/0!</v>
      </c>
      <c r="L31" s="202" t="e">
        <f t="shared" si="1"/>
        <v>#DIV/0!</v>
      </c>
    </row>
    <row r="32" spans="1:13" s="103" customFormat="1" ht="13.5" thickBot="1" x14ac:dyDescent="0.3">
      <c r="A32" s="104">
        <v>22</v>
      </c>
      <c r="B32" s="163"/>
      <c r="C32" s="131"/>
      <c r="D32" s="149"/>
      <c r="E32" s="170"/>
      <c r="F32" s="170"/>
      <c r="G32" s="170"/>
      <c r="H32" s="170"/>
      <c r="I32" s="170"/>
      <c r="J32" s="170"/>
      <c r="K32" s="168" t="e">
        <f t="shared" si="0"/>
        <v>#DIV/0!</v>
      </c>
      <c r="L32" s="202" t="e">
        <f t="shared" si="1"/>
        <v>#DIV/0!</v>
      </c>
    </row>
    <row r="33" spans="1:13" s="103" customFormat="1" ht="13.5" thickBot="1" x14ac:dyDescent="0.3">
      <c r="A33" s="104">
        <v>23</v>
      </c>
      <c r="B33" s="163"/>
      <c r="C33" s="131"/>
      <c r="D33" s="149"/>
      <c r="E33" s="170"/>
      <c r="F33" s="170"/>
      <c r="G33" s="170"/>
      <c r="H33" s="170"/>
      <c r="I33" s="170"/>
      <c r="J33" s="170"/>
      <c r="K33" s="168" t="e">
        <f t="shared" si="0"/>
        <v>#DIV/0!</v>
      </c>
      <c r="L33" s="202" t="e">
        <f t="shared" si="1"/>
        <v>#DIV/0!</v>
      </c>
      <c r="M33" s="161"/>
    </row>
    <row r="34" spans="1:13" s="103" customFormat="1" ht="12.75" customHeight="1" x14ac:dyDescent="0.25">
      <c r="A34" s="104"/>
      <c r="B34" s="135"/>
      <c r="C34" s="82"/>
      <c r="D34" s="149"/>
      <c r="E34" s="170"/>
      <c r="F34" s="170"/>
      <c r="G34" s="170"/>
      <c r="H34" s="170"/>
      <c r="I34" s="170"/>
      <c r="J34" s="170"/>
      <c r="K34" s="168" t="e">
        <f t="shared" si="0"/>
        <v>#DIV/0!</v>
      </c>
      <c r="L34" s="202" t="e">
        <f t="shared" si="1"/>
        <v>#DIV/0!</v>
      </c>
    </row>
    <row r="35" spans="1:13" ht="13.5" thickBot="1" x14ac:dyDescent="0.3">
      <c r="A35" s="387" t="s">
        <v>194</v>
      </c>
      <c r="B35" s="388"/>
      <c r="C35" s="388"/>
      <c r="D35" s="388"/>
      <c r="E35" s="388"/>
      <c r="F35" s="388"/>
      <c r="G35" s="388"/>
      <c r="H35" s="388"/>
      <c r="I35" s="388"/>
      <c r="J35" s="389"/>
      <c r="K35" s="390" t="e">
        <f>SUM(L11:L34)</f>
        <v>#DIV/0!</v>
      </c>
      <c r="L35" s="391"/>
    </row>
    <row r="36" spans="1:13" ht="13" thickBot="1" x14ac:dyDescent="0.3"/>
    <row r="37" spans="1:13" ht="13.5" thickBot="1" x14ac:dyDescent="0.35">
      <c r="A37" s="351" t="s">
        <v>195</v>
      </c>
      <c r="B37" s="352"/>
      <c r="C37" s="352"/>
      <c r="D37" s="352"/>
      <c r="E37" s="352"/>
      <c r="F37" s="352"/>
      <c r="G37" s="352"/>
      <c r="H37" s="352"/>
      <c r="I37" s="352"/>
      <c r="J37" s="353"/>
      <c r="K37" s="380" t="e">
        <f>K35/#REF!</f>
        <v>#DIV/0!</v>
      </c>
      <c r="L37" s="381"/>
    </row>
    <row r="38" spans="1:13" ht="13" x14ac:dyDescent="0.3">
      <c r="A38" s="150"/>
      <c r="B38" s="150"/>
      <c r="C38" s="150"/>
      <c r="D38" s="150"/>
      <c r="E38" s="150"/>
      <c r="F38" s="150"/>
      <c r="G38" s="150"/>
      <c r="H38" s="150"/>
      <c r="I38" s="150"/>
      <c r="J38" s="150"/>
      <c r="K38" s="151"/>
      <c r="L38" s="151"/>
    </row>
    <row r="40" spans="1:13" ht="13" thickBot="1" x14ac:dyDescent="0.3"/>
    <row r="41" spans="1:13" ht="13" x14ac:dyDescent="0.25">
      <c r="A41" s="310" t="s">
        <v>179</v>
      </c>
      <c r="B41" s="313" t="s">
        <v>196</v>
      </c>
      <c r="C41" s="316" t="s">
        <v>180</v>
      </c>
      <c r="D41" s="319" t="s">
        <v>181</v>
      </c>
      <c r="E41" s="322" t="s">
        <v>182</v>
      </c>
      <c r="F41" s="323"/>
      <c r="G41" s="323"/>
      <c r="H41" s="323"/>
      <c r="I41" s="323"/>
      <c r="J41" s="324"/>
      <c r="K41" s="325" t="s">
        <v>183</v>
      </c>
      <c r="L41" s="326"/>
    </row>
    <row r="42" spans="1:13" ht="13.5" x14ac:dyDescent="0.25">
      <c r="A42" s="311"/>
      <c r="B42" s="392"/>
      <c r="C42" s="317"/>
      <c r="D42" s="320"/>
      <c r="E42" s="94" t="s">
        <v>15</v>
      </c>
      <c r="F42" s="95" t="s">
        <v>18</v>
      </c>
      <c r="G42" s="95" t="s">
        <v>20</v>
      </c>
      <c r="H42" s="95" t="s">
        <v>22</v>
      </c>
      <c r="I42" s="95" t="s">
        <v>52</v>
      </c>
      <c r="J42" s="96" t="s">
        <v>54</v>
      </c>
      <c r="K42" s="327" t="s">
        <v>184</v>
      </c>
      <c r="L42" s="329" t="s">
        <v>185</v>
      </c>
    </row>
    <row r="43" spans="1:13" ht="13" thickBot="1" x14ac:dyDescent="0.3">
      <c r="A43" s="312"/>
      <c r="B43" s="393"/>
      <c r="C43" s="318"/>
      <c r="D43" s="321"/>
      <c r="E43" s="97" t="s">
        <v>186</v>
      </c>
      <c r="F43" s="98" t="s">
        <v>186</v>
      </c>
      <c r="G43" s="98" t="s">
        <v>186</v>
      </c>
      <c r="H43" s="98" t="s">
        <v>186</v>
      </c>
      <c r="I43" s="98" t="s">
        <v>186</v>
      </c>
      <c r="J43" s="99" t="s">
        <v>186</v>
      </c>
      <c r="K43" s="328"/>
      <c r="L43" s="330"/>
    </row>
    <row r="44" spans="1:13" ht="13" thickBot="1" x14ac:dyDescent="0.3">
      <c r="A44" s="138">
        <v>1</v>
      </c>
      <c r="B44" s="153"/>
      <c r="C44" s="102"/>
      <c r="D44" s="152"/>
      <c r="E44" s="174"/>
      <c r="F44" s="174"/>
      <c r="G44" s="174"/>
      <c r="H44" s="174"/>
      <c r="I44" s="174"/>
      <c r="J44" s="174"/>
      <c r="K44" s="168" t="e">
        <f>AVERAGE(E44:J44)</f>
        <v>#DIV/0!</v>
      </c>
      <c r="L44" s="202" t="e">
        <f>K44*D44</f>
        <v>#DIV/0!</v>
      </c>
    </row>
    <row r="45" spans="1:13" ht="13" thickBot="1" x14ac:dyDescent="0.3">
      <c r="A45" s="139">
        <v>2</v>
      </c>
      <c r="B45" s="153"/>
      <c r="C45" s="106"/>
      <c r="D45" s="152"/>
      <c r="E45" s="177"/>
      <c r="F45" s="177"/>
      <c r="G45" s="177"/>
      <c r="H45" s="177"/>
      <c r="I45" s="177"/>
      <c r="J45" s="177"/>
      <c r="K45" s="168" t="e">
        <f t="shared" ref="K45:K57" si="2">AVERAGE(E45:J45)</f>
        <v>#DIV/0!</v>
      </c>
      <c r="L45" s="202" t="e">
        <f t="shared" ref="L45:L57" si="3">K45*D45</f>
        <v>#DIV/0!</v>
      </c>
    </row>
    <row r="46" spans="1:13" ht="13" thickBot="1" x14ac:dyDescent="0.3">
      <c r="A46" s="139">
        <v>3</v>
      </c>
      <c r="B46" s="153"/>
      <c r="C46" s="107"/>
      <c r="D46" s="152"/>
      <c r="E46" s="177"/>
      <c r="F46" s="177"/>
      <c r="G46" s="177"/>
      <c r="H46" s="177"/>
      <c r="I46" s="177"/>
      <c r="J46" s="177"/>
      <c r="K46" s="168" t="e">
        <f t="shared" si="2"/>
        <v>#DIV/0!</v>
      </c>
      <c r="L46" s="202" t="e">
        <f t="shared" si="3"/>
        <v>#DIV/0!</v>
      </c>
    </row>
    <row r="47" spans="1:13" ht="13" thickBot="1" x14ac:dyDescent="0.3">
      <c r="A47" s="139">
        <v>4</v>
      </c>
      <c r="B47" s="164"/>
      <c r="C47" s="106"/>
      <c r="D47" s="152"/>
      <c r="E47" s="177"/>
      <c r="F47" s="177"/>
      <c r="G47" s="177"/>
      <c r="H47" s="177"/>
      <c r="I47" s="177"/>
      <c r="J47" s="177"/>
      <c r="K47" s="168" t="e">
        <f t="shared" si="2"/>
        <v>#DIV/0!</v>
      </c>
      <c r="L47" s="202" t="e">
        <f t="shared" si="3"/>
        <v>#DIV/0!</v>
      </c>
    </row>
    <row r="48" spans="1:13" ht="13" thickBot="1" x14ac:dyDescent="0.3">
      <c r="A48" s="139">
        <v>5</v>
      </c>
      <c r="B48" s="164"/>
      <c r="C48" s="106"/>
      <c r="D48" s="152"/>
      <c r="E48" s="177"/>
      <c r="F48" s="177"/>
      <c r="G48" s="177"/>
      <c r="H48" s="177"/>
      <c r="I48" s="177"/>
      <c r="J48" s="177"/>
      <c r="K48" s="168" t="e">
        <f t="shared" si="2"/>
        <v>#DIV/0!</v>
      </c>
      <c r="L48" s="202" t="e">
        <f t="shared" si="3"/>
        <v>#DIV/0!</v>
      </c>
    </row>
    <row r="49" spans="1:12" ht="13" thickBot="1" x14ac:dyDescent="0.3">
      <c r="A49" s="139">
        <v>6</v>
      </c>
      <c r="B49" s="153"/>
      <c r="C49" s="106"/>
      <c r="D49" s="152"/>
      <c r="E49" s="177"/>
      <c r="F49" s="177"/>
      <c r="G49" s="177"/>
      <c r="H49" s="177"/>
      <c r="I49" s="177"/>
      <c r="J49" s="177"/>
      <c r="K49" s="168" t="e">
        <f t="shared" si="2"/>
        <v>#DIV/0!</v>
      </c>
      <c r="L49" s="202" t="e">
        <f t="shared" si="3"/>
        <v>#DIV/0!</v>
      </c>
    </row>
    <row r="50" spans="1:12" ht="13" thickBot="1" x14ac:dyDescent="0.3">
      <c r="A50" s="139">
        <v>7</v>
      </c>
      <c r="B50" s="153"/>
      <c r="C50" s="106"/>
      <c r="D50" s="152"/>
      <c r="E50" s="177"/>
      <c r="F50" s="177"/>
      <c r="G50" s="177"/>
      <c r="H50" s="177"/>
      <c r="I50" s="177"/>
      <c r="J50" s="177"/>
      <c r="K50" s="168" t="e">
        <f t="shared" si="2"/>
        <v>#DIV/0!</v>
      </c>
      <c r="L50" s="202" t="e">
        <f t="shared" si="3"/>
        <v>#DIV/0!</v>
      </c>
    </row>
    <row r="51" spans="1:12" ht="13" thickBot="1" x14ac:dyDescent="0.3">
      <c r="A51" s="139">
        <v>8</v>
      </c>
      <c r="B51" s="164"/>
      <c r="C51" s="106"/>
      <c r="D51" s="152"/>
      <c r="E51" s="177"/>
      <c r="F51" s="177"/>
      <c r="G51" s="177"/>
      <c r="H51" s="177"/>
      <c r="I51" s="177"/>
      <c r="J51" s="177"/>
      <c r="K51" s="168" t="e">
        <f t="shared" si="2"/>
        <v>#DIV/0!</v>
      </c>
      <c r="L51" s="202" t="e">
        <f t="shared" si="3"/>
        <v>#DIV/0!</v>
      </c>
    </row>
    <row r="52" spans="1:12" ht="13" thickBot="1" x14ac:dyDescent="0.3">
      <c r="A52" s="139">
        <v>9</v>
      </c>
      <c r="B52" s="153"/>
      <c r="C52" s="106"/>
      <c r="D52" s="152"/>
      <c r="E52" s="177"/>
      <c r="F52" s="177"/>
      <c r="G52" s="177"/>
      <c r="H52" s="177"/>
      <c r="I52" s="177"/>
      <c r="J52" s="177"/>
      <c r="K52" s="168" t="e">
        <f t="shared" si="2"/>
        <v>#DIV/0!</v>
      </c>
      <c r="L52" s="202" t="e">
        <f t="shared" si="3"/>
        <v>#DIV/0!</v>
      </c>
    </row>
    <row r="53" spans="1:12" ht="13" thickBot="1" x14ac:dyDescent="0.3">
      <c r="A53" s="139">
        <v>10</v>
      </c>
      <c r="B53" s="165"/>
      <c r="C53" s="106"/>
      <c r="D53" s="152"/>
      <c r="E53" s="177"/>
      <c r="F53" s="177"/>
      <c r="G53" s="177"/>
      <c r="H53" s="177"/>
      <c r="I53" s="177"/>
      <c r="J53" s="177"/>
      <c r="K53" s="168" t="e">
        <f t="shared" si="2"/>
        <v>#DIV/0!</v>
      </c>
      <c r="L53" s="202" t="e">
        <f t="shared" si="3"/>
        <v>#DIV/0!</v>
      </c>
    </row>
    <row r="54" spans="1:12" ht="13" thickBot="1" x14ac:dyDescent="0.3">
      <c r="A54" s="139">
        <v>11</v>
      </c>
      <c r="B54" s="153"/>
      <c r="C54" s="106"/>
      <c r="D54" s="152"/>
      <c r="E54" s="177"/>
      <c r="F54" s="177"/>
      <c r="G54" s="177"/>
      <c r="H54" s="177"/>
      <c r="I54" s="177"/>
      <c r="J54" s="177"/>
      <c r="K54" s="168" t="e">
        <f t="shared" si="2"/>
        <v>#DIV/0!</v>
      </c>
      <c r="L54" s="202" t="e">
        <f t="shared" si="3"/>
        <v>#DIV/0!</v>
      </c>
    </row>
    <row r="55" spans="1:12" ht="13" thickBot="1" x14ac:dyDescent="0.3">
      <c r="A55" s="139">
        <v>12</v>
      </c>
      <c r="B55" s="153"/>
      <c r="C55" s="106"/>
      <c r="D55" s="152"/>
      <c r="E55" s="177"/>
      <c r="F55" s="177"/>
      <c r="G55" s="177"/>
      <c r="H55" s="177"/>
      <c r="I55" s="177"/>
      <c r="J55" s="177"/>
      <c r="K55" s="168" t="e">
        <f t="shared" si="2"/>
        <v>#DIV/0!</v>
      </c>
      <c r="L55" s="202" t="e">
        <f t="shared" si="3"/>
        <v>#DIV/0!</v>
      </c>
    </row>
    <row r="56" spans="1:12" ht="13" thickBot="1" x14ac:dyDescent="0.3">
      <c r="A56" s="139">
        <v>13</v>
      </c>
      <c r="B56" s="144"/>
      <c r="C56" s="106"/>
      <c r="D56" s="152"/>
      <c r="E56" s="177"/>
      <c r="F56" s="177"/>
      <c r="G56" s="177"/>
      <c r="H56" s="177"/>
      <c r="I56" s="177"/>
      <c r="J56" s="177"/>
      <c r="K56" s="168" t="e">
        <f t="shared" si="2"/>
        <v>#DIV/0!</v>
      </c>
      <c r="L56" s="202" t="e">
        <f t="shared" si="3"/>
        <v>#DIV/0!</v>
      </c>
    </row>
    <row r="57" spans="1:12" ht="13" thickBot="1" x14ac:dyDescent="0.3">
      <c r="A57" s="139">
        <v>14</v>
      </c>
      <c r="B57" s="112"/>
      <c r="C57" s="106"/>
      <c r="D57" s="152"/>
      <c r="E57" s="140"/>
      <c r="F57" s="140"/>
      <c r="G57" s="140"/>
      <c r="H57" s="140"/>
      <c r="I57" s="140"/>
      <c r="J57" s="140"/>
      <c r="K57" s="168" t="e">
        <f t="shared" si="2"/>
        <v>#DIV/0!</v>
      </c>
      <c r="L57" s="202" t="e">
        <f t="shared" si="3"/>
        <v>#DIV/0!</v>
      </c>
    </row>
    <row r="58" spans="1:12" ht="13.5" thickBot="1" x14ac:dyDescent="0.3">
      <c r="A58" s="351" t="s">
        <v>197</v>
      </c>
      <c r="B58" s="352"/>
      <c r="C58" s="352"/>
      <c r="D58" s="352"/>
      <c r="E58" s="352"/>
      <c r="F58" s="352"/>
      <c r="G58" s="352"/>
      <c r="H58" s="352"/>
      <c r="I58" s="352"/>
      <c r="J58" s="353"/>
      <c r="K58" s="375" t="e">
        <f>SUM(L44:L57)</f>
        <v>#DIV/0!</v>
      </c>
      <c r="L58" s="376"/>
    </row>
    <row r="59" spans="1:12" ht="13.5" thickBot="1" x14ac:dyDescent="0.3">
      <c r="A59" s="78"/>
      <c r="B59" s="78"/>
      <c r="C59" s="154"/>
      <c r="D59" s="155"/>
      <c r="E59" s="156"/>
      <c r="F59" s="156"/>
      <c r="G59" s="156"/>
      <c r="H59" s="156"/>
      <c r="I59" s="156"/>
      <c r="J59" s="156"/>
      <c r="K59" s="157"/>
      <c r="L59" s="157"/>
    </row>
    <row r="60" spans="1:12" ht="13.5" thickBot="1" x14ac:dyDescent="0.35">
      <c r="A60" s="377" t="s">
        <v>198</v>
      </c>
      <c r="B60" s="378"/>
      <c r="C60" s="378"/>
      <c r="D60" s="378"/>
      <c r="E60" s="378"/>
      <c r="F60" s="378"/>
      <c r="G60" s="378"/>
      <c r="H60" s="378"/>
      <c r="I60" s="378"/>
      <c r="J60" s="379"/>
      <c r="K60" s="380" t="e">
        <f>K58/12/#REF!</f>
        <v>#DIV/0!</v>
      </c>
      <c r="L60" s="381"/>
    </row>
    <row r="61" spans="1:12" ht="13.5" thickBot="1" x14ac:dyDescent="0.35">
      <c r="A61" s="150"/>
      <c r="B61" s="150"/>
      <c r="C61" s="150"/>
      <c r="D61" s="150"/>
      <c r="E61" s="150"/>
      <c r="F61" s="150"/>
      <c r="G61" s="150"/>
      <c r="H61" s="150"/>
      <c r="I61" s="150"/>
      <c r="J61" s="150"/>
      <c r="K61" s="151"/>
      <c r="L61" s="151"/>
    </row>
    <row r="62" spans="1:12" ht="13.5" thickBot="1" x14ac:dyDescent="0.35">
      <c r="A62" s="382" t="s">
        <v>199</v>
      </c>
      <c r="B62" s="383"/>
      <c r="C62" s="383"/>
      <c r="D62" s="383"/>
      <c r="E62" s="383"/>
      <c r="F62" s="383"/>
      <c r="G62" s="383"/>
      <c r="H62" s="383"/>
      <c r="I62" s="383"/>
      <c r="J62" s="384"/>
      <c r="K62" s="385" t="s">
        <v>200</v>
      </c>
      <c r="L62" s="386"/>
    </row>
    <row r="63" spans="1:12" ht="13" x14ac:dyDescent="0.3">
      <c r="A63" s="371" t="s">
        <v>201</v>
      </c>
      <c r="B63" s="372"/>
      <c r="C63" s="372"/>
      <c r="D63" s="372"/>
      <c r="E63" s="372"/>
      <c r="F63" s="372"/>
      <c r="G63" s="372"/>
      <c r="H63" s="372"/>
      <c r="I63" s="372"/>
      <c r="J63" s="372"/>
      <c r="K63" s="362" t="e">
        <f>K37</f>
        <v>#DIV/0!</v>
      </c>
      <c r="L63" s="363"/>
    </row>
    <row r="64" spans="1:12" ht="13.5" thickBot="1" x14ac:dyDescent="0.35">
      <c r="A64" s="369" t="s">
        <v>202</v>
      </c>
      <c r="B64" s="370"/>
      <c r="C64" s="370"/>
      <c r="D64" s="370"/>
      <c r="E64" s="370"/>
      <c r="F64" s="370"/>
      <c r="G64" s="370"/>
      <c r="H64" s="370"/>
      <c r="I64" s="370"/>
      <c r="J64" s="370"/>
      <c r="K64" s="373" t="e">
        <f>K60</f>
        <v>#DIV/0!</v>
      </c>
      <c r="L64" s="374"/>
    </row>
    <row r="65" spans="1:12" ht="13.5" thickBot="1" x14ac:dyDescent="0.35">
      <c r="A65" s="364" t="s">
        <v>203</v>
      </c>
      <c r="B65" s="365"/>
      <c r="C65" s="365"/>
      <c r="D65" s="365"/>
      <c r="E65" s="365"/>
      <c r="F65" s="365"/>
      <c r="G65" s="365"/>
      <c r="H65" s="365"/>
      <c r="I65" s="365"/>
      <c r="J65" s="366"/>
      <c r="K65" s="367" t="e">
        <f>SUM(K63:L64)</f>
        <v>#DIV/0!</v>
      </c>
      <c r="L65" s="368"/>
    </row>
    <row r="67" spans="1:12" ht="13" thickBot="1" x14ac:dyDescent="0.3"/>
    <row r="68" spans="1:12" ht="20.25" customHeight="1" x14ac:dyDescent="0.25">
      <c r="A68" s="270"/>
      <c r="B68" s="271"/>
      <c r="C68" s="276" t="s">
        <v>190</v>
      </c>
      <c r="D68" s="279"/>
      <c r="E68" s="280"/>
      <c r="F68" s="280"/>
      <c r="G68" s="280"/>
      <c r="H68" s="280"/>
      <c r="I68" s="280"/>
      <c r="J68" s="280"/>
      <c r="K68" s="280"/>
      <c r="L68" s="281"/>
    </row>
    <row r="69" spans="1:12" ht="28.5" customHeight="1" x14ac:dyDescent="0.25">
      <c r="A69" s="272"/>
      <c r="B69" s="273"/>
      <c r="C69" s="277"/>
      <c r="D69" s="282"/>
      <c r="E69" s="283"/>
      <c r="F69" s="283"/>
      <c r="G69" s="283"/>
      <c r="H69" s="283"/>
      <c r="I69" s="283"/>
      <c r="J69" s="283"/>
      <c r="K69" s="283"/>
      <c r="L69" s="284"/>
    </row>
    <row r="70" spans="1:12" ht="14.25" customHeight="1" x14ac:dyDescent="0.25">
      <c r="A70" s="272"/>
      <c r="B70" s="273"/>
      <c r="C70" s="277"/>
      <c r="D70" s="282"/>
      <c r="E70" s="283"/>
      <c r="F70" s="283"/>
      <c r="G70" s="283"/>
      <c r="H70" s="283"/>
      <c r="I70" s="283"/>
      <c r="J70" s="283"/>
      <c r="K70" s="283"/>
      <c r="L70" s="284"/>
    </row>
    <row r="71" spans="1:12" ht="13" thickBot="1" x14ac:dyDescent="0.3">
      <c r="A71" s="274"/>
      <c r="B71" s="275"/>
      <c r="C71" s="278"/>
      <c r="D71" s="285"/>
      <c r="E71" s="286"/>
      <c r="F71" s="286"/>
      <c r="G71" s="286"/>
      <c r="H71" s="286"/>
      <c r="I71" s="286"/>
      <c r="J71" s="286"/>
      <c r="K71" s="286"/>
      <c r="L71" s="28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7265625" style="111"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409"/>
      <c r="B1" s="410"/>
      <c r="C1" s="410"/>
      <c r="D1" s="410"/>
      <c r="E1" s="410"/>
      <c r="F1" s="410"/>
      <c r="G1" s="410"/>
      <c r="H1" s="410"/>
      <c r="I1" s="410"/>
      <c r="J1" s="410"/>
      <c r="K1" s="410"/>
      <c r="L1" s="411"/>
    </row>
    <row r="2" spans="1:14" ht="13" x14ac:dyDescent="0.25">
      <c r="A2" s="122" t="s">
        <v>15</v>
      </c>
      <c r="B2" s="348"/>
      <c r="C2" s="338"/>
      <c r="D2" s="338"/>
      <c r="E2" s="84" t="s">
        <v>176</v>
      </c>
      <c r="F2" s="349"/>
      <c r="G2" s="338"/>
      <c r="H2" s="338"/>
      <c r="I2" s="338"/>
      <c r="J2" s="84" t="s">
        <v>177</v>
      </c>
      <c r="K2" s="338"/>
      <c r="L2" s="339"/>
    </row>
    <row r="3" spans="1:14" ht="13" x14ac:dyDescent="0.25">
      <c r="A3" s="123" t="s">
        <v>18</v>
      </c>
      <c r="B3" s="344"/>
      <c r="C3" s="344"/>
      <c r="D3" s="344"/>
      <c r="E3" s="166" t="s">
        <v>176</v>
      </c>
      <c r="F3" s="346"/>
      <c r="G3" s="340"/>
      <c r="H3" s="340"/>
      <c r="I3" s="340"/>
      <c r="J3" s="86" t="s">
        <v>177</v>
      </c>
      <c r="K3" s="344"/>
      <c r="L3" s="345"/>
    </row>
    <row r="4" spans="1:14" ht="13" x14ac:dyDescent="0.25">
      <c r="A4" s="124" t="s">
        <v>20</v>
      </c>
      <c r="B4" s="342"/>
      <c r="C4" s="342"/>
      <c r="D4" s="342"/>
      <c r="E4" s="88" t="s">
        <v>176</v>
      </c>
      <c r="F4" s="347"/>
      <c r="G4" s="398"/>
      <c r="H4" s="398"/>
      <c r="I4" s="398"/>
      <c r="J4" s="88" t="s">
        <v>177</v>
      </c>
      <c r="K4" s="342"/>
      <c r="L4" s="343"/>
    </row>
    <row r="5" spans="1:14" ht="13" x14ac:dyDescent="0.25">
      <c r="A5" s="123" t="s">
        <v>22</v>
      </c>
      <c r="B5" s="344"/>
      <c r="C5" s="344"/>
      <c r="D5" s="344"/>
      <c r="E5" s="86" t="s">
        <v>176</v>
      </c>
      <c r="F5" s="346"/>
      <c r="G5" s="340"/>
      <c r="H5" s="340"/>
      <c r="I5" s="340"/>
      <c r="J5" s="86" t="s">
        <v>177</v>
      </c>
      <c r="K5" s="412"/>
      <c r="L5" s="345"/>
    </row>
    <row r="6" spans="1:14" ht="13" x14ac:dyDescent="0.25">
      <c r="A6" s="124" t="s">
        <v>52</v>
      </c>
      <c r="B6" s="342"/>
      <c r="C6" s="342"/>
      <c r="D6" s="342"/>
      <c r="E6" s="88" t="s">
        <v>176</v>
      </c>
      <c r="F6" s="347"/>
      <c r="G6" s="342"/>
      <c r="H6" s="342"/>
      <c r="I6" s="342"/>
      <c r="J6" s="88" t="s">
        <v>177</v>
      </c>
      <c r="K6" s="342"/>
      <c r="L6" s="343"/>
    </row>
    <row r="7" spans="1:14" ht="13.5" thickBot="1" x14ac:dyDescent="0.3">
      <c r="A7" s="125" t="s">
        <v>54</v>
      </c>
      <c r="B7" s="370"/>
      <c r="C7" s="370"/>
      <c r="D7" s="370"/>
      <c r="E7" s="126" t="s">
        <v>176</v>
      </c>
      <c r="F7" s="417"/>
      <c r="G7" s="418"/>
      <c r="H7" s="418"/>
      <c r="I7" s="418"/>
      <c r="J7" s="127" t="s">
        <v>177</v>
      </c>
      <c r="K7" s="370"/>
      <c r="L7" s="419"/>
    </row>
    <row r="8" spans="1:14" ht="13" x14ac:dyDescent="0.25">
      <c r="A8" s="310" t="s">
        <v>179</v>
      </c>
      <c r="B8" s="313" t="s">
        <v>204</v>
      </c>
      <c r="C8" s="316" t="s">
        <v>180</v>
      </c>
      <c r="D8" s="316" t="s">
        <v>181</v>
      </c>
      <c r="E8" s="420" t="s">
        <v>182</v>
      </c>
      <c r="F8" s="420"/>
      <c r="G8" s="420"/>
      <c r="H8" s="420"/>
      <c r="I8" s="420"/>
      <c r="J8" s="420"/>
      <c r="K8" s="413" t="s">
        <v>183</v>
      </c>
      <c r="L8" s="414"/>
    </row>
    <row r="9" spans="1:14" ht="13.5" x14ac:dyDescent="0.25">
      <c r="A9" s="311"/>
      <c r="B9" s="314"/>
      <c r="C9" s="317"/>
      <c r="D9" s="317"/>
      <c r="E9" s="128" t="s">
        <v>15</v>
      </c>
      <c r="F9" s="95" t="s">
        <v>18</v>
      </c>
      <c r="G9" s="95" t="s">
        <v>20</v>
      </c>
      <c r="H9" s="95" t="s">
        <v>22</v>
      </c>
      <c r="I9" s="95" t="s">
        <v>52</v>
      </c>
      <c r="J9" s="95" t="s">
        <v>54</v>
      </c>
      <c r="K9" s="314" t="s">
        <v>184</v>
      </c>
      <c r="L9" s="415" t="s">
        <v>185</v>
      </c>
    </row>
    <row r="10" spans="1:14" ht="13" thickBot="1" x14ac:dyDescent="0.3">
      <c r="A10" s="312"/>
      <c r="B10" s="315"/>
      <c r="C10" s="318"/>
      <c r="D10" s="318"/>
      <c r="E10" s="98" t="s">
        <v>186</v>
      </c>
      <c r="F10" s="98" t="s">
        <v>186</v>
      </c>
      <c r="G10" s="98" t="s">
        <v>186</v>
      </c>
      <c r="H10" s="98" t="s">
        <v>186</v>
      </c>
      <c r="I10" s="98" t="s">
        <v>186</v>
      </c>
      <c r="J10" s="98" t="s">
        <v>186</v>
      </c>
      <c r="K10" s="315"/>
      <c r="L10" s="416"/>
    </row>
    <row r="11" spans="1:14" s="103" customFormat="1" x14ac:dyDescent="0.25">
      <c r="A11" s="100">
        <v>1</v>
      </c>
      <c r="B11" s="101"/>
      <c r="C11" s="158"/>
      <c r="D11" s="159"/>
      <c r="E11" s="167"/>
      <c r="F11" s="167"/>
      <c r="G11" s="167"/>
      <c r="H11" s="167"/>
      <c r="I11" s="167"/>
      <c r="J11" s="167"/>
      <c r="K11" s="175" t="e">
        <f t="shared" ref="K11:K15" si="0">AVERAGE(E11:J11)</f>
        <v>#DIV/0!</v>
      </c>
      <c r="L11" s="176" t="e">
        <f t="shared" ref="L11:L15" si="1">K11*D11</f>
        <v>#DIV/0!</v>
      </c>
    </row>
    <row r="12" spans="1:14" s="103" customFormat="1" ht="12.75" customHeight="1" x14ac:dyDescent="0.25">
      <c r="A12" s="104">
        <v>2</v>
      </c>
      <c r="B12" s="105"/>
      <c r="C12" s="145"/>
      <c r="D12" s="143"/>
      <c r="E12" s="170"/>
      <c r="F12" s="170"/>
      <c r="G12" s="170"/>
      <c r="H12" s="170"/>
      <c r="I12" s="170"/>
      <c r="J12" s="170"/>
      <c r="K12" s="175" t="e">
        <f t="shared" si="0"/>
        <v>#DIV/0!</v>
      </c>
      <c r="L12" s="176" t="e">
        <f t="shared" si="1"/>
        <v>#DIV/0!</v>
      </c>
    </row>
    <row r="13" spans="1:14" s="103" customFormat="1" x14ac:dyDescent="0.25">
      <c r="A13" s="104">
        <v>3</v>
      </c>
      <c r="B13" s="105"/>
      <c r="C13" s="160"/>
      <c r="D13" s="143"/>
      <c r="E13" s="170"/>
      <c r="F13" s="170"/>
      <c r="G13" s="170"/>
      <c r="H13" s="170"/>
      <c r="I13" s="170"/>
      <c r="J13" s="170"/>
      <c r="K13" s="175" t="e">
        <f t="shared" si="0"/>
        <v>#DIV/0!</v>
      </c>
      <c r="L13" s="176" t="e">
        <f t="shared" si="1"/>
        <v>#DIV/0!</v>
      </c>
    </row>
    <row r="14" spans="1:14" s="103" customFormat="1" x14ac:dyDescent="0.25">
      <c r="A14" s="104">
        <v>4</v>
      </c>
      <c r="B14" s="105"/>
      <c r="C14" s="106"/>
      <c r="D14" s="143"/>
      <c r="E14" s="170"/>
      <c r="F14" s="170"/>
      <c r="G14" s="170"/>
      <c r="H14" s="170"/>
      <c r="I14" s="170"/>
      <c r="J14" s="170"/>
      <c r="K14" s="175" t="e">
        <f t="shared" si="0"/>
        <v>#DIV/0!</v>
      </c>
      <c r="L14" s="176" t="e">
        <f t="shared" si="1"/>
        <v>#DIV/0!</v>
      </c>
      <c r="N14" s="120"/>
    </row>
    <row r="15" spans="1:14" s="103" customFormat="1" x14ac:dyDescent="0.25">
      <c r="A15" s="104">
        <v>5</v>
      </c>
      <c r="B15" s="105"/>
      <c r="C15" s="106"/>
      <c r="D15" s="143"/>
      <c r="E15" s="170"/>
      <c r="F15" s="170"/>
      <c r="G15" s="170"/>
      <c r="H15" s="170"/>
      <c r="I15" s="170"/>
      <c r="J15" s="170"/>
      <c r="K15" s="175" t="e">
        <f t="shared" si="0"/>
        <v>#DIV/0!</v>
      </c>
      <c r="L15" s="176" t="e">
        <f t="shared" si="1"/>
        <v>#DIV/0!</v>
      </c>
    </row>
    <row r="16" spans="1:14" s="103" customFormat="1" x14ac:dyDescent="0.25">
      <c r="A16" s="104">
        <v>6</v>
      </c>
      <c r="B16" s="119"/>
      <c r="C16" s="106"/>
      <c r="D16" s="143"/>
      <c r="E16" s="170"/>
      <c r="F16" s="170"/>
      <c r="G16" s="170"/>
      <c r="H16" s="170"/>
      <c r="I16" s="170"/>
      <c r="J16" s="170"/>
      <c r="K16" s="175" t="e">
        <f t="shared" ref="K16:K25" si="2">AVERAGE(E16:J16)</f>
        <v>#DIV/0!</v>
      </c>
      <c r="L16" s="176" t="e">
        <f t="shared" ref="L16:L25" si="3">K16*D16</f>
        <v>#DIV/0!</v>
      </c>
    </row>
    <row r="17" spans="1:12" s="103" customFormat="1" x14ac:dyDescent="0.25">
      <c r="A17" s="104">
        <v>7</v>
      </c>
      <c r="B17" s="112"/>
      <c r="C17" s="106"/>
      <c r="D17" s="143"/>
      <c r="E17" s="170"/>
      <c r="F17" s="170"/>
      <c r="G17" s="170"/>
      <c r="H17" s="170"/>
      <c r="I17" s="170"/>
      <c r="J17" s="170"/>
      <c r="K17" s="175" t="e">
        <f t="shared" si="2"/>
        <v>#DIV/0!</v>
      </c>
      <c r="L17" s="176" t="e">
        <f t="shared" si="3"/>
        <v>#DIV/0!</v>
      </c>
    </row>
    <row r="18" spans="1:12" s="103" customFormat="1" x14ac:dyDescent="0.25">
      <c r="A18" s="104">
        <v>8</v>
      </c>
      <c r="B18" s="112"/>
      <c r="C18" s="106"/>
      <c r="D18" s="143"/>
      <c r="E18" s="170"/>
      <c r="F18" s="170"/>
      <c r="G18" s="170"/>
      <c r="H18" s="170"/>
      <c r="I18" s="170"/>
      <c r="J18" s="170"/>
      <c r="K18" s="175" t="e">
        <f t="shared" si="2"/>
        <v>#DIV/0!</v>
      </c>
      <c r="L18" s="176" t="e">
        <f t="shared" si="3"/>
        <v>#DIV/0!</v>
      </c>
    </row>
    <row r="19" spans="1:12" s="103" customFormat="1" x14ac:dyDescent="0.25">
      <c r="A19" s="104">
        <v>9</v>
      </c>
      <c r="B19" s="112"/>
      <c r="C19" s="106"/>
      <c r="D19" s="143"/>
      <c r="E19" s="170"/>
      <c r="F19" s="170"/>
      <c r="G19" s="170"/>
      <c r="H19" s="170"/>
      <c r="I19" s="170"/>
      <c r="J19" s="170"/>
      <c r="K19" s="175" t="e">
        <f t="shared" si="2"/>
        <v>#DIV/0!</v>
      </c>
      <c r="L19" s="176" t="e">
        <f t="shared" si="3"/>
        <v>#DIV/0!</v>
      </c>
    </row>
    <row r="20" spans="1:12" s="103" customFormat="1" x14ac:dyDescent="0.25">
      <c r="A20" s="104">
        <v>10</v>
      </c>
      <c r="B20" s="112"/>
      <c r="C20" s="106"/>
      <c r="D20" s="143"/>
      <c r="E20" s="170"/>
      <c r="F20" s="170"/>
      <c r="G20" s="170"/>
      <c r="H20" s="170"/>
      <c r="I20" s="170"/>
      <c r="J20" s="170"/>
      <c r="K20" s="175" t="e">
        <f t="shared" si="2"/>
        <v>#DIV/0!</v>
      </c>
      <c r="L20" s="176" t="e">
        <f t="shared" si="3"/>
        <v>#DIV/0!</v>
      </c>
    </row>
    <row r="21" spans="1:12" s="103" customFormat="1" x14ac:dyDescent="0.25">
      <c r="A21" s="104">
        <v>11</v>
      </c>
      <c r="B21" s="112"/>
      <c r="C21" s="106"/>
      <c r="D21" s="143"/>
      <c r="E21" s="170"/>
      <c r="F21" s="170"/>
      <c r="G21" s="170"/>
      <c r="H21" s="170"/>
      <c r="I21" s="170"/>
      <c r="J21" s="170"/>
      <c r="K21" s="175" t="e">
        <f t="shared" si="2"/>
        <v>#DIV/0!</v>
      </c>
      <c r="L21" s="176" t="e">
        <f t="shared" si="3"/>
        <v>#DIV/0!</v>
      </c>
    </row>
    <row r="22" spans="1:12" s="103" customFormat="1" x14ac:dyDescent="0.25">
      <c r="A22" s="104">
        <v>12</v>
      </c>
      <c r="B22" s="105"/>
      <c r="C22" s="106"/>
      <c r="D22" s="143"/>
      <c r="E22" s="170"/>
      <c r="F22" s="170"/>
      <c r="G22" s="170"/>
      <c r="H22" s="170"/>
      <c r="I22" s="170"/>
      <c r="J22" s="170"/>
      <c r="K22" s="175" t="e">
        <f t="shared" si="2"/>
        <v>#DIV/0!</v>
      </c>
      <c r="L22" s="176" t="e">
        <f t="shared" si="3"/>
        <v>#DIV/0!</v>
      </c>
    </row>
    <row r="23" spans="1:12" s="103" customFormat="1" x14ac:dyDescent="0.25">
      <c r="A23" s="104">
        <v>13</v>
      </c>
      <c r="B23" s="121"/>
      <c r="C23" s="106"/>
      <c r="D23" s="146"/>
      <c r="E23" s="170"/>
      <c r="F23" s="170"/>
      <c r="G23" s="170"/>
      <c r="H23" s="170"/>
      <c r="I23" s="170"/>
      <c r="J23" s="170"/>
      <c r="K23" s="175" t="e">
        <f t="shared" si="2"/>
        <v>#DIV/0!</v>
      </c>
      <c r="L23" s="176" t="e">
        <f t="shared" si="3"/>
        <v>#DIV/0!</v>
      </c>
    </row>
    <row r="24" spans="1:12" s="103" customFormat="1" x14ac:dyDescent="0.25">
      <c r="A24" s="104">
        <v>14</v>
      </c>
      <c r="B24" s="121"/>
      <c r="C24" s="106"/>
      <c r="D24" s="146"/>
      <c r="E24" s="170"/>
      <c r="F24" s="170"/>
      <c r="G24" s="170"/>
      <c r="H24" s="170"/>
      <c r="I24" s="170"/>
      <c r="J24" s="170"/>
      <c r="K24" s="175" t="e">
        <f t="shared" si="2"/>
        <v>#DIV/0!</v>
      </c>
      <c r="L24" s="176" t="e">
        <f t="shared" si="3"/>
        <v>#DIV/0!</v>
      </c>
    </row>
    <row r="25" spans="1:12" s="103" customFormat="1" ht="13" thickBot="1" x14ac:dyDescent="0.3">
      <c r="A25" s="104">
        <v>15</v>
      </c>
      <c r="B25" s="112"/>
      <c r="C25" s="106"/>
      <c r="D25" s="147"/>
      <c r="E25" s="170"/>
      <c r="F25" s="170"/>
      <c r="G25" s="170"/>
      <c r="H25" s="170"/>
      <c r="I25" s="170"/>
      <c r="J25" s="170"/>
      <c r="K25" s="175" t="e">
        <f t="shared" si="2"/>
        <v>#DIV/0!</v>
      </c>
      <c r="L25" s="176" t="e">
        <f t="shared" si="3"/>
        <v>#DIV/0!</v>
      </c>
    </row>
    <row r="26" spans="1:12" ht="13.5" thickBot="1" x14ac:dyDescent="0.3">
      <c r="A26" s="351" t="s">
        <v>205</v>
      </c>
      <c r="B26" s="352"/>
      <c r="C26" s="352"/>
      <c r="D26" s="352"/>
      <c r="E26" s="352"/>
      <c r="F26" s="352"/>
      <c r="G26" s="352"/>
      <c r="H26" s="352"/>
      <c r="I26" s="352"/>
      <c r="J26" s="353"/>
      <c r="K26" s="422" t="e">
        <f>SUM(L11:L25)</f>
        <v>#DIV/0!</v>
      </c>
      <c r="L26" s="423"/>
    </row>
    <row r="27" spans="1:12" ht="13.5" thickBot="1" x14ac:dyDescent="0.3">
      <c r="A27" s="78"/>
      <c r="B27" s="78"/>
      <c r="C27" s="78"/>
      <c r="D27" s="78"/>
      <c r="E27" s="78"/>
      <c r="F27" s="78"/>
      <c r="G27" s="78"/>
      <c r="H27" s="78"/>
      <c r="I27" s="78"/>
      <c r="J27" s="78"/>
      <c r="K27" s="178"/>
      <c r="L27" s="178"/>
    </row>
    <row r="28" spans="1:12" ht="13.5" thickBot="1" x14ac:dyDescent="0.35">
      <c r="A28" s="351" t="s">
        <v>206</v>
      </c>
      <c r="B28" s="352"/>
      <c r="C28" s="352"/>
      <c r="D28" s="352"/>
      <c r="E28" s="352"/>
      <c r="F28" s="352"/>
      <c r="G28" s="352"/>
      <c r="H28" s="352"/>
      <c r="I28" s="352"/>
      <c r="J28" s="353"/>
      <c r="K28" s="356" t="e">
        <f>(K26*10%)/12/#REF!</f>
        <v>#DIV/0!</v>
      </c>
      <c r="L28" s="357"/>
    </row>
    <row r="29" spans="1:12" ht="13.5" thickBot="1" x14ac:dyDescent="0.3">
      <c r="A29" s="78"/>
      <c r="B29" s="78"/>
      <c r="C29" s="78"/>
      <c r="D29" s="78"/>
      <c r="E29" s="78"/>
      <c r="F29" s="78"/>
      <c r="G29" s="78"/>
      <c r="H29" s="78"/>
      <c r="I29" s="78"/>
      <c r="J29" s="78"/>
      <c r="K29" s="157"/>
      <c r="L29" s="157"/>
    </row>
    <row r="30" spans="1:12" ht="20.25" customHeight="1" x14ac:dyDescent="0.25">
      <c r="A30" s="270"/>
      <c r="B30" s="271"/>
      <c r="C30" s="276" t="s">
        <v>190</v>
      </c>
      <c r="D30" s="279"/>
      <c r="E30" s="280"/>
      <c r="F30" s="280"/>
      <c r="G30" s="280"/>
      <c r="H30" s="280"/>
      <c r="I30" s="280"/>
      <c r="J30" s="280"/>
      <c r="K30" s="280"/>
      <c r="L30" s="281"/>
    </row>
    <row r="31" spans="1:12" x14ac:dyDescent="0.25">
      <c r="A31" s="272"/>
      <c r="B31" s="273"/>
      <c r="C31" s="277"/>
      <c r="D31" s="282"/>
      <c r="E31" s="283"/>
      <c r="F31" s="283"/>
      <c r="G31" s="283"/>
      <c r="H31" s="283"/>
      <c r="I31" s="283"/>
      <c r="J31" s="283"/>
      <c r="K31" s="283"/>
      <c r="L31" s="284"/>
    </row>
    <row r="32" spans="1:12" ht="14.25" customHeight="1" x14ac:dyDescent="0.25">
      <c r="A32" s="272"/>
      <c r="B32" s="273"/>
      <c r="C32" s="277"/>
      <c r="D32" s="282"/>
      <c r="E32" s="283"/>
      <c r="F32" s="283"/>
      <c r="G32" s="283"/>
      <c r="H32" s="283"/>
      <c r="I32" s="283"/>
      <c r="J32" s="283"/>
      <c r="K32" s="283"/>
      <c r="L32" s="284"/>
    </row>
    <row r="33" spans="1:12" ht="13" thickBot="1" x14ac:dyDescent="0.3">
      <c r="A33" s="274"/>
      <c r="B33" s="275"/>
      <c r="C33" s="278"/>
      <c r="D33" s="285"/>
      <c r="E33" s="286"/>
      <c r="F33" s="286"/>
      <c r="G33" s="286"/>
      <c r="H33" s="286"/>
      <c r="I33" s="286"/>
      <c r="J33" s="286"/>
      <c r="K33" s="286"/>
      <c r="L33" s="287"/>
    </row>
    <row r="34" spans="1:12" ht="13" thickBot="1" x14ac:dyDescent="0.3"/>
    <row r="35" spans="1:12" x14ac:dyDescent="0.25">
      <c r="A35" s="421" t="s">
        <v>207</v>
      </c>
      <c r="B35" s="289"/>
      <c r="C35" s="289"/>
      <c r="D35" s="289"/>
      <c r="E35" s="289"/>
      <c r="F35" s="289"/>
      <c r="G35" s="289"/>
      <c r="H35" s="289"/>
      <c r="I35" s="289"/>
      <c r="J35" s="289"/>
      <c r="K35" s="289"/>
      <c r="L35" s="290"/>
    </row>
    <row r="36" spans="1:12" x14ac:dyDescent="0.25">
      <c r="A36" s="291"/>
      <c r="B36" s="292"/>
      <c r="C36" s="292"/>
      <c r="D36" s="292"/>
      <c r="E36" s="292"/>
      <c r="F36" s="292"/>
      <c r="G36" s="292"/>
      <c r="H36" s="292"/>
      <c r="I36" s="292"/>
      <c r="J36" s="292"/>
      <c r="K36" s="292"/>
      <c r="L36" s="293"/>
    </row>
    <row r="37" spans="1:12" x14ac:dyDescent="0.25">
      <c r="A37" s="291"/>
      <c r="B37" s="292"/>
      <c r="C37" s="292"/>
      <c r="D37" s="292"/>
      <c r="E37" s="292"/>
      <c r="F37" s="292"/>
      <c r="G37" s="292"/>
      <c r="H37" s="292"/>
      <c r="I37" s="292"/>
      <c r="J37" s="292"/>
      <c r="K37" s="292"/>
      <c r="L37" s="293"/>
    </row>
    <row r="38" spans="1:12" x14ac:dyDescent="0.25">
      <c r="A38" s="291"/>
      <c r="B38" s="292"/>
      <c r="C38" s="292"/>
      <c r="D38" s="292"/>
      <c r="E38" s="292"/>
      <c r="F38" s="292"/>
      <c r="G38" s="292"/>
      <c r="H38" s="292"/>
      <c r="I38" s="292"/>
      <c r="J38" s="292"/>
      <c r="K38" s="292"/>
      <c r="L38" s="293"/>
    </row>
    <row r="39" spans="1:12" ht="13" thickBot="1" x14ac:dyDescent="0.3">
      <c r="A39" s="294"/>
      <c r="B39" s="295"/>
      <c r="C39" s="295"/>
      <c r="D39" s="295"/>
      <c r="E39" s="295"/>
      <c r="F39" s="295"/>
      <c r="G39" s="295"/>
      <c r="H39" s="295"/>
      <c r="I39" s="295"/>
      <c r="J39" s="295"/>
      <c r="K39" s="295"/>
      <c r="L39" s="296"/>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208</v>
      </c>
    </row>
    <row r="3" spans="1:4" ht="13" x14ac:dyDescent="0.3">
      <c r="A3" s="9" t="s">
        <v>209</v>
      </c>
      <c r="B3" s="203">
        <f>'Psicólogo (ES)'!I173/'Psicólogo (ES)'!I45</f>
        <v>2.3569780219780223</v>
      </c>
      <c r="D3" t="s">
        <v>210</v>
      </c>
    </row>
    <row r="5" spans="1:4" x14ac:dyDescent="0.25">
      <c r="A5" t="s">
        <v>211</v>
      </c>
    </row>
    <row r="7" spans="1:4" x14ac:dyDescent="0.25">
      <c r="A7" t="s">
        <v>212</v>
      </c>
    </row>
    <row r="9" spans="1:4" x14ac:dyDescent="0.25">
      <c r="A9" s="25">
        <v>2.2799999999999998</v>
      </c>
      <c r="B9" t="s">
        <v>213</v>
      </c>
      <c r="D9" s="57" t="s">
        <v>214</v>
      </c>
    </row>
    <row r="10" spans="1:4" x14ac:dyDescent="0.25">
      <c r="A10" s="25" t="s">
        <v>215</v>
      </c>
      <c r="B10" t="s">
        <v>216</v>
      </c>
      <c r="D10" t="s">
        <v>217</v>
      </c>
    </row>
    <row r="11" spans="1:4" x14ac:dyDescent="0.25">
      <c r="A11" s="25" t="s">
        <v>218</v>
      </c>
      <c r="B11" t="s">
        <v>219</v>
      </c>
    </row>
  </sheetData>
  <hyperlinks>
    <hyperlink ref="D9" r:id="rId1" xr:uid="{8BE79517-8DB1-40F0-A907-D8CA219ED23E}"/>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purl.org/dc/elements/1.1/"/>
    <ds:schemaRef ds:uri="http://www.w3.org/XML/1998/namespace"/>
    <ds:schemaRef ds:uri="http://schemas.microsoft.com/office/infopath/2007/PartnerControls"/>
    <ds:schemaRef ds:uri="http://purl.org/dc/terms/"/>
    <ds:schemaRef ds:uri="8be9016c-abf9-4578-ad08-31348c4d38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 Custo est. total</vt:lpstr>
      <vt:lpstr>Psicólogo (DF)</vt:lpstr>
      <vt:lpstr>Psicólogo (MG)</vt:lpstr>
      <vt:lpstr>Psicólogo (ES)</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Josue Menezes Vieira</cp:lastModifiedBy>
  <cp:revision/>
  <dcterms:created xsi:type="dcterms:W3CDTF">2010-12-08T17:56:29Z</dcterms:created>
  <dcterms:modified xsi:type="dcterms:W3CDTF">2023-12-11T16:30:13Z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