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josue.vieira\Desktop\Pregão Vigilância\"/>
    </mc:Choice>
  </mc:AlternateContent>
  <xr:revisionPtr revIDLastSave="0" documentId="8_{6E279260-D3B0-46AB-9AD9-B09795E79A73}" xr6:coauthVersionLast="41" xr6:coauthVersionMax="41" xr10:uidLastSave="{00000000-0000-0000-0000-000000000000}"/>
  <bookViews>
    <workbookView xWindow="-120" yWindow="-120" windowWidth="20730" windowHeight="11160" tabRatio="825" xr2:uid="{00000000-000D-0000-FFFF-FFFF00000000}"/>
  </bookViews>
  <sheets>
    <sheet name="PCFP-Noturno 12x36 h" sheetId="1" r:id="rId1"/>
    <sheet name="Uniformes" sheetId="2" r:id="rId2"/>
    <sheet name="Materiais" sheetId="4" r:id="rId3"/>
    <sheet name="Totalização" sheetId="3" r:id="rId4"/>
    <sheet name="Fator K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2" i="1" l="1"/>
  <c r="D159" i="1"/>
  <c r="D119" i="1"/>
  <c r="D76" i="1" l="1"/>
  <c r="D75" i="1"/>
  <c r="D74" i="1"/>
  <c r="D77" i="1"/>
  <c r="C128" i="1" l="1"/>
  <c r="C54" i="1" l="1"/>
  <c r="C134" i="1" l="1"/>
  <c r="C131" i="1"/>
  <c r="C127" i="1"/>
  <c r="D42" i="1"/>
  <c r="D43" i="1" l="1"/>
  <c r="D45" i="1" s="1"/>
  <c r="D71" i="1"/>
  <c r="D73" i="1"/>
  <c r="C66" i="1"/>
  <c r="C109" i="1" s="1"/>
  <c r="D46" i="1" l="1"/>
  <c r="D48" i="1" s="1"/>
  <c r="D78" i="1"/>
  <c r="D84" i="1" s="1"/>
  <c r="C107" i="1"/>
  <c r="C108" i="1" s="1"/>
  <c r="D104" i="1" l="1"/>
  <c r="D53" i="1"/>
  <c r="D92" i="1"/>
  <c r="D94" i="1"/>
  <c r="D102" i="1"/>
  <c r="D142" i="1"/>
  <c r="C5" i="3" s="1"/>
  <c r="D103" i="1"/>
  <c r="D101" i="1"/>
  <c r="D106" i="1"/>
  <c r="D52" i="1"/>
  <c r="D108" i="1"/>
  <c r="C110" i="1"/>
  <c r="D105" i="1"/>
  <c r="D93" i="1"/>
  <c r="D109" i="1"/>
  <c r="D54" i="1"/>
  <c r="D146" i="1"/>
  <c r="C9" i="3" s="1"/>
  <c r="D63" i="1" l="1"/>
  <c r="D60" i="1"/>
  <c r="D64" i="1"/>
  <c r="D59" i="1"/>
  <c r="D58" i="1"/>
  <c r="D65" i="1"/>
  <c r="D62" i="1"/>
  <c r="D61" i="1"/>
  <c r="D82" i="1"/>
  <c r="D66" i="1" l="1"/>
  <c r="D83" i="1" s="1"/>
  <c r="D85" i="1" s="1"/>
  <c r="D143" i="1" s="1"/>
  <c r="C6" i="3" s="1"/>
  <c r="D107" i="1" l="1"/>
  <c r="D110" i="1" l="1"/>
  <c r="D145" i="1" s="1"/>
  <c r="C8" i="3" l="1"/>
  <c r="D91" i="1"/>
  <c r="D89" i="1"/>
  <c r="C95" i="1" l="1"/>
  <c r="D90" i="1"/>
  <c r="D95" i="1" s="1"/>
  <c r="D144" i="1" l="1"/>
  <c r="D147" i="1" s="1"/>
  <c r="C7" i="3" l="1"/>
  <c r="C10" i="3" s="1"/>
  <c r="D123" i="1"/>
  <c r="D124" i="1" l="1"/>
  <c r="D125" i="1" l="1"/>
  <c r="D126" i="1" l="1"/>
  <c r="D149" i="1" s="1"/>
  <c r="D153" i="1" s="1"/>
  <c r="D155" i="1" s="1"/>
  <c r="D160" i="1" s="1"/>
  <c r="D161" i="1" s="1"/>
  <c r="D148" i="1" l="1"/>
  <c r="C12" i="3"/>
  <c r="B3" i="12"/>
  <c r="C14" i="3" l="1"/>
  <c r="C16" i="3" s="1"/>
  <c r="C18" i="3" s="1"/>
  <c r="D127" i="1"/>
  <c r="D137" i="1" s="1"/>
  <c r="C11" i="3"/>
  <c r="D134" i="1" l="1"/>
  <c r="D128" i="1"/>
  <c r="D130" i="1"/>
  <c r="D129" i="1"/>
  <c r="D135" i="1"/>
</calcChain>
</file>

<file path=xl/sharedStrings.xml><?xml version="1.0" encoding="utf-8"?>
<sst xmlns="http://schemas.openxmlformats.org/spreadsheetml/2006/main" count="302" uniqueCount="185">
  <si>
    <t xml:space="preserve">ANEXO II </t>
  </si>
  <si>
    <t xml:space="preserve"> </t>
  </si>
  <si>
    <t xml:space="preserve">Custos </t>
  </si>
  <si>
    <t xml:space="preserve">PERCENTUAIS E VALORES DE REFERÊNCIA </t>
  </si>
  <si>
    <t xml:space="preserve">MÓDULO 1: COMPOSIÇÃO DA REMUNERAÇÃO </t>
  </si>
  <si>
    <t xml:space="preserve">TOTAL DA REMUNERAÇÃO </t>
  </si>
  <si>
    <t xml:space="preserve">TOTAL DOS BENEFÍCIOS MENSAIS E DIÁRIOS </t>
  </si>
  <si>
    <t xml:space="preserve">TOTAL DOS INSUMOS DIVERSOS </t>
  </si>
  <si>
    <t xml:space="preserve">Subtotal </t>
  </si>
  <si>
    <t xml:space="preserve">Total dos custos de reposição do profissional ausente </t>
  </si>
  <si>
    <t xml:space="preserve">MODELO DE PROPOSTA DE PREÇOS </t>
  </si>
  <si>
    <t xml:space="preserve">1 - Composição da Remuneração </t>
  </si>
  <si>
    <t xml:space="preserve"> Valor (R$) </t>
  </si>
  <si>
    <t>Valor Passagem:</t>
  </si>
  <si>
    <t>Auxílio Saúde:</t>
  </si>
  <si>
    <t>Auxílio Alimentação:</t>
  </si>
  <si>
    <t xml:space="preserve">Nº Processo </t>
  </si>
  <si>
    <t>__/___/___ às ___: ____horas</t>
  </si>
  <si>
    <t>Dia da Abertura das propostas:</t>
  </si>
  <si>
    <t>Município</t>
  </si>
  <si>
    <t xml:space="preserve">Nº Meses Execução Contratual: </t>
  </si>
  <si>
    <t>IDENTIFICAÇÃO DO SERVIÇO</t>
  </si>
  <si>
    <t>Tipo do Serviço</t>
  </si>
  <si>
    <t>Unidade de Medida</t>
  </si>
  <si>
    <t>Quantidade Total a Contratar</t>
  </si>
  <si>
    <t>Média de dias trabalhados mês</t>
  </si>
  <si>
    <t>Auxílio Odontológico:</t>
  </si>
  <si>
    <t>Quadro-resumo do Valor Mensal do Serviço</t>
  </si>
  <si>
    <t>Valor Mensal Total ref. Mão-de-obra vinculada à execução contratual Unid / Elementos</t>
  </si>
  <si>
    <t>A</t>
  </si>
  <si>
    <t>B</t>
  </si>
  <si>
    <t>C</t>
  </si>
  <si>
    <t>D</t>
  </si>
  <si>
    <t>E</t>
  </si>
  <si>
    <t>Tributos</t>
  </si>
  <si>
    <t>Qt postos</t>
  </si>
  <si>
    <t>Qt meses</t>
  </si>
  <si>
    <t>Materiais</t>
  </si>
  <si>
    <t>DISCRIMINAÇÃO DOS SERVIÇOS (DADOS REFERENTE A CONTRATAÇÃO)</t>
  </si>
  <si>
    <t xml:space="preserve">Ano do Acordo/Convenção/Sindicato: </t>
  </si>
  <si>
    <t>Data da apresentação da proposta:</t>
  </si>
  <si>
    <t>AUXÍLIOS E OUTROS BENEFÍCIOS</t>
  </si>
  <si>
    <t>MÃO DE OBRA VICULADA À EXECUÇÃO CONTRATUAL</t>
  </si>
  <si>
    <t xml:space="preserve">Salário Normativo da Categoria Profissional: </t>
  </si>
  <si>
    <t>Classificação brasileira de ocupações (CBO):</t>
  </si>
  <si>
    <t>Categoria Profissional (vinculada a execução contratual)</t>
  </si>
  <si>
    <t>Data base da categoria:</t>
  </si>
  <si>
    <t>Brasília</t>
  </si>
  <si>
    <t>_____/_____/_____</t>
  </si>
  <si>
    <t>Submódulo 2.1 - 13º (décimo terceiro) Salário, Férias e Adicional de Férias</t>
  </si>
  <si>
    <t>Módulo 2 - Encargos Sociais e Trabalhistas</t>
  </si>
  <si>
    <t xml:space="preserve">Submódulo 2.2 - Encargos previdenciários e FGTS </t>
  </si>
  <si>
    <t>MÓDULO 2: ENCARGOS E BENEFÍCIOS ANUAIS, MENSAIS E DIÁRIOS</t>
  </si>
  <si>
    <t xml:space="preserve">Submódulo 2.3 - Benefícios Mensais e Diários </t>
  </si>
  <si>
    <t>2.1</t>
  </si>
  <si>
    <t>2.2</t>
  </si>
  <si>
    <t>2.3</t>
  </si>
  <si>
    <t>Provisão Para Rescisão</t>
  </si>
  <si>
    <t>F</t>
  </si>
  <si>
    <t>G</t>
  </si>
  <si>
    <t>H</t>
  </si>
  <si>
    <t xml:space="preserve">Salário Base </t>
  </si>
  <si>
    <t xml:space="preserve">Outros (especificar) </t>
  </si>
  <si>
    <t xml:space="preserve">INSS </t>
  </si>
  <si>
    <t xml:space="preserve">SESI ou SESC </t>
  </si>
  <si>
    <t xml:space="preserve">SENAI ou SENAC </t>
  </si>
  <si>
    <t xml:space="preserve">INCRA </t>
  </si>
  <si>
    <t xml:space="preserve">Salário Educação </t>
  </si>
  <si>
    <t xml:space="preserve">FGTS </t>
  </si>
  <si>
    <t xml:space="preserve">Seguro Acidente do Trabalho/SAT/INSS </t>
  </si>
  <si>
    <t xml:space="preserve">SEBRAE </t>
  </si>
  <si>
    <t xml:space="preserve">Auxílio creche </t>
  </si>
  <si>
    <t xml:space="preserve">13º Salário e adicional de férias </t>
  </si>
  <si>
    <t xml:space="preserve">Encargos previdenciários e FGTS </t>
  </si>
  <si>
    <t>Total Provisão para rescisão</t>
  </si>
  <si>
    <t xml:space="preserve"> Insumos Diversos </t>
  </si>
  <si>
    <t>4.1</t>
  </si>
  <si>
    <t xml:space="preserve">Uniformes </t>
  </si>
  <si>
    <t>MÓDULO 6: CUSTOS INDIRETOS, TRIBUTOS E LUCRO</t>
  </si>
  <si>
    <t>Custos Indiretos</t>
  </si>
  <si>
    <t>Lucro</t>
  </si>
  <si>
    <t>Tributos Federais</t>
  </si>
  <si>
    <t>Tributos Estaduais</t>
  </si>
  <si>
    <t>Tributos Municipais</t>
  </si>
  <si>
    <t>Módulo 5 - Insumos Diversos</t>
  </si>
  <si>
    <t xml:space="preserve">MÓDULO 5 - INSUMOS DIVERSOS </t>
  </si>
  <si>
    <t>Módulo 4 - Custo de Reposição de Profissional Ausente</t>
  </si>
  <si>
    <t>Módulo 3 - Provisão Para Rescisão</t>
  </si>
  <si>
    <t>Módulo 2 - Encargos e Benefìcios Anuais, Mensais e Diários</t>
  </si>
  <si>
    <t>Módulo 1 - Composição da Remuneração</t>
  </si>
  <si>
    <t>SubTotal A + B + C + D+ E</t>
  </si>
  <si>
    <t>Mão de Obra Vinculada a execução Contratual (valor por empregado)</t>
  </si>
  <si>
    <t>Módulo 6 - Custos Indiretos, Tributo e Lucro</t>
  </si>
  <si>
    <t>C.1</t>
  </si>
  <si>
    <t>C.2</t>
  </si>
  <si>
    <t>C.3</t>
  </si>
  <si>
    <t xml:space="preserve">Tipo de Serviço </t>
  </si>
  <si>
    <t>MÓDULO 4: CUSTO REPOSIÇÃO DE PROFISSIONAL AUSENTE</t>
  </si>
  <si>
    <t>Adicional de Periculosidade</t>
  </si>
  <si>
    <t>Adicional de Insalubridade</t>
  </si>
  <si>
    <t>Substituto na cobertura de Outras Ausências (especificar)</t>
  </si>
  <si>
    <t>I</t>
  </si>
  <si>
    <t>Benefícios Mensais e Diários</t>
  </si>
  <si>
    <t>PIS</t>
  </si>
  <si>
    <t>COFINS (Imposto Federal - Lei 9.718 e Lei 10.833)</t>
  </si>
  <si>
    <t>Especificar</t>
  </si>
  <si>
    <t>ISS  (Imposto municipal)</t>
  </si>
  <si>
    <t>Sub Total  Módulos + Custos Indiretos</t>
  </si>
  <si>
    <t>Substituto nas Ausências Legais</t>
  </si>
  <si>
    <t>II</t>
  </si>
  <si>
    <t>QUADRO RESUMO DO CUSTO POR EMPREGADO</t>
  </si>
  <si>
    <t>III</t>
  </si>
  <si>
    <t>VALOR TOTAL POR EMPREGADO</t>
  </si>
  <si>
    <t>Valor Recepcionista (R$)</t>
  </si>
  <si>
    <t>MÓDULOS</t>
  </si>
  <si>
    <t>Submódulo 6 - Custos Indiretos, Tributos e Lucro</t>
  </si>
  <si>
    <t>Auxílio Creche:</t>
  </si>
  <si>
    <t>Valor Global da Proposta (TOTAL ANUAL)</t>
  </si>
  <si>
    <t>Valor Mensal dos Serviços (TOTAL MENSAL)</t>
  </si>
  <si>
    <t>SubTotal A + B + C + D + E</t>
  </si>
  <si>
    <t>Subtotal de Encargos e Benefícios Anuais, Mensais e Diários</t>
  </si>
  <si>
    <t>QUADRO RESUMO - MÓDULO 2 - ENCARGOS E BENEFÍCIOS ANUAIS, MENSAIS E DIÁRIOS (Encargos Socias e Trabalhistas)</t>
  </si>
  <si>
    <t>Incidência do submódulo 2.2 sobre o este submódulo 4.1 (alíneas A, B, C, D e E)</t>
  </si>
  <si>
    <t>Incidência do submódulo 2.2 sobre o submódulo 2.1 (13º (décimo terceiro) Salário, Férias e Adicional de Férias)</t>
  </si>
  <si>
    <t xml:space="preserve">Licitação/Pregão Eletrônico nº </t>
  </si>
  <si>
    <t xml:space="preserve">                 Em atenção a IN SLTI/MPOG Nº 05/2014, declaro que foi realizada pesquisa mercadológica conforme dados abaixo:</t>
  </si>
  <si>
    <t>Valor Total por Empregado / Salário Base</t>
  </si>
  <si>
    <t>Fator K:</t>
  </si>
  <si>
    <t>EPI</t>
  </si>
  <si>
    <t>13º Salário (1/12 avos do salário)  (item 14 do Anexo XII da IN 05/2017 MPDG)</t>
  </si>
  <si>
    <t>MÓDULO 3: PROVISÃO PARA RESCISÃO (IN nº 7/2018 - MPOG)</t>
  </si>
  <si>
    <t>Férias e adicional de férias -  (item 14 do Anexo XII da IN 05/2017 MPDG) (férias substituição e terço constitucional de férias titular)</t>
  </si>
  <si>
    <t>Incidência do FGTS sobre o Aviso Prévio Idenizado  (8% x 3A% =0,14%)</t>
  </si>
  <si>
    <t>Nota 2: Utilizar o SAT atribuído a empresa.</t>
  </si>
  <si>
    <t>Nota 3: Encargos previdenciários referente a Remuneração. GPS e FGTS do 13º, Adicional de Férias e Férias reposição prevista no item 4.1-G</t>
  </si>
  <si>
    <t>Nota 1: Base de cálculo: remuneração (Item 14 do Anexo XII da IN 05/2017)</t>
  </si>
  <si>
    <t>Nota 4: Base de cálculo = remuneração.</t>
  </si>
  <si>
    <r>
      <t xml:space="preserve">Nota 5: Metodologia sobre aviso prévio trabalhado do TCU, conforme Acórdão . Em atendimento ao princípio da Equidade, a licitante reconhece que no caso de repactuação o índice será de </t>
    </r>
    <r>
      <rPr>
        <sz val="8"/>
        <color rgb="FFFF0000"/>
        <rFont val="Calibri"/>
        <family val="2"/>
        <scheme val="minor"/>
      </rPr>
      <t>0,194%</t>
    </r>
  </si>
  <si>
    <t>Nota 6: Base de cálculo = remuneração.</t>
  </si>
  <si>
    <t>DIREL/SAF/ANM</t>
  </si>
  <si>
    <t>Outros (especificar):</t>
  </si>
  <si>
    <t>Seguro de vida/funeral:</t>
  </si>
  <si>
    <t>Substituto na cobertura de Férias (Férias, Terço constitucional de férias e 13º salário do ferista)  (3,03% + 8,33%) ÷ 12 = 0,95%)</t>
  </si>
  <si>
    <t>Substituto na cobertura de Licença paternidade  (5 ÷ 30 ÷ 12 x 0,075) x 100 =0,10%)</t>
  </si>
  <si>
    <t>Substituto na cobertura de Afastamento Maternidade  (1 ÷ 12 x 4) + (1,33 ÷ 12 x4) ÷ 12 x 0,00025 x 100 = 0,02%</t>
  </si>
  <si>
    <t>José Maduro Toledo Júnior</t>
  </si>
  <si>
    <t>Aviso Prévio Idenizado (33 ÷ 365 x 0,2 x 100 = 1,81%)</t>
  </si>
  <si>
    <t>48051.002373/2020-06</t>
  </si>
  <si>
    <t>POSTO</t>
  </si>
  <si>
    <t>VIGILANTE</t>
  </si>
  <si>
    <t>5173-30</t>
  </si>
  <si>
    <t>QUADRO RESUMO DO CUSTO POR POSTO</t>
  </si>
  <si>
    <t>Tipo do serviço</t>
  </si>
  <si>
    <t>Diurno 12x36 horas</t>
  </si>
  <si>
    <t>Valor por empregado</t>
  </si>
  <si>
    <t>Quantidade de Empregado por posto</t>
  </si>
  <si>
    <t>2</t>
  </si>
  <si>
    <t>Valor por posto</t>
  </si>
  <si>
    <t>Quantidade de postos</t>
  </si>
  <si>
    <t>Valor Mensal do Serviço</t>
  </si>
  <si>
    <t>Valor Anual dos Serviços</t>
  </si>
  <si>
    <t>Equipamentos ferramentas e acessórios</t>
  </si>
  <si>
    <t>Documento SEI n° 1442128</t>
  </si>
  <si>
    <t>Qt de empregado por posto</t>
  </si>
  <si>
    <t>Valor Proposto por Unidade de Medida - POSTO</t>
  </si>
  <si>
    <t>POSTO DE VIGILANTE</t>
  </si>
  <si>
    <t>IV</t>
  </si>
  <si>
    <t>QUADRO RESUMO DO ITEM A SER CONTRATADO</t>
  </si>
  <si>
    <t>PLANILHA DE CUSTOS E FORMAÇÃO DE PREÇOS – VIGILÂNCIA ARMADA</t>
  </si>
  <si>
    <t>Auxílio Saúde - (Cláusula Décima Quarta)</t>
  </si>
  <si>
    <t>Auxílio Odontológico (Cláusula Décima Quinta)</t>
  </si>
  <si>
    <t>Aviso Prévio Trabalhado ( 07/30/12x0,15x100=0,29%)</t>
  </si>
  <si>
    <t>Incidência dos encargos do GPS, FGTS e outras contribuições (módulo 2.1) sobre o aviso prévio Trabalhado (36,80% x 0,29% = 0,11%)</t>
  </si>
  <si>
    <t>Multa do FGTS e contribuição social sobre o Aviso Prévio Trabalhado (item 14 do Anexo XII da IN 05/2017 MPDG)</t>
  </si>
  <si>
    <t>Multa do FGTS e contribuição social sobre o Aviso prévio Indenizado (item 14 do Anexo XII da IN 05/2017 MPDG)</t>
  </si>
  <si>
    <t>Substituto na cobertura de Ausências legais  ((7 ÷ 30 ÷12) + (7 ÷ 30 ÷ 12)) x 100 = 3,88%</t>
  </si>
  <si>
    <t>Substituto na cobertura de Ausência por acidente de trabalho  ((15 ÷ 30 ÷ 12) x0,10 x 100 = 0,42%)</t>
  </si>
  <si>
    <t>Transporte = (15*2*VT) menos (50% do Salário base*6%)</t>
  </si>
  <si>
    <t>Auxílio alimentação=(15*VA - 2%)</t>
  </si>
  <si>
    <t>Fundo para invalidez por doença (Cláusula Décima Setima)</t>
  </si>
  <si>
    <t>Adicional Noturno ( (7horas/12horas)* 20%  = 58,33% * 20% = 11,66% )</t>
  </si>
  <si>
    <t>Adicional de Hora Noturna Reduzida (1hora/12horas)* 1,20 = 8,33% * 1,20 = 10%</t>
  </si>
  <si>
    <t>VIGILÂNCIA ARMADA NOTURNAS 12 X 36 HORAS</t>
  </si>
  <si>
    <t>CATSER</t>
  </si>
  <si>
    <t>TERMO DE REFERÊNCIA - Vigilãncia noturna armada 12x36 horas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</si>
</sst>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#,##0.00"/>
    <numFmt numFmtId="165" formatCode="_(&quot;R$ &quot;* #,##0.00_);_(&quot;R$ &quot;* \(#,##0.00\);_(&quot;R$ &quot;* &quot;-&quot;??_);_(@_)"/>
    <numFmt numFmtId="166" formatCode="&quot;R$&quot;\ #,##0.00"/>
  </numFmts>
  <fonts count="26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339966"/>
      <name val="Calibri"/>
      <family val="2"/>
      <scheme val="minor"/>
    </font>
    <font>
      <b/>
      <sz val="10"/>
      <color rgb="FF339966"/>
      <name val="Calibri"/>
      <family val="2"/>
      <scheme val="minor"/>
    </font>
    <font>
      <sz val="10"/>
      <name val="Calibri"/>
      <family val="2"/>
      <scheme val="minor"/>
    </font>
    <font>
      <sz val="10"/>
      <color rgb="FF00008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12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38">
    <xf numFmtId="0" fontId="0" fillId="0" borderId="0" xfId="0"/>
    <xf numFmtId="0" fontId="4" fillId="0" borderId="28" xfId="0" applyFont="1" applyBorder="1" applyAlignment="1">
      <alignment horizontal="center" vertical="center" wrapText="1"/>
    </xf>
    <xf numFmtId="165" fontId="4" fillId="0" borderId="30" xfId="0" applyNumberFormat="1" applyFont="1" applyBorder="1" applyAlignment="1">
      <alignment horizontal="justify" vertical="center" wrapText="1"/>
    </xf>
    <xf numFmtId="0" fontId="3" fillId="0" borderId="28" xfId="0" applyFont="1" applyBorder="1" applyAlignment="1">
      <alignment horizontal="center" vertical="center" wrapText="1"/>
    </xf>
    <xf numFmtId="49" fontId="2" fillId="0" borderId="73" xfId="0" applyNumberFormat="1" applyFont="1" applyBorder="1" applyAlignment="1">
      <alignment horizontal="left" vertical="center" indent="1"/>
    </xf>
    <xf numFmtId="49" fontId="1" fillId="0" borderId="73" xfId="0" applyNumberFormat="1" applyFont="1" applyBorder="1" applyAlignment="1">
      <alignment horizontal="left" vertical="center" indent="1"/>
    </xf>
    <xf numFmtId="49" fontId="2" fillId="0" borderId="86" xfId="0" applyNumberFormat="1" applyFont="1" applyBorder="1" applyAlignment="1">
      <alignment horizontal="left" vertical="center" indent="1"/>
    </xf>
    <xf numFmtId="49" fontId="2" fillId="0" borderId="87" xfId="0" applyNumberFormat="1" applyFont="1" applyBorder="1" applyAlignment="1">
      <alignment horizontal="left" vertical="center" indent="1"/>
    </xf>
    <xf numFmtId="0" fontId="3" fillId="0" borderId="88" xfId="0" applyFont="1" applyBorder="1" applyAlignment="1">
      <alignment horizontal="center" vertical="center" wrapText="1"/>
    </xf>
    <xf numFmtId="0" fontId="3" fillId="0" borderId="90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justify" vertical="center" wrapText="1"/>
    </xf>
    <xf numFmtId="1" fontId="3" fillId="0" borderId="91" xfId="0" applyNumberFormat="1" applyFont="1" applyBorder="1" applyAlignment="1">
      <alignment horizontal="center" vertical="center" wrapText="1"/>
    </xf>
    <xf numFmtId="165" fontId="3" fillId="0" borderId="68" xfId="0" applyNumberFormat="1" applyFont="1" applyBorder="1" applyAlignment="1">
      <alignment horizontal="justify" vertical="center" wrapText="1"/>
    </xf>
    <xf numFmtId="0" fontId="3" fillId="0" borderId="68" xfId="0" applyFont="1" applyBorder="1" applyAlignment="1">
      <alignment horizontal="justify" vertical="center" wrapText="1"/>
    </xf>
    <xf numFmtId="0" fontId="3" fillId="0" borderId="6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justify" vertical="center" wrapText="1"/>
    </xf>
    <xf numFmtId="0" fontId="3" fillId="0" borderId="68" xfId="0" applyFont="1" applyBorder="1" applyAlignment="1">
      <alignment vertical="center" wrapText="1"/>
    </xf>
    <xf numFmtId="165" fontId="4" fillId="0" borderId="93" xfId="0" applyNumberFormat="1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right" vertical="center" wrapText="1"/>
    </xf>
    <xf numFmtId="0" fontId="6" fillId="0" borderId="42" xfId="0" applyFont="1" applyBorder="1" applyAlignment="1">
      <alignment horizontal="right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9" fontId="6" fillId="7" borderId="68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164" fontId="7" fillId="0" borderId="12" xfId="0" applyNumberFormat="1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164" fontId="7" fillId="0" borderId="20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3" borderId="68" xfId="0" applyNumberFormat="1" applyFont="1" applyFill="1" applyBorder="1" applyAlignment="1">
      <alignment horizontal="center" vertical="center"/>
    </xf>
    <xf numFmtId="164" fontId="7" fillId="6" borderId="12" xfId="0" applyNumberFormat="1" applyFont="1" applyFill="1" applyBorder="1" applyAlignment="1">
      <alignment vertical="center" wrapText="1"/>
    </xf>
    <xf numFmtId="0" fontId="9" fillId="5" borderId="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10" fontId="7" fillId="0" borderId="8" xfId="0" applyNumberFormat="1" applyFont="1" applyBorder="1" applyAlignment="1">
      <alignment vertical="center" wrapText="1"/>
    </xf>
    <xf numFmtId="10" fontId="7" fillId="0" borderId="11" xfId="0" applyNumberFormat="1" applyFont="1" applyBorder="1" applyAlignment="1">
      <alignment vertical="center" wrapText="1"/>
    </xf>
    <xf numFmtId="164" fontId="7" fillId="0" borderId="15" xfId="0" applyNumberFormat="1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164" fontId="6" fillId="5" borderId="0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68" xfId="0" applyNumberFormat="1" applyFont="1" applyFill="1" applyBorder="1" applyAlignment="1">
      <alignment horizontal="left" vertical="center"/>
    </xf>
    <xf numFmtId="164" fontId="6" fillId="0" borderId="12" xfId="0" applyNumberFormat="1" applyFont="1" applyBorder="1" applyAlignment="1">
      <alignment vertical="center" wrapText="1"/>
    </xf>
    <xf numFmtId="49" fontId="6" fillId="3" borderId="71" xfId="0" applyNumberFormat="1" applyFont="1" applyFill="1" applyBorder="1" applyAlignment="1">
      <alignment horizontal="center" vertical="center"/>
    </xf>
    <xf numFmtId="0" fontId="16" fillId="0" borderId="0" xfId="0" applyFont="1"/>
    <xf numFmtId="0" fontId="7" fillId="0" borderId="19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11" fillId="0" borderId="17" xfId="0" applyNumberFormat="1" applyFont="1" applyBorder="1" applyAlignment="1">
      <alignment vertical="center" wrapText="1"/>
    </xf>
    <xf numFmtId="164" fontId="11" fillId="0" borderId="12" xfId="0" applyNumberFormat="1" applyFont="1" applyBorder="1" applyAlignment="1">
      <alignment vertical="center" wrapText="1"/>
    </xf>
    <xf numFmtId="164" fontId="6" fillId="8" borderId="68" xfId="0" applyNumberFormat="1" applyFont="1" applyFill="1" applyBorder="1" applyAlignment="1">
      <alignment vertical="center" wrapText="1"/>
    </xf>
    <xf numFmtId="164" fontId="6" fillId="8" borderId="3" xfId="0" applyNumberFormat="1" applyFont="1" applyFill="1" applyBorder="1" applyAlignment="1">
      <alignment vertical="center" wrapText="1"/>
    </xf>
    <xf numFmtId="10" fontId="7" fillId="0" borderId="19" xfId="0" applyNumberFormat="1" applyFont="1" applyBorder="1" applyAlignment="1">
      <alignment vertical="center" wrapText="1"/>
    </xf>
    <xf numFmtId="10" fontId="6" fillId="8" borderId="96" xfId="0" applyNumberFormat="1" applyFont="1" applyFill="1" applyBorder="1" applyAlignment="1">
      <alignment vertical="center" wrapText="1"/>
    </xf>
    <xf numFmtId="164" fontId="6" fillId="8" borderId="97" xfId="0" applyNumberFormat="1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164" fontId="6" fillId="8" borderId="2" xfId="0" applyNumberFormat="1" applyFont="1" applyFill="1" applyBorder="1" applyAlignment="1">
      <alignment vertical="center" wrapText="1"/>
    </xf>
    <xf numFmtId="164" fontId="18" fillId="8" borderId="17" xfId="0" applyNumberFormat="1" applyFont="1" applyFill="1" applyBorder="1" applyAlignment="1">
      <alignment vertical="center" wrapText="1"/>
    </xf>
    <xf numFmtId="0" fontId="9" fillId="8" borderId="68" xfId="0" applyFont="1" applyFill="1" applyBorder="1" applyAlignment="1">
      <alignment vertical="center" wrapText="1"/>
    </xf>
    <xf numFmtId="164" fontId="7" fillId="6" borderId="101" xfId="0" applyNumberFormat="1" applyFont="1" applyFill="1" applyBorder="1" applyAlignment="1">
      <alignment vertical="center" wrapText="1"/>
    </xf>
    <xf numFmtId="164" fontId="6" fillId="8" borderId="98" xfId="0" applyNumberFormat="1" applyFont="1" applyFill="1" applyBorder="1" applyAlignment="1">
      <alignment vertical="center" wrapText="1"/>
    </xf>
    <xf numFmtId="164" fontId="7" fillId="6" borderId="103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3" fillId="0" borderId="0" xfId="0" applyFont="1"/>
    <xf numFmtId="164" fontId="11" fillId="5" borderId="15" xfId="0" applyNumberFormat="1" applyFont="1" applyFill="1" applyBorder="1" applyAlignment="1">
      <alignment vertical="center" wrapText="1"/>
    </xf>
    <xf numFmtId="164" fontId="11" fillId="6" borderId="17" xfId="0" applyNumberFormat="1" applyFont="1" applyFill="1" applyBorder="1" applyAlignment="1">
      <alignment vertical="center" wrapText="1"/>
    </xf>
    <xf numFmtId="10" fontId="7" fillId="9" borderId="11" xfId="0" applyNumberFormat="1" applyFont="1" applyFill="1" applyBorder="1" applyAlignment="1">
      <alignment vertical="center" wrapText="1"/>
    </xf>
    <xf numFmtId="164" fontId="7" fillId="9" borderId="12" xfId="0" applyNumberFormat="1" applyFont="1" applyFill="1" applyBorder="1" applyAlignment="1">
      <alignment vertical="center" wrapText="1"/>
    </xf>
    <xf numFmtId="164" fontId="18" fillId="8" borderId="108" xfId="0" applyNumberFormat="1" applyFont="1" applyFill="1" applyBorder="1" applyAlignment="1">
      <alignment vertical="center" wrapText="1"/>
    </xf>
    <xf numFmtId="0" fontId="16" fillId="0" borderId="76" xfId="0" applyFont="1" applyBorder="1" applyAlignment="1">
      <alignment horizontal="center" vertical="center"/>
    </xf>
    <xf numFmtId="164" fontId="16" fillId="0" borderId="46" xfId="0" applyNumberFormat="1" applyFont="1" applyBorder="1" applyAlignment="1">
      <alignment horizontal="right" vertical="center"/>
    </xf>
    <xf numFmtId="0" fontId="16" fillId="5" borderId="0" xfId="0" applyFont="1" applyFill="1"/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49" fontId="7" fillId="0" borderId="72" xfId="0" applyNumberFormat="1" applyFont="1" applyBorder="1" applyAlignment="1">
      <alignment horizontal="left" vertical="center"/>
    </xf>
    <xf numFmtId="49" fontId="7" fillId="0" borderId="73" xfId="0" applyNumberFormat="1" applyFont="1" applyBorder="1" applyAlignment="1">
      <alignment horizontal="left" vertical="center"/>
    </xf>
    <xf numFmtId="49" fontId="7" fillId="9" borderId="73" xfId="0" applyNumberFormat="1" applyFont="1" applyFill="1" applyBorder="1" applyAlignment="1">
      <alignment horizontal="left" vertical="center"/>
    </xf>
    <xf numFmtId="49" fontId="7" fillId="0" borderId="87" xfId="0" applyNumberFormat="1" applyFont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8" borderId="68" xfId="0" applyNumberFormat="1" applyFont="1" applyFill="1" applyBorder="1" applyAlignment="1">
      <alignment horizontal="left" vertical="center"/>
    </xf>
    <xf numFmtId="49" fontId="6" fillId="5" borderId="0" xfId="0" applyNumberFormat="1" applyFont="1" applyFill="1" applyBorder="1" applyAlignment="1">
      <alignment horizontal="left" vertical="center"/>
    </xf>
    <xf numFmtId="49" fontId="18" fillId="8" borderId="48" xfId="0" applyNumberFormat="1" applyFont="1" applyFill="1" applyBorder="1" applyAlignment="1">
      <alignment horizontal="left" vertical="center"/>
    </xf>
    <xf numFmtId="49" fontId="14" fillId="0" borderId="72" xfId="0" applyNumberFormat="1" applyFont="1" applyBorder="1" applyAlignment="1">
      <alignment horizontal="left" vertical="center"/>
    </xf>
    <xf numFmtId="49" fontId="14" fillId="0" borderId="73" xfId="0" applyNumberFormat="1" applyFont="1" applyBorder="1" applyAlignment="1">
      <alignment horizontal="left" vertical="center"/>
    </xf>
    <xf numFmtId="49" fontId="7" fillId="0" borderId="78" xfId="0" applyNumberFormat="1" applyFont="1" applyBorder="1" applyAlignment="1">
      <alignment horizontal="left" vertical="center"/>
    </xf>
    <xf numFmtId="49" fontId="6" fillId="8" borderId="2" xfId="0" applyNumberFormat="1" applyFont="1" applyFill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44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68" xfId="0" applyNumberFormat="1" applyFont="1" applyBorder="1" applyAlignment="1">
      <alignment horizontal="left" vertical="center"/>
    </xf>
    <xf numFmtId="49" fontId="7" fillId="0" borderId="94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11" fillId="6" borderId="73" xfId="0" applyNumberFormat="1" applyFont="1" applyFill="1" applyBorder="1" applyAlignment="1">
      <alignment horizontal="left" vertical="center" wrapText="1"/>
    </xf>
    <xf numFmtId="49" fontId="7" fillId="6" borderId="99" xfId="0" applyNumberFormat="1" applyFont="1" applyFill="1" applyBorder="1" applyAlignment="1">
      <alignment horizontal="left" vertical="center" wrapText="1"/>
    </xf>
    <xf numFmtId="49" fontId="7" fillId="6" borderId="94" xfId="0" applyNumberFormat="1" applyFont="1" applyFill="1" applyBorder="1" applyAlignment="1">
      <alignment horizontal="left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49" fontId="14" fillId="0" borderId="10" xfId="0" applyNumberFormat="1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center" wrapText="1"/>
    </xf>
    <xf numFmtId="49" fontId="7" fillId="0" borderId="72" xfId="0" applyNumberFormat="1" applyFont="1" applyBorder="1" applyAlignment="1">
      <alignment horizontal="left" vertical="center" wrapText="1"/>
    </xf>
    <xf numFmtId="49" fontId="7" fillId="0" borderId="73" xfId="0" applyNumberFormat="1" applyFont="1" applyBorder="1" applyAlignment="1">
      <alignment horizontal="left" vertical="center" wrapText="1"/>
    </xf>
    <xf numFmtId="49" fontId="7" fillId="0" borderId="87" xfId="0" applyNumberFormat="1" applyFont="1" applyBorder="1" applyAlignment="1">
      <alignment horizontal="left" vertical="center" wrapText="1"/>
    </xf>
    <xf numFmtId="49" fontId="7" fillId="9" borderId="73" xfId="0" applyNumberFormat="1" applyFont="1" applyFill="1" applyBorder="1" applyAlignment="1">
      <alignment horizontal="left" vertical="center" wrapText="1"/>
    </xf>
    <xf numFmtId="49" fontId="11" fillId="0" borderId="73" xfId="0" applyNumberFormat="1" applyFont="1" applyBorder="1" applyAlignment="1">
      <alignment horizontal="left" vertical="center" wrapText="1"/>
    </xf>
    <xf numFmtId="49" fontId="11" fillId="5" borderId="73" xfId="0" applyNumberFormat="1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49" fontId="11" fillId="6" borderId="21" xfId="0" applyNumberFormat="1" applyFont="1" applyFill="1" applyBorder="1" applyAlignment="1">
      <alignment horizontal="left" vertical="center" wrapText="1"/>
    </xf>
    <xf numFmtId="49" fontId="18" fillId="8" borderId="6" xfId="0" applyNumberFormat="1" applyFont="1" applyFill="1" applyBorder="1" applyAlignment="1">
      <alignment horizontal="left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/>
    </xf>
    <xf numFmtId="0" fontId="7" fillId="5" borderId="52" xfId="0" applyFont="1" applyFill="1" applyBorder="1" applyAlignment="1">
      <alignment horizontal="center" vertical="center" wrapText="1"/>
    </xf>
    <xf numFmtId="0" fontId="7" fillId="5" borderId="60" xfId="0" applyFont="1" applyFill="1" applyBorder="1" applyAlignment="1">
      <alignment horizontal="center" vertical="center" wrapText="1"/>
    </xf>
    <xf numFmtId="0" fontId="7" fillId="5" borderId="54" xfId="0" applyFont="1" applyFill="1" applyBorder="1" applyAlignment="1">
      <alignment horizontal="center" vertical="center" wrapText="1"/>
    </xf>
    <xf numFmtId="0" fontId="7" fillId="5" borderId="43" xfId="0" applyFont="1" applyFill="1" applyBorder="1" applyAlignment="1">
      <alignment horizontal="center" vertical="center" wrapText="1"/>
    </xf>
    <xf numFmtId="164" fontId="7" fillId="5" borderId="60" xfId="0" applyNumberFormat="1" applyFont="1" applyFill="1" applyBorder="1" applyAlignment="1">
      <alignment horizontal="center" vertical="center" wrapText="1"/>
    </xf>
    <xf numFmtId="164" fontId="7" fillId="5" borderId="53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71" xfId="0" applyFont="1" applyBorder="1" applyAlignment="1">
      <alignment vertical="center"/>
    </xf>
    <xf numFmtId="0" fontId="16" fillId="0" borderId="67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 vertical="center"/>
    </xf>
    <xf numFmtId="0" fontId="16" fillId="6" borderId="75" xfId="0" applyFont="1" applyFill="1" applyBorder="1" applyAlignment="1">
      <alignment horizontal="center" vertical="center" wrapText="1"/>
    </xf>
    <xf numFmtId="0" fontId="16" fillId="6" borderId="74" xfId="0" applyFont="1" applyFill="1" applyBorder="1" applyAlignment="1">
      <alignment horizontal="center" vertical="center" wrapText="1"/>
    </xf>
    <xf numFmtId="0" fontId="16" fillId="0" borderId="75" xfId="0" applyFont="1" applyBorder="1" applyAlignment="1">
      <alignment horizontal="center" vertical="center"/>
    </xf>
    <xf numFmtId="0" fontId="16" fillId="9" borderId="76" xfId="0" applyFont="1" applyFill="1" applyBorder="1" applyAlignment="1">
      <alignment horizontal="center" vertical="center"/>
    </xf>
    <xf numFmtId="0" fontId="16" fillId="0" borderId="79" xfId="0" applyFont="1" applyBorder="1" applyAlignment="1">
      <alignment horizontal="center" vertical="center"/>
    </xf>
    <xf numFmtId="0" fontId="16" fillId="0" borderId="70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76" xfId="0" applyFont="1" applyBorder="1" applyAlignment="1">
      <alignment horizontal="center" vertical="center" wrapText="1"/>
    </xf>
    <xf numFmtId="0" fontId="16" fillId="0" borderId="79" xfId="0" applyFont="1" applyBorder="1" applyAlignment="1">
      <alignment horizontal="center" vertical="center" wrapText="1"/>
    </xf>
    <xf numFmtId="0" fontId="16" fillId="8" borderId="68" xfId="0" applyFont="1" applyFill="1" applyBorder="1" applyAlignment="1">
      <alignment horizontal="center" vertical="center"/>
    </xf>
    <xf numFmtId="0" fontId="16" fillId="6" borderId="76" xfId="0" applyFont="1" applyFill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5" borderId="77" xfId="0" applyFont="1" applyFill="1" applyBorder="1" applyAlignment="1">
      <alignment horizontal="center" vertical="center"/>
    </xf>
    <xf numFmtId="0" fontId="11" fillId="8" borderId="7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16" fillId="0" borderId="46" xfId="0" applyNumberFormat="1" applyFont="1" applyBorder="1" applyAlignment="1">
      <alignment vertical="center"/>
    </xf>
    <xf numFmtId="0" fontId="16" fillId="0" borderId="7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6" borderId="68" xfId="0" applyFont="1" applyFill="1" applyBorder="1" applyAlignment="1">
      <alignment horizontal="center" vertical="center"/>
    </xf>
    <xf numFmtId="0" fontId="11" fillId="8" borderId="68" xfId="0" applyFont="1" applyFill="1" applyBorder="1" applyAlignment="1">
      <alignment horizontal="center" vertical="center"/>
    </xf>
    <xf numFmtId="0" fontId="16" fillId="0" borderId="83" xfId="0" applyFont="1" applyBorder="1" applyAlignment="1">
      <alignment horizontal="center" vertical="center"/>
    </xf>
    <xf numFmtId="0" fontId="16" fillId="0" borderId="81" xfId="0" applyFont="1" applyBorder="1" applyAlignment="1">
      <alignment horizontal="center" vertical="center"/>
    </xf>
    <xf numFmtId="0" fontId="16" fillId="0" borderId="82" xfId="0" applyFont="1" applyBorder="1" applyAlignment="1">
      <alignment horizontal="center" vertical="center"/>
    </xf>
    <xf numFmtId="0" fontId="16" fillId="0" borderId="8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right" vertical="center"/>
    </xf>
    <xf numFmtId="164" fontId="7" fillId="0" borderId="18" xfId="0" applyNumberFormat="1" applyFont="1" applyBorder="1" applyAlignment="1">
      <alignment horizontal="right" vertical="center"/>
    </xf>
    <xf numFmtId="0" fontId="16" fillId="0" borderId="68" xfId="0" applyFont="1" applyBorder="1" applyAlignment="1">
      <alignment horizontal="center" vertical="center"/>
    </xf>
    <xf numFmtId="49" fontId="7" fillId="0" borderId="68" xfId="0" applyNumberFormat="1" applyFont="1" applyBorder="1" applyAlignment="1">
      <alignment horizontal="left" vertical="center"/>
    </xf>
    <xf numFmtId="164" fontId="17" fillId="0" borderId="68" xfId="0" applyNumberFormat="1" applyFont="1" applyBorder="1" applyAlignment="1">
      <alignment horizontal="right" vertical="center"/>
    </xf>
    <xf numFmtId="0" fontId="16" fillId="0" borderId="74" xfId="0" applyFont="1" applyBorder="1" applyAlignment="1">
      <alignment horizontal="center" vertical="center"/>
    </xf>
    <xf numFmtId="49" fontId="7" fillId="0" borderId="95" xfId="0" applyNumberFormat="1" applyFont="1" applyBorder="1" applyAlignment="1">
      <alignment horizontal="left" vertical="center"/>
    </xf>
    <xf numFmtId="164" fontId="7" fillId="0" borderId="95" xfId="0" applyNumberFormat="1" applyFont="1" applyBorder="1" applyAlignment="1">
      <alignment horizontal="right" vertical="center"/>
    </xf>
    <xf numFmtId="164" fontId="17" fillId="8" borderId="68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6" fillId="0" borderId="48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vertical="center"/>
    </xf>
    <xf numFmtId="49" fontId="6" fillId="3" borderId="110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9" fillId="3" borderId="110" xfId="0" applyFont="1" applyFill="1" applyBorder="1" applyAlignment="1">
      <alignment vertical="center" wrapText="1"/>
    </xf>
    <xf numFmtId="0" fontId="6" fillId="3" borderId="110" xfId="0" applyFont="1" applyFill="1" applyBorder="1" applyAlignment="1">
      <alignment horizontal="center" vertical="center" wrapText="1"/>
    </xf>
    <xf numFmtId="49" fontId="6" fillId="7" borderId="4" xfId="0" applyNumberFormat="1" applyFont="1" applyFill="1" applyBorder="1" applyAlignment="1">
      <alignment horizontal="left" vertical="center"/>
    </xf>
    <xf numFmtId="0" fontId="9" fillId="7" borderId="4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vertical="center" wrapText="1"/>
    </xf>
    <xf numFmtId="49" fontId="6" fillId="7" borderId="110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right" vertical="center" wrapText="1"/>
    </xf>
    <xf numFmtId="0" fontId="7" fillId="0" borderId="25" xfId="0" applyFont="1" applyBorder="1" applyAlignment="1">
      <alignment vertical="center" wrapText="1"/>
    </xf>
    <xf numFmtId="0" fontId="7" fillId="10" borderId="53" xfId="0" applyFont="1" applyFill="1" applyBorder="1" applyAlignment="1" applyProtection="1">
      <alignment horizontal="center" vertical="center" wrapText="1"/>
      <protection locked="0"/>
    </xf>
    <xf numFmtId="0" fontId="7" fillId="10" borderId="54" xfId="0" applyFont="1" applyFill="1" applyBorder="1" applyAlignment="1" applyProtection="1">
      <alignment horizontal="center" vertical="center" wrapText="1"/>
      <protection locked="0"/>
    </xf>
    <xf numFmtId="0" fontId="7" fillId="10" borderId="60" xfId="0" applyFont="1" applyFill="1" applyBorder="1" applyAlignment="1" applyProtection="1">
      <alignment horizontal="center" vertical="center" wrapText="1"/>
      <protection locked="0"/>
    </xf>
    <xf numFmtId="164" fontId="7" fillId="10" borderId="53" xfId="0" applyNumberFormat="1" applyFont="1" applyFill="1" applyBorder="1" applyAlignment="1" applyProtection="1">
      <alignment horizontal="center" vertical="center" wrapText="1"/>
      <protection locked="0"/>
    </xf>
    <xf numFmtId="14" fontId="7" fillId="10" borderId="54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35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33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66" xfId="0" applyNumberFormat="1" applyFont="1" applyFill="1" applyBorder="1" applyAlignment="1" applyProtection="1">
      <alignment horizontal="center" vertical="center" wrapText="1"/>
      <protection locked="0"/>
    </xf>
    <xf numFmtId="1" fontId="11" fillId="10" borderId="34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12" xfId="0" applyNumberFormat="1" applyFont="1" applyFill="1" applyBorder="1" applyAlignment="1">
      <alignment vertical="center" wrapText="1"/>
    </xf>
    <xf numFmtId="164" fontId="7" fillId="10" borderId="9" xfId="0" applyNumberFormat="1" applyFont="1" applyFill="1" applyBorder="1" applyAlignment="1" applyProtection="1">
      <alignment vertical="center" wrapText="1"/>
      <protection locked="0"/>
    </xf>
    <xf numFmtId="164" fontId="7" fillId="10" borderId="12" xfId="0" applyNumberFormat="1" applyFont="1" applyFill="1" applyBorder="1" applyAlignment="1" applyProtection="1">
      <alignment vertical="center" wrapText="1"/>
      <protection locked="0"/>
    </xf>
    <xf numFmtId="164" fontId="7" fillId="10" borderId="20" xfId="0" applyNumberFormat="1" applyFont="1" applyFill="1" applyBorder="1" applyAlignment="1" applyProtection="1">
      <alignment vertical="center" wrapText="1"/>
      <protection locked="0"/>
    </xf>
    <xf numFmtId="0" fontId="16" fillId="10" borderId="76" xfId="0" applyFont="1" applyFill="1" applyBorder="1" applyAlignment="1">
      <alignment horizontal="center" vertical="center"/>
    </xf>
    <xf numFmtId="49" fontId="8" fillId="10" borderId="73" xfId="0" applyNumberFormat="1" applyFont="1" applyFill="1" applyBorder="1" applyAlignment="1">
      <alignment horizontal="left" vertical="center"/>
    </xf>
    <xf numFmtId="10" fontId="13" fillId="10" borderId="11" xfId="0" applyNumberFormat="1" applyFont="1" applyFill="1" applyBorder="1" applyAlignment="1" applyProtection="1">
      <alignment vertical="center" wrapText="1"/>
      <protection locked="0"/>
    </xf>
    <xf numFmtId="164" fontId="7" fillId="10" borderId="15" xfId="0" applyNumberFormat="1" applyFont="1" applyFill="1" applyBorder="1" applyAlignment="1" applyProtection="1">
      <alignment vertical="center" wrapText="1"/>
      <protection locked="0"/>
    </xf>
    <xf numFmtId="10" fontId="11" fillId="6" borderId="100" xfId="0" applyNumberFormat="1" applyFont="1" applyFill="1" applyBorder="1" applyAlignment="1">
      <alignment vertical="center" wrapText="1"/>
    </xf>
    <xf numFmtId="10" fontId="11" fillId="6" borderId="102" xfId="0" applyNumberFormat="1" applyFont="1" applyFill="1" applyBorder="1" applyAlignment="1">
      <alignment vertical="center" wrapText="1"/>
    </xf>
    <xf numFmtId="10" fontId="6" fillId="8" borderId="68" xfId="0" applyNumberFormat="1" applyFont="1" applyFill="1" applyBorder="1" applyAlignment="1">
      <alignment horizontal="right" vertical="center" wrapText="1"/>
    </xf>
    <xf numFmtId="10" fontId="11" fillId="10" borderId="8" xfId="0" applyNumberFormat="1" applyFont="1" applyFill="1" applyBorder="1" applyAlignment="1" applyProtection="1">
      <alignment vertical="center" wrapText="1"/>
      <protection locked="0"/>
    </xf>
    <xf numFmtId="10" fontId="11" fillId="9" borderId="11" xfId="0" applyNumberFormat="1" applyFont="1" applyFill="1" applyBorder="1" applyAlignment="1">
      <alignment vertical="center" wrapText="1"/>
    </xf>
    <xf numFmtId="10" fontId="11" fillId="6" borderId="11" xfId="0" applyNumberFormat="1" applyFont="1" applyFill="1" applyBorder="1" applyAlignment="1">
      <alignment vertical="center" wrapText="1"/>
    </xf>
    <xf numFmtId="10" fontId="11" fillId="10" borderId="11" xfId="0" applyNumberFormat="1" applyFont="1" applyFill="1" applyBorder="1" applyAlignment="1" applyProtection="1">
      <alignment vertical="center" wrapText="1"/>
      <protection locked="0"/>
    </xf>
    <xf numFmtId="10" fontId="11" fillId="0" borderId="11" xfId="0" applyNumberFormat="1" applyFont="1" applyBorder="1" applyAlignment="1">
      <alignment vertical="center" wrapText="1"/>
    </xf>
    <xf numFmtId="10" fontId="11" fillId="5" borderId="11" xfId="0" applyNumberFormat="1" applyFont="1" applyFill="1" applyBorder="1" applyAlignment="1">
      <alignment vertical="center" wrapText="1"/>
    </xf>
    <xf numFmtId="10" fontId="18" fillId="8" borderId="108" xfId="0" applyNumberFormat="1" applyFont="1" applyFill="1" applyBorder="1" applyAlignment="1">
      <alignment vertical="center" wrapText="1"/>
    </xf>
    <xf numFmtId="10" fontId="11" fillId="10" borderId="45" xfId="0" applyNumberFormat="1" applyFont="1" applyFill="1" applyBorder="1" applyAlignment="1" applyProtection="1">
      <alignment horizontal="right" vertical="center" wrapText="1"/>
      <protection locked="0"/>
    </xf>
    <xf numFmtId="10" fontId="11" fillId="10" borderId="11" xfId="0" applyNumberFormat="1" applyFont="1" applyFill="1" applyBorder="1" applyAlignment="1" applyProtection="1">
      <alignment horizontal="right" vertical="center" wrapText="1"/>
      <protection locked="0"/>
    </xf>
    <xf numFmtId="10" fontId="11" fillId="10" borderId="14" xfId="0" applyNumberFormat="1" applyFont="1" applyFill="1" applyBorder="1" applyAlignment="1" applyProtection="1">
      <alignment horizontal="right" vertical="center" wrapText="1"/>
      <protection locked="0"/>
    </xf>
    <xf numFmtId="10" fontId="11" fillId="8" borderId="3" xfId="0" applyNumberFormat="1" applyFont="1" applyFill="1" applyBorder="1" applyAlignment="1">
      <alignment horizontal="right" vertical="center" wrapText="1"/>
    </xf>
    <xf numFmtId="10" fontId="11" fillId="0" borderId="16" xfId="0" applyNumberFormat="1" applyFont="1" applyBorder="1" applyAlignment="1">
      <alignment horizontal="right" vertical="center" wrapText="1"/>
    </xf>
    <xf numFmtId="10" fontId="11" fillId="6" borderId="16" xfId="0" applyNumberFormat="1" applyFont="1" applyFill="1" applyBorder="1" applyAlignment="1">
      <alignment horizontal="right" vertical="center" wrapText="1"/>
    </xf>
    <xf numFmtId="10" fontId="18" fillId="8" borderId="21" xfId="0" applyNumberFormat="1" applyFont="1" applyFill="1" applyBorder="1" applyAlignment="1">
      <alignment horizontal="right" vertical="center" wrapText="1"/>
    </xf>
    <xf numFmtId="10" fontId="13" fillId="0" borderId="11" xfId="0" applyNumberFormat="1" applyFont="1" applyBorder="1" applyAlignment="1" applyProtection="1">
      <alignment vertical="center" wrapText="1"/>
      <protection locked="0"/>
    </xf>
    <xf numFmtId="10" fontId="7" fillId="0" borderId="45" xfId="0" applyNumberFormat="1" applyFont="1" applyBorder="1" applyAlignment="1">
      <alignment vertical="center" wrapText="1"/>
    </xf>
    <xf numFmtId="10" fontId="6" fillId="0" borderId="11" xfId="0" applyNumberFormat="1" applyFont="1" applyBorder="1" applyAlignment="1">
      <alignment vertical="center" wrapText="1"/>
    </xf>
    <xf numFmtId="49" fontId="11" fillId="0" borderId="72" xfId="0" applyNumberFormat="1" applyFont="1" applyBorder="1" applyAlignment="1">
      <alignment horizontal="left" vertical="center" wrapText="1"/>
    </xf>
    <xf numFmtId="49" fontId="7" fillId="0" borderId="29" xfId="0" applyNumberFormat="1" applyFont="1" applyBorder="1" applyAlignment="1">
      <alignment horizontal="left" vertical="center"/>
    </xf>
    <xf numFmtId="164" fontId="7" fillId="0" borderId="0" xfId="0" applyNumberFormat="1" applyFont="1" applyBorder="1" applyAlignment="1">
      <alignment horizontal="right" vertical="center"/>
    </xf>
    <xf numFmtId="49" fontId="6" fillId="7" borderId="26" xfId="0" applyNumberFormat="1" applyFont="1" applyFill="1" applyBorder="1" applyAlignment="1">
      <alignment horizontal="center" vertical="center"/>
    </xf>
    <xf numFmtId="49" fontId="6" fillId="7" borderId="27" xfId="0" applyNumberFormat="1" applyFont="1" applyFill="1" applyBorder="1" applyAlignment="1">
      <alignment horizontal="left" vertical="center"/>
    </xf>
    <xf numFmtId="0" fontId="9" fillId="7" borderId="27" xfId="0" applyFont="1" applyFill="1" applyBorder="1" applyAlignment="1">
      <alignment vertical="center" wrapText="1"/>
    </xf>
    <xf numFmtId="0" fontId="9" fillId="7" borderId="104" xfId="0" applyFont="1" applyFill="1" applyBorder="1" applyAlignment="1">
      <alignment vertical="center" wrapText="1"/>
    </xf>
    <xf numFmtId="0" fontId="16" fillId="0" borderId="28" xfId="0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right"/>
    </xf>
    <xf numFmtId="164" fontId="7" fillId="0" borderId="30" xfId="0" applyNumberFormat="1" applyFont="1" applyBorder="1" applyAlignment="1">
      <alignment horizontal="right" vertical="center"/>
    </xf>
    <xf numFmtId="1" fontId="7" fillId="0" borderId="30" xfId="0" applyNumberFormat="1" applyFont="1" applyBorder="1" applyAlignment="1">
      <alignment horizontal="right"/>
    </xf>
    <xf numFmtId="0" fontId="24" fillId="4" borderId="28" xfId="0" applyFont="1" applyFill="1" applyBorder="1" applyAlignment="1">
      <alignment horizontal="center" vertical="center"/>
    </xf>
    <xf numFmtId="49" fontId="6" fillId="4" borderId="29" xfId="0" applyNumberFormat="1" applyFont="1" applyFill="1" applyBorder="1" applyAlignment="1">
      <alignment horizontal="left" vertical="center"/>
    </xf>
    <xf numFmtId="164" fontId="6" fillId="4" borderId="30" xfId="0" applyNumberFormat="1" applyFont="1" applyFill="1" applyBorder="1" applyAlignment="1">
      <alignment horizontal="right" vertical="center"/>
    </xf>
    <xf numFmtId="0" fontId="24" fillId="4" borderId="31" xfId="0" applyFont="1" applyFill="1" applyBorder="1" applyAlignment="1">
      <alignment horizontal="center" vertical="center"/>
    </xf>
    <xf numFmtId="49" fontId="6" fillId="4" borderId="32" xfId="0" applyNumberFormat="1" applyFont="1" applyFill="1" applyBorder="1" applyAlignment="1">
      <alignment horizontal="left" vertical="center"/>
    </xf>
    <xf numFmtId="164" fontId="6" fillId="4" borderId="105" xfId="0" applyNumberFormat="1" applyFont="1" applyFill="1" applyBorder="1" applyAlignment="1">
      <alignment horizontal="right" vertical="center"/>
    </xf>
    <xf numFmtId="0" fontId="6" fillId="0" borderId="57" xfId="0" applyFont="1" applyBorder="1" applyAlignment="1">
      <alignment horizontal="right" vertical="center" wrapText="1"/>
    </xf>
    <xf numFmtId="0" fontId="6" fillId="0" borderId="50" xfId="0" applyFont="1" applyBorder="1" applyAlignment="1">
      <alignment horizontal="right" vertical="center" wrapText="1"/>
    </xf>
    <xf numFmtId="0" fontId="6" fillId="0" borderId="53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19" fillId="0" borderId="0" xfId="0" applyFont="1"/>
    <xf numFmtId="0" fontId="25" fillId="0" borderId="0" xfId="0" applyFont="1"/>
    <xf numFmtId="0" fontId="3" fillId="0" borderId="11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justify" vertical="center" wrapText="1"/>
    </xf>
    <xf numFmtId="1" fontId="3" fillId="0" borderId="105" xfId="0" applyNumberFormat="1" applyFont="1" applyBorder="1" applyAlignment="1" applyProtection="1">
      <alignment horizontal="center" vertical="center" wrapText="1"/>
      <protection locked="0"/>
    </xf>
    <xf numFmtId="1" fontId="4" fillId="0" borderId="89" xfId="0" applyNumberFormat="1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justify" vertical="center" wrapText="1"/>
    </xf>
    <xf numFmtId="0" fontId="4" fillId="0" borderId="84" xfId="0" applyFont="1" applyBorder="1" applyAlignment="1">
      <alignment horizontal="justify" vertical="center" wrapText="1"/>
    </xf>
    <xf numFmtId="165" fontId="3" fillId="0" borderId="104" xfId="0" applyNumberFormat="1" applyFont="1" applyBorder="1" applyAlignment="1">
      <alignment horizontal="justify" vertical="center" wrapText="1"/>
    </xf>
    <xf numFmtId="0" fontId="16" fillId="0" borderId="92" xfId="0" applyFont="1" applyBorder="1" applyAlignment="1">
      <alignment horizontal="center" vertical="center"/>
    </xf>
    <xf numFmtId="49" fontId="7" fillId="0" borderId="106" xfId="0" applyNumberFormat="1" applyFont="1" applyBorder="1" applyAlignment="1">
      <alignment horizontal="left" vertical="center"/>
    </xf>
    <xf numFmtId="1" fontId="7" fillId="0" borderId="93" xfId="0" applyNumberFormat="1" applyFont="1" applyBorder="1" applyAlignment="1">
      <alignment horizontal="right"/>
    </xf>
    <xf numFmtId="0" fontId="16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/>
    <xf numFmtId="0" fontId="16" fillId="4" borderId="31" xfId="0" applyFont="1" applyFill="1" applyBorder="1" applyAlignment="1">
      <alignment horizontal="center" vertical="center"/>
    </xf>
    <xf numFmtId="49" fontId="7" fillId="4" borderId="32" xfId="0" applyNumberFormat="1" applyFont="1" applyFill="1" applyBorder="1" applyAlignment="1">
      <alignment horizontal="left" vertical="center"/>
    </xf>
    <xf numFmtId="166" fontId="16" fillId="0" borderId="0" xfId="0" applyNumberFormat="1" applyFont="1"/>
    <xf numFmtId="166" fontId="16" fillId="5" borderId="0" xfId="0" applyNumberFormat="1" applyFont="1" applyFill="1"/>
    <xf numFmtId="10" fontId="12" fillId="0" borderId="11" xfId="1" applyNumberFormat="1" applyFont="1" applyBorder="1" applyAlignment="1">
      <alignment horizontal="center" vertical="center" wrapText="1"/>
    </xf>
    <xf numFmtId="10" fontId="9" fillId="0" borderId="11" xfId="1" applyNumberFormat="1" applyFont="1" applyBorder="1" applyAlignment="1">
      <alignment horizontal="center" vertical="center" wrapText="1"/>
    </xf>
    <xf numFmtId="1" fontId="7" fillId="5" borderId="53" xfId="0" applyNumberFormat="1" applyFont="1" applyFill="1" applyBorder="1" applyAlignment="1">
      <alignment horizontal="center" vertical="center" wrapText="1"/>
    </xf>
    <xf numFmtId="0" fontId="6" fillId="0" borderId="55" xfId="0" applyFont="1" applyBorder="1" applyAlignment="1">
      <alignment horizontal="right" vertical="center" wrapText="1"/>
    </xf>
    <xf numFmtId="0" fontId="6" fillId="0" borderId="56" xfId="0" applyFont="1" applyBorder="1" applyAlignment="1">
      <alignment horizontal="right" vertical="center" wrapText="1"/>
    </xf>
    <xf numFmtId="0" fontId="6" fillId="0" borderId="52" xfId="0" applyFont="1" applyBorder="1" applyAlignment="1">
      <alignment horizontal="right" vertical="center" wrapText="1"/>
    </xf>
    <xf numFmtId="0" fontId="6" fillId="0" borderId="57" xfId="0" applyFont="1" applyBorder="1" applyAlignment="1">
      <alignment horizontal="right" vertical="center" wrapText="1"/>
    </xf>
    <xf numFmtId="0" fontId="6" fillId="0" borderId="50" xfId="0" applyFont="1" applyBorder="1" applyAlignment="1">
      <alignment horizontal="right" vertical="center" wrapText="1"/>
    </xf>
    <xf numFmtId="0" fontId="6" fillId="0" borderId="53" xfId="0" applyFont="1" applyBorder="1" applyAlignment="1">
      <alignment horizontal="right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49" fontId="6" fillId="7" borderId="22" xfId="0" applyNumberFormat="1" applyFont="1" applyFill="1" applyBorder="1" applyAlignment="1">
      <alignment horizontal="left" vertical="center"/>
    </xf>
    <xf numFmtId="49" fontId="6" fillId="7" borderId="25" xfId="0" applyNumberFormat="1" applyFont="1" applyFill="1" applyBorder="1" applyAlignment="1">
      <alignment horizontal="left" vertical="center"/>
    </xf>
    <xf numFmtId="49" fontId="6" fillId="7" borderId="23" xfId="0" applyNumberFormat="1" applyFont="1" applyFill="1" applyBorder="1" applyAlignment="1">
      <alignment horizontal="left" vertical="center"/>
    </xf>
    <xf numFmtId="0" fontId="6" fillId="0" borderId="58" xfId="0" applyFont="1" applyBorder="1" applyAlignment="1">
      <alignment horizontal="right" vertical="center" wrapText="1"/>
    </xf>
    <xf numFmtId="0" fontId="6" fillId="0" borderId="59" xfId="0" applyFont="1" applyBorder="1" applyAlignment="1">
      <alignment horizontal="right" vertical="center" wrapText="1"/>
    </xf>
    <xf numFmtId="0" fontId="6" fillId="0" borderId="65" xfId="0" applyFont="1" applyBorder="1" applyAlignment="1">
      <alignment horizontal="right" vertical="center" wrapText="1"/>
    </xf>
    <xf numFmtId="0" fontId="6" fillId="0" borderId="54" xfId="0" applyFont="1" applyBorder="1" applyAlignment="1">
      <alignment horizontal="right" vertical="center" wrapText="1"/>
    </xf>
    <xf numFmtId="0" fontId="6" fillId="0" borderId="51" xfId="0" applyFont="1" applyBorder="1" applyAlignment="1">
      <alignment horizontal="right" vertical="center" wrapText="1"/>
    </xf>
    <xf numFmtId="0" fontId="6" fillId="0" borderId="64" xfId="0" applyFont="1" applyBorder="1" applyAlignment="1">
      <alignment horizontal="righ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49" fontId="6" fillId="2" borderId="22" xfId="0" applyNumberFormat="1" applyFont="1" applyFill="1" applyBorder="1" applyAlignment="1">
      <alignment horizontal="left" vertical="center"/>
    </xf>
    <xf numFmtId="49" fontId="6" fillId="2" borderId="25" xfId="0" applyNumberFormat="1" applyFont="1" applyFill="1" applyBorder="1" applyAlignment="1">
      <alignment horizontal="left" vertical="center"/>
    </xf>
    <xf numFmtId="0" fontId="6" fillId="10" borderId="57" xfId="0" applyFont="1" applyFill="1" applyBorder="1" applyAlignment="1">
      <alignment horizontal="right" vertical="center" wrapText="1"/>
    </xf>
    <xf numFmtId="0" fontId="6" fillId="10" borderId="50" xfId="0" applyFont="1" applyFill="1" applyBorder="1" applyAlignment="1">
      <alignment horizontal="right" vertical="center" wrapText="1"/>
    </xf>
    <xf numFmtId="0" fontId="6" fillId="10" borderId="51" xfId="0" applyFont="1" applyFill="1" applyBorder="1" applyAlignment="1">
      <alignment horizontal="right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11" borderId="63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right" vertical="center" wrapText="1"/>
    </xf>
    <xf numFmtId="0" fontId="6" fillId="0" borderId="49" xfId="0" applyFont="1" applyBorder="1" applyAlignment="1">
      <alignment horizontal="right" vertical="center" wrapText="1"/>
    </xf>
    <xf numFmtId="0" fontId="6" fillId="0" borderId="60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21" fillId="8" borderId="107" xfId="0" applyNumberFormat="1" applyFont="1" applyFill="1" applyBorder="1" applyAlignment="1">
      <alignment horizontal="left" vertical="center"/>
    </xf>
    <xf numFmtId="49" fontId="21" fillId="8" borderId="0" xfId="0" applyNumberFormat="1" applyFont="1" applyFill="1" applyBorder="1" applyAlignment="1">
      <alignment horizontal="left" vertical="center"/>
    </xf>
    <xf numFmtId="49" fontId="18" fillId="2" borderId="22" xfId="0" applyNumberFormat="1" applyFont="1" applyFill="1" applyBorder="1" applyAlignment="1">
      <alignment horizontal="left" vertical="center"/>
    </xf>
    <xf numFmtId="49" fontId="18" fillId="2" borderId="25" xfId="0" applyNumberFormat="1" applyFont="1" applyFill="1" applyBorder="1" applyAlignment="1">
      <alignment horizontal="left" vertical="center"/>
    </xf>
    <xf numFmtId="49" fontId="18" fillId="2" borderId="24" xfId="0" applyNumberFormat="1" applyFont="1" applyFill="1" applyBorder="1" applyAlignment="1">
      <alignment horizontal="left" vertical="center"/>
    </xf>
    <xf numFmtId="49" fontId="6" fillId="2" borderId="24" xfId="0" applyNumberFormat="1" applyFont="1" applyFill="1" applyBorder="1" applyAlignment="1">
      <alignment horizontal="left" vertical="center"/>
    </xf>
    <xf numFmtId="49" fontId="6" fillId="2" borderId="23" xfId="0" applyNumberFormat="1" applyFont="1" applyFill="1" applyBorder="1" applyAlignment="1">
      <alignment horizontal="left" vertical="center"/>
    </xf>
    <xf numFmtId="49" fontId="6" fillId="8" borderId="22" xfId="0" applyNumberFormat="1" applyFont="1" applyFill="1" applyBorder="1" applyAlignment="1">
      <alignment horizontal="center" vertical="center"/>
    </xf>
    <xf numFmtId="49" fontId="6" fillId="8" borderId="25" xfId="0" applyNumberFormat="1" applyFont="1" applyFill="1" applyBorder="1" applyAlignment="1">
      <alignment horizontal="center" vertical="center"/>
    </xf>
    <xf numFmtId="49" fontId="6" fillId="8" borderId="23" xfId="0" applyNumberFormat="1" applyFont="1" applyFill="1" applyBorder="1" applyAlignment="1">
      <alignment horizontal="center" vertical="center"/>
    </xf>
    <xf numFmtId="49" fontId="7" fillId="8" borderId="107" xfId="0" applyNumberFormat="1" applyFont="1" applyFill="1" applyBorder="1" applyAlignment="1">
      <alignment horizontal="left" vertical="center"/>
    </xf>
    <xf numFmtId="49" fontId="6" fillId="2" borderId="109" xfId="0" applyNumberFormat="1" applyFont="1" applyFill="1" applyBorder="1" applyAlignment="1">
      <alignment horizontal="left" vertical="center"/>
    </xf>
    <xf numFmtId="49" fontId="6" fillId="2" borderId="47" xfId="0" applyNumberFormat="1" applyFont="1" applyFill="1" applyBorder="1" applyAlignment="1">
      <alignment horizontal="left" vertical="center"/>
    </xf>
    <xf numFmtId="49" fontId="6" fillId="3" borderId="47" xfId="0" applyNumberFormat="1" applyFont="1" applyFill="1" applyBorder="1" applyAlignment="1">
      <alignment horizontal="left" vertical="center"/>
    </xf>
    <xf numFmtId="49" fontId="6" fillId="3" borderId="48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14</xdr:col>
      <xdr:colOff>379728</xdr:colOff>
      <xdr:row>13</xdr:row>
      <xdr:rowOff>110202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0540" y="190500"/>
          <a:ext cx="10171428" cy="23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2</xdr:row>
      <xdr:rowOff>38100</xdr:rowOff>
    </xdr:from>
    <xdr:to>
      <xdr:col>15</xdr:col>
      <xdr:colOff>90073</xdr:colOff>
      <xdr:row>21</xdr:row>
      <xdr:rowOff>163380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571500"/>
          <a:ext cx="10933333" cy="36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5"/>
  <sheetViews>
    <sheetView tabSelected="1" zoomScaleNormal="100" workbookViewId="0">
      <selection activeCell="C126" sqref="C126"/>
    </sheetView>
  </sheetViews>
  <sheetFormatPr defaultColWidth="8.7109375" defaultRowHeight="12.75" x14ac:dyDescent="0.2"/>
  <cols>
    <col min="1" max="1" width="9.140625" style="139" customWidth="1"/>
    <col min="2" max="2" width="89" style="178" customWidth="1"/>
    <col min="3" max="3" width="17.5703125" style="178" bestFit="1" customWidth="1"/>
    <col min="4" max="4" width="24.140625" style="178" bestFit="1" customWidth="1"/>
    <col min="5" max="6" width="8.7109375" style="56"/>
    <col min="7" max="7" width="10.28515625" style="56" bestFit="1" customWidth="1"/>
    <col min="8" max="16384" width="8.7109375" style="56"/>
  </cols>
  <sheetData>
    <row r="1" spans="1:4" x14ac:dyDescent="0.2">
      <c r="A1" s="314" t="s">
        <v>0</v>
      </c>
      <c r="B1" s="314"/>
      <c r="C1" s="314"/>
      <c r="D1" s="314"/>
    </row>
    <row r="2" spans="1:4" x14ac:dyDescent="0.2">
      <c r="A2" s="314" t="s">
        <v>10</v>
      </c>
      <c r="B2" s="314"/>
      <c r="C2" s="314"/>
      <c r="D2" s="314"/>
    </row>
    <row r="3" spans="1:4" x14ac:dyDescent="0.2">
      <c r="A3" s="314" t="s">
        <v>168</v>
      </c>
      <c r="B3" s="314"/>
      <c r="C3" s="314"/>
      <c r="D3" s="314"/>
    </row>
    <row r="4" spans="1:4" ht="13.5" thickBot="1" x14ac:dyDescent="0.25">
      <c r="B4" s="19" t="s">
        <v>1</v>
      </c>
      <c r="C4" s="20" t="s">
        <v>1</v>
      </c>
      <c r="D4" s="20" t="s">
        <v>1</v>
      </c>
    </row>
    <row r="5" spans="1:4" ht="13.5" thickTop="1" x14ac:dyDescent="0.2">
      <c r="A5" s="281" t="s">
        <v>16</v>
      </c>
      <c r="B5" s="282"/>
      <c r="C5" s="283"/>
      <c r="D5" s="133" t="s">
        <v>147</v>
      </c>
    </row>
    <row r="6" spans="1:4" x14ac:dyDescent="0.2">
      <c r="A6" s="284" t="s">
        <v>124</v>
      </c>
      <c r="B6" s="285"/>
      <c r="C6" s="286"/>
      <c r="D6" s="197"/>
    </row>
    <row r="7" spans="1:4" ht="13.5" thickBot="1" x14ac:dyDescent="0.25">
      <c r="A7" s="292" t="s">
        <v>18</v>
      </c>
      <c r="B7" s="293"/>
      <c r="C7" s="295"/>
      <c r="D7" s="198" t="s">
        <v>17</v>
      </c>
    </row>
    <row r="8" spans="1:4" ht="14.25" thickTop="1" thickBot="1" x14ac:dyDescent="0.25">
      <c r="B8" s="86"/>
      <c r="C8" s="21"/>
      <c r="D8" s="22"/>
    </row>
    <row r="9" spans="1:4" ht="14.25" thickTop="1" thickBot="1" x14ac:dyDescent="0.25">
      <c r="A9" s="298" t="s">
        <v>38</v>
      </c>
      <c r="B9" s="299"/>
      <c r="C9" s="299"/>
      <c r="D9" s="300"/>
    </row>
    <row r="10" spans="1:4" ht="13.5" thickTop="1" x14ac:dyDescent="0.2">
      <c r="A10" s="311" t="s">
        <v>40</v>
      </c>
      <c r="B10" s="312"/>
      <c r="C10" s="313"/>
      <c r="D10" s="199" t="s">
        <v>48</v>
      </c>
    </row>
    <row r="11" spans="1:4" x14ac:dyDescent="0.2">
      <c r="A11" s="284" t="s">
        <v>19</v>
      </c>
      <c r="B11" s="285"/>
      <c r="C11" s="286"/>
      <c r="D11" s="134" t="s">
        <v>47</v>
      </c>
    </row>
    <row r="12" spans="1:4" x14ac:dyDescent="0.2">
      <c r="A12" s="284" t="s">
        <v>39</v>
      </c>
      <c r="B12" s="285"/>
      <c r="C12" s="286"/>
      <c r="D12" s="199">
        <v>2020</v>
      </c>
    </row>
    <row r="13" spans="1:4" ht="13.5" thickBot="1" x14ac:dyDescent="0.25">
      <c r="A13" s="292" t="s">
        <v>20</v>
      </c>
      <c r="B13" s="293"/>
      <c r="C13" s="295"/>
      <c r="D13" s="135">
        <v>12</v>
      </c>
    </row>
    <row r="14" spans="1:4" ht="14.25" thickTop="1" thickBot="1" x14ac:dyDescent="0.25">
      <c r="B14" s="86"/>
      <c r="C14" s="21"/>
      <c r="D14" s="21"/>
    </row>
    <row r="15" spans="1:4" ht="14.25" thickTop="1" thickBot="1" x14ac:dyDescent="0.25">
      <c r="A15" s="306" t="s">
        <v>21</v>
      </c>
      <c r="B15" s="307"/>
      <c r="C15" s="307"/>
      <c r="D15" s="308"/>
    </row>
    <row r="16" spans="1:4" ht="15" customHeight="1" thickTop="1" thickBot="1" x14ac:dyDescent="0.25">
      <c r="A16" s="309" t="s">
        <v>22</v>
      </c>
      <c r="B16" s="309"/>
      <c r="C16" s="130" t="s">
        <v>23</v>
      </c>
      <c r="D16" s="23" t="s">
        <v>24</v>
      </c>
    </row>
    <row r="17" spans="1:4" ht="14.25" thickTop="1" thickBot="1" x14ac:dyDescent="0.25">
      <c r="A17" s="310" t="s">
        <v>182</v>
      </c>
      <c r="B17" s="310"/>
      <c r="C17" s="131" t="s">
        <v>148</v>
      </c>
      <c r="D17" s="136">
        <v>2</v>
      </c>
    </row>
    <row r="18" spans="1:4" ht="14.25" thickTop="1" thickBot="1" x14ac:dyDescent="0.25">
      <c r="A18" s="140"/>
      <c r="B18" s="87"/>
      <c r="C18" s="24"/>
      <c r="D18" s="24"/>
    </row>
    <row r="19" spans="1:4" ht="14.25" thickTop="1" thickBot="1" x14ac:dyDescent="0.25">
      <c r="A19" s="298" t="s">
        <v>42</v>
      </c>
      <c r="B19" s="299"/>
      <c r="C19" s="299"/>
      <c r="D19" s="300"/>
    </row>
    <row r="20" spans="1:4" ht="13.5" thickTop="1" x14ac:dyDescent="0.2">
      <c r="A20" s="281" t="s">
        <v>96</v>
      </c>
      <c r="B20" s="282"/>
      <c r="C20" s="283"/>
      <c r="D20" s="137" t="s">
        <v>149</v>
      </c>
    </row>
    <row r="21" spans="1:4" x14ac:dyDescent="0.2">
      <c r="A21" s="284" t="s">
        <v>44</v>
      </c>
      <c r="B21" s="285"/>
      <c r="C21" s="286"/>
      <c r="D21" s="138" t="s">
        <v>150</v>
      </c>
    </row>
    <row r="22" spans="1:4" x14ac:dyDescent="0.2">
      <c r="A22" s="251"/>
      <c r="B22" s="252"/>
      <c r="C22" s="253" t="s">
        <v>183</v>
      </c>
      <c r="D22" s="280">
        <v>23957</v>
      </c>
    </row>
    <row r="23" spans="1:4" x14ac:dyDescent="0.2">
      <c r="A23" s="284" t="s">
        <v>43</v>
      </c>
      <c r="B23" s="285"/>
      <c r="C23" s="286"/>
      <c r="D23" s="200">
        <v>2192.65</v>
      </c>
    </row>
    <row r="24" spans="1:4" x14ac:dyDescent="0.2">
      <c r="A24" s="284" t="s">
        <v>45</v>
      </c>
      <c r="B24" s="285"/>
      <c r="C24" s="286"/>
      <c r="D24" s="138" t="s">
        <v>149</v>
      </c>
    </row>
    <row r="25" spans="1:4" ht="13.5" thickBot="1" x14ac:dyDescent="0.25">
      <c r="A25" s="292" t="s">
        <v>46</v>
      </c>
      <c r="B25" s="293"/>
      <c r="C25" s="295"/>
      <c r="D25" s="201">
        <v>43831</v>
      </c>
    </row>
    <row r="26" spans="1:4" ht="14.25" thickTop="1" thickBot="1" x14ac:dyDescent="0.25">
      <c r="B26" s="86"/>
      <c r="C26" s="21"/>
      <c r="D26" s="21"/>
    </row>
    <row r="27" spans="1:4" ht="14.25" thickTop="1" thickBot="1" x14ac:dyDescent="0.25">
      <c r="A27" s="298" t="s">
        <v>41</v>
      </c>
      <c r="B27" s="299"/>
      <c r="C27" s="299"/>
      <c r="D27" s="300"/>
    </row>
    <row r="28" spans="1:4" ht="13.5" thickTop="1" x14ac:dyDescent="0.2">
      <c r="A28" s="281" t="s">
        <v>13</v>
      </c>
      <c r="B28" s="282"/>
      <c r="C28" s="297"/>
      <c r="D28" s="202">
        <v>5.5</v>
      </c>
    </row>
    <row r="29" spans="1:4" x14ac:dyDescent="0.2">
      <c r="A29" s="284" t="s">
        <v>15</v>
      </c>
      <c r="B29" s="285"/>
      <c r="C29" s="296"/>
      <c r="D29" s="203">
        <v>37.5</v>
      </c>
    </row>
    <row r="30" spans="1:4" ht="14.45" customHeight="1" x14ac:dyDescent="0.2">
      <c r="A30" s="284" t="s">
        <v>14</v>
      </c>
      <c r="B30" s="285"/>
      <c r="C30" s="296"/>
      <c r="D30" s="203">
        <v>140</v>
      </c>
    </row>
    <row r="31" spans="1:4" x14ac:dyDescent="0.2">
      <c r="A31" s="284" t="s">
        <v>116</v>
      </c>
      <c r="B31" s="285"/>
      <c r="C31" s="296"/>
      <c r="D31" s="204">
        <v>0</v>
      </c>
    </row>
    <row r="32" spans="1:4" x14ac:dyDescent="0.2">
      <c r="A32" s="284" t="s">
        <v>26</v>
      </c>
      <c r="B32" s="285"/>
      <c r="C32" s="296"/>
      <c r="D32" s="203">
        <v>9</v>
      </c>
    </row>
    <row r="33" spans="1:4" x14ac:dyDescent="0.2">
      <c r="A33" s="284" t="s">
        <v>141</v>
      </c>
      <c r="B33" s="285"/>
      <c r="C33" s="296"/>
      <c r="D33" s="204">
        <v>14</v>
      </c>
    </row>
    <row r="34" spans="1:4" x14ac:dyDescent="0.2">
      <c r="A34" s="303" t="s">
        <v>140</v>
      </c>
      <c r="B34" s="304"/>
      <c r="C34" s="305"/>
      <c r="D34" s="204">
        <v>0</v>
      </c>
    </row>
    <row r="35" spans="1:4" ht="13.5" thickBot="1" x14ac:dyDescent="0.25">
      <c r="A35" s="292" t="s">
        <v>25</v>
      </c>
      <c r="B35" s="293"/>
      <c r="C35" s="294"/>
      <c r="D35" s="205">
        <v>15</v>
      </c>
    </row>
    <row r="36" spans="1:4" ht="14.25" thickTop="1" thickBot="1" x14ac:dyDescent="0.25">
      <c r="A36" s="21"/>
      <c r="B36" s="86"/>
      <c r="C36" s="21"/>
      <c r="D36" s="25"/>
    </row>
    <row r="37" spans="1:4" ht="13.5" thickBot="1" x14ac:dyDescent="0.25">
      <c r="A37" s="26" t="s">
        <v>101</v>
      </c>
      <c r="B37" s="289" t="s">
        <v>114</v>
      </c>
      <c r="C37" s="290"/>
      <c r="D37" s="291"/>
    </row>
    <row r="38" spans="1:4" ht="15.75" customHeight="1" thickBot="1" x14ac:dyDescent="0.25">
      <c r="B38" s="86"/>
      <c r="C38" s="21"/>
      <c r="D38" s="21"/>
    </row>
    <row r="39" spans="1:4" ht="39" thickBot="1" x14ac:dyDescent="0.25">
      <c r="A39" s="141"/>
      <c r="B39" s="179" t="s">
        <v>2</v>
      </c>
      <c r="C39" s="180" t="s">
        <v>3</v>
      </c>
      <c r="D39" s="180" t="s">
        <v>165</v>
      </c>
    </row>
    <row r="40" spans="1:4" ht="13.5" thickBot="1" x14ac:dyDescent="0.25">
      <c r="A40" s="301" t="s">
        <v>4</v>
      </c>
      <c r="B40" s="302"/>
      <c r="C40" s="287" t="s">
        <v>1</v>
      </c>
      <c r="D40" s="288"/>
    </row>
    <row r="41" spans="1:4" ht="13.5" thickBot="1" x14ac:dyDescent="0.25">
      <c r="A41" s="27">
        <v>1</v>
      </c>
      <c r="B41" s="88" t="s">
        <v>11</v>
      </c>
      <c r="C41" s="28" t="s">
        <v>1</v>
      </c>
      <c r="D41" s="29" t="s">
        <v>12</v>
      </c>
    </row>
    <row r="42" spans="1:4" x14ac:dyDescent="0.2">
      <c r="A42" s="142" t="s">
        <v>29</v>
      </c>
      <c r="B42" s="89" t="s">
        <v>61</v>
      </c>
      <c r="C42" s="30" t="s">
        <v>1</v>
      </c>
      <c r="D42" s="207">
        <f>D23</f>
        <v>2192.65</v>
      </c>
    </row>
    <row r="43" spans="1:4" x14ac:dyDescent="0.2">
      <c r="A43" s="142" t="s">
        <v>30</v>
      </c>
      <c r="B43" s="90" t="s">
        <v>98</v>
      </c>
      <c r="C43" s="278">
        <v>0.3</v>
      </c>
      <c r="D43" s="208">
        <f>C43*D42</f>
        <v>657.79499999999996</v>
      </c>
    </row>
    <row r="44" spans="1:4" x14ac:dyDescent="0.2">
      <c r="A44" s="142" t="s">
        <v>31</v>
      </c>
      <c r="B44" s="90" t="s">
        <v>99</v>
      </c>
      <c r="C44" s="32" t="s">
        <v>1</v>
      </c>
      <c r="D44" s="208">
        <v>0</v>
      </c>
    </row>
    <row r="45" spans="1:4" x14ac:dyDescent="0.2">
      <c r="A45" s="142" t="s">
        <v>32</v>
      </c>
      <c r="B45" s="90" t="s">
        <v>180</v>
      </c>
      <c r="C45" s="279">
        <v>0.1166</v>
      </c>
      <c r="D45" s="208">
        <f>(D42+D43)*C45</f>
        <v>332.36188700000002</v>
      </c>
    </row>
    <row r="46" spans="1:4" x14ac:dyDescent="0.2">
      <c r="A46" s="142" t="s">
        <v>33</v>
      </c>
      <c r="B46" s="90" t="s">
        <v>181</v>
      </c>
      <c r="C46" s="279">
        <v>9.9959999999999993E-2</v>
      </c>
      <c r="D46" s="208">
        <f>(D42+D43)*C46</f>
        <v>284.93048219999997</v>
      </c>
    </row>
    <row r="47" spans="1:4" ht="13.5" thickBot="1" x14ac:dyDescent="0.25">
      <c r="A47" s="143" t="s">
        <v>60</v>
      </c>
      <c r="B47" s="91" t="s">
        <v>62</v>
      </c>
      <c r="C47" s="34" t="s">
        <v>1</v>
      </c>
      <c r="D47" s="209">
        <v>0</v>
      </c>
    </row>
    <row r="48" spans="1:4" ht="15.75" customHeight="1" thickBot="1" x14ac:dyDescent="0.25">
      <c r="A48" s="325" t="s">
        <v>5</v>
      </c>
      <c r="B48" s="326"/>
      <c r="C48" s="327"/>
      <c r="D48" s="61">
        <f>SUM(D42:D47)</f>
        <v>3467.7373692000001</v>
      </c>
    </row>
    <row r="49" spans="1:7" ht="13.5" thickBot="1" x14ac:dyDescent="0.25">
      <c r="B49" s="92" t="s">
        <v>1</v>
      </c>
      <c r="C49" s="36" t="s">
        <v>1</v>
      </c>
      <c r="D49" s="37" t="s">
        <v>1</v>
      </c>
    </row>
    <row r="50" spans="1:7" ht="13.5" thickBot="1" x14ac:dyDescent="0.25">
      <c r="A50" s="329" t="s">
        <v>52</v>
      </c>
      <c r="B50" s="330"/>
      <c r="C50" s="181"/>
      <c r="D50" s="182"/>
    </row>
    <row r="51" spans="1:7" ht="13.5" thickBot="1" x14ac:dyDescent="0.25">
      <c r="A51" s="55" t="s">
        <v>54</v>
      </c>
      <c r="B51" s="331" t="s">
        <v>49</v>
      </c>
      <c r="C51" s="331"/>
      <c r="D51" s="332"/>
    </row>
    <row r="52" spans="1:7" ht="15.75" customHeight="1" x14ac:dyDescent="0.2">
      <c r="A52" s="144" t="s">
        <v>29</v>
      </c>
      <c r="B52" s="115" t="s">
        <v>129</v>
      </c>
      <c r="C52" s="214">
        <v>8.3299999999999999E-2</v>
      </c>
      <c r="D52" s="70">
        <f>C52*D48</f>
        <v>288.86252285436001</v>
      </c>
    </row>
    <row r="53" spans="1:7" ht="29.25" customHeight="1" thickBot="1" x14ac:dyDescent="0.25">
      <c r="A53" s="145" t="s">
        <v>30</v>
      </c>
      <c r="B53" s="116" t="s">
        <v>131</v>
      </c>
      <c r="C53" s="215">
        <v>0.121</v>
      </c>
      <c r="D53" s="72">
        <f>C53*D48</f>
        <v>419.59622167319998</v>
      </c>
    </row>
    <row r="54" spans="1:7" ht="13.5" thickBot="1" x14ac:dyDescent="0.25">
      <c r="A54" s="325" t="s">
        <v>120</v>
      </c>
      <c r="B54" s="327"/>
      <c r="C54" s="216">
        <f>SUM(C52:C53)</f>
        <v>0.20429999999999998</v>
      </c>
      <c r="D54" s="61">
        <f>SUM(D52:D53)</f>
        <v>708.45874452755993</v>
      </c>
    </row>
    <row r="55" spans="1:7" x14ac:dyDescent="0.2">
      <c r="A55" s="328" t="s">
        <v>135</v>
      </c>
      <c r="B55" s="328"/>
      <c r="C55" s="328"/>
      <c r="D55" s="328"/>
    </row>
    <row r="56" spans="1:7" ht="13.5" thickBot="1" x14ac:dyDescent="0.25">
      <c r="A56" s="140"/>
      <c r="B56" s="93"/>
      <c r="C56" s="40"/>
      <c r="D56" s="40"/>
    </row>
    <row r="57" spans="1:7" ht="13.5" thickBot="1" x14ac:dyDescent="0.25">
      <c r="A57" s="38" t="s">
        <v>55</v>
      </c>
      <c r="B57" s="94" t="s">
        <v>51</v>
      </c>
      <c r="C57" s="41"/>
      <c r="D57" s="29" t="s">
        <v>12</v>
      </c>
    </row>
    <row r="58" spans="1:7" x14ac:dyDescent="0.2">
      <c r="A58" s="146" t="s">
        <v>29</v>
      </c>
      <c r="B58" s="95" t="s">
        <v>63</v>
      </c>
      <c r="C58" s="42">
        <v>0.2</v>
      </c>
      <c r="D58" s="31">
        <f>($D$48+$D$54)*C58</f>
        <v>835.23922274551205</v>
      </c>
    </row>
    <row r="59" spans="1:7" x14ac:dyDescent="0.2">
      <c r="A59" s="83" t="s">
        <v>30</v>
      </c>
      <c r="B59" s="96" t="s">
        <v>64</v>
      </c>
      <c r="C59" s="43">
        <v>1.4999999999999999E-2</v>
      </c>
      <c r="D59" s="33">
        <f>($D$48+$D$54)*C59</f>
        <v>62.642941705913401</v>
      </c>
      <c r="G59" s="276"/>
    </row>
    <row r="60" spans="1:7" x14ac:dyDescent="0.2">
      <c r="A60" s="83" t="s">
        <v>31</v>
      </c>
      <c r="B60" s="96" t="s">
        <v>65</v>
      </c>
      <c r="C60" s="43">
        <v>0.01</v>
      </c>
      <c r="D60" s="33">
        <f t="shared" ref="D60:D62" si="0">($D$48+$D$54)*C60</f>
        <v>41.761961137275605</v>
      </c>
    </row>
    <row r="61" spans="1:7" s="85" customFormat="1" x14ac:dyDescent="0.2">
      <c r="A61" s="83" t="s">
        <v>32</v>
      </c>
      <c r="B61" s="96" t="s">
        <v>66</v>
      </c>
      <c r="C61" s="43">
        <v>2E-3</v>
      </c>
      <c r="D61" s="33">
        <f t="shared" si="0"/>
        <v>8.3523922274551214</v>
      </c>
      <c r="G61" s="277"/>
    </row>
    <row r="62" spans="1:7" x14ac:dyDescent="0.2">
      <c r="A62" s="83" t="s">
        <v>33</v>
      </c>
      <c r="B62" s="96" t="s">
        <v>67</v>
      </c>
      <c r="C62" s="43">
        <v>2.5000000000000001E-2</v>
      </c>
      <c r="D62" s="33">
        <f t="shared" si="0"/>
        <v>104.40490284318901</v>
      </c>
    </row>
    <row r="63" spans="1:7" x14ac:dyDescent="0.2">
      <c r="A63" s="147" t="s">
        <v>58</v>
      </c>
      <c r="B63" s="97" t="s">
        <v>68</v>
      </c>
      <c r="C63" s="80">
        <v>0.08</v>
      </c>
      <c r="D63" s="81">
        <f>($D$48+$D$54)*C63</f>
        <v>334.09568909820484</v>
      </c>
    </row>
    <row r="64" spans="1:7" x14ac:dyDescent="0.2">
      <c r="A64" s="210" t="s">
        <v>59</v>
      </c>
      <c r="B64" s="211" t="s">
        <v>69</v>
      </c>
      <c r="C64" s="212">
        <v>0.03</v>
      </c>
      <c r="D64" s="206">
        <f>($D$48+$D$54)*C64</f>
        <v>125.2858834118268</v>
      </c>
    </row>
    <row r="65" spans="1:4" ht="13.5" thickBot="1" x14ac:dyDescent="0.25">
      <c r="A65" s="148" t="s">
        <v>60</v>
      </c>
      <c r="B65" s="98" t="s">
        <v>70</v>
      </c>
      <c r="C65" s="63">
        <v>6.0000000000000001E-3</v>
      </c>
      <c r="D65" s="33">
        <f>($D$48+$D$54)*C65</f>
        <v>25.057176682365363</v>
      </c>
    </row>
    <row r="66" spans="1:4" ht="13.5" thickBot="1" x14ac:dyDescent="0.25">
      <c r="A66" s="325" t="s">
        <v>120</v>
      </c>
      <c r="B66" s="327"/>
      <c r="C66" s="64">
        <f>SUM(C58:C65)</f>
        <v>0.3680000000000001</v>
      </c>
      <c r="D66" s="65">
        <f>SUM(D58:D65)</f>
        <v>1536.8401698517418</v>
      </c>
    </row>
    <row r="67" spans="1:4" x14ac:dyDescent="0.2">
      <c r="A67" s="318" t="s">
        <v>133</v>
      </c>
      <c r="B67" s="318"/>
      <c r="C67" s="318"/>
      <c r="D67" s="318"/>
    </row>
    <row r="68" spans="1:4" x14ac:dyDescent="0.2">
      <c r="A68" s="319" t="s">
        <v>134</v>
      </c>
      <c r="B68" s="319"/>
      <c r="C68" s="319"/>
      <c r="D68" s="319"/>
    </row>
    <row r="69" spans="1:4" ht="13.5" thickBot="1" x14ac:dyDescent="0.25">
      <c r="B69" s="92"/>
      <c r="C69" s="36"/>
      <c r="D69" s="37"/>
    </row>
    <row r="70" spans="1:4" ht="13.5" thickBot="1" x14ac:dyDescent="0.25">
      <c r="A70" s="38" t="s">
        <v>56</v>
      </c>
      <c r="B70" s="132" t="s">
        <v>53</v>
      </c>
      <c r="C70" s="45" t="s">
        <v>1</v>
      </c>
      <c r="D70" s="46" t="s">
        <v>12</v>
      </c>
    </row>
    <row r="71" spans="1:4" x14ac:dyDescent="0.2">
      <c r="A71" s="149" t="s">
        <v>29</v>
      </c>
      <c r="B71" s="117" t="s">
        <v>177</v>
      </c>
      <c r="C71" s="30" t="s">
        <v>1</v>
      </c>
      <c r="D71" s="207">
        <f>IF(((D28*2*D35)-D42*0.06)&lt;0,0,(D28*2*D35)-D42*0.5*0.06)</f>
        <v>99.220500000000001</v>
      </c>
    </row>
    <row r="72" spans="1:4" x14ac:dyDescent="0.2">
      <c r="A72" s="150" t="s">
        <v>30</v>
      </c>
      <c r="B72" s="118" t="s">
        <v>178</v>
      </c>
      <c r="C72" s="47" t="s">
        <v>1</v>
      </c>
      <c r="D72" s="208">
        <f>(D29*D35)*0.98</f>
        <v>551.25</v>
      </c>
    </row>
    <row r="73" spans="1:4" x14ac:dyDescent="0.2">
      <c r="A73" s="150" t="s">
        <v>31</v>
      </c>
      <c r="B73" s="118" t="s">
        <v>169</v>
      </c>
      <c r="C73" s="47" t="s">
        <v>1</v>
      </c>
      <c r="D73" s="208">
        <f>D30</f>
        <v>140</v>
      </c>
    </row>
    <row r="74" spans="1:4" x14ac:dyDescent="0.2">
      <c r="A74" s="150" t="s">
        <v>32</v>
      </c>
      <c r="B74" s="118" t="s">
        <v>71</v>
      </c>
      <c r="C74" s="47" t="s">
        <v>1</v>
      </c>
      <c r="D74" s="208">
        <f>D31</f>
        <v>0</v>
      </c>
    </row>
    <row r="75" spans="1:4" x14ac:dyDescent="0.2">
      <c r="A75" s="150" t="s">
        <v>33</v>
      </c>
      <c r="B75" s="118" t="s">
        <v>170</v>
      </c>
      <c r="C75" s="47" t="s">
        <v>1</v>
      </c>
      <c r="D75" s="208">
        <f>D32</f>
        <v>9</v>
      </c>
    </row>
    <row r="76" spans="1:4" x14ac:dyDescent="0.2">
      <c r="A76" s="150" t="s">
        <v>59</v>
      </c>
      <c r="B76" s="118" t="s">
        <v>179</v>
      </c>
      <c r="C76" s="47" t="s">
        <v>1</v>
      </c>
      <c r="D76" s="208">
        <f>D33</f>
        <v>14</v>
      </c>
    </row>
    <row r="77" spans="1:4" ht="13.5" thickBot="1" x14ac:dyDescent="0.25">
      <c r="A77" s="151" t="s">
        <v>60</v>
      </c>
      <c r="B77" s="119" t="s">
        <v>62</v>
      </c>
      <c r="C77" s="48" t="s">
        <v>1</v>
      </c>
      <c r="D77" s="213">
        <f>D34</f>
        <v>0</v>
      </c>
    </row>
    <row r="78" spans="1:4" ht="15.75" customHeight="1" thickBot="1" x14ac:dyDescent="0.25">
      <c r="A78" s="325" t="s">
        <v>120</v>
      </c>
      <c r="B78" s="327"/>
      <c r="C78" s="66" t="s">
        <v>1</v>
      </c>
      <c r="D78" s="67">
        <f>SUM(D71:D77)</f>
        <v>813.47050000000002</v>
      </c>
    </row>
    <row r="79" spans="1:4" ht="13.5" thickBot="1" x14ac:dyDescent="0.25">
      <c r="A79" s="193"/>
      <c r="B79" s="194"/>
      <c r="C79" s="195"/>
      <c r="D79" s="196"/>
    </row>
    <row r="80" spans="1:4" ht="13.5" thickBot="1" x14ac:dyDescent="0.25">
      <c r="A80" s="301" t="s">
        <v>121</v>
      </c>
      <c r="B80" s="302"/>
      <c r="C80" s="302"/>
      <c r="D80" s="324"/>
    </row>
    <row r="81" spans="1:4" ht="13.5" thickBot="1" x14ac:dyDescent="0.25">
      <c r="A81" s="183">
        <v>2</v>
      </c>
      <c r="B81" s="99" t="s">
        <v>50</v>
      </c>
      <c r="C81" s="41" t="s">
        <v>1</v>
      </c>
      <c r="D81" s="29" t="s">
        <v>12</v>
      </c>
    </row>
    <row r="82" spans="1:4" x14ac:dyDescent="0.2">
      <c r="A82" s="152" t="s">
        <v>54</v>
      </c>
      <c r="B82" s="120" t="s">
        <v>72</v>
      </c>
      <c r="C82" s="58"/>
      <c r="D82" s="31">
        <f>D54</f>
        <v>708.45874452755993</v>
      </c>
    </row>
    <row r="83" spans="1:4" x14ac:dyDescent="0.2">
      <c r="A83" s="152" t="s">
        <v>55</v>
      </c>
      <c r="B83" s="121" t="s">
        <v>73</v>
      </c>
      <c r="C83" s="49"/>
      <c r="D83" s="33">
        <f>D66</f>
        <v>1536.8401698517418</v>
      </c>
    </row>
    <row r="84" spans="1:4" ht="13.5" thickBot="1" x14ac:dyDescent="0.25">
      <c r="A84" s="153" t="s">
        <v>56</v>
      </c>
      <c r="B84" s="122" t="s">
        <v>102</v>
      </c>
      <c r="C84" s="57"/>
      <c r="D84" s="35">
        <f>D78</f>
        <v>813.47050000000002</v>
      </c>
    </row>
    <row r="85" spans="1:4" ht="15.75" customHeight="1" thickBot="1" x14ac:dyDescent="0.25">
      <c r="A85" s="154"/>
      <c r="B85" s="100" t="s">
        <v>6</v>
      </c>
      <c r="C85" s="69" t="s">
        <v>1</v>
      </c>
      <c r="D85" s="71">
        <f>SUM(D82:D84)</f>
        <v>3058.7694143793019</v>
      </c>
    </row>
    <row r="86" spans="1:4" ht="13.5" thickBot="1" x14ac:dyDescent="0.25">
      <c r="A86" s="140"/>
      <c r="B86" s="101"/>
      <c r="C86" s="50"/>
      <c r="D86" s="51"/>
    </row>
    <row r="87" spans="1:4" ht="13.5" thickBot="1" x14ac:dyDescent="0.25">
      <c r="A87" s="320" t="s">
        <v>130</v>
      </c>
      <c r="B87" s="321"/>
      <c r="C87" s="321"/>
      <c r="D87" s="322"/>
    </row>
    <row r="88" spans="1:4" s="85" customFormat="1" ht="13.5" thickBot="1" x14ac:dyDescent="0.25">
      <c r="A88" s="183">
        <v>3</v>
      </c>
      <c r="B88" s="315" t="s">
        <v>57</v>
      </c>
      <c r="C88" s="315"/>
      <c r="D88" s="316"/>
    </row>
    <row r="89" spans="1:4" ht="30" customHeight="1" x14ac:dyDescent="0.2">
      <c r="A89" s="83" t="s">
        <v>29</v>
      </c>
      <c r="B89" s="234" t="s">
        <v>146</v>
      </c>
      <c r="C89" s="217">
        <v>1.8100000000000002E-2</v>
      </c>
      <c r="D89" s="31">
        <f>C89*D48</f>
        <v>62.76604638252001</v>
      </c>
    </row>
    <row r="90" spans="1:4" x14ac:dyDescent="0.2">
      <c r="A90" s="147" t="s">
        <v>30</v>
      </c>
      <c r="B90" s="123" t="s">
        <v>132</v>
      </c>
      <c r="C90" s="218">
        <v>1.4E-3</v>
      </c>
      <c r="D90" s="81">
        <f>C90*D48</f>
        <v>4.8548323168800005</v>
      </c>
    </row>
    <row r="91" spans="1:4" ht="25.5" x14ac:dyDescent="0.2">
      <c r="A91" s="155" t="s">
        <v>31</v>
      </c>
      <c r="B91" s="114" t="s">
        <v>174</v>
      </c>
      <c r="C91" s="219">
        <v>3.4000000000000002E-2</v>
      </c>
      <c r="D91" s="39">
        <f>C91*D48</f>
        <v>117.90307055280002</v>
      </c>
    </row>
    <row r="92" spans="1:4" x14ac:dyDescent="0.2">
      <c r="A92" s="83" t="s">
        <v>32</v>
      </c>
      <c r="B92" s="124" t="s">
        <v>171</v>
      </c>
      <c r="C92" s="220">
        <v>2.8999999999999998E-3</v>
      </c>
      <c r="D92" s="33">
        <f>C92*D48</f>
        <v>10.05643837068</v>
      </c>
    </row>
    <row r="93" spans="1:4" ht="25.5" x14ac:dyDescent="0.2">
      <c r="A93" s="156" t="s">
        <v>33</v>
      </c>
      <c r="B93" s="124" t="s">
        <v>172</v>
      </c>
      <c r="C93" s="221">
        <v>1.1000000000000001E-3</v>
      </c>
      <c r="D93" s="60">
        <f>C93*D48</f>
        <v>3.8145111061200003</v>
      </c>
    </row>
    <row r="94" spans="1:4" ht="26.25" thickBot="1" x14ac:dyDescent="0.25">
      <c r="A94" s="157" t="s">
        <v>58</v>
      </c>
      <c r="B94" s="125" t="s">
        <v>173</v>
      </c>
      <c r="C94" s="222">
        <v>6.0000000000000001E-3</v>
      </c>
      <c r="D94" s="78">
        <f>C94*D48</f>
        <v>20.8064242152</v>
      </c>
    </row>
    <row r="95" spans="1:4" ht="13.5" thickBot="1" x14ac:dyDescent="0.25">
      <c r="A95" s="158"/>
      <c r="B95" s="102" t="s">
        <v>74</v>
      </c>
      <c r="C95" s="223">
        <f>SUM(C89:C94)</f>
        <v>6.3500000000000001E-2</v>
      </c>
      <c r="D95" s="82">
        <f>SUM(D89:D94)</f>
        <v>220.20132294420003</v>
      </c>
    </row>
    <row r="96" spans="1:4" x14ac:dyDescent="0.2">
      <c r="A96" s="318" t="s">
        <v>136</v>
      </c>
      <c r="B96" s="318"/>
      <c r="C96" s="318"/>
      <c r="D96" s="318"/>
    </row>
    <row r="97" spans="1:4" ht="15.75" customHeight="1" x14ac:dyDescent="0.2">
      <c r="A97" s="319" t="s">
        <v>137</v>
      </c>
      <c r="B97" s="319"/>
      <c r="C97" s="319"/>
      <c r="D97" s="319"/>
    </row>
    <row r="98" spans="1:4" ht="13.5" thickBot="1" x14ac:dyDescent="0.25">
      <c r="A98" s="159"/>
      <c r="B98" s="184"/>
      <c r="C98" s="185"/>
      <c r="D98" s="186"/>
    </row>
    <row r="99" spans="1:4" ht="13.5" thickBot="1" x14ac:dyDescent="0.25">
      <c r="A99" s="320" t="s">
        <v>97</v>
      </c>
      <c r="B99" s="321"/>
      <c r="C99" s="321"/>
      <c r="D99" s="322"/>
    </row>
    <row r="100" spans="1:4" ht="13.5" thickBot="1" x14ac:dyDescent="0.25">
      <c r="A100" s="52" t="s">
        <v>76</v>
      </c>
      <c r="B100" s="99" t="s">
        <v>108</v>
      </c>
      <c r="C100" s="187" t="s">
        <v>1</v>
      </c>
      <c r="D100" s="188" t="s">
        <v>12</v>
      </c>
    </row>
    <row r="101" spans="1:4" ht="25.5" x14ac:dyDescent="0.2">
      <c r="A101" s="83" t="s">
        <v>29</v>
      </c>
      <c r="B101" s="120" t="s">
        <v>142</v>
      </c>
      <c r="C101" s="224">
        <v>9.4999999999999998E-3</v>
      </c>
      <c r="D101" s="84">
        <f>C101*$D$48</f>
        <v>32.943505007399999</v>
      </c>
    </row>
    <row r="102" spans="1:4" x14ac:dyDescent="0.2">
      <c r="A102" s="83" t="s">
        <v>30</v>
      </c>
      <c r="B102" s="121" t="s">
        <v>175</v>
      </c>
      <c r="C102" s="220">
        <v>3.8800000000000001E-2</v>
      </c>
      <c r="D102" s="160">
        <f t="shared" ref="D102:D106" si="1">C102*$D$48</f>
        <v>134.54820992496002</v>
      </c>
    </row>
    <row r="103" spans="1:4" ht="15.75" customHeight="1" x14ac:dyDescent="0.2">
      <c r="A103" s="83" t="s">
        <v>31</v>
      </c>
      <c r="B103" s="121" t="s">
        <v>143</v>
      </c>
      <c r="C103" s="225">
        <v>1E-3</v>
      </c>
      <c r="D103" s="160">
        <f t="shared" si="1"/>
        <v>3.4677373692</v>
      </c>
    </row>
    <row r="104" spans="1:4" x14ac:dyDescent="0.2">
      <c r="A104" s="83" t="s">
        <v>32</v>
      </c>
      <c r="B104" s="121" t="s">
        <v>176</v>
      </c>
      <c r="C104" s="225">
        <v>4.1999999999999997E-3</v>
      </c>
      <c r="D104" s="160">
        <f t="shared" si="1"/>
        <v>14.564496950639999</v>
      </c>
    </row>
    <row r="105" spans="1:4" ht="25.5" x14ac:dyDescent="0.2">
      <c r="A105" s="83" t="s">
        <v>33</v>
      </c>
      <c r="B105" s="121" t="s">
        <v>144</v>
      </c>
      <c r="C105" s="225">
        <v>2.0000000000000001E-4</v>
      </c>
      <c r="D105" s="160">
        <f t="shared" si="1"/>
        <v>0.69354747384000004</v>
      </c>
    </row>
    <row r="106" spans="1:4" ht="13.5" thickBot="1" x14ac:dyDescent="0.25">
      <c r="A106" s="161" t="s">
        <v>58</v>
      </c>
      <c r="B106" s="121" t="s">
        <v>100</v>
      </c>
      <c r="C106" s="226">
        <v>0</v>
      </c>
      <c r="D106" s="160">
        <f t="shared" si="1"/>
        <v>0</v>
      </c>
    </row>
    <row r="107" spans="1:4" ht="13.5" thickBot="1" x14ac:dyDescent="0.25">
      <c r="A107" s="154"/>
      <c r="B107" s="126" t="s">
        <v>8</v>
      </c>
      <c r="C107" s="227">
        <f>SUM(C101:C106)</f>
        <v>5.3700000000000005E-2</v>
      </c>
      <c r="D107" s="62">
        <f>SUM(D101:D106)</f>
        <v>186.21749672604003</v>
      </c>
    </row>
    <row r="108" spans="1:4" ht="13.5" thickBot="1" x14ac:dyDescent="0.25">
      <c r="A108" s="162" t="s">
        <v>59</v>
      </c>
      <c r="B108" s="127" t="s">
        <v>122</v>
      </c>
      <c r="C108" s="228">
        <f>C107*C66</f>
        <v>1.9761600000000008E-2</v>
      </c>
      <c r="D108" s="59">
        <f>C108*D48</f>
        <v>68.528038795182752</v>
      </c>
    </row>
    <row r="109" spans="1:4" ht="26.25" thickBot="1" x14ac:dyDescent="0.25">
      <c r="A109" s="163" t="s">
        <v>60</v>
      </c>
      <c r="B109" s="128" t="s">
        <v>123</v>
      </c>
      <c r="C109" s="229">
        <f>C54*C66</f>
        <v>7.518240000000001E-2</v>
      </c>
      <c r="D109" s="79">
        <f>C109*D48</f>
        <v>260.71281798614211</v>
      </c>
    </row>
    <row r="110" spans="1:4" ht="13.5" thickBot="1" x14ac:dyDescent="0.25">
      <c r="A110" s="164"/>
      <c r="B110" s="129" t="s">
        <v>9</v>
      </c>
      <c r="C110" s="230">
        <f>C107+C109+C108</f>
        <v>0.14864400000000003</v>
      </c>
      <c r="D110" s="68">
        <f>SUM(D107:D109)</f>
        <v>515.4583535073649</v>
      </c>
    </row>
    <row r="111" spans="1:4" ht="15.75" customHeight="1" x14ac:dyDescent="0.2">
      <c r="A111" s="318" t="s">
        <v>138</v>
      </c>
      <c r="B111" s="318"/>
      <c r="C111" s="318"/>
      <c r="D111" s="318"/>
    </row>
    <row r="112" spans="1:4" ht="13.5" thickBot="1" x14ac:dyDescent="0.25">
      <c r="B112" s="139"/>
      <c r="C112" s="139"/>
      <c r="D112" s="139"/>
    </row>
    <row r="113" spans="1:4" ht="13.5" thickBot="1" x14ac:dyDescent="0.25">
      <c r="A113" s="301" t="s">
        <v>85</v>
      </c>
      <c r="B113" s="302"/>
      <c r="C113" s="302"/>
      <c r="D113" s="323"/>
    </row>
    <row r="114" spans="1:4" ht="13.5" thickBot="1" x14ac:dyDescent="0.25">
      <c r="A114" s="52">
        <v>5</v>
      </c>
      <c r="B114" s="94" t="s">
        <v>75</v>
      </c>
      <c r="C114" s="28" t="s">
        <v>1</v>
      </c>
      <c r="D114" s="29" t="s">
        <v>12</v>
      </c>
    </row>
    <row r="115" spans="1:4" x14ac:dyDescent="0.2">
      <c r="A115" s="83" t="s">
        <v>29</v>
      </c>
      <c r="B115" s="103" t="s">
        <v>77</v>
      </c>
      <c r="C115" s="30" t="s">
        <v>1</v>
      </c>
      <c r="D115" s="31">
        <v>102.55</v>
      </c>
    </row>
    <row r="116" spans="1:4" x14ac:dyDescent="0.2">
      <c r="A116" s="83" t="s">
        <v>30</v>
      </c>
      <c r="B116" s="104" t="s">
        <v>37</v>
      </c>
      <c r="C116" s="47" t="s">
        <v>1</v>
      </c>
      <c r="D116" s="33">
        <v>0</v>
      </c>
    </row>
    <row r="117" spans="1:4" x14ac:dyDescent="0.2">
      <c r="A117" s="83" t="s">
        <v>31</v>
      </c>
      <c r="B117" s="104" t="s">
        <v>128</v>
      </c>
      <c r="C117" s="47" t="s">
        <v>1</v>
      </c>
      <c r="D117" s="33">
        <v>0</v>
      </c>
    </row>
    <row r="118" spans="1:4" ht="13.5" thickBot="1" x14ac:dyDescent="0.25">
      <c r="A118" s="161" t="s">
        <v>32</v>
      </c>
      <c r="B118" s="105" t="s">
        <v>161</v>
      </c>
      <c r="C118" s="48" t="s">
        <v>1</v>
      </c>
      <c r="D118" s="44">
        <v>57.09</v>
      </c>
    </row>
    <row r="119" spans="1:4" ht="15.75" customHeight="1" thickBot="1" x14ac:dyDescent="0.25">
      <c r="A119" s="154"/>
      <c r="B119" s="106" t="s">
        <v>7</v>
      </c>
      <c r="C119" s="66" t="s">
        <v>1</v>
      </c>
      <c r="D119" s="67">
        <f>SUM(D115:D118)</f>
        <v>159.63999999999999</v>
      </c>
    </row>
    <row r="120" spans="1:4" ht="13.5" thickBot="1" x14ac:dyDescent="0.25">
      <c r="B120" s="92" t="s">
        <v>1</v>
      </c>
      <c r="C120" s="36" t="s">
        <v>1</v>
      </c>
      <c r="D120" s="37" t="s">
        <v>1</v>
      </c>
    </row>
    <row r="121" spans="1:4" ht="13.5" thickBot="1" x14ac:dyDescent="0.25">
      <c r="A121" s="301" t="s">
        <v>78</v>
      </c>
      <c r="B121" s="302"/>
      <c r="C121" s="302"/>
      <c r="D121" s="323"/>
    </row>
    <row r="122" spans="1:4" ht="13.5" thickBot="1" x14ac:dyDescent="0.25">
      <c r="A122" s="38">
        <v>6</v>
      </c>
      <c r="B122" s="53" t="s">
        <v>115</v>
      </c>
      <c r="C122" s="38" t="s">
        <v>1</v>
      </c>
      <c r="D122" s="38"/>
    </row>
    <row r="123" spans="1:4" x14ac:dyDescent="0.2">
      <c r="A123" s="165" t="s">
        <v>29</v>
      </c>
      <c r="B123" s="107" t="s">
        <v>79</v>
      </c>
      <c r="C123" s="231">
        <v>0.06</v>
      </c>
      <c r="D123" s="33">
        <f>D147*C123</f>
        <v>445.30838760185202</v>
      </c>
    </row>
    <row r="124" spans="1:4" x14ac:dyDescent="0.2">
      <c r="A124" s="166"/>
      <c r="B124" s="108" t="s">
        <v>107</v>
      </c>
      <c r="C124" s="232"/>
      <c r="D124" s="54">
        <f>D147+D123</f>
        <v>7867.1148476327189</v>
      </c>
    </row>
    <row r="125" spans="1:4" x14ac:dyDescent="0.2">
      <c r="A125" s="166" t="s">
        <v>30</v>
      </c>
      <c r="B125" s="109" t="s">
        <v>80</v>
      </c>
      <c r="C125" s="231">
        <v>6.7900000000000002E-2</v>
      </c>
      <c r="D125" s="33">
        <f>C125*D124</f>
        <v>534.17709815426167</v>
      </c>
    </row>
    <row r="126" spans="1:4" x14ac:dyDescent="0.2">
      <c r="A126" s="166"/>
      <c r="B126" s="109"/>
      <c r="C126" s="43"/>
      <c r="D126" s="54">
        <f>D124+D125</f>
        <v>8401.2919457869812</v>
      </c>
    </row>
    <row r="127" spans="1:4" x14ac:dyDescent="0.2">
      <c r="A127" s="166" t="s">
        <v>31</v>
      </c>
      <c r="B127" s="110" t="s">
        <v>34</v>
      </c>
      <c r="C127" s="233">
        <f>C135+C130+C129</f>
        <v>8.6500000000000007E-2</v>
      </c>
      <c r="D127" s="33">
        <f>D148-D123-D125</f>
        <v>795.52463416592798</v>
      </c>
    </row>
    <row r="128" spans="1:4" x14ac:dyDescent="0.2">
      <c r="A128" s="166" t="s">
        <v>93</v>
      </c>
      <c r="B128" s="109" t="s">
        <v>81</v>
      </c>
      <c r="C128" s="231">
        <f>C130+C129</f>
        <v>3.6499999999999998E-2</v>
      </c>
      <c r="D128" s="54">
        <f>D127/C127*C128</f>
        <v>335.68380516828171</v>
      </c>
    </row>
    <row r="129" spans="1:4" x14ac:dyDescent="0.2">
      <c r="A129" s="166"/>
      <c r="B129" s="109" t="s">
        <v>103</v>
      </c>
      <c r="C129" s="231">
        <v>6.4999999999999997E-3</v>
      </c>
      <c r="D129" s="33">
        <f>D127/C127*C129</f>
        <v>59.779307769694</v>
      </c>
    </row>
    <row r="130" spans="1:4" x14ac:dyDescent="0.2">
      <c r="A130" s="166"/>
      <c r="B130" s="109" t="s">
        <v>104</v>
      </c>
      <c r="C130" s="231">
        <v>0.03</v>
      </c>
      <c r="D130" s="33">
        <f>D127/C127*C130</f>
        <v>275.90449739858769</v>
      </c>
    </row>
    <row r="131" spans="1:4" x14ac:dyDescent="0.2">
      <c r="A131" s="166" t="s">
        <v>94</v>
      </c>
      <c r="B131" s="110" t="s">
        <v>82</v>
      </c>
      <c r="C131" s="233">
        <f>C133+C132</f>
        <v>0</v>
      </c>
      <c r="D131" s="54">
        <v>0</v>
      </c>
    </row>
    <row r="132" spans="1:4" x14ac:dyDescent="0.2">
      <c r="A132" s="166"/>
      <c r="B132" s="109" t="s">
        <v>105</v>
      </c>
      <c r="C132" s="231">
        <v>0</v>
      </c>
      <c r="D132" s="33">
        <v>0</v>
      </c>
    </row>
    <row r="133" spans="1:4" x14ac:dyDescent="0.2">
      <c r="A133" s="166"/>
      <c r="B133" s="109" t="s">
        <v>105</v>
      </c>
      <c r="C133" s="231">
        <v>0</v>
      </c>
      <c r="D133" s="33">
        <v>0</v>
      </c>
    </row>
    <row r="134" spans="1:4" x14ac:dyDescent="0.2">
      <c r="A134" s="166" t="s">
        <v>95</v>
      </c>
      <c r="B134" s="110" t="s">
        <v>83</v>
      </c>
      <c r="C134" s="233">
        <f>C136+C135</f>
        <v>0.05</v>
      </c>
      <c r="D134" s="54">
        <f>D127/C127*C134</f>
        <v>459.84082899764621</v>
      </c>
    </row>
    <row r="135" spans="1:4" x14ac:dyDescent="0.2">
      <c r="A135" s="166"/>
      <c r="B135" s="109" t="s">
        <v>106</v>
      </c>
      <c r="C135" s="231">
        <v>0.05</v>
      </c>
      <c r="D135" s="33">
        <f>D127/C127*C134</f>
        <v>459.84082899764621</v>
      </c>
    </row>
    <row r="136" spans="1:4" ht="13.5" thickBot="1" x14ac:dyDescent="0.25">
      <c r="A136" s="167"/>
      <c r="B136" s="91" t="s">
        <v>105</v>
      </c>
      <c r="C136" s="231">
        <v>0</v>
      </c>
      <c r="D136" s="35">
        <v>0</v>
      </c>
    </row>
    <row r="137" spans="1:4" ht="13.5" thickBot="1" x14ac:dyDescent="0.25">
      <c r="A137" s="154"/>
      <c r="B137" s="100" t="s">
        <v>7</v>
      </c>
      <c r="C137" s="69" t="s">
        <v>1</v>
      </c>
      <c r="D137" s="61">
        <f>D123+D125+D127</f>
        <v>1775.0101199220417</v>
      </c>
    </row>
    <row r="138" spans="1:4" ht="13.5" thickBot="1" x14ac:dyDescent="0.25">
      <c r="A138" s="193"/>
      <c r="B138" s="194"/>
      <c r="C138" s="195"/>
      <c r="D138" s="196"/>
    </row>
    <row r="139" spans="1:4" ht="13.5" thickBot="1" x14ac:dyDescent="0.25">
      <c r="A139" s="192" t="s">
        <v>109</v>
      </c>
      <c r="B139" s="189" t="s">
        <v>110</v>
      </c>
      <c r="C139" s="190" t="s">
        <v>1</v>
      </c>
      <c r="D139" s="191"/>
    </row>
    <row r="140" spans="1:4" ht="13.5" thickBot="1" x14ac:dyDescent="0.25">
      <c r="A140" s="193"/>
      <c r="B140" s="194"/>
      <c r="C140" s="195"/>
      <c r="D140" s="196"/>
    </row>
    <row r="141" spans="1:4" ht="13.5" thickBot="1" x14ac:dyDescent="0.25">
      <c r="A141" s="38">
        <v>1</v>
      </c>
      <c r="B141" s="99" t="s">
        <v>91</v>
      </c>
      <c r="C141" s="41" t="s">
        <v>1</v>
      </c>
      <c r="D141" s="29" t="s">
        <v>12</v>
      </c>
    </row>
    <row r="142" spans="1:4" x14ac:dyDescent="0.2">
      <c r="A142" s="168" t="s">
        <v>29</v>
      </c>
      <c r="B142" s="96" t="s">
        <v>89</v>
      </c>
      <c r="C142" s="109"/>
      <c r="D142" s="169">
        <f>D48</f>
        <v>3467.7373692000001</v>
      </c>
    </row>
    <row r="143" spans="1:4" x14ac:dyDescent="0.2">
      <c r="A143" s="83" t="s">
        <v>30</v>
      </c>
      <c r="B143" s="96" t="s">
        <v>88</v>
      </c>
      <c r="C143" s="109"/>
      <c r="D143" s="169">
        <f>D85</f>
        <v>3058.7694143793019</v>
      </c>
    </row>
    <row r="144" spans="1:4" x14ac:dyDescent="0.2">
      <c r="A144" s="83" t="s">
        <v>31</v>
      </c>
      <c r="B144" s="96" t="s">
        <v>87</v>
      </c>
      <c r="C144" s="109"/>
      <c r="D144" s="169">
        <f>D95</f>
        <v>220.20132294420003</v>
      </c>
    </row>
    <row r="145" spans="1:4" x14ac:dyDescent="0.2">
      <c r="A145" s="83" t="s">
        <v>32</v>
      </c>
      <c r="B145" s="96" t="s">
        <v>86</v>
      </c>
      <c r="C145" s="109"/>
      <c r="D145" s="169">
        <f>D110</f>
        <v>515.4583535073649</v>
      </c>
    </row>
    <row r="146" spans="1:4" ht="13.5" thickBot="1" x14ac:dyDescent="0.25">
      <c r="A146" s="148" t="s">
        <v>33</v>
      </c>
      <c r="B146" s="98" t="s">
        <v>84</v>
      </c>
      <c r="C146" s="91"/>
      <c r="D146" s="170">
        <f>D119</f>
        <v>159.63999999999999</v>
      </c>
    </row>
    <row r="147" spans="1:4" ht="16.5" thickBot="1" x14ac:dyDescent="0.25">
      <c r="A147" s="171"/>
      <c r="B147" s="111" t="s">
        <v>119</v>
      </c>
      <c r="C147" s="172"/>
      <c r="D147" s="173">
        <f>SUM(D142:D146)</f>
        <v>7421.8064600308671</v>
      </c>
    </row>
    <row r="148" spans="1:4" ht="13.5" thickBot="1" x14ac:dyDescent="0.25">
      <c r="A148" s="174" t="s">
        <v>58</v>
      </c>
      <c r="B148" s="112" t="s">
        <v>92</v>
      </c>
      <c r="C148" s="175"/>
      <c r="D148" s="176">
        <f>D149-D147</f>
        <v>1775.0101199220417</v>
      </c>
    </row>
    <row r="149" spans="1:4" ht="16.5" thickBot="1" x14ac:dyDescent="0.25">
      <c r="A149" s="325" t="s">
        <v>112</v>
      </c>
      <c r="B149" s="326"/>
      <c r="C149" s="327"/>
      <c r="D149" s="177">
        <f>D126/(100%-C127)</f>
        <v>9196.8165799529088</v>
      </c>
    </row>
    <row r="150" spans="1:4" ht="13.5" thickBot="1" x14ac:dyDescent="0.25">
      <c r="B150" s="113"/>
      <c r="C150" s="113"/>
      <c r="D150" s="113"/>
    </row>
    <row r="151" spans="1:4" x14ac:dyDescent="0.2">
      <c r="A151" s="237" t="s">
        <v>111</v>
      </c>
      <c r="B151" s="238" t="s">
        <v>151</v>
      </c>
      <c r="C151" s="239" t="s">
        <v>1</v>
      </c>
      <c r="D151" s="240"/>
    </row>
    <row r="152" spans="1:4" x14ac:dyDescent="0.2">
      <c r="A152" s="241" t="s">
        <v>29</v>
      </c>
      <c r="B152" s="235" t="s">
        <v>152</v>
      </c>
      <c r="C152" s="235"/>
      <c r="D152" s="242" t="s">
        <v>153</v>
      </c>
    </row>
    <row r="153" spans="1:4" x14ac:dyDescent="0.2">
      <c r="A153" s="241" t="s">
        <v>30</v>
      </c>
      <c r="B153" s="235" t="s">
        <v>154</v>
      </c>
      <c r="C153" s="235"/>
      <c r="D153" s="243">
        <f>D149</f>
        <v>9196.8165799529088</v>
      </c>
    </row>
    <row r="154" spans="1:4" x14ac:dyDescent="0.2">
      <c r="A154" s="241" t="s">
        <v>31</v>
      </c>
      <c r="B154" s="235" t="s">
        <v>155</v>
      </c>
      <c r="C154" s="235"/>
      <c r="D154" s="244" t="s">
        <v>156</v>
      </c>
    </row>
    <row r="155" spans="1:4" ht="13.5" thickBot="1" x14ac:dyDescent="0.25">
      <c r="A155" s="274" t="s">
        <v>32</v>
      </c>
      <c r="B155" s="249" t="s">
        <v>157</v>
      </c>
      <c r="C155" s="275"/>
      <c r="D155" s="250">
        <f>D153*D154</f>
        <v>18393.633159905818</v>
      </c>
    </row>
    <row r="156" spans="1:4" s="273" customFormat="1" x14ac:dyDescent="0.2">
      <c r="A156" s="269"/>
      <c r="B156" s="270"/>
      <c r="C156" s="271"/>
      <c r="D156" s="272"/>
    </row>
    <row r="157" spans="1:4" s="273" customFormat="1" ht="13.5" thickBot="1" x14ac:dyDescent="0.25">
      <c r="A157" s="269"/>
      <c r="B157" s="270"/>
      <c r="C157" s="271"/>
      <c r="D157" s="272"/>
    </row>
    <row r="158" spans="1:4" s="273" customFormat="1" x14ac:dyDescent="0.2">
      <c r="A158" s="237" t="s">
        <v>166</v>
      </c>
      <c r="B158" s="238" t="s">
        <v>167</v>
      </c>
      <c r="C158" s="239" t="s">
        <v>1</v>
      </c>
      <c r="D158" s="240"/>
    </row>
    <row r="159" spans="1:4" x14ac:dyDescent="0.2">
      <c r="A159" s="266" t="s">
        <v>33</v>
      </c>
      <c r="B159" s="267" t="s">
        <v>158</v>
      </c>
      <c r="C159" s="267"/>
      <c r="D159" s="268">
        <f>D17</f>
        <v>2</v>
      </c>
    </row>
    <row r="160" spans="1:4" x14ac:dyDescent="0.2">
      <c r="A160" s="245" t="s">
        <v>58</v>
      </c>
      <c r="B160" s="246" t="s">
        <v>159</v>
      </c>
      <c r="C160" s="246"/>
      <c r="D160" s="247">
        <f>D155*D159</f>
        <v>36787.266319811635</v>
      </c>
    </row>
    <row r="161" spans="1:4" ht="13.5" thickBot="1" x14ac:dyDescent="0.25">
      <c r="A161" s="248" t="s">
        <v>59</v>
      </c>
      <c r="B161" s="249" t="s">
        <v>160</v>
      </c>
      <c r="C161" s="249"/>
      <c r="D161" s="250">
        <f>12*D160</f>
        <v>441447.19583773962</v>
      </c>
    </row>
    <row r="162" spans="1:4" x14ac:dyDescent="0.2">
      <c r="A162" s="140"/>
      <c r="B162" s="113"/>
      <c r="C162" s="113"/>
      <c r="D162" s="236"/>
    </row>
    <row r="164" spans="1:4" x14ac:dyDescent="0.2">
      <c r="A164" s="317" t="s">
        <v>145</v>
      </c>
      <c r="B164" s="317"/>
      <c r="C164" s="317"/>
      <c r="D164" s="317"/>
    </row>
    <row r="165" spans="1:4" x14ac:dyDescent="0.2">
      <c r="A165" s="317" t="s">
        <v>139</v>
      </c>
      <c r="B165" s="317"/>
      <c r="C165" s="317"/>
      <c r="D165" s="317"/>
    </row>
  </sheetData>
  <sheetProtection algorithmName="SHA-512" hashValue="hij/09YXLXInrnSIuPpGKtmGKR0ntD15rVL9PI+IrK9ZSdJCdy85JdkAupPNFdRJXpVl815U1MIyuDOxz7TWVQ==" saltValue="Z4hBPWoiO0zARxHWwDu4xg==" spinCount="100000" sheet="1" objects="1" scenarios="1"/>
  <mergeCells count="54">
    <mergeCell ref="A31:C31"/>
    <mergeCell ref="A48:C48"/>
    <mergeCell ref="A66:B66"/>
    <mergeCell ref="A54:B54"/>
    <mergeCell ref="A55:D55"/>
    <mergeCell ref="A50:B50"/>
    <mergeCell ref="B51:D51"/>
    <mergeCell ref="B88:D88"/>
    <mergeCell ref="A164:D164"/>
    <mergeCell ref="A165:D165"/>
    <mergeCell ref="A67:D67"/>
    <mergeCell ref="A68:D68"/>
    <mergeCell ref="A87:D87"/>
    <mergeCell ref="A99:D99"/>
    <mergeCell ref="A113:D113"/>
    <mergeCell ref="A121:D121"/>
    <mergeCell ref="A80:B80"/>
    <mergeCell ref="C80:D80"/>
    <mergeCell ref="A149:C149"/>
    <mergeCell ref="A78:B78"/>
    <mergeCell ref="A96:D96"/>
    <mergeCell ref="A97:D97"/>
    <mergeCell ref="A111:D111"/>
    <mergeCell ref="A1:D1"/>
    <mergeCell ref="A2:D2"/>
    <mergeCell ref="A3:D3"/>
    <mergeCell ref="A5:C5"/>
    <mergeCell ref="A6:C6"/>
    <mergeCell ref="A7:C7"/>
    <mergeCell ref="A9:D9"/>
    <mergeCell ref="A10:C10"/>
    <mergeCell ref="A11:C11"/>
    <mergeCell ref="A12:C12"/>
    <mergeCell ref="A13:C13"/>
    <mergeCell ref="A15:D15"/>
    <mergeCell ref="A16:B16"/>
    <mergeCell ref="A17:B17"/>
    <mergeCell ref="A19:D19"/>
    <mergeCell ref="A20:C20"/>
    <mergeCell ref="A21:C21"/>
    <mergeCell ref="A23:C23"/>
    <mergeCell ref="A24:C24"/>
    <mergeCell ref="C40:D40"/>
    <mergeCell ref="B37:D37"/>
    <mergeCell ref="A35:C35"/>
    <mergeCell ref="A25:C25"/>
    <mergeCell ref="A32:C32"/>
    <mergeCell ref="A30:C30"/>
    <mergeCell ref="A28:C28"/>
    <mergeCell ref="A27:D27"/>
    <mergeCell ref="A40:B40"/>
    <mergeCell ref="A34:C34"/>
    <mergeCell ref="A33:C33"/>
    <mergeCell ref="A29:C29"/>
  </mergeCells>
  <phoneticPr fontId="5" type="noConversion"/>
  <pageMargins left="0.70866141732283472" right="0.51181102362204722" top="0.59055118110236227" bottom="0.59055118110236227" header="0.31496062992125984" footer="0.31496062992125984"/>
  <pageSetup paperSize="9" scale="64" fitToHeight="2" orientation="portrait" horizontalDpi="4294967293" verticalDpi="4294967293" r:id="rId1"/>
  <headerFooter>
    <oddFooter>&amp;L&amp;F&amp;C&amp;A&amp;R&amp;P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V16"/>
  <sheetViews>
    <sheetView workbookViewId="0">
      <selection activeCell="B16" sqref="B16"/>
    </sheetView>
  </sheetViews>
  <sheetFormatPr defaultRowHeight="15" x14ac:dyDescent="0.25"/>
  <cols>
    <col min="1" max="1" width="7.42578125" customWidth="1"/>
    <col min="2" max="2" width="18.85546875" customWidth="1"/>
    <col min="3" max="3" width="15.140625" customWidth="1"/>
    <col min="4" max="4" width="9.85546875" customWidth="1"/>
    <col min="5" max="5" width="18.85546875" customWidth="1"/>
    <col min="16" max="16" width="9.140625" bestFit="1" customWidth="1"/>
    <col min="17" max="20" width="9.140625" customWidth="1"/>
    <col min="21" max="21" width="17.28515625" bestFit="1" customWidth="1"/>
    <col min="22" max="22" width="16.85546875" customWidth="1"/>
  </cols>
  <sheetData>
    <row r="1" spans="2:22" s="76" customFormat="1" ht="15" customHeight="1" x14ac:dyDescent="0.25">
      <c r="B1" s="333" t="s">
        <v>125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254"/>
      <c r="Q1" s="254"/>
      <c r="R1" s="254"/>
      <c r="S1" s="254"/>
      <c r="T1" s="254"/>
      <c r="U1" s="254"/>
      <c r="V1" s="254"/>
    </row>
    <row r="16" spans="2:22" x14ac:dyDescent="0.25">
      <c r="B16" s="255" t="s">
        <v>162</v>
      </c>
    </row>
  </sheetData>
  <sheetProtection algorithmName="SHA-512" hashValue="1IY8HY98YXX2ZnmvzJ9NzVL3Y9FH7EyigcNF3tueTcMDOsjiXxGD/a5IHtgZkc2SJ5LZO9cy+IWkNK/p8Wsu6A==" saltValue="tFuG/N9L79LlsN5KGtg13g==" spinCount="100000" sheet="1" objects="1" scenarios="1"/>
  <mergeCells count="1">
    <mergeCell ref="B1:O1"/>
  </mergeCells>
  <pageMargins left="0.70866141732283472" right="0.31496062992125984" top="0.78740157480314965" bottom="0.59055118110236227" header="0.31496062992125984" footer="0.31496062992125984"/>
  <pageSetup paperSize="9" scale="5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4"/>
  <sheetViews>
    <sheetView workbookViewId="0">
      <selection activeCell="D23" sqref="D23"/>
    </sheetView>
  </sheetViews>
  <sheetFormatPr defaultRowHeight="15" x14ac:dyDescent="0.25"/>
  <cols>
    <col min="2" max="2" width="35.5703125" customWidth="1"/>
    <col min="11" max="11" width="11.85546875" customWidth="1"/>
    <col min="12" max="12" width="12.28515625" customWidth="1"/>
  </cols>
  <sheetData>
    <row r="1" spans="1:15" ht="27.6" customHeight="1" x14ac:dyDescent="0.25">
      <c r="B1" s="333" t="s">
        <v>125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</row>
    <row r="2" spans="1:15" ht="3" customHeight="1" x14ac:dyDescent="0.25">
      <c r="A2" s="73"/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</row>
    <row r="3" spans="1:15" x14ac:dyDescent="0.25">
      <c r="A3" s="74"/>
      <c r="B3" s="74"/>
      <c r="C3" s="74"/>
      <c r="D3" s="74"/>
      <c r="E3" s="74"/>
      <c r="F3" s="74"/>
      <c r="G3" s="74"/>
      <c r="H3" s="74"/>
      <c r="I3" s="74"/>
      <c r="J3" s="74"/>
      <c r="K3" s="75"/>
      <c r="L3" s="75"/>
    </row>
    <row r="24" spans="2:2" ht="18.75" x14ac:dyDescent="0.3">
      <c r="B24" s="256" t="s">
        <v>162</v>
      </c>
    </row>
  </sheetData>
  <sheetProtection algorithmName="SHA-512" hashValue="wKhrehfGB++P5wzaRFhIExSoFH4NZHost9lFKnBRUAmWtUqlmkEj0wtmP5fLLQHcweQD0C7lTCN3409tK0RHQg==" saltValue="Lmo9fK5cdzco8LxJw/cFAg==" spinCount="100000" sheet="1" objects="1" scenarios="1"/>
  <mergeCells count="1">
    <mergeCell ref="B1:O2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18"/>
  <sheetViews>
    <sheetView workbookViewId="0">
      <selection activeCell="A2" sqref="A2"/>
    </sheetView>
  </sheetViews>
  <sheetFormatPr defaultRowHeight="15" x14ac:dyDescent="0.25"/>
  <cols>
    <col min="2" max="2" width="84.28515625" customWidth="1"/>
    <col min="3" max="3" width="27.5703125" customWidth="1"/>
  </cols>
  <sheetData>
    <row r="1" spans="1:3" x14ac:dyDescent="0.25">
      <c r="A1" s="334" t="s">
        <v>184</v>
      </c>
      <c r="B1" s="334"/>
      <c r="C1" s="334"/>
    </row>
    <row r="2" spans="1:3" ht="15.75" thickBot="1" x14ac:dyDescent="0.3"/>
    <row r="3" spans="1:3" ht="15.75" thickBot="1" x14ac:dyDescent="0.3">
      <c r="A3" s="335" t="s">
        <v>27</v>
      </c>
      <c r="B3" s="336"/>
      <c r="C3" s="337"/>
    </row>
    <row r="4" spans="1:3" ht="15.75" thickBot="1" x14ac:dyDescent="0.3">
      <c r="A4" s="16"/>
      <c r="B4" s="17" t="s">
        <v>28</v>
      </c>
      <c r="C4" s="14" t="s">
        <v>113</v>
      </c>
    </row>
    <row r="5" spans="1:3" x14ac:dyDescent="0.25">
      <c r="A5" s="15" t="s">
        <v>29</v>
      </c>
      <c r="B5" s="6" t="s">
        <v>89</v>
      </c>
      <c r="C5" s="18">
        <f>'PCFP-Noturno 12x36 h'!D142</f>
        <v>3467.7373692000001</v>
      </c>
    </row>
    <row r="6" spans="1:3" x14ac:dyDescent="0.25">
      <c r="A6" s="1" t="s">
        <v>30</v>
      </c>
      <c r="B6" s="4" t="s">
        <v>88</v>
      </c>
      <c r="C6" s="2">
        <f>'PCFP-Noturno 12x36 h'!D143</f>
        <v>3058.7694143793019</v>
      </c>
    </row>
    <row r="7" spans="1:3" x14ac:dyDescent="0.25">
      <c r="A7" s="1" t="s">
        <v>31</v>
      </c>
      <c r="B7" s="4" t="s">
        <v>87</v>
      </c>
      <c r="C7" s="2">
        <f>'PCFP-Noturno 12x36 h'!D144</f>
        <v>220.20132294420003</v>
      </c>
    </row>
    <row r="8" spans="1:3" x14ac:dyDescent="0.25">
      <c r="A8" s="1" t="s">
        <v>32</v>
      </c>
      <c r="B8" s="4" t="s">
        <v>86</v>
      </c>
      <c r="C8" s="2">
        <f>'PCFP-Noturno 12x36 h'!D145</f>
        <v>515.4583535073649</v>
      </c>
    </row>
    <row r="9" spans="1:3" x14ac:dyDescent="0.25">
      <c r="A9" s="1" t="s">
        <v>33</v>
      </c>
      <c r="B9" s="4" t="s">
        <v>84</v>
      </c>
      <c r="C9" s="2">
        <f>'PCFP-Noturno 12x36 h'!D146</f>
        <v>159.63999999999999</v>
      </c>
    </row>
    <row r="10" spans="1:3" x14ac:dyDescent="0.25">
      <c r="A10" s="1"/>
      <c r="B10" s="5" t="s">
        <v>90</v>
      </c>
      <c r="C10" s="2">
        <f>SUM(C5:C9)</f>
        <v>7421.8064600308671</v>
      </c>
    </row>
    <row r="11" spans="1:3" x14ac:dyDescent="0.25">
      <c r="A11" s="1" t="s">
        <v>59</v>
      </c>
      <c r="B11" s="7" t="s">
        <v>92</v>
      </c>
      <c r="C11" s="2">
        <f>'PCFP-Noturno 12x36 h'!D148</f>
        <v>1775.0101199220417</v>
      </c>
    </row>
    <row r="12" spans="1:3" x14ac:dyDescent="0.25">
      <c r="A12" s="3"/>
      <c r="B12" s="263" t="s">
        <v>154</v>
      </c>
      <c r="C12" s="2">
        <f>'PCFP-Noturno 12x36 h'!D149</f>
        <v>9196.8165799529088</v>
      </c>
    </row>
    <row r="13" spans="1:3" ht="15.75" thickBot="1" x14ac:dyDescent="0.3">
      <c r="A13" s="8"/>
      <c r="B13" s="264" t="s">
        <v>163</v>
      </c>
      <c r="C13" s="261">
        <v>2</v>
      </c>
    </row>
    <row r="14" spans="1:3" x14ac:dyDescent="0.25">
      <c r="A14" s="257"/>
      <c r="B14" s="262" t="s">
        <v>164</v>
      </c>
      <c r="C14" s="265">
        <f>C12*C13</f>
        <v>18393.633159905818</v>
      </c>
    </row>
    <row r="15" spans="1:3" ht="15.75" thickBot="1" x14ac:dyDescent="0.3">
      <c r="A15" s="258"/>
      <c r="B15" s="259" t="s">
        <v>35</v>
      </c>
      <c r="C15" s="260">
        <v>2</v>
      </c>
    </row>
    <row r="16" spans="1:3" ht="15.75" thickBot="1" x14ac:dyDescent="0.3">
      <c r="A16" s="14"/>
      <c r="B16" s="13" t="s">
        <v>118</v>
      </c>
      <c r="C16" s="12">
        <f>C14*C15</f>
        <v>36787.266319811635</v>
      </c>
    </row>
    <row r="17" spans="1:3" ht="15.75" thickBot="1" x14ac:dyDescent="0.3">
      <c r="A17" s="9"/>
      <c r="B17" s="10" t="s">
        <v>36</v>
      </c>
      <c r="C17" s="11">
        <v>12</v>
      </c>
    </row>
    <row r="18" spans="1:3" ht="15.75" thickBot="1" x14ac:dyDescent="0.3">
      <c r="A18" s="14"/>
      <c r="B18" s="13" t="s">
        <v>117</v>
      </c>
      <c r="C18" s="12">
        <f>C16*C17</f>
        <v>441447.19583773962</v>
      </c>
    </row>
  </sheetData>
  <sheetProtection algorithmName="SHA-512" hashValue="fmB/LFCkUjWn7SdpsxuhoMWtz6AGYY7yG8wGUcMPvgGrDCH8yXXJmqs59Jjge0bhvMxiuHwqUX3tefUH7hQEpA==" saltValue="otB9vZ898La3dBB8J8k6bw==" spinCount="100000" sheet="1" objects="1" scenarios="1"/>
  <mergeCells count="2">
    <mergeCell ref="A1:C1"/>
    <mergeCell ref="A3:C3"/>
  </mergeCells>
  <pageMargins left="0.51181102362204722" right="0.51181102362204722" top="0.78740157480314965" bottom="0.78740157480314965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"/>
  <sheetViews>
    <sheetView workbookViewId="0">
      <selection activeCell="B3" sqref="B3"/>
    </sheetView>
  </sheetViews>
  <sheetFormatPr defaultRowHeight="15" x14ac:dyDescent="0.25"/>
  <sheetData>
    <row r="1" spans="1:2" x14ac:dyDescent="0.25">
      <c r="A1" t="s">
        <v>126</v>
      </c>
    </row>
    <row r="3" spans="1:2" x14ac:dyDescent="0.25">
      <c r="A3" s="77" t="s">
        <v>127</v>
      </c>
      <c r="B3">
        <f>'PCFP-Noturno 12x36 h'!D149/'PCFP-Noturno 12x36 h'!D48</f>
        <v>2.6521087385791837</v>
      </c>
    </row>
  </sheetData>
  <sheetProtection algorithmName="SHA-512" hashValue="uP/v+PORHhYIUfw2fWJTaxBe10nrp9DFfzdyqIz9feSZRW4Tj+RgnMs3RKbzw2HqEvlSbG48QBPGwo0ssKqeWQ==" saltValue="y6oE0IWe41Q183BrXXDd+g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PCFP-Noturno 12x36 h</vt:lpstr>
      <vt:lpstr>Uniformes</vt:lpstr>
      <vt:lpstr>Materiais</vt:lpstr>
      <vt:lpstr>Totalização</vt:lpstr>
      <vt:lpstr>Fator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Ednaldo Rodrigues</dc:creator>
  <cp:lastModifiedBy>Usuário do Windows</cp:lastModifiedBy>
  <cp:lastPrinted>2020-03-27T14:13:59Z</cp:lastPrinted>
  <dcterms:created xsi:type="dcterms:W3CDTF">2019-10-01T01:38:00Z</dcterms:created>
  <dcterms:modified xsi:type="dcterms:W3CDTF">2020-11-06T17:22:29Z</dcterms:modified>
</cp:coreProperties>
</file>