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D:\Rogério\ANM\SEDE\MANUTENÇÃO PREDIAL\"/>
    </mc:Choice>
  </mc:AlternateContent>
  <xr:revisionPtr revIDLastSave="0" documentId="13_ncr:1_{2F03BB71-2B29-480F-9782-7EE99A49E0AF}" xr6:coauthVersionLast="44" xr6:coauthVersionMax="44" xr10:uidLastSave="{00000000-0000-0000-0000-000000000000}"/>
  <bookViews>
    <workbookView xWindow="-120" yWindow="-120" windowWidth="29040" windowHeight="15840" xr2:uid="{00000000-000D-0000-FFFF-FFFF00000000}"/>
  </bookViews>
  <sheets>
    <sheet name="SERVIÇO POR DEMANDA" sheetId="2" r:id="rId1"/>
    <sheet name="BDI CONVENCIONAL" sheetId="6" r:id="rId2"/>
    <sheet name="BDI DIFERENCIAL" sheetId="7" r:id="rId3"/>
    <sheet name="MEMÓRIA DE CÁLCULO COMPLEMENTAR" sheetId="8" r:id="rId4"/>
    <sheet name="CURVA ABC" sheetId="9" r:id="rId5"/>
    <sheet name="MODELO DE OS" sheetId="5" r:id="rId6"/>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 i="9" l="1"/>
  <c r="E9" i="9"/>
  <c r="F9" i="9" s="1"/>
  <c r="E8" i="9"/>
  <c r="E10" i="9"/>
  <c r="F10" i="9" s="1"/>
  <c r="J191" i="2"/>
  <c r="J190" i="2"/>
  <c r="J185" i="2"/>
  <c r="J192" i="2"/>
  <c r="K192" i="2" s="1"/>
  <c r="K191" i="2"/>
  <c r="K190" i="2"/>
  <c r="J186" i="2"/>
  <c r="K186" i="2" s="1"/>
  <c r="K185" i="2" l="1"/>
  <c r="K193" i="2"/>
  <c r="K187" i="2"/>
  <c r="K194" i="2" s="1"/>
  <c r="K197" i="2" s="1"/>
  <c r="E106" i="9" l="1"/>
  <c r="F106" i="9" s="1"/>
  <c r="E96" i="9"/>
  <c r="F96" i="9" s="1"/>
  <c r="E85" i="9"/>
  <c r="F85" i="9" s="1"/>
  <c r="E68" i="9"/>
  <c r="F68" i="9" s="1"/>
  <c r="E108" i="9"/>
  <c r="F108" i="9" s="1"/>
  <c r="E115" i="9"/>
  <c r="F115" i="9" s="1"/>
  <c r="E80" i="9"/>
  <c r="F80" i="9" s="1"/>
  <c r="E47" i="9"/>
  <c r="F47" i="9" s="1"/>
  <c r="E48" i="9"/>
  <c r="F48" i="9" s="1"/>
  <c r="E52" i="9"/>
  <c r="F52" i="9" s="1"/>
  <c r="E50" i="9"/>
  <c r="F50" i="9" s="1"/>
  <c r="E69" i="9"/>
  <c r="F69" i="9" s="1"/>
  <c r="E55" i="9"/>
  <c r="F55" i="9" s="1"/>
  <c r="E56" i="9"/>
  <c r="F56" i="9" s="1"/>
  <c r="E46" i="9"/>
  <c r="F46" i="9" s="1"/>
  <c r="E40" i="9"/>
  <c r="F40" i="9" s="1"/>
  <c r="E34" i="9"/>
  <c r="F34" i="9" s="1"/>
  <c r="E18" i="9"/>
  <c r="F18" i="9" s="1"/>
  <c r="E14" i="9"/>
  <c r="F14" i="9" s="1"/>
  <c r="E19" i="9"/>
  <c r="F19" i="9" s="1"/>
  <c r="E36" i="9"/>
  <c r="F36" i="9" s="1"/>
  <c r="E13" i="9"/>
  <c r="F13" i="9" s="1"/>
  <c r="E11" i="9"/>
  <c r="F11" i="9" s="1"/>
  <c r="E12" i="9"/>
  <c r="F12" i="9" s="1"/>
  <c r="E76" i="9"/>
  <c r="F76" i="9" s="1"/>
  <c r="E39" i="9"/>
  <c r="F39" i="9" s="1"/>
  <c r="E38" i="9"/>
  <c r="F38" i="9" s="1"/>
  <c r="E74" i="9"/>
  <c r="F74" i="9" s="1"/>
  <c r="E60" i="9"/>
  <c r="F60" i="9" s="1"/>
  <c r="E29" i="9"/>
  <c r="F29" i="9" s="1"/>
  <c r="E53" i="9"/>
  <c r="F53" i="9" s="1"/>
  <c r="E44" i="9"/>
  <c r="F44" i="9" s="1"/>
  <c r="E65" i="9"/>
  <c r="F65" i="9" s="1"/>
  <c r="E83" i="9"/>
  <c r="F83" i="9" s="1"/>
  <c r="E107" i="9"/>
  <c r="F107" i="9" s="1"/>
  <c r="E113" i="9"/>
  <c r="F113" i="9" s="1"/>
  <c r="E102" i="9"/>
  <c r="F102" i="9" s="1"/>
  <c r="E110" i="9"/>
  <c r="F110" i="9" s="1"/>
  <c r="E89" i="9"/>
  <c r="F89" i="9" s="1"/>
  <c r="E94" i="9"/>
  <c r="F94" i="9" s="1"/>
  <c r="E77" i="9"/>
  <c r="F77" i="9" s="1"/>
  <c r="E88" i="9"/>
  <c r="F88" i="9" s="1"/>
  <c r="E95" i="9"/>
  <c r="F95" i="9" s="1"/>
  <c r="E51" i="9"/>
  <c r="F51" i="9" s="1"/>
  <c r="E45" i="9"/>
  <c r="F45" i="9" s="1"/>
  <c r="E72" i="9"/>
  <c r="F72" i="9" s="1"/>
  <c r="E101" i="9"/>
  <c r="F101" i="9" s="1"/>
  <c r="E73" i="9"/>
  <c r="F73" i="9" s="1"/>
  <c r="E87" i="9"/>
  <c r="F87" i="9" s="1"/>
  <c r="E93" i="9"/>
  <c r="F93" i="9" s="1"/>
  <c r="E90" i="9"/>
  <c r="F90" i="9" s="1"/>
  <c r="E92" i="9"/>
  <c r="F92" i="9" s="1"/>
  <c r="E100" i="9"/>
  <c r="F100" i="9" s="1"/>
  <c r="E111" i="9"/>
  <c r="F111" i="9" s="1"/>
  <c r="E112" i="9"/>
  <c r="F112" i="9" s="1"/>
  <c r="E86" i="9"/>
  <c r="F86" i="9" s="1"/>
  <c r="E63" i="9"/>
  <c r="F63" i="9" s="1"/>
  <c r="E99" i="9"/>
  <c r="F99" i="9" s="1"/>
  <c r="E98" i="9"/>
  <c r="F98" i="9" s="1"/>
  <c r="E62" i="9"/>
  <c r="F62" i="9" s="1"/>
  <c r="E64" i="9"/>
  <c r="F64" i="9" s="1"/>
  <c r="E109" i="9"/>
  <c r="F109" i="9" s="1"/>
  <c r="E103" i="9"/>
  <c r="F103" i="9" s="1"/>
  <c r="E97" i="9"/>
  <c r="F97" i="9" s="1"/>
  <c r="E75" i="9"/>
  <c r="F75" i="9" s="1"/>
  <c r="E25" i="9"/>
  <c r="F25" i="9" s="1"/>
  <c r="E32" i="9"/>
  <c r="F32" i="9" s="1"/>
  <c r="E26" i="9"/>
  <c r="F26" i="9" s="1"/>
  <c r="E23" i="9"/>
  <c r="F23" i="9" s="1"/>
  <c r="E78" i="9"/>
  <c r="F78" i="9" s="1"/>
  <c r="E91" i="9"/>
  <c r="F91" i="9" s="1"/>
  <c r="E16" i="9"/>
  <c r="F16" i="9" s="1"/>
  <c r="E70" i="9"/>
  <c r="F70" i="9" s="1"/>
  <c r="E114" i="9"/>
  <c r="F114" i="9" s="1"/>
  <c r="E79" i="9"/>
  <c r="F79" i="9" s="1"/>
  <c r="E31" i="9"/>
  <c r="F31" i="9" s="1"/>
  <c r="E27" i="9"/>
  <c r="F27" i="9" s="1"/>
  <c r="E71" i="9"/>
  <c r="F71" i="9" s="1"/>
  <c r="E57" i="9"/>
  <c r="F57" i="9" s="1"/>
  <c r="E24" i="9"/>
  <c r="F24" i="9" s="1"/>
  <c r="E105" i="9"/>
  <c r="F105" i="9" s="1"/>
  <c r="E59" i="9"/>
  <c r="F59" i="9" s="1"/>
  <c r="E67" i="9"/>
  <c r="F67" i="9" s="1"/>
  <c r="E84" i="9"/>
  <c r="F84" i="9" s="1"/>
  <c r="E82" i="9"/>
  <c r="F82" i="9" s="1"/>
  <c r="E54" i="9"/>
  <c r="F54" i="9" s="1"/>
  <c r="E81" i="9"/>
  <c r="F81" i="9" s="1"/>
  <c r="E35" i="9"/>
  <c r="F35" i="9" s="1"/>
  <c r="E41" i="9"/>
  <c r="F41" i="9" s="1"/>
  <c r="E33" i="9"/>
  <c r="F33" i="9" s="1"/>
  <c r="E42" i="9"/>
  <c r="F42" i="9" s="1"/>
  <c r="E28" i="9"/>
  <c r="F28" i="9" s="1"/>
  <c r="E37" i="9"/>
  <c r="F37" i="9" s="1"/>
  <c r="E21" i="9"/>
  <c r="F21" i="9" s="1"/>
  <c r="E20" i="9"/>
  <c r="F20" i="9" s="1"/>
  <c r="E104" i="9"/>
  <c r="F104" i="9" s="1"/>
  <c r="E17" i="9"/>
  <c r="F17" i="9" s="1"/>
  <c r="E15" i="9"/>
  <c r="F15" i="9" s="1"/>
  <c r="E49" i="9"/>
  <c r="F49" i="9" s="1"/>
  <c r="E30" i="9"/>
  <c r="F30" i="9" s="1"/>
  <c r="E43" i="9"/>
  <c r="F43" i="9" s="1"/>
  <c r="E66" i="9"/>
  <c r="F66" i="9" s="1"/>
  <c r="E58" i="9"/>
  <c r="F58" i="9" s="1"/>
  <c r="E61" i="9"/>
  <c r="F61" i="9" s="1"/>
  <c r="E22" i="9"/>
  <c r="F22" i="9" s="1"/>
  <c r="F116" i="9" l="1"/>
  <c r="G115" i="9" s="1"/>
  <c r="J171" i="2"/>
  <c r="K171" i="2" s="1"/>
  <c r="J172" i="2"/>
  <c r="K172" i="2" s="1"/>
  <c r="J173" i="2"/>
  <c r="K173" i="2" s="1"/>
  <c r="J174" i="2"/>
  <c r="K174" i="2" s="1"/>
  <c r="J175" i="2"/>
  <c r="K175" i="2" s="1"/>
  <c r="J176" i="2"/>
  <c r="K176" i="2" s="1"/>
  <c r="J170" i="2"/>
  <c r="K170" i="2" s="1"/>
  <c r="J165" i="2"/>
  <c r="K165" i="2" s="1"/>
  <c r="J166" i="2"/>
  <c r="K166" i="2" s="1"/>
  <c r="J164" i="2"/>
  <c r="K164" i="2" s="1"/>
  <c r="J139" i="2"/>
  <c r="K139" i="2" s="1"/>
  <c r="J140" i="2"/>
  <c r="K140" i="2" s="1"/>
  <c r="J141" i="2"/>
  <c r="K141" i="2" s="1"/>
  <c r="J142" i="2"/>
  <c r="K142" i="2" s="1"/>
  <c r="J143" i="2"/>
  <c r="K143" i="2" s="1"/>
  <c r="J144" i="2"/>
  <c r="K144" i="2" s="1"/>
  <c r="J145" i="2"/>
  <c r="K145" i="2" s="1"/>
  <c r="J146" i="2"/>
  <c r="K146" i="2" s="1"/>
  <c r="J147" i="2"/>
  <c r="K147" i="2" s="1"/>
  <c r="J148" i="2"/>
  <c r="K148" i="2" s="1"/>
  <c r="J149" i="2"/>
  <c r="K149" i="2" s="1"/>
  <c r="J150" i="2"/>
  <c r="K150" i="2" s="1"/>
  <c r="J151" i="2"/>
  <c r="K151" i="2" s="1"/>
  <c r="J152" i="2"/>
  <c r="K152" i="2" s="1"/>
  <c r="J153" i="2"/>
  <c r="K153" i="2" s="1"/>
  <c r="J154" i="2"/>
  <c r="K154" i="2" s="1"/>
  <c r="J155" i="2"/>
  <c r="K155" i="2" s="1"/>
  <c r="J127" i="2"/>
  <c r="K127" i="2" s="1"/>
  <c r="J126" i="2"/>
  <c r="K126" i="2" s="1"/>
  <c r="J125" i="2"/>
  <c r="K125" i="2" s="1"/>
  <c r="J124" i="2"/>
  <c r="K124" i="2" s="1"/>
  <c r="J128" i="2"/>
  <c r="K128" i="2" s="1"/>
  <c r="J93" i="2"/>
  <c r="K93" i="2" s="1"/>
  <c r="J94" i="2"/>
  <c r="K94" i="2" s="1"/>
  <c r="J95" i="2"/>
  <c r="K95" i="2" s="1"/>
  <c r="J96" i="2"/>
  <c r="K96" i="2" s="1"/>
  <c r="J97" i="2"/>
  <c r="K97" i="2" s="1"/>
  <c r="J98" i="2"/>
  <c r="K98" i="2" s="1"/>
  <c r="J99" i="2"/>
  <c r="K99" i="2" s="1"/>
  <c r="J100" i="2"/>
  <c r="K100" i="2" s="1"/>
  <c r="J101" i="2"/>
  <c r="K101" i="2" s="1"/>
  <c r="J102" i="2"/>
  <c r="K102" i="2" s="1"/>
  <c r="J103" i="2"/>
  <c r="K103" i="2" s="1"/>
  <c r="J104" i="2"/>
  <c r="K104" i="2" s="1"/>
  <c r="J105" i="2"/>
  <c r="K105" i="2" s="1"/>
  <c r="J106" i="2"/>
  <c r="K106" i="2" s="1"/>
  <c r="J107" i="2"/>
  <c r="K107" i="2" s="1"/>
  <c r="J108" i="2"/>
  <c r="K108" i="2" s="1"/>
  <c r="J109" i="2"/>
  <c r="K109" i="2" s="1"/>
  <c r="J110" i="2"/>
  <c r="K110" i="2" s="1"/>
  <c r="J111" i="2"/>
  <c r="K111" i="2" s="1"/>
  <c r="J112" i="2"/>
  <c r="K112" i="2" s="1"/>
  <c r="J113" i="2"/>
  <c r="K113" i="2" s="1"/>
  <c r="J114" i="2"/>
  <c r="K114" i="2" s="1"/>
  <c r="J115" i="2"/>
  <c r="K115" i="2" s="1"/>
  <c r="J116" i="2"/>
  <c r="K116" i="2" s="1"/>
  <c r="J117" i="2"/>
  <c r="K117" i="2" s="1"/>
  <c r="J118" i="2"/>
  <c r="K118" i="2" s="1"/>
  <c r="J119" i="2"/>
  <c r="K119" i="2" s="1"/>
  <c r="J120" i="2"/>
  <c r="K120" i="2" s="1"/>
  <c r="J121" i="2"/>
  <c r="K121" i="2" s="1"/>
  <c r="J122" i="2"/>
  <c r="K122" i="2" s="1"/>
  <c r="J123" i="2"/>
  <c r="K123" i="2" s="1"/>
  <c r="J129" i="2"/>
  <c r="K129" i="2" s="1"/>
  <c r="J86" i="2"/>
  <c r="K86" i="2" s="1"/>
  <c r="J87" i="2"/>
  <c r="K87" i="2" s="1"/>
  <c r="J88" i="2"/>
  <c r="K88" i="2" s="1"/>
  <c r="J92" i="2"/>
  <c r="K92" i="2" s="1"/>
  <c r="J85" i="2"/>
  <c r="K85" i="2" s="1"/>
  <c r="J74" i="2"/>
  <c r="K74" i="2" s="1"/>
  <c r="J72" i="2"/>
  <c r="K72" i="2" s="1"/>
  <c r="J73" i="2"/>
  <c r="K73" i="2" s="1"/>
  <c r="J75" i="2"/>
  <c r="K75" i="2" s="1"/>
  <c r="J76" i="2"/>
  <c r="K76" i="2" s="1"/>
  <c r="J71" i="2"/>
  <c r="K71" i="2" s="1"/>
  <c r="J67" i="2"/>
  <c r="K67" i="2" s="1"/>
  <c r="J66" i="2"/>
  <c r="K66" i="2" s="1"/>
  <c r="J56" i="2"/>
  <c r="K56" i="2" s="1"/>
  <c r="J55" i="2"/>
  <c r="K55" i="2" s="1"/>
  <c r="J45" i="2"/>
  <c r="K45" i="2" s="1"/>
  <c r="J40" i="2"/>
  <c r="K40" i="2" s="1"/>
  <c r="G82" i="9" l="1"/>
  <c r="G39" i="9"/>
  <c r="G13" i="9"/>
  <c r="G113" i="9"/>
  <c r="G103" i="9"/>
  <c r="G114" i="9"/>
  <c r="G16" i="9"/>
  <c r="G107" i="9"/>
  <c r="G19" i="9"/>
  <c r="G97" i="9"/>
  <c r="G11" i="9"/>
  <c r="G18" i="9"/>
  <c r="G102" i="9"/>
  <c r="G89" i="9"/>
  <c r="G8" i="9"/>
  <c r="H8" i="9" s="1"/>
  <c r="I8" i="9" s="1"/>
  <c r="G36" i="9"/>
  <c r="G69" i="9"/>
  <c r="G35" i="9"/>
  <c r="G43" i="9"/>
  <c r="G93" i="9"/>
  <c r="G59" i="9"/>
  <c r="G41" i="9"/>
  <c r="G85" i="9"/>
  <c r="G51" i="9"/>
  <c r="G47" i="9"/>
  <c r="G48" i="9"/>
  <c r="G49" i="9"/>
  <c r="G92" i="9"/>
  <c r="G86" i="9"/>
  <c r="G77" i="9"/>
  <c r="G78" i="9"/>
  <c r="G81" i="9"/>
  <c r="G98" i="9"/>
  <c r="G76" i="9"/>
  <c r="G9" i="9"/>
  <c r="G12" i="9"/>
  <c r="G112" i="9"/>
  <c r="G58" i="9"/>
  <c r="G99" i="9"/>
  <c r="G70" i="9"/>
  <c r="G74" i="9"/>
  <c r="G40" i="9"/>
  <c r="G73" i="9"/>
  <c r="G106" i="9"/>
  <c r="G24" i="9"/>
  <c r="G90" i="9"/>
  <c r="G23" i="9"/>
  <c r="G83" i="9"/>
  <c r="G56" i="9"/>
  <c r="G29" i="9"/>
  <c r="G111" i="9"/>
  <c r="G21" i="9"/>
  <c r="G57" i="9"/>
  <c r="G72" i="9"/>
  <c r="G64" i="9"/>
  <c r="G32" i="9"/>
  <c r="G65" i="9"/>
  <c r="G26" i="9"/>
  <c r="G62" i="9"/>
  <c r="G42" i="9"/>
  <c r="G101" i="9"/>
  <c r="G104" i="9"/>
  <c r="G46" i="9"/>
  <c r="G55" i="9"/>
  <c r="G14" i="9"/>
  <c r="G66" i="9"/>
  <c r="G28" i="9"/>
  <c r="G63" i="9"/>
  <c r="G31" i="9"/>
  <c r="G96" i="9"/>
  <c r="G61" i="9"/>
  <c r="G50" i="9"/>
  <c r="G45" i="9"/>
  <c r="G87" i="9"/>
  <c r="G53" i="9"/>
  <c r="G91" i="9"/>
  <c r="G15" i="9"/>
  <c r="G71" i="9"/>
  <c r="G25" i="9"/>
  <c r="G109" i="9"/>
  <c r="G67" i="9"/>
  <c r="G105" i="9"/>
  <c r="G79" i="9"/>
  <c r="G88" i="9"/>
  <c r="G44" i="9"/>
  <c r="G52" i="9"/>
  <c r="G100" i="9"/>
  <c r="G60" i="9"/>
  <c r="G108" i="9"/>
  <c r="G68" i="9"/>
  <c r="G20" i="9"/>
  <c r="G84" i="9"/>
  <c r="G95" i="9"/>
  <c r="G75" i="9"/>
  <c r="G94" i="9"/>
  <c r="G80" i="9"/>
  <c r="G110" i="9"/>
  <c r="G27" i="9"/>
  <c r="G54" i="9"/>
  <c r="G38" i="9"/>
  <c r="G33" i="9"/>
  <c r="G34" i="9"/>
  <c r="G17" i="9"/>
  <c r="G22" i="9"/>
  <c r="G10" i="9"/>
  <c r="G37" i="9"/>
  <c r="G30" i="9"/>
  <c r="K156" i="2"/>
  <c r="K177" i="2"/>
  <c r="K130" i="2"/>
  <c r="K77" i="2"/>
  <c r="H9" i="9" l="1"/>
  <c r="I9" i="9" s="1"/>
  <c r="J39" i="2"/>
  <c r="K39" i="2" s="1"/>
  <c r="J41" i="2"/>
  <c r="K41" i="2" s="1"/>
  <c r="J42" i="2"/>
  <c r="K42" i="2" s="1"/>
  <c r="J43" i="2"/>
  <c r="K43" i="2" s="1"/>
  <c r="J44" i="2"/>
  <c r="K44" i="2" s="1"/>
  <c r="J46" i="2"/>
  <c r="K46" i="2" s="1"/>
  <c r="J47" i="2"/>
  <c r="K47" i="2" s="1"/>
  <c r="J48" i="2"/>
  <c r="K48" i="2" s="1"/>
  <c r="J49" i="2"/>
  <c r="K49" i="2" s="1"/>
  <c r="J50" i="2"/>
  <c r="K50" i="2" s="1"/>
  <c r="J51" i="2"/>
  <c r="K51" i="2" s="1"/>
  <c r="J52" i="2"/>
  <c r="K52" i="2" s="1"/>
  <c r="J53" i="2"/>
  <c r="K53" i="2" s="1"/>
  <c r="J54" i="2"/>
  <c r="K54" i="2" s="1"/>
  <c r="J57" i="2"/>
  <c r="K57" i="2" s="1"/>
  <c r="J35" i="2"/>
  <c r="K35" i="2" s="1"/>
  <c r="J34" i="2"/>
  <c r="K34" i="2" s="1"/>
  <c r="J23" i="2"/>
  <c r="K23" i="2" s="1"/>
  <c r="J24" i="2"/>
  <c r="K24" i="2" s="1"/>
  <c r="J25" i="2"/>
  <c r="K25" i="2" s="1"/>
  <c r="J22" i="2"/>
  <c r="K22" i="2" s="1"/>
  <c r="J21" i="2"/>
  <c r="K21" i="2" s="1"/>
  <c r="J20" i="2"/>
  <c r="K20" i="2" s="1"/>
  <c r="H10" i="9" l="1"/>
  <c r="K26" i="2"/>
  <c r="J16" i="2"/>
  <c r="K16" i="2" s="1"/>
  <c r="Q17" i="7"/>
  <c r="R4" i="7" s="1"/>
  <c r="Q11" i="6"/>
  <c r="Q17" i="6" s="1"/>
  <c r="R4" i="6" s="1"/>
  <c r="I10" i="9" l="1"/>
  <c r="H11" i="9"/>
  <c r="K58" i="2"/>
  <c r="H12" i="9" l="1"/>
  <c r="I11" i="9"/>
  <c r="K17" i="2"/>
  <c r="K27" i="2" s="1"/>
  <c r="H13" i="9" l="1"/>
  <c r="I12" i="9"/>
  <c r="K167" i="2"/>
  <c r="I13" i="9" l="1"/>
  <c r="H14" i="9"/>
  <c r="K178" i="2"/>
  <c r="I14" i="9" l="1"/>
  <c r="H15" i="9"/>
  <c r="K36" i="2"/>
  <c r="K59" i="2" s="1"/>
  <c r="K89" i="2"/>
  <c r="I15" i="9" l="1"/>
  <c r="H16" i="9"/>
  <c r="K131" i="2"/>
  <c r="K68" i="2"/>
  <c r="H17" i="9" l="1"/>
  <c r="I16" i="9"/>
  <c r="K78" i="2"/>
  <c r="H18" i="9" l="1"/>
  <c r="I17" i="9"/>
  <c r="H19" i="9" l="1"/>
  <c r="I18" i="9"/>
  <c r="I19" i="9" l="1"/>
  <c r="H20" i="9"/>
  <c r="I20" i="9" l="1"/>
  <c r="H21" i="9"/>
  <c r="H22" i="9" l="1"/>
  <c r="I21" i="9"/>
  <c r="I22" i="9" l="1"/>
  <c r="H23" i="9"/>
  <c r="I23" i="9" l="1"/>
  <c r="H24" i="9"/>
  <c r="H25" i="9" l="1"/>
  <c r="I24" i="9"/>
  <c r="H26" i="9" l="1"/>
  <c r="I25" i="9"/>
  <c r="H27" i="9" l="1"/>
  <c r="I26" i="9"/>
  <c r="H28" i="9" l="1"/>
  <c r="I27" i="9"/>
  <c r="I28" i="9" l="1"/>
  <c r="H29" i="9"/>
  <c r="I29" i="9" l="1"/>
  <c r="H30" i="9"/>
  <c r="H31" i="9" l="1"/>
  <c r="I30" i="9"/>
  <c r="H32" i="9" l="1"/>
  <c r="I31" i="9"/>
  <c r="I32" i="9" l="1"/>
  <c r="H33" i="9"/>
  <c r="H34" i="9" l="1"/>
  <c r="I33" i="9"/>
  <c r="I34" i="9" l="1"/>
  <c r="H35" i="9"/>
  <c r="H36" i="9" l="1"/>
  <c r="I35" i="9"/>
  <c r="I36" i="9" l="1"/>
  <c r="H37" i="9"/>
  <c r="I37" i="9" l="1"/>
  <c r="H38" i="9"/>
  <c r="H39" i="9" l="1"/>
  <c r="I38" i="9"/>
  <c r="H40" i="9" l="1"/>
  <c r="I39" i="9"/>
  <c r="H41" i="9" l="1"/>
  <c r="I40" i="9"/>
  <c r="H42" i="9" l="1"/>
  <c r="I41" i="9"/>
  <c r="H43" i="9" l="1"/>
  <c r="I42" i="9"/>
  <c r="H44" i="9" l="1"/>
  <c r="I43" i="9"/>
  <c r="H45" i="9" l="1"/>
  <c r="I44" i="9"/>
  <c r="H46" i="9" l="1"/>
  <c r="I45" i="9"/>
  <c r="I46" i="9" l="1"/>
  <c r="H47" i="9"/>
  <c r="H48" i="9" l="1"/>
  <c r="I47" i="9"/>
  <c r="H49" i="9" l="1"/>
  <c r="I48" i="9"/>
  <c r="H50" i="9" l="1"/>
  <c r="I49" i="9"/>
  <c r="H51" i="9" l="1"/>
  <c r="I50" i="9"/>
  <c r="H52" i="9" l="1"/>
  <c r="I51" i="9"/>
  <c r="I52" i="9" l="1"/>
  <c r="H53" i="9"/>
  <c r="H54" i="9" l="1"/>
  <c r="I53" i="9"/>
  <c r="H55" i="9" l="1"/>
  <c r="I54" i="9"/>
  <c r="I55" i="9" l="1"/>
  <c r="H56" i="9"/>
  <c r="H57" i="9" l="1"/>
  <c r="I56" i="9"/>
  <c r="H58" i="9" l="1"/>
  <c r="I57" i="9"/>
  <c r="H59" i="9" l="1"/>
  <c r="I58" i="9"/>
  <c r="H60" i="9" l="1"/>
  <c r="I59" i="9"/>
  <c r="I60" i="9" l="1"/>
  <c r="H61" i="9"/>
  <c r="H62" i="9" l="1"/>
  <c r="I61" i="9"/>
  <c r="H63" i="9" l="1"/>
  <c r="I62" i="9"/>
  <c r="H64" i="9" l="1"/>
  <c r="I63" i="9"/>
  <c r="H65" i="9" l="1"/>
  <c r="I64" i="9"/>
  <c r="I65" i="9" l="1"/>
  <c r="H66" i="9"/>
  <c r="H67" i="9" l="1"/>
  <c r="I66" i="9"/>
  <c r="H68" i="9" l="1"/>
  <c r="I67" i="9"/>
  <c r="I68" i="9" l="1"/>
  <c r="H69" i="9"/>
  <c r="H70" i="9" l="1"/>
  <c r="I69" i="9"/>
  <c r="H71" i="9" l="1"/>
  <c r="I70" i="9"/>
  <c r="I71" i="9" l="1"/>
  <c r="H72" i="9"/>
  <c r="I72" i="9" l="1"/>
  <c r="H73" i="9"/>
  <c r="I73" i="9" l="1"/>
  <c r="H74" i="9"/>
  <c r="H75" i="9" l="1"/>
  <c r="I74" i="9"/>
  <c r="I75" i="9" l="1"/>
  <c r="H76" i="9"/>
  <c r="H77" i="9" l="1"/>
  <c r="I76" i="9"/>
  <c r="H78" i="9" l="1"/>
  <c r="I77" i="9"/>
  <c r="H79" i="9" l="1"/>
  <c r="I78" i="9"/>
  <c r="H80" i="9" l="1"/>
  <c r="I79" i="9"/>
  <c r="I80" i="9" l="1"/>
  <c r="H81" i="9"/>
  <c r="I81" i="9" l="1"/>
  <c r="H82" i="9"/>
  <c r="H83" i="9" l="1"/>
  <c r="I82" i="9"/>
  <c r="H84" i="9" l="1"/>
  <c r="I83" i="9"/>
  <c r="H85" i="9" l="1"/>
  <c r="I84" i="9"/>
  <c r="H86" i="9" l="1"/>
  <c r="I85" i="9"/>
  <c r="H87" i="9" l="1"/>
  <c r="I86" i="9"/>
  <c r="H88" i="9" l="1"/>
  <c r="I87" i="9"/>
  <c r="H89" i="9" l="1"/>
  <c r="I88" i="9"/>
  <c r="H90" i="9" l="1"/>
  <c r="I89" i="9"/>
  <c r="I90" i="9" l="1"/>
  <c r="H91" i="9"/>
  <c r="I91" i="9" l="1"/>
  <c r="H92" i="9"/>
  <c r="H93" i="9" l="1"/>
  <c r="I92" i="9"/>
  <c r="H94" i="9" l="1"/>
  <c r="I93" i="9"/>
  <c r="H95" i="9" l="1"/>
  <c r="I94" i="9"/>
  <c r="H96" i="9" l="1"/>
  <c r="I95" i="9"/>
  <c r="I96" i="9" l="1"/>
  <c r="H97" i="9"/>
  <c r="I97" i="9" l="1"/>
  <c r="H98" i="9"/>
  <c r="H99" i="9" l="1"/>
  <c r="I98" i="9"/>
  <c r="H100" i="9" l="1"/>
  <c r="I99" i="9"/>
  <c r="H101" i="9" l="1"/>
  <c r="I100" i="9"/>
  <c r="I101" i="9" l="1"/>
  <c r="H102" i="9"/>
  <c r="H103" i="9" l="1"/>
  <c r="I102" i="9"/>
  <c r="H104" i="9" l="1"/>
  <c r="I103" i="9"/>
  <c r="I104" i="9" l="1"/>
  <c r="H105" i="9"/>
  <c r="H106" i="9" l="1"/>
  <c r="I105" i="9"/>
  <c r="I106" i="9" l="1"/>
  <c r="H107" i="9"/>
  <c r="I107" i="9" l="1"/>
  <c r="H108" i="9"/>
  <c r="H109" i="9" l="1"/>
  <c r="I108" i="9"/>
  <c r="I109" i="9" l="1"/>
  <c r="H110" i="9"/>
  <c r="H111" i="9" l="1"/>
  <c r="I110" i="9"/>
  <c r="H112" i="9" l="1"/>
  <c r="I111" i="9"/>
  <c r="I112" i="9" l="1"/>
  <c r="H113" i="9"/>
  <c r="N9" i="9"/>
  <c r="N8" i="9"/>
  <c r="N10" i="9"/>
  <c r="O10" i="9"/>
  <c r="O8" i="9"/>
  <c r="O9" i="9"/>
  <c r="I113" i="9" l="1"/>
  <c r="H114" i="9"/>
  <c r="I114" i="9" l="1"/>
  <c r="H115" i="9"/>
  <c r="I115" i="9" s="1"/>
</calcChain>
</file>

<file path=xl/sharedStrings.xml><?xml version="1.0" encoding="utf-8"?>
<sst xmlns="http://schemas.openxmlformats.org/spreadsheetml/2006/main" count="1129" uniqueCount="440">
  <si>
    <t>Mão de obra</t>
  </si>
  <si>
    <t>unid.</t>
  </si>
  <si>
    <t>h</t>
  </si>
  <si>
    <t>custo unit.</t>
  </si>
  <si>
    <t>m</t>
  </si>
  <si>
    <t>EXECUÇÃO POR CHAMADO</t>
  </si>
  <si>
    <t>parafuso zincado com rosca soberba 5/16"</t>
  </si>
  <si>
    <t>conjunto de arruela 5/16" auto atarrachante</t>
  </si>
  <si>
    <t>INSTALAÇÃO DE PONTO DE REDE ELÉTRICA</t>
  </si>
  <si>
    <t>eletricista</t>
  </si>
  <si>
    <t>ajudante de eletricista</t>
  </si>
  <si>
    <t>Ajudante</t>
  </si>
  <si>
    <t>M</t>
  </si>
  <si>
    <t>Especificação da equipe</t>
  </si>
  <si>
    <t>Produto</t>
  </si>
  <si>
    <t>Unid.</t>
  </si>
  <si>
    <t>MANUTENÇÃO DO FORRO</t>
  </si>
  <si>
    <t>kg</t>
  </si>
  <si>
    <t>prego (10x10)</t>
  </si>
  <si>
    <t>prego (18x27)</t>
  </si>
  <si>
    <t>INSTALAÇÃO DE PONTO DE REDE LÓGICA</t>
  </si>
  <si>
    <t>CJ</t>
  </si>
  <si>
    <t>custo total anual máximo</t>
  </si>
  <si>
    <t>Total máximo anual de mão-de-obra</t>
  </si>
  <si>
    <t>Total máximo anual de material</t>
  </si>
  <si>
    <t>EXECUÇÃO DE REPAROS HIDRÁULICOS</t>
  </si>
  <si>
    <t>Encanador</t>
  </si>
  <si>
    <t>Pedreiro</t>
  </si>
  <si>
    <t>Servente</t>
  </si>
  <si>
    <t>Ajudante de Encanador</t>
  </si>
  <si>
    <t>UNID.</t>
  </si>
  <si>
    <t>TUBO PVC PBV SERIE R P/ ESG OU AGUAS PLUVIAIS PREDIAL DN 100MM</t>
  </si>
  <si>
    <t>LUVA CORRER PVC P/TUBO ROSCAVEL P/AGUA FRIA PREDIAL 1/2"</t>
  </si>
  <si>
    <t>LUVA CORRER PVC P/TUBO ROSCAVEL P/AGUA FRIA PREDIAL 3/4"</t>
  </si>
  <si>
    <t>JOELHO 90 PVC C/ROSCA E BUCHA LATAO  3/4"</t>
  </si>
  <si>
    <t>JOELHO PVC C/ROSCA 45G P/AGUA FRIA PREDIAL 3/4"</t>
  </si>
  <si>
    <t>JOELHO PVC SOLD 90G P/ AGUA FRIA PREDIAL 25 MM</t>
  </si>
  <si>
    <t>JOELHO PVC SOLD 90G P/AGUA FRIA PREDIAL 32 MM</t>
  </si>
  <si>
    <t xml:space="preserve">Total máximo anual de mão-de-obra </t>
  </si>
  <si>
    <t>EC-01</t>
  </si>
  <si>
    <t>EC-02</t>
  </si>
  <si>
    <t>EC-03</t>
  </si>
  <si>
    <t>M²</t>
  </si>
  <si>
    <t>ADAPTADOR PVC ROSCAVEL C/ FLANGES E ANEL DE VEDACAO P/ CAIXA D' AGUA   3/4"</t>
  </si>
  <si>
    <t>EC-04</t>
  </si>
  <si>
    <t>EXECUÇÃO DE REPAROS CIVIS</t>
  </si>
  <si>
    <t>Especificação do serviço</t>
  </si>
  <si>
    <t>Serviço</t>
  </si>
  <si>
    <t>Total máximo anual de serviços</t>
  </si>
  <si>
    <t>EC-06</t>
  </si>
  <si>
    <t>ITEM</t>
  </si>
  <si>
    <t>item</t>
  </si>
  <si>
    <t xml:space="preserve">VIDRO LISO COMUM TRANSPARENTE, ESPESSURA 4MM </t>
  </si>
  <si>
    <t>TOTAL</t>
  </si>
  <si>
    <t>%</t>
  </si>
  <si>
    <t>ORDEM DE SERVIÇO</t>
  </si>
  <si>
    <t>Nº</t>
  </si>
  <si>
    <t>DATA</t>
  </si>
  <si>
    <t>SERVIÇO:</t>
  </si>
  <si>
    <t>DESCRIÇÃO DO SERVIÇO:</t>
  </si>
  <si>
    <t>MATERIAIS UTILIZADOS</t>
  </si>
  <si>
    <t>MATERIAL</t>
  </si>
  <si>
    <t>CUST. UNIT.</t>
  </si>
  <si>
    <t>1.</t>
  </si>
  <si>
    <t>2.</t>
  </si>
  <si>
    <t>3.</t>
  </si>
  <si>
    <t>4.</t>
  </si>
  <si>
    <t>5.</t>
  </si>
  <si>
    <t>6.</t>
  </si>
  <si>
    <t>7.</t>
  </si>
  <si>
    <t>8.</t>
  </si>
  <si>
    <t>9.</t>
  </si>
  <si>
    <t>10.</t>
  </si>
  <si>
    <t>MÃO DE OBRA UTILIZADA</t>
  </si>
  <si>
    <t>PROFISSIONAL</t>
  </si>
  <si>
    <t>ASSINATURA DO FISCAL DO SERVIÇO</t>
  </si>
  <si>
    <t>ASSINATURA DA CONTRATADA</t>
  </si>
  <si>
    <t>QUANT.</t>
  </si>
  <si>
    <t>SERVIÇO UTILIZADO</t>
  </si>
  <si>
    <t>CUSTO TOTAL (R$)</t>
  </si>
  <si>
    <t>INTERRUPTOR SOBREPOR 1 TECLA SIMPLES, TIPO SILENTOQUE PIAL OU EQUIV</t>
  </si>
  <si>
    <t>INTERRUPTOR SOBREPOR 2 TECLAS SIMPLES, TIPO SILENTOQUE PIAL OU EQUIV</t>
  </si>
  <si>
    <t>Serralheiro</t>
  </si>
  <si>
    <t>Gesseiro</t>
  </si>
  <si>
    <t>ajudante</t>
  </si>
  <si>
    <t>placa de gesso 60x60cm, espessura 12mm</t>
  </si>
  <si>
    <t>Gesso</t>
  </si>
  <si>
    <t>ADAPTADOR PVC P/ SIFAO METALICO C/ANEL BORRACHA 40MM X 1 1/2"</t>
  </si>
  <si>
    <t>ADAPTADOR PVC P/ SIFAO 40MM X 1 1/4"</t>
  </si>
  <si>
    <t>ADAPTADOR PVC P/ VALVULA PIA OU LAVATORIO 40MM X 1"</t>
  </si>
  <si>
    <t>TORNEIRA CROMADA 1/2" OU 3/4" REF 1126 P/ TANQUE - PADRAO POPULAR</t>
  </si>
  <si>
    <t>BOLSA DE LIGACAO EM PVC FLEXIVEL P/ VASO SANITARIO 1.1/2" (40MM)</t>
  </si>
  <si>
    <t>CONJUNTO LIGACAO PLASTICA P/ VASO SANITARIO (ESPUDE + TUBO + CANOPLA)</t>
  </si>
  <si>
    <t>VEDACAO PVC 100 MM P/SAIDA VASO SANITARIO TIPO EG-27 TIGRE OU SIMILAR</t>
  </si>
  <si>
    <t>TE PVC SOLD 90G P/ AGUA FRIA PREDIAL 20MM</t>
  </si>
  <si>
    <t>TE PVC SOLD 90G P/ AGUA FRIA PREDIAL 25MM</t>
  </si>
  <si>
    <t>TE PVC SOLD 90G P/ AGUA FRIA PREDIAL 32MM</t>
  </si>
  <si>
    <t>TE PVC SOLD 90G P/ AGUA FRIA PREDIAL 40MM</t>
  </si>
  <si>
    <t>TE PVC SOLD 90G C/ BUCHA LATAO NA BOLSA CENTRAL 20MM X 1/2"</t>
  </si>
  <si>
    <t>TE PVC SOLD 90G C/ BUCHA LATAO NA BOLSA CENTRAL 25MM X 1/2"</t>
  </si>
  <si>
    <t>TE PVC SOLD 90G C/ BUCHA LATAO NA BOLSA CENTRAL 25MM X 3/4"</t>
  </si>
  <si>
    <t>TE PVC SOLD 90G C/ BUCHA LATAO NA BOLSA CENTRAL 32MM X 3/4"</t>
  </si>
  <si>
    <t>SELANTE ELÁSTICO MONOCOMPONENTE À BASE DE POLIURETANO SIKAFLEX 1A PLUS OU EQUIVALENTE - 310 ML</t>
  </si>
  <si>
    <t>FITA VEDA ROSCA EM ROLOS 18MMX10M</t>
  </si>
  <si>
    <t>carpinteiro</t>
  </si>
  <si>
    <t>ELETRODO AWS E-6010 (0K 22.50; WI 610) D = 4MM ( SOLDA ELETRICA )</t>
  </si>
  <si>
    <t>LIXA P/ FERRO</t>
  </si>
  <si>
    <t>LIXA P/ PAREDE OU MADEIRA</t>
  </si>
  <si>
    <t>EC-07</t>
  </si>
  <si>
    <t>UNID</t>
  </si>
  <si>
    <t>RETIRADA DE LUMINÁRIAS</t>
  </si>
  <si>
    <t>CABO DE COBRE FLEXÍVEL ISOLADO, 2,5 MM², ANTI-CHAMA 450/750 V, PARA CIRCUITOS TERMINAIS - FORNECIMENTO E INSTALAÇÃO. AF_12/2015</t>
  </si>
  <si>
    <t>CABO DE COBRE FLEXÍVEL ISOLADO, 4 MM², ANTI-CHAMA 450/750 V, PARA CIRCUITOS TERMINAIS - FORNECIMENTO E INSTALAÇÃO. AF_12/2015</t>
  </si>
  <si>
    <t>DISJUNTOR TERMOMAGNÉTICO MONOPOLAR DE 06 A 32A - SIEMENS OU TECNICAMENTE SIMILAR</t>
  </si>
  <si>
    <t>DISJUNTOR TERMOMAGNÉTICO BIPOLAR DE 06 A 32A - SIEMENS OU TECNICAMENTE SIMILAR</t>
  </si>
  <si>
    <t>DISJUNTOR TERMOMAGNÉTICO MONOPOLAR DE 40 A 50A - SIEMENS OU TECNICAMENTE SIMILAR</t>
  </si>
  <si>
    <t>DISJUNTOR TERMOMAGNÉTICO BIPOLAR DE 40 A 50A - SIEMENS OU TECNICAMENTE SIMILAR</t>
  </si>
  <si>
    <t>FITA ISOLANTE ADESIVA ANTI-CHAMA, ATÉ 750V ,EM ROLOS 19MM X 20M</t>
  </si>
  <si>
    <t>10 x</t>
  </si>
  <si>
    <t>ASSENTO PLASTICO STANDARD P/ VASO SANITARIO</t>
  </si>
  <si>
    <t>M2</t>
  </si>
  <si>
    <t>FECHADURA DE EMBUTIR COMPLETA, PARA PORTAS DE BANHEIRO, PADRAO DE ACABAMENTO MÉDIO</t>
  </si>
  <si>
    <t>FECHADURA DE EMBUTIR COMPLETA, PARA PORTAS INTERNAS, PADRAO DE ACABAMENTO MÉDIO</t>
  </si>
  <si>
    <t>JOGO DE FERRAGENS CROMADAS PARA PORTA DE VIDRO TEMPERADO, UMA FOLHA: DOBRADIÇA SUPERIOR E INFERIOR; TRINCO; FECHADURA; CONTRA FECHADURA; CAPUCHINHO E PUXADOR</t>
  </si>
  <si>
    <t>UNID (KIT)</t>
  </si>
  <si>
    <t>MOLA HIDRÁULICA DE PISO PARA VIDRO TEMPERADO</t>
  </si>
  <si>
    <t>FECHADURA DE EMBUTIR PARA PORTA INTERNA, TIPO GORGES (CHAVE GRANDE), MAQUINA 55 MM, MACANETAS ALAVANCA E ROSETAS REDONDAS EM METAL CROMADO - NIVEL SEGURANCA MEDIO - COMPLETA</t>
  </si>
  <si>
    <t>FECHADURA DE EMBUTIR COM CILINDRO, EXTERNA, COMPLETA, ACABAMENTO PADRÃO MÉDIO, - FORNECIMENTO E INSTALAÇÃO.</t>
  </si>
  <si>
    <t>unid</t>
  </si>
  <si>
    <t>FECHADURA DE EMBUTIR PARA PORTA DE BANHEIRO, COMPLETA, ACABAMENTO PADRÃO MÉDIO, - FORNECIMENTO E INSTALAÇÃO</t>
  </si>
  <si>
    <t>REPINTURA COM TINTA LATEX PVA DUAS DEMÃOS EM TETO P/INTERIOR SOBRE SUPERF EM BOM ESTADO E NA COR EXISTENTE INCLUINDO LIMPEZA LEVE LIXAMENTO C/LIXA FINA UMA DEMAO DE SELADOR E UMA DE ACABAMENTO</t>
  </si>
  <si>
    <t>AGÊNCIA NACIONAL DE MINERAÇÃO</t>
  </si>
  <si>
    <t>inserir número apresentado no sistema.</t>
  </si>
  <si>
    <t>Data da emissão da O.S.</t>
  </si>
  <si>
    <t>PRAZO PARA EXECUÇÃO DOS SERVIÇOS (HORAS/DIAS)</t>
  </si>
  <si>
    <t>DATA DE ENTREGA OFICIAL DOS SERVIÇOS</t>
  </si>
  <si>
    <t>ASSINATURA DO CHEFE DA ADMININSTRAÇÃO</t>
  </si>
  <si>
    <t>OBSERVAÇÕES:</t>
  </si>
  <si>
    <t>Deverão ser anexados à Ordem de Serviço os seguintes documentos:</t>
  </si>
  <si>
    <t>1 - Termo de aprovação do serviço pelo fiscal responsável;</t>
  </si>
  <si>
    <t>2 - Comprovação de regularidade fiscal, trabalhista, previdenciária e SICAF pela empresa.</t>
  </si>
  <si>
    <t>LAMPADA LED COMPACTA BRANCA, 15W BIVOLT</t>
  </si>
  <si>
    <t>OBSERVAÇÃO: O serviço deverá ser preenchido pelo fiscal, contemplando o material e mão-de-obra utilizados.</t>
  </si>
  <si>
    <t>REPAROS DE SERRALHERIA/CARPINTARIA</t>
  </si>
  <si>
    <t>00109/ORSE</t>
  </si>
  <si>
    <t>CABO DE COBRE FLEXÍVEL ISOLADO, 6 MM², ANTI-CHAMA 450/750 V, PARA CIRCUITOS TERMINAIS - FORNECIMENTO E INSTALAÇÃO.</t>
  </si>
  <si>
    <t>Luminária plafon (sobrepor) 22,5 x 22,5 - 18 W - 6000K - G- Light ou similar</t>
  </si>
  <si>
    <t>Curva de inversão 150 x 100 mm para eletrocalha metálica (ref.: mopa ou similar)</t>
  </si>
  <si>
    <t>04017/ORSE</t>
  </si>
  <si>
    <t>Exaustor para banheiro, bivolt, ref.: C 80 A, da Ventokit ou similar</t>
  </si>
  <si>
    <t>11981/ORSE</t>
  </si>
  <si>
    <t>ARAME GALVANIZADO 18 BWG, D = 1,24MM (0,009 KG/M)</t>
  </si>
  <si>
    <t>06140/SINAPI</t>
  </si>
  <si>
    <t>Tubo pvc, roscavel, 1/2", agua fria predial</t>
  </si>
  <si>
    <t>09856/SINAPI</t>
  </si>
  <si>
    <t>LUVA DE CORRER, PVC, SOLDÁVEL, DN 25MM, INSTALADO EM RAMAL OU SUB-RAMAL DE ÁGUA - FORNECIMENTO E INSTALAÇÃO.</t>
  </si>
  <si>
    <t>LUVA DE REDUÇÃO, PVC, SOLDÁVEL, DN 32MM X 25MM, INSTALADO EM RAMAL OU SUB-RAMAL DE ÁGUA - FORNECIMENTO E INSTALAÇÃO.</t>
  </si>
  <si>
    <t>ADAPTADOR PVC SOLDAVEL, COM FLANGES LIVRES, 25 MM X 3/4", PARA CAIXA D' AGUA</t>
  </si>
  <si>
    <t>Divisória Naval (painel cego), e=35mm, com perfis em aço ou similar</t>
  </si>
  <si>
    <t>00840/ORSE</t>
  </si>
  <si>
    <t>DIVISÓRIA FIXA EM VIDRO TEMPERADO 10 MM, SEM ABERTURA.</t>
  </si>
  <si>
    <t>VIDRO TEMPERADO INCOLOR E = 10 MM, SEM COLOCACAO</t>
  </si>
  <si>
    <t xml:space="preserve">PINTURA TINTA DE ACABAMENTO (PIGMENTADA) ESMALTE SINTÉTICO FOSCO EM MADEIRA, 2 DEMÃOS. </t>
  </si>
  <si>
    <t>PREPARAÇÃO PARA EMASSAMENTO OU PINTURA (LÁTEX/ACRÍLICA) EM PAREDE, INCLUSIVE UMA (1) DEMÃO DE SELADOR ACRÍLICO</t>
  </si>
  <si>
    <t>ED-50514</t>
  </si>
  <si>
    <t>PINTURA EPÓXI EM PISO, DUAS (2) DEMÃOS, EXCLUSIVE PRIMER EPÓXI, INCLUSIVE LIMPEZA DA SUPERFÍCIE A SER APLICADO MATERIAL</t>
  </si>
  <si>
    <t>ED-9937</t>
  </si>
  <si>
    <t>PASTA LUBRIFICANTE PARA TUBOS E CONEXOES COM JUNTA ELASTICA, EMBALAGEM DE *400* GR (USO EM PVC, ACO, POLIETILENO E OUTROS)</t>
  </si>
  <si>
    <t>TOMADA DE REDE RJ45 - FORNECIMENTO E INSTALAÇÃO.</t>
  </si>
  <si>
    <t>Adaptador (luva de transição) 22mm x 3/4", cpvc, Aquatherm, Tigre ou similar</t>
  </si>
  <si>
    <t>09078/ORSE</t>
  </si>
  <si>
    <t>Cabo HDMI 15m Blindado 2.0 Ethernet 15 metros 4K ULTRA HD 3D 2160p</t>
  </si>
  <si>
    <t>13248/ORSE</t>
  </si>
  <si>
    <t>AGÊNCIA NACIONAL DE MINERAÇÃO - ANM</t>
  </si>
  <si>
    <t>MANUTENÇÃO PREDIAL CORRETIVA NOS EDIFÍCIOS DA AGÊNCIA NACIONAL DE MINERAÇÃO LOCALIZADOS EM BRASÍLIA/DF</t>
  </si>
  <si>
    <t>Cálculo do BDI:</t>
  </si>
  <si>
    <t>Parcela:</t>
  </si>
  <si>
    <t>1º Quartil/Médio/3º Quartil</t>
  </si>
  <si>
    <t>AC =</t>
  </si>
  <si>
    <t>médio</t>
  </si>
  <si>
    <t>DF =</t>
  </si>
  <si>
    <t>R =</t>
  </si>
  <si>
    <t>S + G =</t>
  </si>
  <si>
    <t>I =</t>
  </si>
  <si>
    <t>COFINS =</t>
  </si>
  <si>
    <t>PIS =</t>
  </si>
  <si>
    <t>ISS =</t>
  </si>
  <si>
    <t>CPRB =</t>
  </si>
  <si>
    <t>L =</t>
  </si>
  <si>
    <t xml:space="preserve">BDI = </t>
  </si>
  <si>
    <t>Para Consulta:</t>
  </si>
  <si>
    <t>Agência Nacional de Mineração</t>
  </si>
  <si>
    <t>CÁLCULO BDI CONVENCIONAL (NÃO DESONERADO)</t>
  </si>
  <si>
    <t>CÁLCULO BDI DIFERENCIAL (NÃO DESONERADO)</t>
  </si>
  <si>
    <t>Código</t>
  </si>
  <si>
    <t>Referência</t>
  </si>
  <si>
    <t>SINAPI</t>
  </si>
  <si>
    <t>Material Rede lógica</t>
  </si>
  <si>
    <t>Material</t>
  </si>
  <si>
    <t>Item</t>
  </si>
  <si>
    <t>Eletricista</t>
  </si>
  <si>
    <t>BDI Convencional</t>
  </si>
  <si>
    <t>BDI Diferencial</t>
  </si>
  <si>
    <t>SETOP</t>
  </si>
  <si>
    <t>ORSE</t>
  </si>
  <si>
    <t>Anilhas para identificação</t>
  </si>
  <si>
    <t>03875/ORSE</t>
  </si>
  <si>
    <t>Patch cord (cabo de rede), categoria 6 (cat 6) utp, 23 awg,4 pares, extensao de 2,50 m</t>
  </si>
  <si>
    <t>39607/SINAPI</t>
  </si>
  <si>
    <t>Conector rj-45 fêmea cat 6</t>
  </si>
  <si>
    <t>06635/ORSE</t>
  </si>
  <si>
    <t>TOTAL MÁXIMO ANUAL PARA MÃO DE OBRA E MATERIAL</t>
  </si>
  <si>
    <t>Mão-de-obra</t>
  </si>
  <si>
    <t>Material elétrica</t>
  </si>
  <si>
    <t>TOMADA ALTA DE EMBUTIR (1 MÓDULO), 2P+T 10 A, SEM SUPORTE E SEM PLACA - FORNECIMENTO E INSTALAÇÃO.</t>
  </si>
  <si>
    <t>LUMINÁRIA TIPO SPOT, DE SOBREPOR, COM 1 LÂMPADA FLUORESCENTE DE 15 W, SEM REATOR - FORNECIMENTO E INSTALAÇÃO.</t>
  </si>
  <si>
    <t>Cabo de cobre PP Cordplast 2 x 2,5 mm2, 450/750v</t>
  </si>
  <si>
    <t>03804/ORSE</t>
  </si>
  <si>
    <t>Lâmpada tubular t8 led, soquete g13, potencia 18w a 20w, tensão autovolt, temperatura de cor 6500k, fator de potencia 0,92, vida util 25.000 horas, com selo ence – etiqueta nacional de conservação de energia</t>
  </si>
  <si>
    <t>12884/ORSE</t>
  </si>
  <si>
    <t>TOTAL ANUAL MÁXIMO PARA MÃO DE OBRA E MATERUAL</t>
  </si>
  <si>
    <t>Material forro</t>
  </si>
  <si>
    <t>TOTAL ANUAL DE MÃO DE OBRA E MATERIAL</t>
  </si>
  <si>
    <t>Forro de fibra mineral em placas de 625 x 625 mm, e = 15 mm, borda reta, com pintura antimofo, apoiado em perfil de acogalvanizado com 24 mm de base - instalado</t>
  </si>
  <si>
    <t>m2</t>
  </si>
  <si>
    <t>39511/SINAPI</t>
  </si>
  <si>
    <t>Tubo pvc, roscavel, 2", para agua fria predial</t>
  </si>
  <si>
    <t>09860/SINAPI</t>
  </si>
  <si>
    <t>Joelho pvc, roscavel, 90 graus, 3/4", para agua fria predial</t>
  </si>
  <si>
    <t>03505/SINAPI</t>
  </si>
  <si>
    <t xml:space="preserve">REGISTRO DE ESFERA, PVC, SOLDÁVEL, COM VOLANTE, DN  25 MM - FORNECIMENTO E INSTALAÇÃO. </t>
  </si>
  <si>
    <t xml:space="preserve">REGISTRO DE GAVETA BRUTO, LATÃO, ROSCÁVEL, 1/2" - FORNECIMENTO E INSTALAÇÃO. </t>
  </si>
  <si>
    <t>Válvula de escoamento para mictório, ref.1606 1 1/2" Deca ou similar</t>
  </si>
  <si>
    <t>02385/ORSE</t>
  </si>
  <si>
    <t>Válvula de escoamento para lavatório, DECA 1602C ou similar</t>
  </si>
  <si>
    <t>02384/ORSE</t>
  </si>
  <si>
    <t>Válvula descarga, HYDRA MAX, ref.4550, 1 1/4", acabamento cromado ( Deca ou similar)</t>
  </si>
  <si>
    <t>02394/ORSE</t>
  </si>
  <si>
    <t>DOBRADICA EM ACO/FERRO, 3 1/2" X  3", E= 1,9  A 2 MM, COM ANEL,  CROMADO OU ZINCADO, TAMPA BOLA, COM PARAFUSOS</t>
  </si>
  <si>
    <t>12631/ORSE</t>
  </si>
  <si>
    <t>Arame galvanizado (bitola 18 BWD)</t>
  </si>
  <si>
    <t>TOTAL MÁXIMO ANUAL DE MÃO DE OBRA E MATERIAL</t>
  </si>
  <si>
    <t>SUPERINTENDÊNCIA DE GESTÃO ADMINISTRATIVA</t>
  </si>
  <si>
    <t>COORDENAÇÃO NACIONAL DE INFRAESTRUTURA</t>
  </si>
  <si>
    <t>DIVISÃO DE PROJETOS, NORMAS E REFORMAS</t>
  </si>
  <si>
    <t>(EC-01; EC-02; EC-03; EC-04; EC-05; EC-06; EC-07)</t>
  </si>
  <si>
    <t>Retirada de divisória (com reaproveitamento)</t>
  </si>
  <si>
    <t>MEMÓRIA DE CÁLCULO</t>
  </si>
  <si>
    <t>8º ANDAR</t>
  </si>
  <si>
    <t>QUANTIDADE DE VIDROS</t>
  </si>
  <si>
    <t>ALTURA (h = 1,35 M)</t>
  </si>
  <si>
    <t>MEDIDAS LINEARES:</t>
  </si>
  <si>
    <t>Área = comprimento x altura</t>
  </si>
  <si>
    <t>4,74m+2,74m+4,73m+2,38m+3,44m+4,56m+4,40m+4,52m = 32,51 m</t>
  </si>
  <si>
    <t>Área = 32,51 m x 1,35m</t>
  </si>
  <si>
    <r>
      <t>Área = 43,88 = 44 m</t>
    </r>
    <r>
      <rPr>
        <vertAlign val="superscript"/>
        <sz val="11"/>
        <color theme="1"/>
        <rFont val="Calibri"/>
        <family val="2"/>
        <scheme val="minor"/>
      </rPr>
      <t>2</t>
    </r>
  </si>
  <si>
    <t>Considerando um adicional de 10%, em virtude de solicitações da diretoria:</t>
  </si>
  <si>
    <r>
      <t>Área = 44m</t>
    </r>
    <r>
      <rPr>
        <vertAlign val="superscript"/>
        <sz val="11"/>
        <color theme="1"/>
        <rFont val="Calibri"/>
        <family val="2"/>
        <scheme val="minor"/>
      </rPr>
      <t xml:space="preserve">2 </t>
    </r>
    <r>
      <rPr>
        <sz val="11"/>
        <color theme="1"/>
        <rFont val="Calibri"/>
        <family val="2"/>
        <scheme val="minor"/>
      </rPr>
      <t>+ 10% = 48,40 = 49m</t>
    </r>
    <r>
      <rPr>
        <vertAlign val="superscript"/>
        <sz val="11"/>
        <color theme="1"/>
        <rFont val="Calibri"/>
        <family val="2"/>
        <scheme val="minor"/>
      </rPr>
      <t>2</t>
    </r>
  </si>
  <si>
    <r>
      <t>Área de vidro para 8º andar = 49m</t>
    </r>
    <r>
      <rPr>
        <b/>
        <vertAlign val="superscript"/>
        <sz val="11"/>
        <color theme="1"/>
        <rFont val="Calibri"/>
        <family val="2"/>
        <scheme val="minor"/>
      </rPr>
      <t>2</t>
    </r>
  </si>
  <si>
    <t>QUANTIDADE DE DIVISÓRIAS CEGAS</t>
  </si>
  <si>
    <t>QUANTIDADE DE VIDROS E DE DIVISÓRIAS CEGAS</t>
  </si>
  <si>
    <t>PARA A ALTURA (h = 1,10m)</t>
  </si>
  <si>
    <t>4,74m+2,74m+4,73m+2,38m+3,44m+4,56m+4,40m+4,52m = 31,51m</t>
  </si>
  <si>
    <t>Área 1 = comprimento x altura</t>
  </si>
  <si>
    <t>Área 1 = 31,51 x 1,10</t>
  </si>
  <si>
    <r>
      <t>Área 1 = 34,66 = 35m</t>
    </r>
    <r>
      <rPr>
        <vertAlign val="superscript"/>
        <sz val="11"/>
        <color theme="1"/>
        <rFont val="Calibri"/>
        <family val="2"/>
        <scheme val="minor"/>
      </rPr>
      <t>2</t>
    </r>
  </si>
  <si>
    <t>PARA A ALTURA (h = 2,45m)</t>
  </si>
  <si>
    <t>3,30m+1,78m+4,71m+5,08m+5,57m+4,91m+4,91m+1,24m+1,0m+1,21m+4,01m+3,38m+2,0 = 43,10m</t>
  </si>
  <si>
    <t>Área 2 = comprimento x altura</t>
  </si>
  <si>
    <t>Área 2 = 43,10m x 2,45m</t>
  </si>
  <si>
    <r>
      <t>Área 2 = 105,60 = 106m</t>
    </r>
    <r>
      <rPr>
        <vertAlign val="superscript"/>
        <sz val="11"/>
        <color theme="1"/>
        <rFont val="Calibri"/>
        <family val="2"/>
        <scheme val="minor"/>
      </rPr>
      <t>2</t>
    </r>
  </si>
  <si>
    <t>Área Total = 35 m2 + 106 m2 = 141 m2</t>
  </si>
  <si>
    <t>Área Final = 141 m2 + 10% = 155 m2</t>
  </si>
  <si>
    <t>Área de divisória cega do 8º andar = 155 m2</t>
  </si>
  <si>
    <t>9º ANDAR</t>
  </si>
  <si>
    <t xml:space="preserve">4,74m </t>
  </si>
  <si>
    <t>Área = 4,74 m x 1,35m</t>
  </si>
  <si>
    <r>
      <t>Área = 6,40 m</t>
    </r>
    <r>
      <rPr>
        <vertAlign val="superscript"/>
        <sz val="11"/>
        <color theme="1"/>
        <rFont val="Calibri"/>
        <family val="2"/>
        <scheme val="minor"/>
      </rPr>
      <t>2</t>
    </r>
  </si>
  <si>
    <t>Não será considerando um adicional de 10%, em virtude de solicitações da diretoria:</t>
  </si>
  <si>
    <r>
      <t>Área = 6,40m</t>
    </r>
    <r>
      <rPr>
        <vertAlign val="superscript"/>
        <sz val="11"/>
        <color theme="1"/>
        <rFont val="Calibri"/>
        <family val="2"/>
        <scheme val="minor"/>
      </rPr>
      <t>2</t>
    </r>
  </si>
  <si>
    <t>4,94m+4,94m+4,94m+4,94m+4,94m+4,94+1,55m+5,25m+4,80m+4,29m+3,10m+3,36m = 51,99m</t>
  </si>
  <si>
    <t>Área 1 = 51,99 m x 2,45m</t>
  </si>
  <si>
    <r>
      <t>Área 1 = 127,38 = 128m</t>
    </r>
    <r>
      <rPr>
        <vertAlign val="superscript"/>
        <sz val="11"/>
        <color theme="1"/>
        <rFont val="Calibri"/>
        <family val="2"/>
        <scheme val="minor"/>
      </rPr>
      <t>2</t>
    </r>
  </si>
  <si>
    <t>Área Final = 128 m2 + 10% = 140 m2</t>
  </si>
  <si>
    <t>10º ANDAR</t>
  </si>
  <si>
    <t>4,41m+1,86m+2,65m+4,43m+2,75m+2,10m+6,99m = 25,19 m</t>
  </si>
  <si>
    <t>Área = 35,19 m x 1,35m</t>
  </si>
  <si>
    <r>
      <t>Área = 34,00 m</t>
    </r>
    <r>
      <rPr>
        <vertAlign val="superscript"/>
        <sz val="11"/>
        <color theme="1"/>
        <rFont val="Calibri"/>
        <family val="2"/>
        <scheme val="minor"/>
      </rPr>
      <t>2</t>
    </r>
  </si>
  <si>
    <r>
      <t>Área = 34m</t>
    </r>
    <r>
      <rPr>
        <vertAlign val="superscript"/>
        <sz val="11"/>
        <color theme="1"/>
        <rFont val="Calibri"/>
        <family val="2"/>
        <scheme val="minor"/>
      </rPr>
      <t xml:space="preserve">2 </t>
    </r>
    <r>
      <rPr>
        <sz val="11"/>
        <color theme="1"/>
        <rFont val="Calibri"/>
        <family val="2"/>
        <scheme val="minor"/>
      </rPr>
      <t>+ 10% = 37,40 = 38 m</t>
    </r>
    <r>
      <rPr>
        <vertAlign val="superscript"/>
        <sz val="11"/>
        <color theme="1"/>
        <rFont val="Calibri"/>
        <family val="2"/>
        <scheme val="minor"/>
      </rPr>
      <t>2</t>
    </r>
  </si>
  <si>
    <t>4,41m+1,86m+2,65m+4,43m+2,75m+2,10m+6,99m+2m = 27,19 m</t>
  </si>
  <si>
    <t>Área 1 = 27,19 x 1,10</t>
  </si>
  <si>
    <r>
      <t>Área 1 = 29,91 = 30 m</t>
    </r>
    <r>
      <rPr>
        <vertAlign val="superscript"/>
        <sz val="11"/>
        <color theme="1"/>
        <rFont val="Calibri"/>
        <family val="2"/>
        <scheme val="minor"/>
      </rPr>
      <t>2</t>
    </r>
  </si>
  <si>
    <t>0,56m+1,06m+4,58m+1,43m+4,95m+5,02m+4,94m+0,64m+3,36m+2m = 28,54 m</t>
  </si>
  <si>
    <t>Área 2 = 28,54m x 2,45m</t>
  </si>
  <si>
    <r>
      <t>Área 2 = 69,92 = 70 m</t>
    </r>
    <r>
      <rPr>
        <vertAlign val="superscript"/>
        <sz val="11"/>
        <color theme="1"/>
        <rFont val="Calibri"/>
        <family val="2"/>
        <scheme val="minor"/>
      </rPr>
      <t>2</t>
    </r>
  </si>
  <si>
    <t>Área Total = 30 m2 + 70 m2 = 100 m2</t>
  </si>
  <si>
    <t>Área Final = 100 m2 + 10% = 110 m2</t>
  </si>
  <si>
    <t>11º ANDAR</t>
  </si>
  <si>
    <t>4,30m+4,25m+1,54m+1,55m+1,90m+3,13m+2,60m+2,0m+2,0m+2,10m+2,15m+2,28m+2,0m = 30,26 m</t>
  </si>
  <si>
    <t>Área = 30,26 m x 1,35m</t>
  </si>
  <si>
    <r>
      <t>Área = 40,85 = 41 m</t>
    </r>
    <r>
      <rPr>
        <vertAlign val="superscript"/>
        <sz val="11"/>
        <color theme="1"/>
        <rFont val="Calibri"/>
        <family val="2"/>
        <scheme val="minor"/>
      </rPr>
      <t>2</t>
    </r>
  </si>
  <si>
    <r>
      <t>Área = 41m</t>
    </r>
    <r>
      <rPr>
        <vertAlign val="superscript"/>
        <sz val="11"/>
        <color theme="1"/>
        <rFont val="Calibri"/>
        <family val="2"/>
        <scheme val="minor"/>
      </rPr>
      <t xml:space="preserve">2 </t>
    </r>
    <r>
      <rPr>
        <sz val="11"/>
        <color theme="1"/>
        <rFont val="Calibri"/>
        <family val="2"/>
        <scheme val="minor"/>
      </rPr>
      <t>+ 10% = 45 m</t>
    </r>
    <r>
      <rPr>
        <vertAlign val="superscript"/>
        <sz val="11"/>
        <color theme="1"/>
        <rFont val="Calibri"/>
        <family val="2"/>
        <scheme val="minor"/>
      </rPr>
      <t>2</t>
    </r>
  </si>
  <si>
    <r>
      <t>Área de vidro para 11º andar = 45 m</t>
    </r>
    <r>
      <rPr>
        <b/>
        <vertAlign val="superscript"/>
        <sz val="11"/>
        <color theme="1"/>
        <rFont val="Calibri"/>
        <family val="2"/>
        <scheme val="minor"/>
      </rPr>
      <t>2</t>
    </r>
  </si>
  <si>
    <r>
      <t>Área de vidro para 10º andar = 38 m</t>
    </r>
    <r>
      <rPr>
        <b/>
        <vertAlign val="superscript"/>
        <sz val="11"/>
        <color theme="1"/>
        <rFont val="Calibri"/>
        <family val="2"/>
        <scheme val="minor"/>
      </rPr>
      <t>2</t>
    </r>
  </si>
  <si>
    <t>Área de divisória cega do 10º andar = 110 m2</t>
  </si>
  <si>
    <r>
      <t>Área de vidro para 9º andar = 6,40m</t>
    </r>
    <r>
      <rPr>
        <b/>
        <vertAlign val="superscript"/>
        <sz val="11"/>
        <color theme="1"/>
        <rFont val="Calibri"/>
        <family val="2"/>
        <scheme val="minor"/>
      </rPr>
      <t>2</t>
    </r>
  </si>
  <si>
    <t>Área de divisória cega do 9º andar = 140 m2</t>
  </si>
  <si>
    <t>4,30m+4,25m+1,54m+1,55m+1,90m+3,13m+2,60m+2,0m+2,0m+2,10m+2,15m+2,28m = 28,26 m</t>
  </si>
  <si>
    <t>Área 1 = 28,26 x 1,10</t>
  </si>
  <si>
    <r>
      <t>Área 1 = 31,08 = 31 m</t>
    </r>
    <r>
      <rPr>
        <vertAlign val="superscript"/>
        <sz val="11"/>
        <color theme="1"/>
        <rFont val="Calibri"/>
        <family val="2"/>
        <scheme val="minor"/>
      </rPr>
      <t>2</t>
    </r>
  </si>
  <si>
    <t>2,10m+5,95m+6,0m+4,88m+4,18m+4,10m+3,0m+2,80m+2,30m+4,0m = 39,31 m</t>
  </si>
  <si>
    <t>Área 2 = 39,31m x 2,45m</t>
  </si>
  <si>
    <r>
      <t>Área 2 = 96,30 = 97 m</t>
    </r>
    <r>
      <rPr>
        <vertAlign val="superscript"/>
        <sz val="11"/>
        <color theme="1"/>
        <rFont val="Calibri"/>
        <family val="2"/>
        <scheme val="minor"/>
      </rPr>
      <t>2</t>
    </r>
  </si>
  <si>
    <t>Área Total = 31 m2 + 97 m2 = 128 m2</t>
  </si>
  <si>
    <t>Área Final = 128 m2 + 10% = 140,8 = 141 m2</t>
  </si>
  <si>
    <t>Área de divisória cega do 11º andar = 141 m2</t>
  </si>
  <si>
    <t>12º ANDAR</t>
  </si>
  <si>
    <t>4,21m+3,02m+3,50m+2,55m+3,56m+2,81m+1,55m+3,62m+2,10m+2m = 28,92 m</t>
  </si>
  <si>
    <t>Área = 28,92 m x 1,35m</t>
  </si>
  <si>
    <r>
      <t>Área = 39,04 = 39 m</t>
    </r>
    <r>
      <rPr>
        <vertAlign val="superscript"/>
        <sz val="11"/>
        <color theme="1"/>
        <rFont val="Calibri"/>
        <family val="2"/>
        <scheme val="minor"/>
      </rPr>
      <t>2</t>
    </r>
  </si>
  <si>
    <r>
      <t>Área = 39 m</t>
    </r>
    <r>
      <rPr>
        <vertAlign val="superscript"/>
        <sz val="11"/>
        <color theme="1"/>
        <rFont val="Calibri"/>
        <family val="2"/>
        <scheme val="minor"/>
      </rPr>
      <t xml:space="preserve">2 </t>
    </r>
    <r>
      <rPr>
        <sz val="11"/>
        <color theme="1"/>
        <rFont val="Calibri"/>
        <family val="2"/>
        <scheme val="minor"/>
      </rPr>
      <t>+ 10% = 42,9 = 43 m</t>
    </r>
    <r>
      <rPr>
        <vertAlign val="superscript"/>
        <sz val="11"/>
        <color theme="1"/>
        <rFont val="Calibri"/>
        <family val="2"/>
        <scheme val="minor"/>
      </rPr>
      <t>2</t>
    </r>
  </si>
  <si>
    <r>
      <t>Área de vidro para 12º andar = 43 m</t>
    </r>
    <r>
      <rPr>
        <b/>
        <vertAlign val="superscript"/>
        <sz val="11"/>
        <color theme="1"/>
        <rFont val="Calibri"/>
        <family val="2"/>
        <scheme val="minor"/>
      </rPr>
      <t>2</t>
    </r>
  </si>
  <si>
    <t>4,21m+3,02m+3,50m+2,55m+3,56m+2,81m+1,55m+3,62m+2,10m = 26,92 m</t>
  </si>
  <si>
    <t>Área 1 = 26,92 x 1,10</t>
  </si>
  <si>
    <r>
      <t>Área 1 = 29,61 m2 = 30 m</t>
    </r>
    <r>
      <rPr>
        <vertAlign val="superscript"/>
        <sz val="11"/>
        <color theme="1"/>
        <rFont val="Calibri"/>
        <family val="2"/>
        <scheme val="minor"/>
      </rPr>
      <t>2</t>
    </r>
  </si>
  <si>
    <t>4,38m+0,68m+2,38m+4,36m+2,32m+4,32m+4,32m+4,32m+4,82m+5,55m+3,50m+4,50m = 41,13 m</t>
  </si>
  <si>
    <t>Área 2 = 41,13m x 2,45m</t>
  </si>
  <si>
    <r>
      <t>Área 2 = 100,77 = 101 m</t>
    </r>
    <r>
      <rPr>
        <vertAlign val="superscript"/>
        <sz val="11"/>
        <color theme="1"/>
        <rFont val="Calibri"/>
        <family val="2"/>
        <scheme val="minor"/>
      </rPr>
      <t>2</t>
    </r>
  </si>
  <si>
    <t>Área Total = 30 m2 + 101 m2 = 131 m2</t>
  </si>
  <si>
    <t>Área Final = 131 m2 + 10% = 144,1 = 144 m2</t>
  </si>
  <si>
    <t>Área de divisória cega do 12º andar = 144 m2</t>
  </si>
  <si>
    <t>SOBRELOJA</t>
  </si>
  <si>
    <t>2,65m+2,15m+1,95m+4,75m+3,42m+1,65m+3,48m+2,72m+3,99m+1,35m+2,0m = 30,11 m</t>
  </si>
  <si>
    <t>Área = 30,11 m x 1,35m</t>
  </si>
  <si>
    <r>
      <t>Área = 40,65 = 41 m</t>
    </r>
    <r>
      <rPr>
        <vertAlign val="superscript"/>
        <sz val="11"/>
        <color theme="1"/>
        <rFont val="Calibri"/>
        <family val="2"/>
        <scheme val="minor"/>
      </rPr>
      <t>2</t>
    </r>
  </si>
  <si>
    <r>
      <t>Área = 41 m</t>
    </r>
    <r>
      <rPr>
        <vertAlign val="superscript"/>
        <sz val="11"/>
        <color theme="1"/>
        <rFont val="Calibri"/>
        <family val="2"/>
        <scheme val="minor"/>
      </rPr>
      <t xml:space="preserve">2 </t>
    </r>
    <r>
      <rPr>
        <sz val="11"/>
        <color theme="1"/>
        <rFont val="Calibri"/>
        <family val="2"/>
        <scheme val="minor"/>
      </rPr>
      <t>+ 10% = 45,10 = 45 m</t>
    </r>
    <r>
      <rPr>
        <vertAlign val="superscript"/>
        <sz val="11"/>
        <color theme="1"/>
        <rFont val="Calibri"/>
        <family val="2"/>
        <scheme val="minor"/>
      </rPr>
      <t>2</t>
    </r>
  </si>
  <si>
    <r>
      <t>Área de vidro da sobreloja = 45 m</t>
    </r>
    <r>
      <rPr>
        <b/>
        <vertAlign val="superscript"/>
        <sz val="11"/>
        <color theme="1"/>
        <rFont val="Calibri"/>
        <family val="2"/>
        <scheme val="minor"/>
      </rPr>
      <t>2</t>
    </r>
  </si>
  <si>
    <t>Área 1 = 30,11 x 1,10</t>
  </si>
  <si>
    <r>
      <t>Área 1 = 33,12 m2 = 33 m</t>
    </r>
    <r>
      <rPr>
        <vertAlign val="superscript"/>
        <sz val="11"/>
        <color theme="1"/>
        <rFont val="Calibri"/>
        <family val="2"/>
        <scheme val="minor"/>
      </rPr>
      <t>2</t>
    </r>
  </si>
  <si>
    <t>3,40m+0,82m+1,90m+6,10m+6,10m+6,10m+6,10m+6,10m+5,18m+4,10m+1,40m+2,84m+7,64m+6,32m+6,78m+5,75m+3,47m+4,80m+5,40m+6,78m+1,15m+5,20m+5,20m+2,0m = 101,53m</t>
  </si>
  <si>
    <t>Área 2 = 104,53m x 2,45m</t>
  </si>
  <si>
    <r>
      <t>Área 2 = 256,1 = 256 m</t>
    </r>
    <r>
      <rPr>
        <vertAlign val="superscript"/>
        <sz val="11"/>
        <color theme="1"/>
        <rFont val="Calibri"/>
        <family val="2"/>
        <scheme val="minor"/>
      </rPr>
      <t>2</t>
    </r>
  </si>
  <si>
    <t>Área Total = 33 m2 + 256 m2 = 289 m2</t>
  </si>
  <si>
    <t>Área Final = 289 m2 + 10% = 317,9 = 318 m2</t>
  </si>
  <si>
    <t>Área de divisória cega da sobreloja = 318 m2</t>
  </si>
  <si>
    <t xml:space="preserve">TOTAL DE DIVISÓRIAS DE VIDRO = </t>
  </si>
  <si>
    <t>49 + 6,40 + 38 + 45 + 43 + 45 = 226,40 m2</t>
  </si>
  <si>
    <t>TOTAL DE DIVISÓRIAS CEGA =</t>
  </si>
  <si>
    <t>155 + 140 + 110 + 141 + 144 + 318 = 1008 m2</t>
  </si>
  <si>
    <t>CURVA ABC</t>
  </si>
  <si>
    <t>Descrição</t>
  </si>
  <si>
    <t>Percentual (%)</t>
  </si>
  <si>
    <t>Percentual acumulado (%)</t>
  </si>
  <si>
    <t>ABC</t>
  </si>
  <si>
    <t>ESTATÍSTICA</t>
  </si>
  <si>
    <t>Classe</t>
  </si>
  <si>
    <t>Corte</t>
  </si>
  <si>
    <t>Proporção de serviços</t>
  </si>
  <si>
    <t>Proporçao de valor</t>
  </si>
  <si>
    <t>A</t>
  </si>
  <si>
    <t>B</t>
  </si>
  <si>
    <t>C</t>
  </si>
  <si>
    <t>ROGÉRIO PINHEIRO MAGALHÃES CARVALHO</t>
  </si>
  <si>
    <t>Mestre e Doutor em Tecnologia Ambiental e Recursos Hídricos</t>
  </si>
  <si>
    <t>Engenheiro Civil - CREA-DF 10426/D</t>
  </si>
  <si>
    <t xml:space="preserve">Obs. Os quantitativos demonstrados acima foram retirados das pranchas de cada pavimento mencionado, onde foi considerado também o fator de segurança de perdas de material de 10%. As pranchas foram inseridas em anexo ao Processo. </t>
  </si>
  <si>
    <t>Para os demais itens da planilha orçamentária, cabe fazer as seguintes considerações:</t>
  </si>
  <si>
    <t xml:space="preserve">1- É fácil estabelecer os quantitativos dos serviços de uma manutenção preventiva, uma vez que os itens que deverão ser substituídos são previamente conhecidos; no entanto, para a manutenção corretiva a situação é mais complexa, uma vez que essa modalidade de prestação de serviço é executada de forma emergencial, ou seja, de forma quase sempre não planejada. Logo, a metodologia de planejamento da manutenção corretiva é diferente da manutenção preventiva. </t>
  </si>
  <si>
    <t>2- Como não se conhece previamente os materiais e serviços demandados na manutenção corretiva, a solução mais fácil seria quantificar todos os itens que compõe a estrutura predial, entretanto, essa metodologia conduzirá a um orçamento superestimado, haja vista que alguns itens não necessitam de reparação imediata.</t>
  </si>
  <si>
    <t>carpinteiro/montador de móveis</t>
  </si>
  <si>
    <t>5 - Portanto, diante do que foi demonstrado pelos estudos anteriores, fica evidente que o custo de manutenção predial é elevado, mesmo considerando as edificações populares. Nesse sentido, para o caso concreto, a melhor metodologia de estimativa de custo foi o critério adotado pela Divisão de Engenharia da ANM, a qual consistiu nas referências das demandas ocorridas, considerando o fator de repetição de substituição de materiais e nas programações de serviços já agendadas, o que resultou em um valor bem inferior aos estudos descritos, mas que vai ao encontro das expectativas das demandas da ANM.</t>
  </si>
  <si>
    <t>3 - De acordo com o Estudo realizado pela Escola Politécnica da Universidade de São Paulo, a manutenção de edifícios  é uma atividade que envolve grande quantidade de recursos físicos e financeiros nos países desenvolvidos, podendo atingir o valor em cada ano de 2% do valor total dos prédios. no Brasil, este valor pode ser bem maior devido ao baixo controle de qualidade.</t>
  </si>
  <si>
    <t xml:space="preserve">4 - Um estudo realizado  pela Universidade Estadual de Londrina - UEL, Estado do Paraná (intitulado: Critérios básicos para a manutenção e a reabilitação predial), indicou que o custo médio das manutenções e dos reparos de habitações populares  é de R$ 124,57 por metro quadrado. Considerando a informção desse estudo e a área total onde os serviços serão realizados (os dois prédios da ANM), 13.042,67 m2, obter-se-á um valor total superior a R$ 1.600.000,00 por ano. Portanto, essa base de comparação não é adequada para a ANM. </t>
  </si>
  <si>
    <t>Memória de cálculo</t>
  </si>
  <si>
    <t>Os serviços na rede lógica serão realizados na nova sede da ANM; assim, por se tratar de uma rede nova, foi estimado um valor mínimo de horas de trabalho por ano (60 horas).</t>
  </si>
  <si>
    <t>Esse item não costuma apresentar problemas, no entanto, poderá ocorrer adaptação da rede lógica devido ao remanejamento de divisórios, então, estimou-se uma quantidade mínima para esse componente (10 unidades).</t>
  </si>
  <si>
    <r>
      <t>A anilha para identificação é um item que torna a montagem de diagramas e manutenções de cabos muito mais práticas e ágeis. </t>
    </r>
    <r>
      <rPr>
        <b/>
        <sz val="11"/>
        <color rgb="FF202124"/>
        <rFont val="Arial"/>
        <family val="2"/>
      </rPr>
      <t>Utilizadas geralmente em um painel ou cabo de distribuição</t>
    </r>
    <r>
      <rPr>
        <sz val="11"/>
        <color rgb="FF202124"/>
        <rFont val="Arial"/>
        <family val="2"/>
      </rPr>
      <t>, com a anilha de identificação fica muito mais fácil entender e identificar a função de cada cabo e fio. Logo, tendo em vista a ocorrência de remanejamento de cabos de rede, há também necessidade de utilização desse item, sendo estimada a quantidade de 200 unidades, devido a quantidade cabos e painéis (7 painéis x 14 cabos de entrada x 2 caixas de passagem = 196 + 4 unidades de segurança = 200 unidades.</t>
    </r>
  </si>
  <si>
    <r>
      <t>Os </t>
    </r>
    <r>
      <rPr>
        <b/>
        <sz val="11"/>
        <color rgb="FF202124"/>
        <rFont val="Arial"/>
        <family val="2"/>
      </rPr>
      <t>patch cords</t>
    </r>
    <r>
      <rPr>
        <sz val="11"/>
        <color rgb="FF202124"/>
        <rFont val="Arial"/>
        <family val="2"/>
      </rPr>
      <t> são uma das principais partes de uma estrutura de cabeamento, logo, em uma situação de remanejamento ou instalação de novos pontos de rede, são necessários novas unidades desse item. Portanto, estimou-se a aquisição de 20 unidades desse componente, para fins de organização dos datas center, substituição de cabos danificados ou criação de novos pontos de acesso à internet.</t>
    </r>
  </si>
  <si>
    <t>Em virtude de possiveis remanejamentos de estações de trabalho ou criação de novos ambientes de trabalho, são necessários a instalação de novas tomads de rede. Assim, estimou-se a instalação de 16 novas tomadas de rede, caso a administração decida por formação de novos remanejamentos de divisórias.</t>
  </si>
  <si>
    <r>
      <t>Com a finalidade de atuar como elemento de conexão entre equipamentos, o </t>
    </r>
    <r>
      <rPr>
        <b/>
        <sz val="11"/>
        <color rgb="FF202124"/>
        <rFont val="Arial"/>
        <family val="2"/>
      </rPr>
      <t>Conector RJ45 Fêmea</t>
    </r>
    <r>
      <rPr>
        <sz val="11"/>
        <color rgb="FF202124"/>
        <rFont val="Arial"/>
        <family val="2"/>
      </rPr>
      <t> pode ser utilizado tanto como emissor quanto receptor de sinal em tomadas de rede e hubs </t>
    </r>
    <r>
      <rPr>
        <b/>
        <sz val="11"/>
        <color rgb="FF202124"/>
        <rFont val="Arial"/>
        <family val="2"/>
      </rPr>
      <t>ethernet</t>
    </r>
    <r>
      <rPr>
        <sz val="11"/>
        <color rgb="FF202124"/>
        <rFont val="Arial"/>
        <family val="2"/>
      </rPr>
      <t> sempre que necessário. Para atender a ANM durante o período de um ano, estimou-se a aquisição de 16 unidades desse item, considerando a necessidade do setor de TI.</t>
    </r>
  </si>
  <si>
    <t>As demandas por serviço de um eletricista são frequentes na ANM. São demandados serviços de retirada de lâmpadas, instalação de tomadas em estações de trabalho, substituição de fiação elétrica etc. Diante disso, adotou-se 120 horas para a realização de todas tarefas de instalação elétrica.</t>
  </si>
  <si>
    <t>Por questão de segurança e agilidade na realização das atividades de instalação elétrica, é necessário que o profissional eletricista atue em conjunto com um ajudante, razão pela qual foi adotado a mesma quantidade de horas (120 horas) para esse item.</t>
  </si>
  <si>
    <t>Memorial de cálculo</t>
  </si>
  <si>
    <t>Foi contabilizado que 60 pontos de tomadas das estações de trabalho da nova sede da ANM/DF precisam ser substituídas. Isso se deve porque as primeiras tomadas instaladas apresentaram problemas durante a utilização. As tomadas apresentaram desgaste e não se encaixam corretamente nas mesas. Esses problemas colocam em risco a segurança das pessoas e comprometem a utilização dos equipamentos.</t>
  </si>
  <si>
    <t>Para substituição das tomadas, será necessário utilizar o cabo de cobre de 2,5 mm2. Além das tomadas, esse cabo será utilizado no remanejamento das luminárias, em virtude da possível criação de novos espaços de trabalho.</t>
  </si>
  <si>
    <t>Foi identificado a necessidade de iluminar 8 locais na nova sede da ANM/DF. Esses locais estão localizados nas salas dos diretores e superintendentes. Para corrigir esse problema, será utilizado a luminária tipo spot.</t>
  </si>
  <si>
    <t>Com o remanejamento de cabeamento elétrico e de rede lógica em locais específicos, poderá ser necessário a utilização de eletrocalha, logo, estimou-se 10 unidades desse item para atender essa demanda.</t>
  </si>
  <si>
    <t>Em virtude do remanejamento da fiação elétrica por ocasião da adaptação de novos espaços de trabalho, poderá ser necessário a criação de novos circuitos no quadro de distribuição. Nesse sentido, poderá ser utilizado esse tipo de disjuntor. As alterações de cargas elétricas poderão ocorrer em seis pavimentos da nova sede da ANM/DF, portanto, 6 pavimentos x 1 disjuntor = 6 disjuntores (1 disjuntor para cada pavimento).</t>
  </si>
  <si>
    <t>A mesma consideração do item 12 também é válida para o item 13.</t>
  </si>
  <si>
    <t>Em razão da carga elétrica de maior potência, poderá ser necessário a utilização de disjuntores de maior amperagem. Isso vai depender da carga do circuito que poderá ser criado para atender uma possível demanda da ANM. Portanto, foi estimado uma quantidade de 4 unidades.</t>
  </si>
  <si>
    <t xml:space="preserve">Em algumas salas da nova sede da ANM/DF, é necessário instalar interruptores para controle da iluminação. Assim, foram contabilizados 6 ambientes, sendo 1 ambiente por pavimento. </t>
  </si>
  <si>
    <t xml:space="preserve">Para a realização das atividades com instalações elétricas, é necessário fazer emendas e isolar fios. Nesses casos, faz-se uso de fita isolante. Adotou-se 4 unidades, considerando o histórico de utilização no âmbito da ANM. </t>
  </si>
  <si>
    <t>Essas lâmpadas serão utilizadas na iluminação dos elevadores da antiga sede da ANM/DF [(2 elevadores x 2 lâmpadas) + 2 unidades reservas] = 6 unidades .</t>
  </si>
  <si>
    <t xml:space="preserve">Profissional destinado a corrigir eventuais problemas que possam atingir o forro dos dois prédios da ANM/DF. Haja vista que essa demanda possa acontecer após a passagem de fiação elétrica, optou-se por 40 horas de trabalho durante o período de um ano. </t>
  </si>
  <si>
    <t>A fim de que os trabalhos possam se desenvelver com segurança e fluidez, é necessário que o profissional gesseiro seja auxiliado por um ajudante, o qual terá a mesma quantidade de horas trabalhadas (40 horas).</t>
  </si>
  <si>
    <t>A fiação elétrica de iluminação passa também pelo forro de fibra mineral. Esse material é bastante frágil e poderá ser danificado durante o remanejamento de luminárias e passagem de cabos. Assim, adotou-se uma quantidade de 20 m2 para substituir os forro já danificado e aqueles que poderão ser atingidos por eventuais remanejamentos.</t>
  </si>
  <si>
    <t xml:space="preserve">Material que poderá ser utilizado na correção do forro de gesso e outros trabalhos auxiliares. Optou-se por uma quantidade reduzida (2 kg), devido a baixa utilização. </t>
  </si>
  <si>
    <t xml:space="preserve">Material que poderá ser utilizado na correção do forro de gesso, fibra mineral e outros trabalhos auxiliares. Optou-se por uma quantidade reduzida (3 kg), devido a baixa utilização. </t>
  </si>
  <si>
    <t>Profissional que atua no conserto de instalações hidráulicas. Esse profissional atuará nos dois edifícios da ANM/DF, razão pela qual adotou-se 60 horas de trabalho.</t>
  </si>
  <si>
    <t>Esse profisional atuará quando houver a necessidade de se fazer intervenções em paredes, pisos ou calçadas, tendo em vista o reparo de tubulações, registros ou outras condições que evidenciam a atuação desse profissional. Adotou-se 40 horas de trabalho, pois a sua atuação se dará nos dois edifícios da ANM/DF.</t>
  </si>
  <si>
    <t>Profissional que prestará auxílio ao Pedreiro, logo, adotou-se o mesmo quantitativo de horas trabalhada (40 horas).</t>
  </si>
  <si>
    <t>Profissional que prestará auxílio ao Encanador, logo, adotou-se o mesmo quantitativo de horas (60 horas).</t>
  </si>
  <si>
    <t>Devido à utilização constante, esses itens poderão apresentar problemas que exigirão a substituição completa desses componentes. Diante disso, foi adotado um quantitativo mínimo para atender os dois edifícios da ANM/DF. Esse quantitativo foi baseado no histórico de demanda  já realizada durante o ano de 2022.</t>
  </si>
  <si>
    <t>quantidade por ano</t>
  </si>
  <si>
    <t xml:space="preserve">A antiga sede da ANM possui estruturas em ferro que podem apresentar problemas, como por exemplo, portões de ferro que permitem acesso ao subsolo. Pensando nisso, foi adotado um quantitativo mínimo de horas para atuação desse profissional (20 horas) </t>
  </si>
  <si>
    <t>Material serralheria</t>
  </si>
  <si>
    <t>Por ocasião da adição de novos circuitos, poderá ser necessário substituir o disjuntor geral do quadro de distribuição. Por isso, inseriu-se 1 unidade para esse item.</t>
  </si>
  <si>
    <t>ACÓRDÃO 2622/2013 - TCU - PLENÁRIO</t>
  </si>
  <si>
    <t>quantidade</t>
  </si>
  <si>
    <t xml:space="preserve">Devido à necessidade de organizar os espaços de trabalho, a Administração da ANM, por solicitação das áreas fins, poderá solicitar o remanejamento das atuais divisórias. Em consequência dessas alterações, será preciso adquirir materiais novos para fechamento completo dos ambientes, o que inclue novas divisórias, jogos de ferragens, mola hidráulica, vidros, portas e fechaduras etc. Assim, os quantitativos estabelecidos são decorrentes dos projetos de novos layouts previamente elaborados pela Equipe de Engenharia da ANM e anexados aos autos. (Observar a aba "MEMÓRIA DE CÁLCULO COMPLEMENTAR") </t>
  </si>
  <si>
    <t>Com o remanejamento de divisórias, é necessário também o remanejamento dos equipamentos eletrônicos que utilizam esse material, então, com base no distanciamento dos pontos de alimentação de energia, a quantidade de cabo HDMI será de 20 metros.</t>
  </si>
  <si>
    <r>
      <t xml:space="preserve">Foi contabilizado que nos dois edifícios da ANM em Brasília (antiga e nova sedes),  há necessidade de retirada de 15 luminárias, particularmente na atinga sede, onde algumas unidades estão particialmente soltas e correm o risco de desprender. Essa quantidade contagem feita </t>
    </r>
    <r>
      <rPr>
        <i/>
        <sz val="11"/>
        <color theme="1"/>
        <rFont val="Arial"/>
        <family val="2"/>
      </rPr>
      <t>in loco</t>
    </r>
    <r>
      <rPr>
        <sz val="11"/>
        <color theme="1"/>
        <rFont val="Arial"/>
        <family val="2"/>
      </rPr>
      <t xml:space="preserve">. </t>
    </r>
  </si>
  <si>
    <t xml:space="preserve">Em virtude da demanda de carga elétrica para ambientes distantes do quadro de distribuição, pode ser necessário a utilização de cabeamento de maior diâmetro. Nesse caso, poderá ser utilizado cabos de 4 mm2 e 6 mm2. Por ser uma estimativa, foi adotado uma quantidade mínima para esses itens.  </t>
  </si>
  <si>
    <t>Foi contabilizada a quantidade de 20 luminárias para atender os dois edifícios da ANM/DF durante o período de 1 (um) ano. Isso se deve porque é necessário reforçar a iluminação da antiga sede, para fins de segurança da edificação e, nova sede, a instalação poderá ocorrer em virtude do remanejamento de divisórias.</t>
  </si>
  <si>
    <t>Os banheiros dos dois edifícios da ANM/DF não possuem ventilação natural, logo, para evitar maus adores, é necessário a utilização de exaustores. A nova sede da ANM/DF possui 32 banheiros e a antiga sede possui 2 banheiros, totalizando 34 banheiros. Logo, é necessário prever uma quantidade mínima de exaustores para atendimento dessa demanda. Assim, foi adotado 4 unidades, pois trata-se de um equipamento que não costuma apresentar falhas a curto prazo, porém, caso isso ocorra, deve ser providenciado a substituição imediatamente.</t>
  </si>
  <si>
    <t>O rede de iluminação da nova sede da ANM possui um sistema automatizado de ligação e desligamento. Isso significa que nenhuma sala possui interruptores para controle de abertura e fechamento de iluminação das lâmpadas. Contudo, em alguns espaços, como por exemplo, nas copas, por comodidade operacional, é necessário instalar esse dispositivo (6 copas x 1 interruptor = 6 interruptores)</t>
  </si>
  <si>
    <t xml:space="preserve">Paralelamente ao cabo de cobre de 2,5 mm2, poderá ser utilizado também o cabo PP de cobre. Logo, devido à metragem feita em prancha, a quantidade contabilizada foi de 200 metros (quantidade mínima). </t>
  </si>
  <si>
    <t>Esses tipos de lâmpadas serão utilizadas nos dois edifícios da ANM/DF. Foi contabilizado a necessidade de substituição 20 lâmpadas.</t>
  </si>
  <si>
    <t>Material utilizado para fazer forro de placa de gesso. Esse material poderá ser utilizado em locais específicos da nova sede, razão pela qual optou-se por uma quantidade mínima, apenas 2 kg.</t>
  </si>
  <si>
    <t>A exemplo do item anterior, a quantidade adotada para esse material foi a menor possível, pois a sua utilização se dará em locais específicos, razão pela qual adotou-se 3 kg do produto.</t>
  </si>
  <si>
    <t>O forro da nova sede é constituído por fibra mineral (em sua grande maioria), contudo, em locais específicos há presença de placas de gesso. Nesses locais poderão passar fiações elétricas ou poderão ser instaladas luminárias. Diante disso, caso seja necessário corrigir algumas dessas placas, foi prevista uma quantidade mínima de utilização (10 unidades).</t>
  </si>
  <si>
    <t>Todos os materiais hidráulicos quantificados serão utilizados nos dois edifícios da ANM/DF. Na nova sede da ANM, a tubulação é nova, logo, os reparos mais comuns são relativos a substituição de torneiras, adaptadores, assentos de vasos sanitários, reparo de mictórios, desintupimento e substituição de tubulação de esgoto etc. Por outro lado, na antiga sede da ANM, a rede de água e de esgoto são antigas e já atingiram o prazo de validade, razão pela qual os problemas são frequentes. Diante desse fato, os quantitativos estabelecidos para ambos os prédios são o mínimo possível para manter as redes operantes. Cabe destacar que grande parte da rede de água e de esgoto da antiga sede foi neutralizada. A outra medade está operacional devido às atividades que ainda são desevolvidas nequela edificação.</t>
  </si>
  <si>
    <t>O remanejamento das divisórias poderá ocasionar problemas na pitura das paredes, além disso, em alguns locais da nova sede da ANM, há necessidade de se fazer alguns retoques de pintura, devido a desgastes acidentais de remanejamento de divisórias ocorridos no passado. A equipe de engenharia mapeou essa necessidade e estabeleceu uma quantidade mínima de material para atender essa demanda [(5 m de comprimento x 2,45 m de altura) + 8  pontos identificados] = 20,25 = 20 m2</t>
  </si>
  <si>
    <t>Profissionais que atuarão nos trabalhos de desmontagem e montagem do mobiliário da ANM/DF, incluindo estações de trabalho, retirada e instalação de portas etc. Foi adotado o quantitativo de 20 horas de trabalho durante o ano, considerando que as solicitações desse tipo de serviço são pontuais.</t>
  </si>
  <si>
    <t>Os materiais contabilizados poderão ser utilizados no reparo dos equipamentos em ferro da antiga sede da ANM/DF. Esse edifício está sob responsabilidade da ANM e as estruturas em ferro já estão desgastadas e poderão apresentar problemas. Nesse sentido, foi previsto uma quantidade mínima para cada item, a fim de preservar a segurança e a estrutural predial daquela edificação.</t>
  </si>
  <si>
    <t>REFERÊNCIA: SINAPI/DF/10/2022 - SETOP/2022 - ORSE/2022</t>
  </si>
  <si>
    <t>Luminária plafon (sobrepor) 40 x 40 - 36 W - 6000K - G- Light ou similar</t>
  </si>
  <si>
    <t>13947/ORSE</t>
  </si>
  <si>
    <t>EC-08</t>
  </si>
  <si>
    <t>IMPERMEABILIZAÇÃO</t>
  </si>
  <si>
    <t>Encarregado geral</t>
  </si>
  <si>
    <t>=(8 horas de trabalho x 90 dias de serviço) = 720 horas</t>
  </si>
  <si>
    <t>MATERIAIS DA IMPERMEABILIZAÇÇÃO</t>
  </si>
  <si>
    <t>Retirada da impermeabilização existente: demolição e retirada de proteção mecânica e manta asfáltica</t>
  </si>
  <si>
    <r>
      <t xml:space="preserve">Conforme medida realizada em </t>
    </r>
    <r>
      <rPr>
        <i/>
        <sz val="12"/>
        <color theme="1"/>
        <rFont val="Arial"/>
        <family val="2"/>
      </rPr>
      <t>in loco</t>
    </r>
    <r>
      <rPr>
        <sz val="12"/>
        <color theme="1"/>
        <rFont val="Arial"/>
        <family val="2"/>
      </rPr>
      <t>, a área que poderá ser impermeabilizada é de 2.902 m2.</t>
    </r>
  </si>
  <si>
    <t>Contrapiso em argamassa traço 1:4 (cimento e areia), preparo mecânico com misturador 400Kg, aplicado em áreas molhadas sobre laje, aderido , espessura 2 cm, acabamento não reforçado.</t>
  </si>
  <si>
    <t>IMPERMEABILIZANTE FLEXIVEL BRANCO DE BASE ACRILICA PARA COBERTURAS</t>
  </si>
  <si>
    <t>KG</t>
  </si>
  <si>
    <t>(1,2 kg/m2 x 2902 m2) = 3.482,40 kg, considerando 3 demãos.</t>
  </si>
  <si>
    <t>IMPERMEABILIZADOR COM ENCARGOS COMPLEMENTARES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</si>
</sst>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 &quot;* #,##0.00_);_(&quot;R$ &quot;* \(#,##0.00\);_(&quot;R$ &quot;* &quot;-&quot;??_);_(@_)"/>
    <numFmt numFmtId="165" formatCode="_(* #,##0.00_);_(* \(#,##0.00\);_(* &quot;-&quot;??_);_(@_)"/>
    <numFmt numFmtId="166" formatCode="&quot;R$&quot;\ #,##0.00"/>
  </numFmts>
  <fonts count="7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i/>
      <sz val="10"/>
      <color theme="1"/>
      <name val="Calibri"/>
      <family val="2"/>
      <scheme val="minor"/>
    </font>
    <font>
      <u/>
      <sz val="14.3"/>
      <color theme="10"/>
      <name val="Calibri"/>
      <family val="2"/>
    </font>
    <font>
      <sz val="10"/>
      <color theme="1"/>
      <name val="Calibri"/>
      <family val="2"/>
      <scheme val="minor"/>
    </font>
    <font>
      <b/>
      <sz val="9"/>
      <color theme="1"/>
      <name val="Calibri"/>
      <family val="2"/>
      <scheme val="minor"/>
    </font>
    <font>
      <sz val="9"/>
      <color theme="1"/>
      <name val="Calibri"/>
      <family val="2"/>
      <scheme val="minor"/>
    </font>
    <font>
      <b/>
      <i/>
      <sz val="11"/>
      <color theme="1"/>
      <name val="Times New (W1)"/>
      <family val="1"/>
    </font>
    <font>
      <b/>
      <sz val="11"/>
      <color theme="1"/>
      <name val="Times New (W1)"/>
      <family val="1"/>
    </font>
    <font>
      <b/>
      <i/>
      <sz val="11"/>
      <color theme="1"/>
      <name val="Times New Roman"/>
      <family val="1"/>
    </font>
    <font>
      <b/>
      <sz val="11"/>
      <color theme="1"/>
      <name val="Times New Roman"/>
      <family val="1"/>
    </font>
    <font>
      <b/>
      <sz val="10"/>
      <color theme="1"/>
      <name val="Calibri"/>
      <family val="2"/>
      <scheme val="minor"/>
    </font>
    <font>
      <b/>
      <i/>
      <sz val="11"/>
      <color theme="3" tint="-0.249977111117893"/>
      <name val="Calibri"/>
      <family val="2"/>
      <scheme val="minor"/>
    </font>
    <font>
      <sz val="12"/>
      <color theme="1"/>
      <name val="Calibri"/>
      <family val="2"/>
      <scheme val="minor"/>
    </font>
    <font>
      <b/>
      <sz val="12"/>
      <color theme="1"/>
      <name val="Calibri"/>
      <family val="2"/>
      <scheme val="minor"/>
    </font>
    <font>
      <b/>
      <sz val="18"/>
      <color theme="1"/>
      <name val="Calibri"/>
      <family val="2"/>
      <scheme val="minor"/>
    </font>
    <font>
      <b/>
      <i/>
      <sz val="11"/>
      <color theme="1"/>
      <name val="Calibri"/>
      <family val="2"/>
      <scheme val="minor"/>
    </font>
    <font>
      <i/>
      <sz val="9"/>
      <color theme="1"/>
      <name val="Calibri"/>
      <family val="2"/>
      <scheme val="minor"/>
    </font>
    <font>
      <sz val="11"/>
      <color rgb="FFFF0000"/>
      <name val="Calibri"/>
      <family val="2"/>
      <scheme val="minor"/>
    </font>
    <font>
      <sz val="12"/>
      <color rgb="FFFF0000"/>
      <name val="Calibri"/>
      <family val="2"/>
      <scheme val="minor"/>
    </font>
    <font>
      <sz val="8"/>
      <color rgb="FF000000"/>
      <name val="Verdana"/>
      <family val="2"/>
    </font>
    <font>
      <sz val="10"/>
      <name val="Courier New"/>
      <family val="3"/>
    </font>
    <font>
      <sz val="10"/>
      <name val="Calibri"/>
      <family val="2"/>
      <scheme val="minor"/>
    </font>
    <font>
      <sz val="10"/>
      <name val="Arial"/>
      <family val="2"/>
    </font>
    <font>
      <sz val="12"/>
      <color theme="1"/>
      <name val="Times New Roman"/>
      <family val="1"/>
    </font>
    <font>
      <b/>
      <sz val="20"/>
      <color theme="1"/>
      <name val="Times New Roman"/>
      <family val="1"/>
    </font>
    <font>
      <sz val="8"/>
      <name val="Calibri"/>
      <family val="2"/>
      <scheme val="minor"/>
    </font>
    <font>
      <sz val="11"/>
      <name val="Calibri"/>
      <family val="2"/>
      <scheme val="minor"/>
    </font>
    <font>
      <b/>
      <sz val="16"/>
      <name val="Calibri"/>
      <family val="2"/>
      <scheme val="minor"/>
    </font>
    <font>
      <b/>
      <sz val="14"/>
      <name val="Calibri"/>
      <family val="2"/>
      <scheme val="minor"/>
    </font>
    <font>
      <b/>
      <sz val="12"/>
      <name val="Calibri"/>
      <family val="2"/>
      <scheme val="minor"/>
    </font>
    <font>
      <b/>
      <sz val="12"/>
      <name val="Calibri"/>
      <family val="2"/>
    </font>
    <font>
      <b/>
      <sz val="11"/>
      <name val="Calibri"/>
      <family val="2"/>
    </font>
    <font>
      <sz val="10"/>
      <name val="Calibri"/>
      <family val="2"/>
    </font>
    <font>
      <sz val="12"/>
      <name val="Calibri"/>
      <family val="2"/>
    </font>
    <font>
      <b/>
      <sz val="9"/>
      <name val="Geneva"/>
      <family val="2"/>
      <charset val="1"/>
    </font>
    <font>
      <sz val="9"/>
      <color indexed="10"/>
      <name val="Geneva"/>
      <family val="2"/>
      <charset val="1"/>
    </font>
    <font>
      <sz val="9"/>
      <name val="Geneva"/>
      <family val="2"/>
      <charset val="1"/>
    </font>
    <font>
      <sz val="8"/>
      <name val="Geneva"/>
      <family val="2"/>
      <charset val="1"/>
    </font>
    <font>
      <sz val="16"/>
      <name val="Calibri"/>
      <family val="2"/>
      <scheme val="minor"/>
    </font>
    <font>
      <b/>
      <sz val="20"/>
      <name val="Calibri"/>
      <family val="2"/>
      <scheme val="minor"/>
    </font>
    <font>
      <b/>
      <sz val="10"/>
      <name val="Calibri"/>
      <family val="2"/>
      <scheme val="minor"/>
    </font>
    <font>
      <b/>
      <sz val="10"/>
      <name val="Calibri"/>
      <family val="2"/>
    </font>
    <font>
      <b/>
      <sz val="10"/>
      <name val="Arial"/>
      <family val="2"/>
    </font>
    <font>
      <b/>
      <sz val="11"/>
      <name val="Arial"/>
      <family val="2"/>
    </font>
    <font>
      <b/>
      <sz val="11"/>
      <name val="Calibri"/>
      <family val="2"/>
      <scheme val="minor"/>
    </font>
    <font>
      <b/>
      <sz val="12"/>
      <color theme="1"/>
      <name val="Times New Roman"/>
      <family val="1"/>
    </font>
    <font>
      <sz val="11"/>
      <color rgb="FF010000"/>
      <name val="Calibri"/>
      <family val="2"/>
      <scheme val="minor"/>
    </font>
    <font>
      <sz val="11"/>
      <color rgb="FF000000"/>
      <name val="Calibri"/>
      <family val="2"/>
      <scheme val="minor"/>
    </font>
    <font>
      <sz val="11"/>
      <color indexed="8"/>
      <name val="Calibri"/>
      <family val="2"/>
      <scheme val="minor"/>
    </font>
    <font>
      <vertAlign val="superscript"/>
      <sz val="11"/>
      <color theme="1"/>
      <name val="Calibri"/>
      <family val="2"/>
      <scheme val="minor"/>
    </font>
    <font>
      <b/>
      <vertAlign val="superscript"/>
      <sz val="11"/>
      <color theme="1"/>
      <name val="Calibri"/>
      <family val="2"/>
      <scheme val="minor"/>
    </font>
    <font>
      <b/>
      <sz val="11"/>
      <color theme="0"/>
      <name val="Calibri"/>
      <family val="2"/>
      <scheme val="minor"/>
    </font>
    <font>
      <sz val="11"/>
      <color theme="0"/>
      <name val="Calibri"/>
      <family val="2"/>
      <scheme val="minor"/>
    </font>
    <font>
      <sz val="11"/>
      <color rgb="FF202124"/>
      <name val="Arial"/>
      <family val="2"/>
    </font>
    <font>
      <b/>
      <sz val="11"/>
      <color rgb="FF202124"/>
      <name val="Arial"/>
      <family val="2"/>
    </font>
    <font>
      <sz val="11"/>
      <color theme="1"/>
      <name val="Arial"/>
      <family val="2"/>
    </font>
    <font>
      <sz val="10"/>
      <color theme="1"/>
      <name val="Arial"/>
      <family val="2"/>
    </font>
    <font>
      <i/>
      <sz val="11"/>
      <color theme="1"/>
      <name val="Arial"/>
      <family val="2"/>
    </font>
    <font>
      <sz val="11"/>
      <color rgb="FF000000"/>
      <name val="Arial"/>
      <family val="2"/>
    </font>
    <font>
      <b/>
      <i/>
      <sz val="12"/>
      <color theme="3" tint="-0.249977111117893"/>
      <name val="Calibri"/>
      <family val="2"/>
      <scheme val="minor"/>
    </font>
    <font>
      <b/>
      <i/>
      <sz val="12"/>
      <color theme="1"/>
      <name val="Times New Roman"/>
      <family val="1"/>
    </font>
    <font>
      <b/>
      <i/>
      <sz val="12"/>
      <color theme="1"/>
      <name val="Calibri"/>
      <family val="2"/>
      <scheme val="minor"/>
    </font>
    <font>
      <sz val="12"/>
      <color theme="1"/>
      <name val="Arial"/>
      <family val="2"/>
    </font>
    <font>
      <i/>
      <sz val="12"/>
      <color theme="1"/>
      <name val="Calibri"/>
      <family val="2"/>
      <scheme val="minor"/>
    </font>
    <font>
      <b/>
      <i/>
      <sz val="12"/>
      <color theme="1"/>
      <name val="Times New (W1)"/>
      <family val="1"/>
    </font>
    <font>
      <b/>
      <sz val="12"/>
      <color theme="1"/>
      <name val="Times New (W1)"/>
      <family val="1"/>
    </font>
    <font>
      <sz val="12"/>
      <name val="Calibri"/>
      <family val="2"/>
      <scheme val="minor"/>
    </font>
    <font>
      <i/>
      <sz val="12"/>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top/>
      <bottom style="thin">
        <color auto="1"/>
      </bottom>
      <diagonal/>
    </border>
    <border>
      <left/>
      <right/>
      <top style="thin">
        <color auto="1"/>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alignment vertical="top"/>
      <protection locked="0"/>
    </xf>
    <xf numFmtId="9" fontId="1" fillId="0" borderId="0" applyFont="0" applyFill="0" applyBorder="0" applyAlignment="0" applyProtection="0"/>
    <xf numFmtId="0" fontId="38" fillId="0" borderId="0"/>
  </cellStyleXfs>
  <cellXfs count="614">
    <xf numFmtId="0" fontId="0" fillId="0" borderId="0" xfId="0"/>
    <xf numFmtId="0" fontId="0" fillId="3" borderId="9" xfId="0" applyFill="1" applyBorder="1"/>
    <xf numFmtId="0" fontId="0" fillId="3" borderId="10" xfId="0" applyFill="1" applyBorder="1"/>
    <xf numFmtId="0" fontId="0" fillId="3" borderId="0" xfId="0" applyFill="1"/>
    <xf numFmtId="0" fontId="6" fillId="0" borderId="1" xfId="0" applyFont="1" applyFill="1" applyBorder="1" applyAlignment="1">
      <alignment horizontal="center" vertical="center"/>
    </xf>
    <xf numFmtId="165" fontId="6" fillId="0" borderId="1" xfId="1" applyFont="1" applyFill="1" applyBorder="1" applyAlignment="1">
      <alignment horizontal="center" vertical="center"/>
    </xf>
    <xf numFmtId="164" fontId="6" fillId="0" borderId="1" xfId="2" applyFont="1" applyFill="1" applyBorder="1" applyAlignment="1">
      <alignment horizontal="center" vertical="center"/>
    </xf>
    <xf numFmtId="164" fontId="6" fillId="0" borderId="1" xfId="2" applyFont="1" applyBorder="1" applyAlignment="1">
      <alignment vertical="center"/>
    </xf>
    <xf numFmtId="0" fontId="6" fillId="0" borderId="1" xfId="0" applyFont="1" applyBorder="1" applyAlignment="1">
      <alignment horizontal="center" vertical="center"/>
    </xf>
    <xf numFmtId="0" fontId="6" fillId="0" borderId="14" xfId="0" applyFont="1" applyFill="1" applyBorder="1" applyAlignment="1">
      <alignment horizontal="center" vertical="center"/>
    </xf>
    <xf numFmtId="164" fontId="6" fillId="0" borderId="14" xfId="2" applyFont="1" applyFill="1" applyBorder="1" applyAlignment="1">
      <alignment horizontal="center" vertical="center"/>
    </xf>
    <xf numFmtId="165" fontId="6" fillId="0" borderId="1" xfId="1" applyFont="1" applyBorder="1" applyAlignment="1">
      <alignment horizontal="justify" vertical="center"/>
    </xf>
    <xf numFmtId="0" fontId="6" fillId="3" borderId="1" xfId="0" applyFont="1" applyFill="1" applyBorder="1" applyAlignment="1">
      <alignment horizontal="center" vertical="center"/>
    </xf>
    <xf numFmtId="164" fontId="0" fillId="0" borderId="0" xfId="2" applyFont="1"/>
    <xf numFmtId="164" fontId="6" fillId="0" borderId="1" xfId="2" applyFont="1" applyBorder="1" applyAlignment="1">
      <alignment horizontal="justify" vertical="center"/>
    </xf>
    <xf numFmtId="165" fontId="0" fillId="0" borderId="0" xfId="1" applyFont="1"/>
    <xf numFmtId="165" fontId="6" fillId="0" borderId="14" xfId="1" applyFont="1" applyFill="1" applyBorder="1" applyAlignment="1">
      <alignment horizontal="center" vertical="center"/>
    </xf>
    <xf numFmtId="0" fontId="6" fillId="3" borderId="0" xfId="0" applyFont="1" applyFill="1" applyBorder="1" applyAlignment="1">
      <alignment horizontal="center" vertical="center"/>
    </xf>
    <xf numFmtId="0" fontId="0" fillId="0" borderId="0" xfId="0" applyFill="1" applyBorder="1"/>
    <xf numFmtId="165" fontId="0" fillId="3" borderId="0" xfId="1" applyFont="1" applyFill="1"/>
    <xf numFmtId="164" fontId="0" fillId="3" borderId="0" xfId="2" applyFont="1" applyFill="1"/>
    <xf numFmtId="0" fontId="0" fillId="0" borderId="0" xfId="0" applyAlignment="1">
      <alignment horizontal="left" indent="5"/>
    </xf>
    <xf numFmtId="0" fontId="0" fillId="3" borderId="0" xfId="0" applyFill="1" applyBorder="1" applyAlignment="1">
      <alignment wrapText="1"/>
    </xf>
    <xf numFmtId="165" fontId="6" fillId="3" borderId="0" xfId="1" applyFont="1" applyFill="1" applyBorder="1" applyAlignment="1">
      <alignment horizontal="center" vertical="center"/>
    </xf>
    <xf numFmtId="164" fontId="6" fillId="3" borderId="0" xfId="2" applyFont="1" applyFill="1" applyBorder="1" applyAlignment="1">
      <alignment horizontal="center" vertical="center"/>
    </xf>
    <xf numFmtId="0" fontId="4" fillId="3" borderId="0" xfId="0" applyFont="1" applyFill="1" applyBorder="1" applyAlignment="1">
      <alignment horizontal="justify" vertical="center"/>
    </xf>
    <xf numFmtId="0" fontId="6" fillId="3" borderId="6" xfId="0" applyFont="1" applyFill="1" applyBorder="1" applyAlignment="1">
      <alignment horizontal="center" vertical="center"/>
    </xf>
    <xf numFmtId="0" fontId="0" fillId="3" borderId="6" xfId="0" applyFill="1" applyBorder="1" applyAlignment="1">
      <alignment wrapText="1"/>
    </xf>
    <xf numFmtId="165" fontId="6" fillId="3" borderId="6" xfId="1" applyFont="1" applyFill="1" applyBorder="1" applyAlignment="1">
      <alignment horizontal="center" vertical="center"/>
    </xf>
    <xf numFmtId="164" fontId="6" fillId="3" borderId="6" xfId="2" applyFont="1" applyFill="1" applyBorder="1" applyAlignment="1">
      <alignment horizontal="center" vertical="center"/>
    </xf>
    <xf numFmtId="0" fontId="2" fillId="0" borderId="0" xfId="0" applyFont="1" applyBorder="1" applyAlignment="1">
      <alignment horizontal="center" vertical="center"/>
    </xf>
    <xf numFmtId="164" fontId="7" fillId="3" borderId="0" xfId="2" applyFont="1" applyFill="1" applyBorder="1" applyAlignment="1">
      <alignment vertical="center"/>
    </xf>
    <xf numFmtId="0" fontId="2" fillId="3" borderId="0" xfId="0" applyFont="1" applyFill="1" applyBorder="1" applyAlignment="1">
      <alignment horizontal="center" vertical="center"/>
    </xf>
    <xf numFmtId="0" fontId="0" fillId="4" borderId="4" xfId="0" applyFill="1" applyBorder="1"/>
    <xf numFmtId="0" fontId="0" fillId="3" borderId="5" xfId="0" applyFill="1" applyBorder="1"/>
    <xf numFmtId="0" fontId="0" fillId="3" borderId="6" xfId="0" applyFill="1" applyBorder="1"/>
    <xf numFmtId="0" fontId="0" fillId="3" borderId="7" xfId="0" applyFill="1" applyBorder="1"/>
    <xf numFmtId="0" fontId="0" fillId="3" borderId="26" xfId="0" applyFill="1" applyBorder="1"/>
    <xf numFmtId="0" fontId="0" fillId="3" borderId="0" xfId="0" applyFill="1" applyBorder="1"/>
    <xf numFmtId="0" fontId="0" fillId="3" borderId="27" xfId="0" applyFill="1" applyBorder="1"/>
    <xf numFmtId="0" fontId="0" fillId="3" borderId="8" xfId="0" applyFill="1" applyBorder="1"/>
    <xf numFmtId="0" fontId="2" fillId="3" borderId="0" xfId="0" applyFont="1" applyFill="1" applyBorder="1"/>
    <xf numFmtId="0" fontId="2" fillId="0" borderId="0" xfId="0" applyFont="1" applyFill="1" applyBorder="1" applyAlignment="1">
      <alignment horizontal="center" vertical="center"/>
    </xf>
    <xf numFmtId="0" fontId="0" fillId="0" borderId="0" xfId="0" applyFill="1" applyBorder="1" applyAlignment="1">
      <alignment wrapText="1"/>
    </xf>
    <xf numFmtId="0" fontId="6" fillId="0" borderId="0" xfId="0" applyFont="1" applyFill="1" applyBorder="1" applyAlignment="1">
      <alignment horizontal="center" vertical="center"/>
    </xf>
    <xf numFmtId="165" fontId="1" fillId="0" borderId="0" xfId="1" applyFont="1" applyFill="1" applyBorder="1" applyAlignment="1">
      <alignment horizontal="center" vertical="center"/>
    </xf>
    <xf numFmtId="164" fontId="1" fillId="0" borderId="0" xfId="2" applyFont="1" applyFill="1" applyBorder="1" applyAlignment="1">
      <alignment horizontal="center" vertical="center"/>
    </xf>
    <xf numFmtId="164" fontId="2" fillId="0" borderId="0" xfId="2" applyFont="1" applyFill="1" applyBorder="1" applyAlignment="1">
      <alignment vertical="center"/>
    </xf>
    <xf numFmtId="0" fontId="4" fillId="0" borderId="0" xfId="0" applyFont="1" applyFill="1" applyBorder="1" applyAlignment="1">
      <alignment horizontal="justify" vertical="center"/>
    </xf>
    <xf numFmtId="0" fontId="0" fillId="0" borderId="0" xfId="0" applyFill="1"/>
    <xf numFmtId="0" fontId="11" fillId="0" borderId="21" xfId="0" applyFont="1" applyBorder="1" applyAlignment="1">
      <alignment horizontal="center" vertical="center"/>
    </xf>
    <xf numFmtId="164" fontId="11" fillId="0" borderId="21" xfId="2" applyFont="1" applyBorder="1" applyAlignment="1">
      <alignment horizontal="center" vertical="center"/>
    </xf>
    <xf numFmtId="0" fontId="6" fillId="0" borderId="34" xfId="0" applyFont="1" applyFill="1" applyBorder="1" applyAlignment="1">
      <alignment horizontal="center" vertical="center"/>
    </xf>
    <xf numFmtId="165" fontId="6" fillId="0" borderId="34" xfId="1" applyFont="1" applyFill="1" applyBorder="1" applyAlignment="1">
      <alignment horizontal="center" vertical="center"/>
    </xf>
    <xf numFmtId="164" fontId="6" fillId="0" borderId="34" xfId="2" applyFont="1" applyFill="1" applyBorder="1" applyAlignment="1">
      <alignment horizontal="center" vertical="center"/>
    </xf>
    <xf numFmtId="164" fontId="6" fillId="0" borderId="34" xfId="2" applyFont="1" applyBorder="1" applyAlignment="1">
      <alignment vertical="center"/>
    </xf>
    <xf numFmtId="0" fontId="6" fillId="3" borderId="34" xfId="0" applyFont="1" applyFill="1" applyBorder="1" applyAlignment="1">
      <alignment horizontal="center" vertical="center"/>
    </xf>
    <xf numFmtId="165" fontId="6" fillId="0" borderId="34" xfId="1" applyFont="1" applyBorder="1" applyAlignment="1">
      <alignment horizontal="justify" vertical="center"/>
    </xf>
    <xf numFmtId="164" fontId="6" fillId="0" borderId="34" xfId="2" applyFont="1" applyBorder="1" applyAlignment="1">
      <alignment horizontal="justify" vertical="center"/>
    </xf>
    <xf numFmtId="0" fontId="6" fillId="0" borderId="1" xfId="0" applyFont="1" applyFill="1" applyBorder="1" applyAlignment="1">
      <alignment horizontal="justify" vertical="top"/>
    </xf>
    <xf numFmtId="164" fontId="6" fillId="0" borderId="1" xfId="2" applyFont="1" applyFill="1" applyBorder="1" applyAlignment="1">
      <alignment horizontal="justify" vertical="center"/>
    </xf>
    <xf numFmtId="0" fontId="0" fillId="0" borderId="1" xfId="0" applyFill="1" applyBorder="1" applyAlignment="1">
      <alignment wrapText="1"/>
    </xf>
    <xf numFmtId="0" fontId="0" fillId="0" borderId="1" xfId="0" applyFont="1" applyBorder="1" applyAlignment="1">
      <alignment horizontal="center" vertical="center"/>
    </xf>
    <xf numFmtId="165" fontId="0" fillId="0" borderId="1" xfId="1" applyFont="1" applyBorder="1" applyAlignment="1">
      <alignment horizontal="justify" vertical="center"/>
    </xf>
    <xf numFmtId="164" fontId="0" fillId="0" borderId="1" xfId="2" applyFont="1" applyBorder="1" applyAlignment="1">
      <alignment horizontal="center" vertical="center"/>
    </xf>
    <xf numFmtId="0" fontId="0" fillId="3" borderId="1" xfId="0" applyFont="1" applyFill="1" applyBorder="1" applyAlignment="1">
      <alignment horizontal="center" vertical="center"/>
    </xf>
    <xf numFmtId="0" fontId="2" fillId="0" borderId="26" xfId="0" applyFont="1" applyBorder="1" applyAlignment="1">
      <alignment horizontal="center" vertical="center"/>
    </xf>
    <xf numFmtId="0" fontId="2" fillId="0" borderId="28"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3" xfId="0" applyFont="1" applyFill="1" applyBorder="1" applyAlignment="1">
      <alignment horizontal="center" vertical="center"/>
    </xf>
    <xf numFmtId="0" fontId="15" fillId="3" borderId="0" xfId="0" applyFont="1" applyFill="1" applyBorder="1"/>
    <xf numFmtId="0" fontId="15" fillId="3" borderId="29" xfId="0" applyFont="1" applyFill="1" applyBorder="1" applyAlignment="1">
      <alignment horizontal="justify" vertical="center" wrapText="1"/>
    </xf>
    <xf numFmtId="0" fontId="15" fillId="3" borderId="29" xfId="0" applyFont="1" applyFill="1" applyBorder="1"/>
    <xf numFmtId="0" fontId="16" fillId="3" borderId="0" xfId="0" applyFont="1" applyFill="1" applyBorder="1"/>
    <xf numFmtId="0" fontId="0" fillId="3" borderId="23" xfId="0" applyFill="1" applyBorder="1"/>
    <xf numFmtId="0" fontId="0" fillId="3" borderId="24" xfId="0" applyFill="1" applyBorder="1"/>
    <xf numFmtId="0" fontId="0" fillId="3" borderId="16" xfId="0" applyFill="1" applyBorder="1"/>
    <xf numFmtId="0" fontId="2" fillId="3" borderId="1" xfId="0" applyFont="1" applyFill="1" applyBorder="1"/>
    <xf numFmtId="164" fontId="0" fillId="3" borderId="1" xfId="2" applyFont="1" applyFill="1" applyBorder="1"/>
    <xf numFmtId="0" fontId="0" fillId="3" borderId="20" xfId="0" applyFill="1" applyBorder="1"/>
    <xf numFmtId="0" fontId="0" fillId="3" borderId="29" xfId="0" applyFill="1" applyBorder="1"/>
    <xf numFmtId="0" fontId="2" fillId="3" borderId="29" xfId="0" applyFont="1" applyFill="1" applyBorder="1"/>
    <xf numFmtId="164" fontId="0" fillId="3" borderId="25" xfId="2" applyFont="1" applyFill="1" applyBorder="1"/>
    <xf numFmtId="164" fontId="0" fillId="3" borderId="0" xfId="2" applyFont="1" applyFill="1" applyBorder="1"/>
    <xf numFmtId="0" fontId="0" fillId="3" borderId="1" xfId="0" applyFill="1" applyBorder="1"/>
    <xf numFmtId="164" fontId="0" fillId="3" borderId="29" xfId="0" applyNumberFormat="1" applyFill="1" applyBorder="1"/>
    <xf numFmtId="0" fontId="0" fillId="3" borderId="30" xfId="0" applyFill="1" applyBorder="1"/>
    <xf numFmtId="164" fontId="0" fillId="3" borderId="30" xfId="0" applyNumberFormat="1" applyFill="1" applyBorder="1"/>
    <xf numFmtId="0" fontId="21" fillId="3" borderId="0" xfId="0" applyFont="1" applyFill="1" applyBorder="1"/>
    <xf numFmtId="0" fontId="20" fillId="3" borderId="0" xfId="0" applyFont="1" applyFill="1" applyBorder="1"/>
    <xf numFmtId="0" fontId="0" fillId="3" borderId="0" xfId="0" applyFill="1" applyBorder="1" applyAlignment="1">
      <alignment horizontal="center"/>
    </xf>
    <xf numFmtId="164" fontId="0" fillId="3" borderId="0" xfId="0" applyNumberFormat="1" applyFill="1" applyBorder="1"/>
    <xf numFmtId="0" fontId="0" fillId="3" borderId="0" xfId="0" applyFill="1" applyBorder="1" applyAlignment="1"/>
    <xf numFmtId="0" fontId="0" fillId="3" borderId="30" xfId="0" applyFill="1" applyBorder="1" applyAlignment="1"/>
    <xf numFmtId="0" fontId="2" fillId="3" borderId="5" xfId="0" applyFont="1" applyFill="1" applyBorder="1"/>
    <xf numFmtId="0" fontId="22" fillId="0" borderId="1" xfId="0" applyFont="1" applyBorder="1" applyAlignment="1">
      <alignment horizontal="center" vertical="center"/>
    </xf>
    <xf numFmtId="0" fontId="4" fillId="0" borderId="1" xfId="0" applyFont="1" applyBorder="1" applyAlignment="1">
      <alignment horizontal="center" vertical="center"/>
    </xf>
    <xf numFmtId="165" fontId="6" fillId="0" borderId="14" xfId="1" applyFont="1" applyBorder="1" applyAlignment="1">
      <alignment horizontal="justify" vertical="center"/>
    </xf>
    <xf numFmtId="0" fontId="15" fillId="3" borderId="0" xfId="0" applyFont="1" applyFill="1" applyBorder="1" applyAlignment="1">
      <alignment horizontal="center" vertical="center" wrapText="1"/>
    </xf>
    <xf numFmtId="0" fontId="27" fillId="0" borderId="0" xfId="0" applyFont="1" applyBorder="1" applyAlignment="1">
      <alignment vertical="center" wrapText="1"/>
    </xf>
    <xf numFmtId="0" fontId="25" fillId="3" borderId="0" xfId="0" applyFont="1" applyFill="1" applyAlignment="1">
      <alignment horizontal="center" vertical="center"/>
    </xf>
    <xf numFmtId="0" fontId="28" fillId="3" borderId="9" xfId="0" applyFont="1" applyFill="1" applyBorder="1" applyAlignment="1">
      <alignment vertical="center" wrapText="1"/>
    </xf>
    <xf numFmtId="0" fontId="24" fillId="3" borderId="0" xfId="0" applyFont="1" applyFill="1" applyBorder="1" applyAlignment="1">
      <alignment vertical="center"/>
    </xf>
    <xf numFmtId="0" fontId="35" fillId="3" borderId="0" xfId="0" applyFont="1" applyFill="1" applyBorder="1" applyAlignment="1">
      <alignment horizontal="justify" vertical="center"/>
    </xf>
    <xf numFmtId="0" fontId="43" fillId="3" borderId="0" xfId="0" applyFont="1" applyFill="1" applyBorder="1" applyAlignment="1">
      <alignment horizontal="center" vertical="center"/>
    </xf>
    <xf numFmtId="10" fontId="24" fillId="3" borderId="0" xfId="0" applyNumberFormat="1" applyFont="1" applyFill="1" applyBorder="1" applyAlignment="1">
      <alignment horizontal="center" vertical="center"/>
    </xf>
    <xf numFmtId="0" fontId="44" fillId="3" borderId="0" xfId="0" applyFont="1" applyFill="1" applyBorder="1" applyAlignment="1">
      <alignment horizontal="center" vertical="center"/>
    </xf>
    <xf numFmtId="10" fontId="25" fillId="3" borderId="0" xfId="4" applyNumberFormat="1" applyFont="1" applyFill="1" applyBorder="1" applyAlignment="1">
      <alignment horizontal="center" vertical="center"/>
    </xf>
    <xf numFmtId="0" fontId="25" fillId="0" borderId="0" xfId="0" applyFont="1" applyFill="1" applyAlignment="1">
      <alignment horizontal="center" vertical="center"/>
    </xf>
    <xf numFmtId="0" fontId="29" fillId="0" borderId="0" xfId="0" applyFont="1" applyFill="1" applyBorder="1" applyAlignment="1">
      <alignment vertical="center"/>
    </xf>
    <xf numFmtId="0" fontId="24" fillId="0" borderId="0" xfId="0" applyFont="1" applyFill="1" applyBorder="1" applyAlignment="1">
      <alignment vertical="center"/>
    </xf>
    <xf numFmtId="10" fontId="31" fillId="0" borderId="0" xfId="0" applyNumberFormat="1" applyFont="1" applyFill="1" applyBorder="1" applyAlignment="1">
      <alignment vertical="center"/>
    </xf>
    <xf numFmtId="0" fontId="30" fillId="0" borderId="0" xfId="0" applyFont="1" applyFill="1" applyBorder="1" applyAlignment="1">
      <alignment vertical="center"/>
    </xf>
    <xf numFmtId="0" fontId="35" fillId="0" borderId="0" xfId="0" applyFont="1" applyFill="1" applyBorder="1" applyAlignment="1">
      <alignment horizontal="justify" vertical="center"/>
    </xf>
    <xf numFmtId="0" fontId="36" fillId="0" borderId="0" xfId="0" applyFont="1" applyFill="1" applyBorder="1" applyAlignment="1">
      <alignment horizontal="left" vertical="center"/>
    </xf>
    <xf numFmtId="10" fontId="29" fillId="0" borderId="0" xfId="4" applyNumberFormat="1" applyFont="1" applyFill="1" applyBorder="1" applyAlignment="1">
      <alignment horizontal="center" vertical="center"/>
    </xf>
    <xf numFmtId="10" fontId="37" fillId="0" borderId="0" xfId="4" applyNumberFormat="1" applyFont="1" applyFill="1" applyBorder="1" applyAlignment="1">
      <alignment horizontal="center" vertical="center"/>
    </xf>
    <xf numFmtId="0" fontId="39" fillId="0" borderId="0" xfId="5" applyFont="1" applyFill="1" applyBorder="1" applyAlignment="1">
      <alignment horizontal="justify" vertical="center"/>
    </xf>
    <xf numFmtId="10" fontId="40" fillId="0" borderId="0" xfId="4" applyNumberFormat="1" applyFont="1" applyFill="1" applyBorder="1" applyAlignment="1">
      <alignment horizontal="center" vertical="center"/>
    </xf>
    <xf numFmtId="0" fontId="41" fillId="0" borderId="0" xfId="0" applyFont="1" applyFill="1" applyBorder="1" applyAlignment="1">
      <alignment vertical="center"/>
    </xf>
    <xf numFmtId="0" fontId="29" fillId="0" borderId="0" xfId="0" applyFont="1" applyFill="1" applyBorder="1" applyAlignment="1">
      <alignment horizontal="center" vertical="center"/>
    </xf>
    <xf numFmtId="0" fontId="43" fillId="0" borderId="0" xfId="0" applyFont="1" applyFill="1" applyBorder="1" applyAlignment="1">
      <alignment horizontal="center" vertical="center"/>
    </xf>
    <xf numFmtId="10" fontId="24" fillId="0" borderId="0" xfId="0" applyNumberFormat="1" applyFont="1" applyFill="1" applyBorder="1" applyAlignment="1">
      <alignment horizontal="center" vertical="center"/>
    </xf>
    <xf numFmtId="0" fontId="36" fillId="0" borderId="0" xfId="0" applyFont="1" applyFill="1" applyBorder="1" applyAlignment="1">
      <alignment horizontal="justify" vertical="center"/>
    </xf>
    <xf numFmtId="10" fontId="35" fillId="0" borderId="0" xfId="0" applyNumberFormat="1" applyFont="1" applyFill="1" applyBorder="1" applyAlignment="1">
      <alignment horizontal="center" vertical="center"/>
    </xf>
    <xf numFmtId="0" fontId="44" fillId="0" borderId="0" xfId="0" applyFont="1" applyFill="1" applyBorder="1" applyAlignment="1">
      <alignment horizontal="center" vertical="center" wrapText="1"/>
    </xf>
    <xf numFmtId="0" fontId="44" fillId="0" borderId="0" xfId="0" applyFont="1" applyFill="1" applyBorder="1" applyAlignment="1">
      <alignment vertical="center"/>
    </xf>
    <xf numFmtId="10" fontId="25" fillId="0" borderId="0" xfId="4" applyNumberFormat="1" applyFont="1" applyFill="1" applyBorder="1" applyAlignment="1">
      <alignment horizontal="center" vertical="center"/>
    </xf>
    <xf numFmtId="0" fontId="32" fillId="0" borderId="23" xfId="0" applyFont="1" applyFill="1" applyBorder="1" applyAlignment="1">
      <alignment horizontal="center" vertical="center"/>
    </xf>
    <xf numFmtId="0" fontId="32" fillId="0" borderId="24" xfId="0" applyFont="1" applyFill="1" applyBorder="1" applyAlignment="1">
      <alignment horizontal="center" vertical="center"/>
    </xf>
    <xf numFmtId="0" fontId="33" fillId="0" borderId="24" xfId="0" applyFont="1" applyFill="1" applyBorder="1" applyAlignment="1">
      <alignment horizontal="center" vertical="center"/>
    </xf>
    <xf numFmtId="0" fontId="36" fillId="0" borderId="36" xfId="0" applyFont="1" applyFill="1" applyBorder="1" applyAlignment="1">
      <alignment horizontal="left" vertical="center"/>
    </xf>
    <xf numFmtId="0" fontId="36" fillId="0" borderId="30" xfId="0" applyFont="1" applyFill="1" applyBorder="1" applyAlignment="1">
      <alignment horizontal="left" vertical="center"/>
    </xf>
    <xf numFmtId="10" fontId="29" fillId="0" borderId="30" xfId="4" applyNumberFormat="1" applyFont="1" applyFill="1" applyBorder="1" applyAlignment="1">
      <alignment horizontal="center" vertical="center"/>
    </xf>
    <xf numFmtId="0" fontId="36" fillId="0" borderId="32" xfId="0" applyFont="1" applyFill="1" applyBorder="1" applyAlignment="1">
      <alignment horizontal="left" vertical="center"/>
    </xf>
    <xf numFmtId="0" fontId="39" fillId="0" borderId="32" xfId="5" applyFont="1" applyFill="1" applyBorder="1" applyAlignment="1">
      <alignment horizontal="justify" vertical="center"/>
    </xf>
    <xf numFmtId="0" fontId="36" fillId="0" borderId="20" xfId="0" applyFont="1" applyFill="1" applyBorder="1" applyAlignment="1">
      <alignment horizontal="left" vertical="center"/>
    </xf>
    <xf numFmtId="0" fontId="36" fillId="0" borderId="29" xfId="0" applyFont="1" applyFill="1" applyBorder="1" applyAlignment="1">
      <alignment horizontal="left" vertical="center"/>
    </xf>
    <xf numFmtId="10" fontId="39" fillId="0" borderId="29" xfId="4" applyNumberFormat="1" applyFont="1" applyFill="1" applyBorder="1" applyAlignment="1">
      <alignment horizontal="center" vertical="center"/>
    </xf>
    <xf numFmtId="0" fontId="24" fillId="0" borderId="23" xfId="0" applyFont="1" applyFill="1" applyBorder="1" applyAlignment="1">
      <alignment vertical="center"/>
    </xf>
    <xf numFmtId="0" fontId="31" fillId="0" borderId="24" xfId="0" applyFont="1" applyFill="1" applyBorder="1" applyAlignment="1">
      <alignment horizontal="center" vertical="center"/>
    </xf>
    <xf numFmtId="10" fontId="32" fillId="0" borderId="24" xfId="4" applyNumberFormat="1" applyFont="1" applyFill="1" applyBorder="1" applyAlignment="1">
      <alignment vertical="center"/>
    </xf>
    <xf numFmtId="10" fontId="42" fillId="0" borderId="24" xfId="4" applyNumberFormat="1" applyFont="1" applyFill="1" applyBorder="1" applyAlignment="1">
      <alignment vertical="center"/>
    </xf>
    <xf numFmtId="10" fontId="42" fillId="0" borderId="16" xfId="4" applyNumberFormat="1" applyFont="1" applyFill="1" applyBorder="1" applyAlignment="1">
      <alignment vertical="center"/>
    </xf>
    <xf numFmtId="0" fontId="32" fillId="8" borderId="2" xfId="0" applyFont="1" applyFill="1" applyBorder="1" applyAlignment="1">
      <alignment vertical="center"/>
    </xf>
    <xf numFmtId="0" fontId="47" fillId="8" borderId="3" xfId="0" applyFont="1" applyFill="1" applyBorder="1" applyAlignment="1">
      <alignment vertical="center"/>
    </xf>
    <xf numFmtId="0" fontId="43" fillId="8" borderId="3" xfId="0" applyFont="1" applyFill="1" applyBorder="1" applyAlignment="1">
      <alignment vertical="center"/>
    </xf>
    <xf numFmtId="0" fontId="43" fillId="8" borderId="4" xfId="0" applyFont="1" applyFill="1" applyBorder="1" applyAlignment="1">
      <alignment vertical="center"/>
    </xf>
    <xf numFmtId="0" fontId="18" fillId="0" borderId="21" xfId="0" applyFont="1" applyBorder="1" applyAlignment="1">
      <alignment horizontal="center" vertical="center"/>
    </xf>
    <xf numFmtId="164" fontId="18" fillId="0" borderId="21" xfId="2"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65" fontId="18" fillId="0" borderId="21" xfId="1" applyFont="1" applyBorder="1" applyAlignment="1">
      <alignment horizontal="center" vertical="center" wrapText="1"/>
    </xf>
    <xf numFmtId="0" fontId="18" fillId="0" borderId="21" xfId="0" applyFont="1" applyBorder="1" applyAlignment="1">
      <alignment horizontal="center" vertical="center" wrapText="1"/>
    </xf>
    <xf numFmtId="164" fontId="18" fillId="0" borderId="21" xfId="2" applyFont="1" applyBorder="1" applyAlignment="1">
      <alignment horizontal="center" vertical="center" wrapText="1"/>
    </xf>
    <xf numFmtId="10" fontId="0" fillId="0" borderId="1" xfId="2" applyNumberFormat="1" applyFont="1" applyBorder="1" applyAlignment="1">
      <alignment horizontal="center" vertical="center"/>
    </xf>
    <xf numFmtId="0" fontId="0" fillId="0" borderId="12" xfId="0" applyBorder="1" applyAlignment="1">
      <alignment horizontal="center" vertical="center"/>
    </xf>
    <xf numFmtId="0" fontId="0" fillId="0" borderId="12" xfId="0" applyFont="1" applyBorder="1" applyAlignment="1">
      <alignment horizontal="center" vertical="center"/>
    </xf>
    <xf numFmtId="0" fontId="49" fillId="0" borderId="1" xfId="0" applyFont="1" applyBorder="1" applyAlignment="1">
      <alignment horizontal="left" vertical="center" wrapText="1"/>
    </xf>
    <xf numFmtId="0" fontId="29" fillId="0" borderId="1" xfId="0" applyFont="1" applyBorder="1" applyAlignment="1">
      <alignment horizontal="center" vertical="center" wrapText="1"/>
    </xf>
    <xf numFmtId="0" fontId="0" fillId="0" borderId="1" xfId="0" applyFont="1" applyFill="1" applyBorder="1" applyAlignment="1">
      <alignment horizontal="center" vertical="center"/>
    </xf>
    <xf numFmtId="164" fontId="0" fillId="0" borderId="1" xfId="2" applyFont="1" applyFill="1" applyBorder="1" applyAlignment="1">
      <alignment horizontal="justify" vertical="center"/>
    </xf>
    <xf numFmtId="0" fontId="0" fillId="0" borderId="1" xfId="0" applyFont="1" applyFill="1" applyBorder="1" applyAlignment="1">
      <alignment horizontal="left" vertical="center" wrapText="1"/>
    </xf>
    <xf numFmtId="164" fontId="0" fillId="3" borderId="1" xfId="2" applyFont="1" applyFill="1" applyBorder="1" applyAlignment="1">
      <alignment horizontal="justify" vertical="center"/>
    </xf>
    <xf numFmtId="0" fontId="29" fillId="0" borderId="1" xfId="3" applyFont="1" applyBorder="1" applyAlignment="1" applyProtection="1">
      <alignment horizontal="center" vertical="center"/>
    </xf>
    <xf numFmtId="0" fontId="0" fillId="0" borderId="14" xfId="0" applyFont="1" applyFill="1" applyBorder="1" applyAlignment="1">
      <alignment horizontal="center" vertical="center"/>
    </xf>
    <xf numFmtId="165" fontId="0" fillId="0" borderId="14" xfId="1" applyFont="1" applyFill="1" applyBorder="1" applyAlignment="1">
      <alignment horizontal="center" vertical="center"/>
    </xf>
    <xf numFmtId="164" fontId="0" fillId="0" borderId="34" xfId="2" applyFont="1" applyFill="1" applyBorder="1" applyAlignment="1">
      <alignment horizontal="center" vertical="center"/>
    </xf>
    <xf numFmtId="10" fontId="0" fillId="0" borderId="34" xfId="2" applyNumberFormat="1" applyFont="1" applyFill="1" applyBorder="1" applyAlignment="1">
      <alignment horizontal="center" vertical="center"/>
    </xf>
    <xf numFmtId="164" fontId="0" fillId="0" borderId="34" xfId="2" applyFont="1" applyBorder="1" applyAlignment="1">
      <alignment horizontal="center" vertical="center"/>
    </xf>
    <xf numFmtId="0" fontId="3" fillId="0" borderId="34" xfId="0" applyFont="1" applyBorder="1" applyAlignment="1">
      <alignment horizontal="center" vertical="center"/>
    </xf>
    <xf numFmtId="0" fontId="0" fillId="0" borderId="35" xfId="0" applyFont="1" applyBorder="1" applyAlignment="1">
      <alignment horizontal="center" vertical="center"/>
    </xf>
    <xf numFmtId="164" fontId="0" fillId="4" borderId="2" xfId="2" applyFont="1" applyFill="1" applyBorder="1" applyAlignment="1">
      <alignment horizontal="center" vertical="center"/>
    </xf>
    <xf numFmtId="164" fontId="0" fillId="4" borderId="3" xfId="2" applyFont="1" applyFill="1" applyBorder="1" applyAlignment="1">
      <alignment horizontal="center" vertical="center"/>
    </xf>
    <xf numFmtId="164" fontId="2" fillId="4" borderId="3" xfId="2" applyFont="1" applyFill="1" applyBorder="1" applyAlignment="1">
      <alignment vertical="center"/>
    </xf>
    <xf numFmtId="0" fontId="3" fillId="4" borderId="3" xfId="0" applyFont="1" applyFill="1" applyBorder="1" applyAlignment="1">
      <alignment horizontal="justify" vertical="center"/>
    </xf>
    <xf numFmtId="0" fontId="0" fillId="4" borderId="4" xfId="0" applyFont="1" applyFill="1" applyBorder="1"/>
    <xf numFmtId="10" fontId="0" fillId="0" borderId="1" xfId="2" applyNumberFormat="1" applyFont="1" applyFill="1" applyBorder="1" applyAlignment="1">
      <alignment horizontal="center" vertical="center"/>
    </xf>
    <xf numFmtId="164" fontId="0" fillId="0" borderId="1" xfId="2" applyFont="1" applyFill="1" applyBorder="1" applyAlignment="1">
      <alignment horizontal="center" vertical="center"/>
    </xf>
    <xf numFmtId="0" fontId="29" fillId="0" borderId="1" xfId="0" applyFont="1" applyFill="1" applyBorder="1" applyAlignment="1">
      <alignment horizontal="justify" vertical="center" wrapText="1"/>
    </xf>
    <xf numFmtId="0" fontId="3" fillId="0" borderId="1" xfId="1" applyNumberFormat="1" applyFont="1" applyFill="1" applyBorder="1" applyAlignment="1">
      <alignment horizontal="center" vertical="center"/>
    </xf>
    <xf numFmtId="164" fontId="8" fillId="3" borderId="0" xfId="2" applyFont="1" applyFill="1" applyBorder="1" applyAlignment="1">
      <alignment vertical="center"/>
    </xf>
    <xf numFmtId="165" fontId="0" fillId="0" borderId="1" xfId="1" applyFont="1" applyFill="1" applyBorder="1" applyAlignment="1">
      <alignment horizontal="center" vertical="center"/>
    </xf>
    <xf numFmtId="165" fontId="0" fillId="0" borderId="1" xfId="1" applyFont="1" applyFill="1" applyBorder="1" applyAlignment="1">
      <alignment vertical="center"/>
    </xf>
    <xf numFmtId="0" fontId="0" fillId="0" borderId="1" xfId="0" applyFont="1" applyFill="1" applyBorder="1" applyAlignment="1">
      <alignment wrapText="1"/>
    </xf>
    <xf numFmtId="164" fontId="0" fillId="0" borderId="1" xfId="2" applyFont="1" applyBorder="1" applyAlignment="1">
      <alignment vertical="center"/>
    </xf>
    <xf numFmtId="0" fontId="3" fillId="0" borderId="1" xfId="0" applyFont="1" applyBorder="1" applyAlignment="1">
      <alignment horizontal="center" vertical="center"/>
    </xf>
    <xf numFmtId="0" fontId="13" fillId="0" borderId="28" xfId="0" applyFont="1" applyFill="1" applyBorder="1" applyAlignment="1">
      <alignment horizontal="center" vertical="center"/>
    </xf>
    <xf numFmtId="0" fontId="13" fillId="0" borderId="11" xfId="0" applyFont="1" applyFill="1" applyBorder="1" applyAlignment="1">
      <alignment horizontal="center" vertical="center"/>
    </xf>
    <xf numFmtId="10" fontId="0" fillId="0" borderId="14" xfId="2" applyNumberFormat="1" applyFont="1" applyFill="1" applyBorder="1" applyAlignment="1">
      <alignment horizontal="center" vertical="center"/>
    </xf>
    <xf numFmtId="0" fontId="0" fillId="0" borderId="34" xfId="0" applyFont="1" applyFill="1" applyBorder="1" applyAlignment="1">
      <alignment horizontal="center" vertical="center"/>
    </xf>
    <xf numFmtId="165" fontId="0" fillId="0" borderId="34" xfId="1" applyFont="1" applyFill="1" applyBorder="1" applyAlignment="1">
      <alignment horizontal="center" vertical="center"/>
    </xf>
    <xf numFmtId="0" fontId="13" fillId="0" borderId="42" xfId="0" applyFont="1" applyFill="1" applyBorder="1" applyAlignment="1">
      <alignment horizontal="center" vertical="center"/>
    </xf>
    <xf numFmtId="164" fontId="0" fillId="0" borderId="34" xfId="2" applyFont="1" applyBorder="1" applyAlignment="1">
      <alignment vertical="center"/>
    </xf>
    <xf numFmtId="164" fontId="2" fillId="4" borderId="2" xfId="2" applyFont="1" applyFill="1" applyBorder="1" applyAlignment="1">
      <alignment vertical="center"/>
    </xf>
    <xf numFmtId="165" fontId="0" fillId="0" borderId="34" xfId="1" applyFont="1" applyBorder="1" applyAlignment="1">
      <alignment horizontal="justify" vertical="center"/>
    </xf>
    <xf numFmtId="0" fontId="29" fillId="0" borderId="34" xfId="3" applyFont="1" applyBorder="1" applyAlignment="1" applyProtection="1">
      <alignment horizontal="center" vertical="center"/>
    </xf>
    <xf numFmtId="164" fontId="7" fillId="6" borderId="2" xfId="2" applyFont="1" applyFill="1" applyBorder="1" applyAlignment="1">
      <alignment vertical="center"/>
    </xf>
    <xf numFmtId="0" fontId="0" fillId="6" borderId="4" xfId="0" applyFill="1" applyBorder="1"/>
    <xf numFmtId="164" fontId="7" fillId="4" borderId="5" xfId="2" applyFont="1" applyFill="1" applyBorder="1" applyAlignment="1">
      <alignment vertical="center"/>
    </xf>
    <xf numFmtId="0" fontId="4" fillId="4" borderId="6" xfId="0" applyFont="1" applyFill="1" applyBorder="1" applyAlignment="1">
      <alignment horizontal="justify" vertical="center"/>
    </xf>
    <xf numFmtId="0" fontId="0" fillId="4" borderId="7" xfId="0" applyFill="1" applyBorder="1"/>
    <xf numFmtId="0" fontId="4" fillId="6" borderId="3" xfId="0" applyFont="1" applyFill="1" applyBorder="1" applyAlignment="1">
      <alignment horizontal="justify" vertical="center"/>
    </xf>
    <xf numFmtId="0" fontId="2" fillId="0" borderId="42" xfId="0" applyFont="1" applyFill="1" applyBorder="1" applyAlignment="1">
      <alignment horizontal="center" vertical="center"/>
    </xf>
    <xf numFmtId="0" fontId="0" fillId="0" borderId="34" xfId="0" applyFont="1" applyFill="1" applyBorder="1" applyAlignment="1">
      <alignment horizontal="justify" vertical="center"/>
    </xf>
    <xf numFmtId="0" fontId="0" fillId="3" borderId="34" xfId="0" applyFont="1" applyFill="1" applyBorder="1" applyAlignment="1">
      <alignment horizontal="center" vertical="center"/>
    </xf>
    <xf numFmtId="164" fontId="0" fillId="3" borderId="34" xfId="2" applyFont="1" applyFill="1" applyBorder="1" applyAlignment="1">
      <alignment horizontal="justify" vertical="center"/>
    </xf>
    <xf numFmtId="165" fontId="0" fillId="0" borderId="1" xfId="1" applyFont="1" applyFill="1" applyBorder="1" applyAlignment="1">
      <alignment horizontal="justify" vertical="center"/>
    </xf>
    <xf numFmtId="164" fontId="0" fillId="0" borderId="1" xfId="2" applyFont="1" applyBorder="1" applyAlignment="1">
      <alignment horizontal="justify" vertical="center"/>
    </xf>
    <xf numFmtId="165" fontId="6" fillId="0" borderId="1" xfId="1" applyFont="1" applyFill="1" applyBorder="1" applyAlignment="1">
      <alignment horizontal="justify" vertical="center"/>
    </xf>
    <xf numFmtId="0" fontId="6" fillId="0" borderId="14" xfId="0" applyFont="1" applyFill="1" applyBorder="1" applyAlignment="1">
      <alignment horizontal="justify" vertical="top"/>
    </xf>
    <xf numFmtId="0" fontId="6" fillId="3" borderId="14" xfId="0" applyFont="1" applyFill="1" applyBorder="1" applyAlignment="1">
      <alignment horizontal="center" vertical="center"/>
    </xf>
    <xf numFmtId="164" fontId="6" fillId="0" borderId="14" xfId="2" applyFont="1" applyBorder="1" applyAlignment="1">
      <alignment horizontal="justify" vertical="center"/>
    </xf>
    <xf numFmtId="0" fontId="0" fillId="0" borderId="15" xfId="0" applyBorder="1" applyAlignment="1">
      <alignment horizontal="center" vertical="center"/>
    </xf>
    <xf numFmtId="0" fontId="6" fillId="0" borderId="34" xfId="0" applyFont="1" applyFill="1" applyBorder="1" applyAlignment="1">
      <alignment horizontal="justify" vertical="top"/>
    </xf>
    <xf numFmtId="0" fontId="6" fillId="0" borderId="34" xfId="0" applyFont="1" applyBorder="1" applyAlignment="1">
      <alignment horizontal="center" vertical="center"/>
    </xf>
    <xf numFmtId="0" fontId="0" fillId="0" borderId="35" xfId="0" applyBorder="1" applyAlignment="1">
      <alignment horizontal="center" vertical="center"/>
    </xf>
    <xf numFmtId="164" fontId="0" fillId="0" borderId="34" xfId="2" applyFont="1" applyBorder="1" applyAlignment="1">
      <alignment horizontal="justify" vertical="center"/>
    </xf>
    <xf numFmtId="0" fontId="4" fillId="4" borderId="0" xfId="0" applyFont="1" applyFill="1" applyBorder="1" applyAlignment="1">
      <alignment horizontal="justify" vertical="center"/>
    </xf>
    <xf numFmtId="0" fontId="4" fillId="4" borderId="3" xfId="0" applyFont="1" applyFill="1" applyBorder="1" applyAlignment="1">
      <alignment horizontal="justify" vertical="center"/>
    </xf>
    <xf numFmtId="164" fontId="13" fillId="4" borderId="5" xfId="2" applyFont="1" applyFill="1" applyBorder="1" applyAlignment="1">
      <alignment vertical="center"/>
    </xf>
    <xf numFmtId="164" fontId="13" fillId="6" borderId="2" xfId="2" applyFont="1" applyFill="1" applyBorder="1" applyAlignment="1">
      <alignment vertical="center"/>
    </xf>
    <xf numFmtId="164" fontId="7" fillId="4" borderId="2" xfId="2" applyFont="1" applyFill="1" applyBorder="1" applyAlignment="1">
      <alignment vertical="center"/>
    </xf>
    <xf numFmtId="164" fontId="7" fillId="4" borderId="8" xfId="2" applyFont="1" applyFill="1" applyBorder="1" applyAlignment="1">
      <alignment vertical="center"/>
    </xf>
    <xf numFmtId="0" fontId="4" fillId="4" borderId="9" xfId="0" applyFont="1" applyFill="1" applyBorder="1" applyAlignment="1">
      <alignment horizontal="justify" vertical="center"/>
    </xf>
    <xf numFmtId="0" fontId="0" fillId="4" borderId="10" xfId="0" applyFill="1" applyBorder="1"/>
    <xf numFmtId="165" fontId="11" fillId="0" borderId="21" xfId="1" applyFont="1" applyBorder="1" applyAlignment="1">
      <alignment horizontal="center" vertical="center" wrapText="1"/>
    </xf>
    <xf numFmtId="0" fontId="11" fillId="0" borderId="21" xfId="0" applyFont="1" applyBorder="1" applyAlignment="1">
      <alignment horizontal="center" vertical="center" wrapText="1"/>
    </xf>
    <xf numFmtId="0" fontId="12" fillId="0" borderId="21" xfId="0" applyFont="1" applyBorder="1" applyAlignment="1">
      <alignment horizontal="center" vertical="center"/>
    </xf>
    <xf numFmtId="164" fontId="6" fillId="0" borderId="14" xfId="2" applyFont="1" applyBorder="1" applyAlignment="1">
      <alignment vertical="center"/>
    </xf>
    <xf numFmtId="0" fontId="4" fillId="0" borderId="14" xfId="0" applyFont="1" applyBorder="1" applyAlignment="1">
      <alignment horizontal="center" vertical="center"/>
    </xf>
    <xf numFmtId="0" fontId="0" fillId="0" borderId="12" xfId="0" applyBorder="1" applyAlignment="1">
      <alignment horizontal="center"/>
    </xf>
    <xf numFmtId="0" fontId="22" fillId="0" borderId="0" xfId="0" applyFont="1" applyAlignment="1">
      <alignment horizontal="center" vertical="center"/>
    </xf>
    <xf numFmtId="0" fontId="4" fillId="0" borderId="34" xfId="0" applyFont="1" applyBorder="1" applyAlignment="1">
      <alignment horizontal="center" vertical="center"/>
    </xf>
    <xf numFmtId="0" fontId="0" fillId="0" borderId="35" xfId="0" applyBorder="1" applyAlignment="1">
      <alignment horizontal="center"/>
    </xf>
    <xf numFmtId="0" fontId="24" fillId="0" borderId="1" xfId="0" applyFont="1" applyFill="1" applyBorder="1" applyAlignment="1">
      <alignment horizontal="justify" vertical="top"/>
    </xf>
    <xf numFmtId="0" fontId="23" fillId="0" borderId="1" xfId="0" applyFont="1" applyBorder="1" applyAlignment="1">
      <alignment horizontal="left" vertical="center" wrapText="1"/>
    </xf>
    <xf numFmtId="0" fontId="6" fillId="0" borderId="1" xfId="0" applyFont="1" applyFill="1" applyBorder="1" applyAlignment="1">
      <alignment horizontal="justify" vertical="center"/>
    </xf>
    <xf numFmtId="0" fontId="9" fillId="0" borderId="21" xfId="0" applyFont="1" applyBorder="1" applyAlignment="1">
      <alignment horizontal="center" vertical="center"/>
    </xf>
    <xf numFmtId="0" fontId="13" fillId="0" borderId="11" xfId="0" applyFont="1" applyFill="1" applyBorder="1" applyAlignment="1">
      <alignment horizontal="center" vertical="center" wrapText="1"/>
    </xf>
    <xf numFmtId="0" fontId="22" fillId="0" borderId="14" xfId="0" applyFont="1" applyBorder="1" applyAlignment="1">
      <alignment horizontal="center" vertical="center"/>
    </xf>
    <xf numFmtId="164" fontId="7" fillId="4" borderId="26" xfId="2" applyFont="1" applyFill="1" applyBorder="1" applyAlignment="1">
      <alignment vertical="center"/>
    </xf>
    <xf numFmtId="0" fontId="0" fillId="4" borderId="27" xfId="0" applyFill="1" applyBorder="1"/>
    <xf numFmtId="0" fontId="0" fillId="0" borderId="1" xfId="0" applyFont="1" applyFill="1" applyBorder="1" applyAlignment="1">
      <alignment vertical="center" wrapText="1"/>
    </xf>
    <xf numFmtId="0" fontId="51" fillId="0" borderId="1" xfId="0" applyFont="1" applyFill="1" applyBorder="1" applyAlignment="1">
      <alignment horizontal="center" vertical="center"/>
    </xf>
    <xf numFmtId="0" fontId="29" fillId="0" borderId="1" xfId="0" applyFont="1" applyFill="1" applyBorder="1" applyAlignment="1">
      <alignment horizontal="justify" vertical="center"/>
    </xf>
    <xf numFmtId="0" fontId="29" fillId="0" borderId="1" xfId="0" applyFont="1" applyBorder="1" applyAlignment="1">
      <alignment horizontal="center" vertical="center"/>
    </xf>
    <xf numFmtId="0" fontId="29" fillId="0" borderId="1" xfId="0" applyFont="1" applyBorder="1" applyAlignment="1">
      <alignment horizontal="left" vertical="center" wrapText="1"/>
    </xf>
    <xf numFmtId="164" fontId="2" fillId="6" borderId="2" xfId="2" applyFont="1" applyFill="1" applyBorder="1" applyAlignment="1">
      <alignment vertical="center"/>
    </xf>
    <xf numFmtId="0" fontId="6" fillId="0" borderId="1" xfId="0" applyFont="1" applyFill="1" applyBorder="1" applyAlignment="1">
      <alignment wrapText="1"/>
    </xf>
    <xf numFmtId="0" fontId="4" fillId="0" borderId="1" xfId="0" applyFont="1" applyFill="1" applyBorder="1" applyAlignment="1">
      <alignment horizontal="center" vertical="center"/>
    </xf>
    <xf numFmtId="0" fontId="19" fillId="0" borderId="1" xfId="0" applyFont="1" applyFill="1" applyBorder="1" applyAlignment="1">
      <alignment horizontal="center" vertical="center"/>
    </xf>
    <xf numFmtId="164" fontId="9" fillId="0" borderId="21" xfId="2" applyFont="1" applyBorder="1" applyAlignment="1">
      <alignment horizontal="center" vertical="center"/>
    </xf>
    <xf numFmtId="0" fontId="10" fillId="0" borderId="21" xfId="0" applyFont="1" applyBorder="1" applyAlignment="1">
      <alignment horizontal="center" vertical="center"/>
    </xf>
    <xf numFmtId="0" fontId="2" fillId="0" borderId="22" xfId="0" applyFont="1" applyFill="1" applyBorder="1" applyAlignment="1">
      <alignment horizontal="center" vertical="center"/>
    </xf>
    <xf numFmtId="0" fontId="6" fillId="0" borderId="14" xfId="0" applyFont="1" applyFill="1" applyBorder="1" applyAlignment="1">
      <alignment wrapText="1"/>
    </xf>
    <xf numFmtId="0" fontId="4" fillId="0" borderId="34" xfId="0" applyFont="1" applyFill="1" applyBorder="1" applyAlignment="1">
      <alignment horizontal="center" vertical="center"/>
    </xf>
    <xf numFmtId="164" fontId="2" fillId="4" borderId="5" xfId="2" applyFont="1" applyFill="1" applyBorder="1" applyAlignment="1">
      <alignment vertical="center"/>
    </xf>
    <xf numFmtId="0" fontId="3" fillId="4" borderId="6" xfId="0" applyFont="1" applyFill="1" applyBorder="1" applyAlignment="1">
      <alignment horizontal="justify" vertical="center"/>
    </xf>
    <xf numFmtId="0" fontId="3" fillId="6" borderId="3" xfId="0" applyFont="1" applyFill="1" applyBorder="1" applyAlignment="1">
      <alignment horizontal="justify" vertical="center"/>
    </xf>
    <xf numFmtId="0" fontId="50" fillId="0" borderId="0" xfId="0" applyFont="1" applyAlignment="1">
      <alignment vertical="center" wrapText="1"/>
    </xf>
    <xf numFmtId="0" fontId="0" fillId="0" borderId="1" xfId="0" applyFont="1" applyFill="1" applyBorder="1" applyAlignment="1">
      <alignment horizontal="justify" vertical="center"/>
    </xf>
    <xf numFmtId="0" fontId="49" fillId="0" borderId="34" xfId="0" applyFont="1" applyBorder="1" applyAlignment="1">
      <alignment horizontal="left" vertical="center" wrapText="1"/>
    </xf>
    <xf numFmtId="0" fontId="29" fillId="0" borderId="34" xfId="0" applyFont="1" applyBorder="1" applyAlignment="1">
      <alignment horizontal="center" vertical="center" wrapText="1"/>
    </xf>
    <xf numFmtId="0" fontId="2" fillId="0" borderId="43" xfId="0" applyFont="1" applyBorder="1" applyAlignment="1">
      <alignment horizontal="center" vertical="center"/>
    </xf>
    <xf numFmtId="0" fontId="0" fillId="0" borderId="8" xfId="0" applyBorder="1"/>
    <xf numFmtId="0" fontId="0" fillId="0" borderId="42" xfId="0" applyBorder="1"/>
    <xf numFmtId="0" fontId="0" fillId="0" borderId="35" xfId="0" applyBorder="1"/>
    <xf numFmtId="0" fontId="2" fillId="0" borderId="0" xfId="0" applyFont="1" applyBorder="1" applyAlignment="1"/>
    <xf numFmtId="0" fontId="0" fillId="0" borderId="0" xfId="0" applyBorder="1" applyAlignment="1">
      <alignment wrapText="1"/>
    </xf>
    <xf numFmtId="0" fontId="0" fillId="9" borderId="0" xfId="0" applyFill="1" applyBorder="1"/>
    <xf numFmtId="0" fontId="0" fillId="0" borderId="0" xfId="0" applyBorder="1"/>
    <xf numFmtId="0" fontId="0" fillId="0" borderId="26" xfId="0" applyBorder="1"/>
    <xf numFmtId="0" fontId="0" fillId="0" borderId="27" xfId="0" applyBorder="1"/>
    <xf numFmtId="0" fontId="0" fillId="0" borderId="27" xfId="0" applyBorder="1" applyAlignment="1">
      <alignment wrapText="1"/>
    </xf>
    <xf numFmtId="0" fontId="0" fillId="0" borderId="9" xfId="0" applyBorder="1"/>
    <xf numFmtId="0" fontId="2" fillId="0" borderId="4" xfId="0" applyFont="1" applyBorder="1" applyAlignment="1">
      <alignment horizontal="center" vertical="center"/>
    </xf>
    <xf numFmtId="0" fontId="2" fillId="0" borderId="4" xfId="0" applyFont="1" applyBorder="1"/>
    <xf numFmtId="0" fontId="0" fillId="6" borderId="2" xfId="0" applyFill="1" applyBorder="1" applyAlignment="1">
      <alignment vertical="center"/>
    </xf>
    <xf numFmtId="0" fontId="0" fillId="6" borderId="3" xfId="0" applyFill="1" applyBorder="1" applyAlignment="1">
      <alignment vertical="center"/>
    </xf>
    <xf numFmtId="165" fontId="0" fillId="6" borderId="3" xfId="1" applyFont="1" applyFill="1" applyBorder="1" applyAlignment="1">
      <alignment vertical="center"/>
    </xf>
    <xf numFmtId="164" fontId="0" fillId="6" borderId="3" xfId="2" applyFont="1" applyFill="1" applyBorder="1" applyAlignment="1">
      <alignment vertical="center"/>
    </xf>
    <xf numFmtId="164" fontId="16" fillId="6" borderId="2" xfId="0" applyNumberFormat="1" applyFont="1" applyFill="1" applyBorder="1" applyAlignment="1">
      <alignment vertical="center"/>
    </xf>
    <xf numFmtId="0" fontId="0" fillId="6" borderId="4" xfId="0" applyFill="1" applyBorder="1" applyAlignment="1">
      <alignment vertical="center"/>
    </xf>
    <xf numFmtId="0" fontId="18" fillId="0" borderId="50" xfId="0" applyFont="1" applyBorder="1" applyAlignment="1">
      <alignment horizontal="center" vertical="center"/>
    </xf>
    <xf numFmtId="0" fontId="18" fillId="0" borderId="51" xfId="0" applyFont="1" applyBorder="1" applyAlignment="1">
      <alignment horizontal="center" vertical="center"/>
    </xf>
    <xf numFmtId="165" fontId="18" fillId="0" borderId="51" xfId="1" applyFont="1" applyBorder="1" applyAlignment="1">
      <alignment horizontal="center" vertical="center" wrapText="1"/>
    </xf>
    <xf numFmtId="164" fontId="18" fillId="0" borderId="51" xfId="2" applyFont="1" applyBorder="1" applyAlignment="1">
      <alignment horizontal="center" vertical="center"/>
    </xf>
    <xf numFmtId="164" fontId="18" fillId="0" borderId="51" xfId="2" applyFont="1" applyBorder="1" applyAlignment="1">
      <alignment horizontal="center" vertical="center" wrapText="1"/>
    </xf>
    <xf numFmtId="0" fontId="0" fillId="0" borderId="11" xfId="0" applyFont="1" applyFill="1" applyBorder="1" applyAlignment="1">
      <alignment horizontal="left" vertical="center" wrapText="1"/>
    </xf>
    <xf numFmtId="0" fontId="49" fillId="0" borderId="11" xfId="0" applyFont="1" applyBorder="1" applyAlignment="1">
      <alignment horizontal="left" vertical="center" wrapText="1"/>
    </xf>
    <xf numFmtId="0" fontId="29" fillId="0" borderId="11" xfId="0" applyFont="1" applyBorder="1" applyAlignment="1">
      <alignment horizontal="left" vertical="center" wrapText="1"/>
    </xf>
    <xf numFmtId="0" fontId="0" fillId="0" borderId="11" xfId="0" applyFont="1" applyFill="1" applyBorder="1" applyAlignment="1">
      <alignment horizontal="left" wrapText="1"/>
    </xf>
    <xf numFmtId="0" fontId="0" fillId="0" borderId="11" xfId="0" applyFont="1" applyFill="1" applyBorder="1" applyAlignment="1">
      <alignment horizontal="left" vertical="top"/>
    </xf>
    <xf numFmtId="0" fontId="0" fillId="0" borderId="11" xfId="0" applyFont="1" applyBorder="1" applyAlignment="1">
      <alignment horizontal="left" wrapText="1"/>
    </xf>
    <xf numFmtId="0" fontId="50" fillId="0" borderId="11" xfId="0" applyFont="1" applyBorder="1" applyAlignment="1">
      <alignment horizontal="left" vertical="center" wrapText="1"/>
    </xf>
    <xf numFmtId="0" fontId="0" fillId="0" borderId="11" xfId="0" applyFont="1" applyFill="1" applyBorder="1" applyAlignment="1">
      <alignment horizontal="left" vertical="center"/>
    </xf>
    <xf numFmtId="0" fontId="0" fillId="0" borderId="11" xfId="0" applyFont="1" applyFill="1" applyBorder="1" applyAlignment="1">
      <alignment horizontal="left" vertical="top" wrapText="1"/>
    </xf>
    <xf numFmtId="0" fontId="29" fillId="0" borderId="11" xfId="0" applyFont="1" applyFill="1" applyBorder="1" applyAlignment="1">
      <alignment horizontal="left" vertical="center" wrapText="1"/>
    </xf>
    <xf numFmtId="0" fontId="29" fillId="0" borderId="11" xfId="0" applyFont="1" applyFill="1" applyBorder="1" applyAlignment="1">
      <alignment horizontal="left" vertical="top" wrapText="1"/>
    </xf>
    <xf numFmtId="0" fontId="0" fillId="3" borderId="14" xfId="0" applyFont="1" applyFill="1" applyBorder="1" applyAlignment="1">
      <alignment horizontal="center" vertical="center"/>
    </xf>
    <xf numFmtId="165" fontId="0" fillId="0" borderId="14" xfId="1" applyFont="1" applyBorder="1" applyAlignment="1">
      <alignment horizontal="justify" vertical="center"/>
    </xf>
    <xf numFmtId="164" fontId="0" fillId="0" borderId="14" xfId="2" applyFont="1" applyBorder="1" applyAlignment="1">
      <alignment horizontal="justify" vertical="center"/>
    </xf>
    <xf numFmtId="0" fontId="0" fillId="0" borderId="13" xfId="0" applyFont="1" applyFill="1" applyBorder="1" applyAlignment="1">
      <alignment horizontal="left" vertical="top" wrapText="1"/>
    </xf>
    <xf numFmtId="10" fontId="0" fillId="0" borderId="1" xfId="0" applyNumberFormat="1" applyBorder="1" applyAlignment="1">
      <alignment horizontal="center" vertical="center"/>
    </xf>
    <xf numFmtId="10" fontId="0" fillId="0" borderId="14" xfId="0" applyNumberFormat="1" applyBorder="1" applyAlignment="1">
      <alignment horizontal="center" vertical="center"/>
    </xf>
    <xf numFmtId="165" fontId="13" fillId="9" borderId="46" xfId="1" applyFont="1" applyFill="1" applyBorder="1" applyAlignment="1">
      <alignment horizontal="center" vertical="center"/>
    </xf>
    <xf numFmtId="165" fontId="13" fillId="9" borderId="46" xfId="1" applyFont="1" applyFill="1" applyBorder="1" applyAlignment="1">
      <alignment horizontal="center" vertical="center" wrapText="1"/>
    </xf>
    <xf numFmtId="165" fontId="6" fillId="0" borderId="1" xfId="1" applyFont="1" applyBorder="1" applyAlignment="1">
      <alignment horizontal="center" vertical="center"/>
    </xf>
    <xf numFmtId="9" fontId="6" fillId="0" borderId="1" xfId="1" applyNumberFormat="1" applyFont="1" applyBorder="1" applyAlignment="1">
      <alignment horizontal="center" vertical="center"/>
    </xf>
    <xf numFmtId="9" fontId="6" fillId="0" borderId="1" xfId="4" applyFont="1" applyBorder="1" applyAlignment="1">
      <alignment horizontal="center" vertical="center"/>
    </xf>
    <xf numFmtId="10" fontId="6" fillId="0" borderId="1" xfId="4" applyNumberFormat="1" applyFont="1" applyBorder="1" applyAlignment="1">
      <alignment horizontal="center" vertical="center"/>
    </xf>
    <xf numFmtId="166" fontId="54" fillId="0" borderId="0" xfId="0" applyNumberFormat="1" applyFont="1" applyAlignment="1">
      <alignment horizontal="center" vertical="center"/>
    </xf>
    <xf numFmtId="0" fontId="55" fillId="0" borderId="0" xfId="0" applyFont="1"/>
    <xf numFmtId="0" fontId="2" fillId="0" borderId="5" xfId="0" applyFont="1" applyBorder="1"/>
    <xf numFmtId="0" fontId="0" fillId="0" borderId="6" xfId="0" applyBorder="1"/>
    <xf numFmtId="0" fontId="0" fillId="0" borderId="7" xfId="0" applyBorder="1"/>
    <xf numFmtId="165" fontId="2" fillId="4" borderId="3" xfId="1" applyFont="1" applyFill="1" applyBorder="1" applyAlignment="1">
      <alignment horizontal="center" vertical="center"/>
    </xf>
    <xf numFmtId="0" fontId="3" fillId="0" borderId="0" xfId="0" applyFont="1" applyFill="1" applyBorder="1" applyAlignment="1">
      <alignment horizontal="justify" vertical="center"/>
    </xf>
    <xf numFmtId="0" fontId="24" fillId="0" borderId="1" xfId="0" applyFont="1" applyFill="1" applyBorder="1" applyAlignment="1">
      <alignment horizontal="left" vertical="center" wrapText="1"/>
    </xf>
    <xf numFmtId="0" fontId="0" fillId="0" borderId="1" xfId="0" applyFont="1" applyFill="1" applyBorder="1" applyAlignment="1">
      <alignment horizontal="justify" vertical="center" wrapText="1"/>
    </xf>
    <xf numFmtId="0" fontId="56" fillId="0" borderId="0" xfId="0" applyFont="1" applyAlignment="1">
      <alignment wrapText="1"/>
    </xf>
    <xf numFmtId="0" fontId="56" fillId="0" borderId="0" xfId="0" applyFont="1" applyAlignment="1">
      <alignment horizontal="left" vertical="center" wrapText="1"/>
    </xf>
    <xf numFmtId="0" fontId="56" fillId="0" borderId="1" xfId="0" applyFont="1" applyBorder="1" applyAlignment="1">
      <alignment horizontal="left" vertical="center" wrapText="1"/>
    </xf>
    <xf numFmtId="49" fontId="58" fillId="0" borderId="1" xfId="1" applyNumberFormat="1" applyFont="1" applyBorder="1" applyAlignment="1">
      <alignment horizontal="justify" vertical="center" wrapText="1"/>
    </xf>
    <xf numFmtId="0" fontId="1" fillId="4" borderId="7" xfId="0" applyFont="1" applyFill="1" applyBorder="1"/>
    <xf numFmtId="165" fontId="58" fillId="0" borderId="1" xfId="1" applyFont="1" applyFill="1" applyBorder="1" applyAlignment="1">
      <alignment horizontal="justify" vertical="center"/>
    </xf>
    <xf numFmtId="49" fontId="58" fillId="0" borderId="1" xfId="1" applyNumberFormat="1" applyFont="1" applyFill="1" applyBorder="1" applyAlignment="1">
      <alignment horizontal="left" vertical="center" wrapText="1"/>
    </xf>
    <xf numFmtId="165" fontId="58" fillId="0" borderId="1" xfId="1" applyFont="1" applyFill="1" applyBorder="1" applyAlignment="1">
      <alignment horizontal="left" vertical="center" wrapText="1"/>
    </xf>
    <xf numFmtId="0" fontId="59" fillId="0" borderId="1" xfId="0" applyFont="1" applyFill="1" applyBorder="1" applyAlignment="1">
      <alignment horizontal="justify" vertical="center"/>
    </xf>
    <xf numFmtId="0" fontId="59" fillId="0" borderId="1" xfId="0" applyFont="1" applyFill="1" applyBorder="1" applyAlignment="1">
      <alignment horizontal="justify" vertical="center" wrapText="1"/>
    </xf>
    <xf numFmtId="49" fontId="58" fillId="0" borderId="1" xfId="1" applyNumberFormat="1" applyFont="1" applyFill="1" applyBorder="1" applyAlignment="1">
      <alignment horizontal="justify" vertical="center" wrapText="1"/>
    </xf>
    <xf numFmtId="49" fontId="58" fillId="0" borderId="1" xfId="1" applyNumberFormat="1" applyFont="1" applyBorder="1" applyAlignment="1">
      <alignment horizontal="left" vertical="center" wrapText="1"/>
    </xf>
    <xf numFmtId="165" fontId="58" fillId="0" borderId="1" xfId="1" applyFont="1" applyBorder="1" applyAlignment="1">
      <alignment horizontal="lef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49" fontId="58" fillId="0" borderId="34" xfId="1" applyNumberFormat="1" applyFont="1" applyBorder="1" applyAlignment="1">
      <alignment horizontal="left" vertical="center" wrapText="1"/>
    </xf>
    <xf numFmtId="165" fontId="58" fillId="0" borderId="34" xfId="1" applyFont="1" applyBorder="1" applyAlignment="1">
      <alignment horizontal="left" vertical="center" wrapText="1"/>
    </xf>
    <xf numFmtId="165" fontId="58" fillId="0" borderId="14" xfId="1" applyFont="1" applyBorder="1" applyAlignment="1">
      <alignment horizontal="left" vertical="center" wrapText="1"/>
    </xf>
    <xf numFmtId="0" fontId="6" fillId="0" borderId="14" xfId="0" applyFont="1" applyFill="1" applyBorder="1" applyAlignment="1">
      <alignment horizontal="justify" vertical="center"/>
    </xf>
    <xf numFmtId="0" fontId="6" fillId="0" borderId="34" xfId="0" applyFont="1" applyFill="1" applyBorder="1" applyAlignment="1">
      <alignment horizontal="left" vertical="center"/>
    </xf>
    <xf numFmtId="0" fontId="0" fillId="0" borderId="1" xfId="0" applyFill="1" applyBorder="1" applyAlignment="1">
      <alignment horizontal="left" vertical="center" wrapText="1"/>
    </xf>
    <xf numFmtId="165" fontId="58" fillId="0" borderId="14" xfId="1" applyFont="1" applyFill="1" applyBorder="1" applyAlignment="1">
      <alignment horizontal="left" vertical="center" wrapText="1"/>
    </xf>
    <xf numFmtId="0" fontId="0" fillId="0" borderId="14" xfId="0" applyFill="1" applyBorder="1" applyAlignment="1">
      <alignment vertical="center" wrapText="1"/>
    </xf>
    <xf numFmtId="0" fontId="0" fillId="0" borderId="1" xfId="0" applyFill="1" applyBorder="1" applyAlignment="1">
      <alignment vertical="center" wrapText="1"/>
    </xf>
    <xf numFmtId="0" fontId="0" fillId="0" borderId="1" xfId="0" applyFont="1" applyFill="1" applyBorder="1" applyAlignment="1">
      <alignment horizontal="center" vertical="center" wrapText="1"/>
    </xf>
    <xf numFmtId="49" fontId="58" fillId="0" borderId="34" xfId="1" applyNumberFormat="1" applyFont="1" applyFill="1" applyBorder="1" applyAlignment="1">
      <alignment horizontal="left" vertical="center" wrapText="1"/>
    </xf>
    <xf numFmtId="165" fontId="58" fillId="0" borderId="34" xfId="1" applyFont="1" applyFill="1" applyBorder="1" applyAlignment="1">
      <alignment horizontal="left" vertical="center" wrapText="1"/>
    </xf>
    <xf numFmtId="0" fontId="0" fillId="0" borderId="14" xfId="0" applyFont="1" applyBorder="1" applyAlignment="1">
      <alignment horizontal="left" vertical="center" wrapText="1"/>
    </xf>
    <xf numFmtId="0" fontId="0" fillId="0" borderId="34" xfId="0" applyFont="1" applyFill="1" applyBorder="1" applyAlignment="1">
      <alignment horizontal="left" vertical="center" wrapText="1"/>
    </xf>
    <xf numFmtId="0" fontId="0" fillId="0" borderId="14" xfId="0" applyFill="1" applyBorder="1" applyAlignment="1">
      <alignment horizontal="left" vertical="center" wrapText="1"/>
    </xf>
    <xf numFmtId="0" fontId="0" fillId="0" borderId="34" xfId="0" applyFill="1" applyBorder="1" applyAlignment="1">
      <alignment horizontal="left" vertical="center" wrapText="1"/>
    </xf>
    <xf numFmtId="49" fontId="58" fillId="0" borderId="1" xfId="1" applyNumberFormat="1" applyFont="1" applyFill="1" applyBorder="1" applyAlignment="1">
      <alignment vertical="center" wrapText="1"/>
    </xf>
    <xf numFmtId="0" fontId="59" fillId="0" borderId="1" xfId="0" applyFont="1" applyFill="1" applyBorder="1" applyAlignment="1">
      <alignment horizontal="left" vertical="center" wrapText="1"/>
    </xf>
    <xf numFmtId="0" fontId="1" fillId="0" borderId="1"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61" fillId="0" borderId="0" xfId="0" applyFont="1" applyAlignment="1">
      <alignment horizontal="left" vertical="center" wrapText="1"/>
    </xf>
    <xf numFmtId="0" fontId="0" fillId="0" borderId="0" xfId="0" applyAlignment="1">
      <alignment horizontal="center" vertical="center"/>
    </xf>
    <xf numFmtId="0" fontId="16" fillId="0" borderId="28" xfId="0" applyFont="1" applyFill="1" applyBorder="1" applyAlignment="1">
      <alignment horizontal="center" vertical="center"/>
    </xf>
    <xf numFmtId="0" fontId="63" fillId="0" borderId="21" xfId="0" applyFont="1" applyBorder="1" applyAlignment="1">
      <alignment horizontal="center" vertical="center"/>
    </xf>
    <xf numFmtId="165" fontId="63" fillId="0" borderId="21" xfId="1" applyFont="1" applyBorder="1" applyAlignment="1">
      <alignment horizontal="center" vertical="center" wrapText="1"/>
    </xf>
    <xf numFmtId="164" fontId="63" fillId="0" borderId="21" xfId="2" applyFont="1" applyBorder="1" applyAlignment="1">
      <alignment horizontal="center" vertical="center"/>
    </xf>
    <xf numFmtId="164" fontId="64" fillId="0" borderId="21" xfId="2" applyFont="1" applyBorder="1" applyAlignment="1">
      <alignment horizontal="center" vertical="center" wrapText="1"/>
    </xf>
    <xf numFmtId="0" fontId="63" fillId="0" borderId="21" xfId="0" applyFont="1" applyBorder="1" applyAlignment="1">
      <alignment horizontal="center" vertical="center" wrapText="1"/>
    </xf>
    <xf numFmtId="0" fontId="48"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11" xfId="0"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xf>
    <xf numFmtId="165" fontId="15" fillId="0" borderId="1" xfId="1" applyFont="1" applyFill="1" applyBorder="1" applyAlignment="1">
      <alignment horizontal="center" vertical="center"/>
    </xf>
    <xf numFmtId="164" fontId="15" fillId="0" borderId="1" xfId="2" applyFont="1" applyFill="1" applyBorder="1" applyAlignment="1">
      <alignment horizontal="center" vertical="center"/>
    </xf>
    <xf numFmtId="10" fontId="15" fillId="0" borderId="34" xfId="2" applyNumberFormat="1" applyFont="1" applyFill="1" applyBorder="1" applyAlignment="1">
      <alignment horizontal="center" vertical="center"/>
    </xf>
    <xf numFmtId="164" fontId="15" fillId="0" borderId="1" xfId="2" applyFont="1" applyBorder="1" applyAlignment="1">
      <alignment vertical="center"/>
    </xf>
    <xf numFmtId="0" fontId="66" fillId="0" borderId="1" xfId="0" applyFont="1" applyBorder="1" applyAlignment="1">
      <alignment horizontal="center" vertical="center"/>
    </xf>
    <xf numFmtId="164" fontId="16" fillId="4" borderId="2" xfId="2" applyFont="1" applyFill="1" applyBorder="1" applyAlignment="1">
      <alignment vertical="center"/>
    </xf>
    <xf numFmtId="0" fontId="66" fillId="4" borderId="3" xfId="0" applyFont="1" applyFill="1" applyBorder="1" applyAlignment="1">
      <alignment horizontal="justify" vertical="center"/>
    </xf>
    <xf numFmtId="0" fontId="15" fillId="4" borderId="4" xfId="0" applyFont="1" applyFill="1" applyBorder="1"/>
    <xf numFmtId="0" fontId="67" fillId="0" borderId="21" xfId="0" applyFont="1" applyBorder="1" applyAlignment="1">
      <alignment horizontal="center" vertical="center"/>
    </xf>
    <xf numFmtId="164" fontId="67" fillId="0" borderId="21" xfId="2" applyFont="1" applyBorder="1" applyAlignment="1">
      <alignment horizontal="center" vertical="center"/>
    </xf>
    <xf numFmtId="0" fontId="68" fillId="0" borderId="21" xfId="0" applyFont="1" applyBorder="1" applyAlignment="1">
      <alignment horizontal="center" vertical="center"/>
    </xf>
    <xf numFmtId="0" fontId="16" fillId="0" borderId="22" xfId="0" applyFont="1" applyFill="1" applyBorder="1" applyAlignment="1">
      <alignment horizontal="center" vertical="center"/>
    </xf>
    <xf numFmtId="0" fontId="15" fillId="3" borderId="1" xfId="0" applyFont="1" applyFill="1" applyBorder="1" applyAlignment="1">
      <alignment horizontal="center" vertical="center"/>
    </xf>
    <xf numFmtId="165" fontId="15" fillId="0" borderId="1" xfId="1" applyFont="1" applyBorder="1" applyAlignment="1">
      <alignment horizontal="justify" vertical="center"/>
    </xf>
    <xf numFmtId="164" fontId="15" fillId="0" borderId="1" xfId="2" applyFont="1" applyBorder="1" applyAlignment="1">
      <alignment horizontal="justify" vertical="center"/>
    </xf>
    <xf numFmtId="10" fontId="15" fillId="0" borderId="1" xfId="2" applyNumberFormat="1" applyFont="1" applyFill="1" applyBorder="1" applyAlignment="1">
      <alignment horizontal="center" vertical="center"/>
    </xf>
    <xf numFmtId="0" fontId="15" fillId="0" borderId="12" xfId="0" applyFont="1" applyBorder="1" applyAlignment="1">
      <alignment horizontal="center" vertical="center"/>
    </xf>
    <xf numFmtId="0" fontId="15" fillId="0" borderId="1" xfId="0" applyFont="1" applyFill="1" applyBorder="1" applyAlignment="1">
      <alignment horizontal="justify" vertical="top"/>
    </xf>
    <xf numFmtId="49" fontId="65" fillId="0" borderId="1" xfId="1" applyNumberFormat="1" applyFont="1" applyBorder="1" applyAlignment="1">
      <alignment vertical="center" wrapText="1"/>
    </xf>
    <xf numFmtId="0" fontId="0" fillId="0" borderId="0" xfId="0" applyAlignment="1">
      <alignment wrapText="1"/>
    </xf>
    <xf numFmtId="0" fontId="16" fillId="0" borderId="52" xfId="0" applyFont="1" applyFill="1" applyBorder="1" applyAlignment="1">
      <alignment horizontal="center" vertical="center"/>
    </xf>
    <xf numFmtId="0" fontId="26" fillId="0" borderId="46" xfId="0" applyFont="1" applyBorder="1" applyAlignment="1">
      <alignment horizontal="center" vertical="center"/>
    </xf>
    <xf numFmtId="0" fontId="26" fillId="0" borderId="46" xfId="0" applyFont="1" applyBorder="1" applyAlignment="1">
      <alignment horizontal="left" vertical="center" wrapText="1"/>
    </xf>
    <xf numFmtId="165" fontId="26" fillId="0" borderId="46" xfId="1" applyFont="1" applyBorder="1" applyAlignment="1">
      <alignment horizontal="center" vertical="center" wrapText="1"/>
    </xf>
    <xf numFmtId="164" fontId="26" fillId="0" borderId="46" xfId="2" applyFont="1" applyBorder="1" applyAlignment="1">
      <alignment horizontal="center" vertical="center"/>
    </xf>
    <xf numFmtId="0" fontId="15" fillId="0" borderId="47" xfId="0" applyFont="1" applyBorder="1" applyAlignment="1">
      <alignment horizontal="center" vertical="center"/>
    </xf>
    <xf numFmtId="0" fontId="2" fillId="0" borderId="28" xfId="0" applyFont="1" applyBorder="1" applyAlignment="1">
      <alignment horizontal="center" vertical="center" wrapText="1"/>
    </xf>
    <xf numFmtId="0" fontId="2" fillId="0" borderId="21" xfId="0" applyFont="1" applyBorder="1" applyAlignment="1">
      <alignment horizontal="center" vertical="center" wrapText="1"/>
    </xf>
    <xf numFmtId="10" fontId="0" fillId="0" borderId="11" xfId="0" applyNumberFormat="1" applyBorder="1" applyAlignment="1">
      <alignment horizontal="center" vertical="center"/>
    </xf>
    <xf numFmtId="165" fontId="6" fillId="0" borderId="12" xfId="1" applyFont="1" applyBorder="1" applyAlignment="1">
      <alignment horizontal="center" vertical="center"/>
    </xf>
    <xf numFmtId="10" fontId="0" fillId="0" borderId="13" xfId="0" applyNumberFormat="1" applyBorder="1" applyAlignment="1">
      <alignment horizontal="center" vertical="center"/>
    </xf>
    <xf numFmtId="165" fontId="6" fillId="0" borderId="15" xfId="1" applyFont="1" applyBorder="1" applyAlignment="1">
      <alignment horizontal="center" vertical="center"/>
    </xf>
    <xf numFmtId="0" fontId="18" fillId="0" borderId="56" xfId="0" applyFont="1" applyBorder="1" applyAlignment="1">
      <alignment horizontal="center" vertical="center" wrapText="1"/>
    </xf>
    <xf numFmtId="166" fontId="0" fillId="0" borderId="12" xfId="2" applyNumberFormat="1" applyFont="1" applyBorder="1" applyAlignment="1">
      <alignment horizontal="center" vertical="center"/>
    </xf>
    <xf numFmtId="166" fontId="0" fillId="0" borderId="12" xfId="1" applyNumberFormat="1" applyFont="1" applyBorder="1" applyAlignment="1">
      <alignment horizontal="center" vertical="center"/>
    </xf>
    <xf numFmtId="0" fontId="15" fillId="0" borderId="11" xfId="0" applyFont="1" applyFill="1" applyBorder="1" applyAlignment="1">
      <alignment horizontal="left" vertical="center" wrapText="1"/>
    </xf>
    <xf numFmtId="0" fontId="15" fillId="0" borderId="11" xfId="0" applyFont="1" applyFill="1" applyBorder="1" applyAlignment="1">
      <alignment horizontal="justify" vertical="top"/>
    </xf>
    <xf numFmtId="166" fontId="0" fillId="0" borderId="15" xfId="1" applyNumberFormat="1" applyFont="1" applyBorder="1" applyAlignment="1">
      <alignment horizontal="center" vertical="center"/>
    </xf>
    <xf numFmtId="0" fontId="69" fillId="0" borderId="0" xfId="0" applyFont="1" applyFill="1" applyBorder="1" applyAlignment="1">
      <alignment horizontal="left" vertical="center" wrapText="1"/>
    </xf>
    <xf numFmtId="0" fontId="69" fillId="3" borderId="0" xfId="0" applyFont="1" applyFill="1" applyBorder="1" applyAlignment="1">
      <alignment horizontal="center" vertical="center"/>
    </xf>
    <xf numFmtId="165" fontId="69" fillId="0" borderId="0" xfId="1" applyFont="1" applyBorder="1" applyAlignment="1">
      <alignment horizontal="justify" vertical="center"/>
    </xf>
    <xf numFmtId="0" fontId="47" fillId="0" borderId="0" xfId="0" applyFont="1" applyFill="1" applyBorder="1" applyAlignment="1">
      <alignment vertical="top" wrapText="1"/>
    </xf>
    <xf numFmtId="0" fontId="29" fillId="0" borderId="0" xfId="0" applyFont="1"/>
    <xf numFmtId="0" fontId="0" fillId="0" borderId="11" xfId="0" applyBorder="1" applyAlignment="1">
      <alignment wrapTex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49" fontId="65" fillId="0" borderId="34" xfId="1" applyNumberFormat="1" applyFont="1" applyBorder="1" applyAlignment="1">
      <alignment horizontal="left" vertical="center" wrapText="1"/>
    </xf>
    <xf numFmtId="49" fontId="65" fillId="0" borderId="46" xfId="1" applyNumberFormat="1" applyFont="1" applyBorder="1" applyAlignment="1">
      <alignment horizontal="left" vertical="center" wrapText="1"/>
    </xf>
    <xf numFmtId="164" fontId="18" fillId="3" borderId="5" xfId="2" applyFont="1" applyFill="1" applyBorder="1" applyAlignment="1">
      <alignment horizontal="left" vertical="center"/>
    </xf>
    <xf numFmtId="164" fontId="18" fillId="3" borderId="6" xfId="2" applyFont="1" applyFill="1" applyBorder="1" applyAlignment="1">
      <alignment horizontal="left" vertical="center"/>
    </xf>
    <xf numFmtId="164" fontId="18" fillId="3" borderId="7" xfId="2" applyFont="1" applyFill="1" applyBorder="1" applyAlignment="1">
      <alignment horizontal="left" vertical="center"/>
    </xf>
    <xf numFmtId="164" fontId="18" fillId="3" borderId="8" xfId="2" applyFont="1" applyFill="1" applyBorder="1" applyAlignment="1">
      <alignment horizontal="left" vertical="center"/>
    </xf>
    <xf numFmtId="164" fontId="18" fillId="3" borderId="9" xfId="2" applyFont="1" applyFill="1" applyBorder="1" applyAlignment="1">
      <alignment horizontal="left" vertical="center"/>
    </xf>
    <xf numFmtId="164" fontId="18" fillId="3" borderId="10" xfId="2" applyFont="1" applyFill="1"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6" xfId="0" applyBorder="1" applyAlignment="1">
      <alignment horizontal="center"/>
    </xf>
    <xf numFmtId="0" fontId="0" fillId="0" borderId="0" xfId="0" applyBorder="1" applyAlignment="1">
      <alignment horizontal="center"/>
    </xf>
    <xf numFmtId="0" fontId="0" fillId="0" borderId="2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5" fontId="13" fillId="4" borderId="2" xfId="1" applyFont="1" applyFill="1" applyBorder="1" applyAlignment="1">
      <alignment horizontal="center" vertical="center"/>
    </xf>
    <xf numFmtId="165" fontId="13" fillId="4" borderId="3" xfId="1" applyFont="1" applyFill="1" applyBorder="1" applyAlignment="1">
      <alignment horizontal="center" vertical="center"/>
    </xf>
    <xf numFmtId="165" fontId="13" fillId="4" borderId="4" xfId="1"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65" fontId="2" fillId="4" borderId="2" xfId="1" applyFont="1" applyFill="1" applyBorder="1" applyAlignment="1">
      <alignment horizontal="center" vertical="center"/>
    </xf>
    <xf numFmtId="165" fontId="2" fillId="4" borderId="3" xfId="1" applyFont="1" applyFill="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6" xfId="0" applyFont="1" applyBorder="1" applyAlignment="1">
      <alignment horizontal="center" vertical="center"/>
    </xf>
    <xf numFmtId="0" fontId="2" fillId="0" borderId="19" xfId="0" applyFont="1" applyBorder="1" applyAlignment="1">
      <alignment horizontal="center" vertical="center"/>
    </xf>
    <xf numFmtId="0" fontId="62" fillId="3" borderId="5" xfId="0" applyFont="1" applyFill="1" applyBorder="1" applyAlignment="1">
      <alignment horizontal="center" vertical="center"/>
    </xf>
    <xf numFmtId="0" fontId="62" fillId="3" borderId="6" xfId="0" applyFont="1" applyFill="1" applyBorder="1" applyAlignment="1">
      <alignment horizontal="center" vertical="center"/>
    </xf>
    <xf numFmtId="0" fontId="62" fillId="3" borderId="7" xfId="0" applyFont="1" applyFill="1" applyBorder="1" applyAlignment="1">
      <alignment horizontal="center" vertical="center"/>
    </xf>
    <xf numFmtId="0" fontId="62" fillId="3" borderId="8" xfId="0" applyFont="1" applyFill="1" applyBorder="1" applyAlignment="1">
      <alignment horizontal="center" vertical="center"/>
    </xf>
    <xf numFmtId="0" fontId="62" fillId="3" borderId="9" xfId="0" applyFont="1" applyFill="1" applyBorder="1" applyAlignment="1">
      <alignment horizontal="center" vertical="center"/>
    </xf>
    <xf numFmtId="0" fontId="62" fillId="3" borderId="10"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49" fontId="65" fillId="0" borderId="34" xfId="1" applyNumberFormat="1" applyFont="1" applyFill="1" applyBorder="1" applyAlignment="1">
      <alignment horizontal="center" vertical="center" wrapText="1"/>
    </xf>
    <xf numFmtId="49" fontId="65" fillId="0" borderId="55" xfId="1" applyNumberFormat="1" applyFont="1" applyFill="1" applyBorder="1" applyAlignment="1">
      <alignment horizontal="center" vertical="center" wrapText="1"/>
    </xf>
    <xf numFmtId="165" fontId="16" fillId="4" borderId="2" xfId="1" applyFont="1" applyFill="1" applyBorder="1" applyAlignment="1">
      <alignment horizontal="center" vertical="center"/>
    </xf>
    <xf numFmtId="165" fontId="16" fillId="4" borderId="3" xfId="1" applyFont="1" applyFill="1" applyBorder="1" applyAlignment="1">
      <alignment horizontal="center" vertical="center"/>
    </xf>
    <xf numFmtId="165" fontId="16" fillId="4" borderId="4" xfId="1" applyFont="1" applyFill="1" applyBorder="1" applyAlignment="1">
      <alignment horizontal="center" vertical="center"/>
    </xf>
    <xf numFmtId="165" fontId="2" fillId="4" borderId="9" xfId="1" applyFont="1" applyFill="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26" xfId="0" applyFont="1" applyBorder="1" applyAlignment="1">
      <alignment horizontal="center" vertical="center"/>
    </xf>
    <xf numFmtId="0" fontId="13" fillId="0" borderId="19" xfId="0" applyFont="1" applyBorder="1" applyAlignment="1">
      <alignment horizontal="center" vertical="center"/>
    </xf>
    <xf numFmtId="0" fontId="14"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10" xfId="0" applyFont="1" applyFill="1" applyBorder="1" applyAlignment="1">
      <alignment horizontal="center" vertical="center"/>
    </xf>
    <xf numFmtId="165" fontId="2" fillId="4" borderId="4" xfId="1" applyFont="1" applyFill="1" applyBorder="1" applyAlignment="1">
      <alignment horizontal="center" vertical="center"/>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49" fontId="58" fillId="0" borderId="34" xfId="1" applyNumberFormat="1" applyFont="1" applyFill="1" applyBorder="1" applyAlignment="1">
      <alignment horizontal="left" vertical="center" wrapText="1"/>
    </xf>
    <xf numFmtId="49" fontId="58" fillId="0" borderId="46" xfId="1" applyNumberFormat="1" applyFont="1" applyFill="1" applyBorder="1" applyAlignment="1">
      <alignment horizontal="left"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19" xfId="0" applyFont="1" applyFill="1" applyBorder="1" applyAlignment="1">
      <alignment horizontal="center" vertical="center"/>
    </xf>
    <xf numFmtId="165" fontId="13" fillId="4" borderId="8" xfId="1" applyFont="1" applyFill="1" applyBorder="1" applyAlignment="1">
      <alignment horizontal="center" vertical="center"/>
    </xf>
    <xf numFmtId="165" fontId="13" fillId="4" borderId="9" xfId="1" applyFont="1" applyFill="1" applyBorder="1" applyAlignment="1">
      <alignment horizontal="center" vertical="center"/>
    </xf>
    <xf numFmtId="165" fontId="13" fillId="4" borderId="10" xfId="1" applyFont="1" applyFill="1" applyBorder="1" applyAlignment="1">
      <alignment horizontal="center" vertical="center"/>
    </xf>
    <xf numFmtId="0" fontId="13" fillId="6" borderId="2" xfId="0" applyFont="1" applyFill="1" applyBorder="1" applyAlignment="1">
      <alignment horizontal="center" vertical="center"/>
    </xf>
    <xf numFmtId="0" fontId="13" fillId="6" borderId="3" xfId="0" applyFont="1" applyFill="1" applyBorder="1" applyAlignment="1">
      <alignment horizontal="center" vertical="center"/>
    </xf>
    <xf numFmtId="0" fontId="13" fillId="6" borderId="4" xfId="0" applyFont="1" applyFill="1" applyBorder="1" applyAlignment="1">
      <alignment horizontal="center" vertical="center"/>
    </xf>
    <xf numFmtId="165" fontId="2" fillId="6" borderId="2" xfId="1" applyFont="1" applyFill="1" applyBorder="1" applyAlignment="1">
      <alignment horizontal="center" vertical="center"/>
    </xf>
    <xf numFmtId="165" fontId="2" fillId="6" borderId="3" xfId="1" applyFont="1" applyFill="1" applyBorder="1" applyAlignment="1">
      <alignment horizontal="center" vertical="center"/>
    </xf>
    <xf numFmtId="165" fontId="2" fillId="6" borderId="4" xfId="1" applyFont="1" applyFill="1" applyBorder="1" applyAlignment="1">
      <alignment horizontal="center" vertical="center"/>
    </xf>
    <xf numFmtId="49" fontId="58" fillId="0" borderId="34" xfId="1" applyNumberFormat="1" applyFont="1" applyBorder="1" applyAlignment="1">
      <alignment horizontal="left" vertical="center" wrapText="1"/>
    </xf>
    <xf numFmtId="49" fontId="58" fillId="0" borderId="54" xfId="1" applyNumberFormat="1" applyFont="1" applyBorder="1" applyAlignment="1">
      <alignment horizontal="left" vertical="center" wrapText="1"/>
    </xf>
    <xf numFmtId="49" fontId="58" fillId="0" borderId="55" xfId="1" applyNumberFormat="1"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26" fillId="0" borderId="39" xfId="0" applyFont="1" applyBorder="1" applyAlignment="1">
      <alignment horizontal="center" vertical="center"/>
    </xf>
    <xf numFmtId="0" fontId="26" fillId="0" borderId="40" xfId="0" applyFont="1" applyBorder="1" applyAlignment="1">
      <alignment horizontal="center" vertical="center"/>
    </xf>
    <xf numFmtId="0" fontId="26" fillId="0" borderId="1" xfId="0" applyFont="1" applyBorder="1" applyAlignment="1">
      <alignment horizontal="center" vertical="center"/>
    </xf>
    <xf numFmtId="0" fontId="26" fillId="0" borderId="12" xfId="0" applyFont="1" applyBorder="1" applyAlignment="1">
      <alignment horizontal="center" vertical="center"/>
    </xf>
    <xf numFmtId="0" fontId="26" fillId="0" borderId="41" xfId="0"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48" fillId="5" borderId="2" xfId="0" applyFont="1" applyFill="1" applyBorder="1" applyAlignment="1">
      <alignment horizontal="center" vertical="center"/>
    </xf>
    <xf numFmtId="0" fontId="48" fillId="5" borderId="3" xfId="0" applyFont="1" applyFill="1" applyBorder="1" applyAlignment="1">
      <alignment horizontal="center" vertical="center"/>
    </xf>
    <xf numFmtId="0" fontId="48" fillId="5" borderId="4" xfId="0" applyFont="1" applyFill="1" applyBorder="1" applyAlignment="1">
      <alignment horizontal="center" vertical="center"/>
    </xf>
    <xf numFmtId="49" fontId="58" fillId="0" borderId="54" xfId="1" applyNumberFormat="1" applyFont="1" applyFill="1" applyBorder="1" applyAlignment="1">
      <alignment horizontal="left" vertical="center" wrapText="1"/>
    </xf>
    <xf numFmtId="49" fontId="58" fillId="0" borderId="55" xfId="1" applyNumberFormat="1" applyFont="1" applyFill="1" applyBorder="1" applyAlignment="1">
      <alignment horizontal="left" vertical="center" wrapText="1"/>
    </xf>
    <xf numFmtId="0" fontId="29" fillId="0" borderId="0" xfId="0" applyFont="1" applyFill="1" applyBorder="1" applyAlignment="1">
      <alignment horizontal="center" vertical="center"/>
    </xf>
    <xf numFmtId="0" fontId="29" fillId="0" borderId="31" xfId="0" applyFont="1" applyFill="1" applyBorder="1" applyAlignment="1">
      <alignment horizontal="center"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6" fillId="7" borderId="4" xfId="0" applyFont="1" applyFill="1" applyBorder="1" applyAlignment="1">
      <alignment horizontal="center" vertical="center"/>
    </xf>
    <xf numFmtId="0" fontId="30" fillId="0" borderId="0" xfId="0" applyFont="1" applyFill="1" applyBorder="1" applyAlignment="1">
      <alignment horizontal="center" vertical="center"/>
    </xf>
    <xf numFmtId="0" fontId="34" fillId="0" borderId="24"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29" fillId="0" borderId="30" xfId="0" applyFont="1" applyFill="1" applyBorder="1" applyAlignment="1">
      <alignment horizontal="center" vertical="center"/>
    </xf>
    <xf numFmtId="0" fontId="29" fillId="0" borderId="33" xfId="0" applyFont="1" applyFill="1" applyBorder="1" applyAlignment="1">
      <alignment horizontal="center" vertical="center"/>
    </xf>
    <xf numFmtId="0" fontId="29" fillId="0" borderId="29" xfId="0" applyFont="1" applyFill="1" applyBorder="1" applyAlignment="1">
      <alignment horizontal="center" vertical="center"/>
    </xf>
    <xf numFmtId="0" fontId="29" fillId="0" borderId="25"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0" xfId="0" applyFont="1" applyFill="1" applyBorder="1" applyAlignment="1">
      <alignment horizontal="center" vertical="center" wrapText="1"/>
    </xf>
    <xf numFmtId="0" fontId="44" fillId="0" borderId="0" xfId="0" applyFont="1" applyFill="1" applyBorder="1" applyAlignment="1">
      <alignment horizontal="center" vertical="center"/>
    </xf>
    <xf numFmtId="0" fontId="44" fillId="0" borderId="0" xfId="0" applyFont="1" applyFill="1" applyBorder="1" applyAlignment="1">
      <alignment horizontal="left" vertical="center"/>
    </xf>
    <xf numFmtId="10" fontId="45" fillId="0" borderId="0" xfId="4" applyNumberFormat="1" applyFont="1" applyFill="1" applyBorder="1" applyAlignment="1">
      <alignment horizontal="center" vertical="center"/>
    </xf>
    <xf numFmtId="0" fontId="28" fillId="3" borderId="9" xfId="0" applyFont="1" applyFill="1" applyBorder="1" applyAlignment="1">
      <alignment horizontal="left" vertical="center" wrapText="1"/>
    </xf>
    <xf numFmtId="10" fontId="25" fillId="0" borderId="0" xfId="4" applyNumberFormat="1" applyFont="1" applyFill="1" applyBorder="1" applyAlignment="1">
      <alignment horizontal="center" vertical="center" wrapText="1"/>
    </xf>
    <xf numFmtId="10" fontId="45" fillId="0" borderId="0" xfId="4" applyNumberFormat="1" applyFont="1" applyFill="1" applyBorder="1" applyAlignment="1">
      <alignment horizontal="center" vertical="center" wrapText="1"/>
    </xf>
    <xf numFmtId="0" fontId="43" fillId="0" borderId="0" xfId="0" applyFont="1" applyFill="1" applyBorder="1" applyAlignment="1">
      <alignment horizontal="left" vertical="center" wrapText="1"/>
    </xf>
    <xf numFmtId="0" fontId="44" fillId="0" borderId="0" xfId="0" applyFont="1" applyFill="1" applyBorder="1" applyAlignment="1">
      <alignment horizontal="center" vertical="center" wrapText="1"/>
    </xf>
    <xf numFmtId="0" fontId="0" fillId="0" borderId="0" xfId="0" applyBorder="1" applyAlignment="1">
      <alignment horizontal="left"/>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8"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42" xfId="0"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wrapText="1"/>
    </xf>
    <xf numFmtId="0" fontId="0" fillId="0" borderId="11" xfId="0" applyBorder="1" applyAlignment="1">
      <alignment horizontal="center"/>
    </xf>
    <xf numFmtId="0" fontId="0" fillId="0" borderId="1" xfId="0" applyBorder="1" applyAlignment="1">
      <alignment horizontal="center"/>
    </xf>
    <xf numFmtId="0" fontId="0" fillId="0" borderId="12" xfId="0"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26" xfId="0" applyBorder="1" applyAlignment="1">
      <alignment horizontal="left" vertical="center" wrapText="1"/>
    </xf>
    <xf numFmtId="0" fontId="0" fillId="0" borderId="0" xfId="0" applyBorder="1" applyAlignment="1">
      <alignment horizontal="left" vertical="center" wrapText="1"/>
    </xf>
    <xf numFmtId="0" fontId="0" fillId="0" borderId="2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2"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2" fillId="9" borderId="8" xfId="0" applyFont="1" applyFill="1" applyBorder="1" applyAlignment="1">
      <alignment horizontal="center" vertical="center"/>
    </xf>
    <xf numFmtId="0" fontId="2" fillId="9" borderId="10" xfId="0" applyFont="1" applyFill="1" applyBorder="1" applyAlignment="1">
      <alignment horizontal="center" vertical="center"/>
    </xf>
    <xf numFmtId="0" fontId="2" fillId="9" borderId="2" xfId="0" applyFont="1" applyFill="1" applyBorder="1" applyAlignment="1">
      <alignment horizontal="center"/>
    </xf>
    <xf numFmtId="0" fontId="2" fillId="9" borderId="3" xfId="0" applyFont="1" applyFill="1" applyBorder="1" applyAlignment="1">
      <alignment horizontal="center"/>
    </xf>
    <xf numFmtId="0" fontId="2" fillId="9" borderId="4" xfId="0" applyFont="1" applyFill="1" applyBorder="1" applyAlignment="1">
      <alignment horizontal="center"/>
    </xf>
    <xf numFmtId="0" fontId="0" fillId="0" borderId="44" xfId="0" applyBorder="1" applyAlignment="1">
      <alignment horizontal="center" wrapText="1"/>
    </xf>
    <xf numFmtId="0" fontId="0" fillId="0" borderId="45" xfId="0" applyBorder="1" applyAlignment="1">
      <alignment horizontal="center" wrapText="1"/>
    </xf>
    <xf numFmtId="0" fontId="0" fillId="0" borderId="44" xfId="0" applyBorder="1" applyAlignment="1">
      <alignment horizontal="center"/>
    </xf>
    <xf numFmtId="0" fontId="0" fillId="0" borderId="45" xfId="0" applyBorder="1" applyAlignment="1">
      <alignment horizontal="center"/>
    </xf>
    <xf numFmtId="0" fontId="2" fillId="10" borderId="2" xfId="0" applyFont="1" applyFill="1" applyBorder="1" applyAlignment="1">
      <alignment horizontal="center"/>
    </xf>
    <xf numFmtId="0" fontId="2" fillId="10" borderId="3" xfId="0" applyFont="1" applyFill="1" applyBorder="1" applyAlignment="1">
      <alignment horizontal="center"/>
    </xf>
    <xf numFmtId="0" fontId="2" fillId="10" borderId="4" xfId="0" applyFont="1" applyFill="1" applyBorder="1" applyAlignment="1">
      <alignment horizontal="center"/>
    </xf>
    <xf numFmtId="0" fontId="0" fillId="0" borderId="42"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165" fontId="13" fillId="0" borderId="2" xfId="1" applyFont="1" applyBorder="1" applyAlignment="1">
      <alignment horizontal="center" vertical="center"/>
    </xf>
    <xf numFmtId="165" fontId="13" fillId="0" borderId="3" xfId="1" applyFont="1" applyBorder="1" applyAlignment="1">
      <alignment horizontal="center" vertical="center"/>
    </xf>
    <xf numFmtId="165" fontId="13" fillId="0" borderId="4" xfId="1" applyFont="1" applyBorder="1" applyAlignment="1">
      <alignment horizontal="center" vertical="center"/>
    </xf>
    <xf numFmtId="0" fontId="48" fillId="5" borderId="6" xfId="0" applyFont="1" applyFill="1" applyBorder="1" applyAlignment="1">
      <alignment horizontal="center" vertical="center"/>
    </xf>
    <xf numFmtId="0" fontId="48" fillId="5" borderId="7" xfId="0" applyFont="1" applyFill="1" applyBorder="1" applyAlignment="1">
      <alignment horizontal="center" vertical="center"/>
    </xf>
    <xf numFmtId="0" fontId="26" fillId="0" borderId="48" xfId="0" applyFont="1" applyBorder="1" applyAlignment="1">
      <alignment horizontal="center" vertical="center"/>
    </xf>
    <xf numFmtId="0" fontId="26" fillId="0" borderId="49" xfId="0" applyFont="1" applyBorder="1" applyAlignment="1">
      <alignment horizontal="center" vertical="center"/>
    </xf>
    <xf numFmtId="0" fontId="26" fillId="0" borderId="53" xfId="0" applyFont="1" applyBorder="1" applyAlignment="1">
      <alignment horizontal="center" vertical="center"/>
    </xf>
    <xf numFmtId="0" fontId="0" fillId="3" borderId="1" xfId="0" applyFill="1" applyBorder="1" applyAlignment="1">
      <alignment horizontal="center"/>
    </xf>
    <xf numFmtId="0" fontId="0" fillId="3" borderId="8" xfId="0" applyFill="1" applyBorder="1" applyAlignment="1">
      <alignment horizontal="justify" vertical="top"/>
    </xf>
    <xf numFmtId="0" fontId="0" fillId="3" borderId="9" xfId="0" applyFill="1" applyBorder="1" applyAlignment="1">
      <alignment horizontal="justify" vertical="top"/>
    </xf>
    <xf numFmtId="0" fontId="0" fillId="3" borderId="10" xfId="0" applyFill="1" applyBorder="1" applyAlignment="1">
      <alignment horizontal="justify" vertical="top"/>
    </xf>
    <xf numFmtId="0" fontId="17" fillId="3" borderId="1" xfId="0" applyFont="1" applyFill="1" applyBorder="1" applyAlignment="1">
      <alignment horizontal="center"/>
    </xf>
    <xf numFmtId="0" fontId="16" fillId="3" borderId="0" xfId="0" applyFont="1" applyFill="1" applyBorder="1" applyAlignment="1">
      <alignment horizontal="center" vertical="center" wrapText="1"/>
    </xf>
    <xf numFmtId="0" fontId="15" fillId="3" borderId="0" xfId="0" applyFont="1" applyFill="1" applyBorder="1" applyAlignment="1">
      <alignment horizontal="center" vertical="center" wrapText="1"/>
    </xf>
  </cellXfs>
  <cellStyles count="6">
    <cellStyle name="Cancel" xfId="5" xr:uid="{76B2C858-0215-4F77-B496-1876F78C7EEE}"/>
    <cellStyle name="Hiperlink" xfId="3" builtinId="8"/>
    <cellStyle name="Moeda" xfId="2" builtinId="4"/>
    <cellStyle name="Normal" xfId="0" builtinId="0"/>
    <cellStyle name="Porcentagem" xfId="4" builtinId="5"/>
    <cellStyle name="Vírgula" xfId="1" builtinId="3"/>
  </cellStyles>
  <dxfs count="5">
    <dxf>
      <font>
        <color rgb="FF006100"/>
      </font>
      <fill>
        <patternFill>
          <bgColor rgb="FFC6EFCE"/>
        </patternFill>
      </fill>
    </dxf>
    <dxf>
      <font>
        <color theme="4" tint="-0.24994659260841701"/>
      </font>
      <fill>
        <patternFill>
          <fgColor theme="4" tint="0.39994506668294322"/>
        </patternFill>
      </fill>
      <border>
        <left style="thin">
          <color auto="1"/>
        </left>
        <right style="thin">
          <color auto="1"/>
        </right>
        <top style="thin">
          <color auto="1"/>
        </top>
        <bottom style="thin">
          <color auto="1"/>
        </bottom>
        <vertical/>
        <horizontal/>
      </border>
    </dxf>
    <dxf>
      <fill>
        <patternFill>
          <bgColor rgb="FFFFC7CE"/>
        </patternFill>
      </fill>
    </dxf>
    <dxf>
      <font>
        <color auto="1"/>
      </font>
    </dxf>
    <dxf>
      <font>
        <color rgb="FF9C57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'CURVA ABC'!$G$7</c:f>
              <c:strCache>
                <c:ptCount val="1"/>
                <c:pt idx="0">
                  <c:v>Percentual (%)</c:v>
                </c:pt>
              </c:strCache>
            </c:strRef>
          </c:tx>
          <c:spPr>
            <a:solidFill>
              <a:schemeClr val="accent1"/>
            </a:solidFill>
            <a:ln>
              <a:noFill/>
            </a:ln>
            <a:effectLst/>
          </c:spPr>
          <c:invertIfNegative val="0"/>
          <c:cat>
            <c:strRef>
              <c:f>'CURVA ABC'!$A$8:$A$112</c:f>
              <c:strCache>
                <c:ptCount val="105"/>
                <c:pt idx="0">
                  <c:v>Contrapiso em argamassa traço 1:4 (cimento e areia), preparo mecânico com misturador 400Kg, aplicado em áreas molhadas sobre laje, aderido , espessura 2 cm, acabamento não reforçado.</c:v>
                </c:pt>
                <c:pt idx="1">
                  <c:v>IMPERMEABILIZANTE FLEXIVEL BRANCO DE BASE ACRILICA PARA COBERTURAS</c:v>
                </c:pt>
                <c:pt idx="2">
                  <c:v>Retirada da impermeabilização existente: demolição e retirada de proteção mecânica e manta asfáltica</c:v>
                </c:pt>
                <c:pt idx="3">
                  <c:v>Divisória Naval (painel cego), e=35mm, com perfis em aço ou similar</c:v>
                </c:pt>
                <c:pt idx="4">
                  <c:v>Retirada de divisória (com reaproveitamento)</c:v>
                </c:pt>
                <c:pt idx="5">
                  <c:v>DIVISÓRIA FIXA EM VIDRO TEMPERADO 10 MM, SEM ABERTURA.</c:v>
                </c:pt>
                <c:pt idx="6">
                  <c:v>VIDRO TEMPERADO INCOLOR E = 10 MM, SEM COLOCACAO</c:v>
                </c:pt>
                <c:pt idx="7">
                  <c:v>eletricista</c:v>
                </c:pt>
                <c:pt idx="8">
                  <c:v>Forro de fibra mineral em placas de 625 x 625 mm, e = 15 mm, borda reta, com pintura antimofo, apoiado em perfil de acogalvanizado com 24 mm de base - instalado</c:v>
                </c:pt>
                <c:pt idx="9">
                  <c:v>ajudante de eletricista</c:v>
                </c:pt>
                <c:pt idx="10">
                  <c:v>VIDRO LISO COMUM TRANSPARENTE, ESPESSURA 4MM </c:v>
                </c:pt>
                <c:pt idx="11">
                  <c:v>MOLA HIDRÁULICA DE PISO PARA VIDRO TEMPERADO</c:v>
                </c:pt>
                <c:pt idx="12">
                  <c:v>TOMADA ALTA DE EMBUTIR (1 MÓDULO), 2P+T 10 A, SEM SUPORTE E SEM PLACA - FORNECIMENTO E INSTALAÇÃO.</c:v>
                </c:pt>
                <c:pt idx="13">
                  <c:v>CABO DE COBRE FLEXÍVEL ISOLADO, 2,5 MM², ANTI-CHAMA 450/750 V, PARA CIRCUITOS TERMINAIS - FORNECIMENTO E INSTALAÇÃO. AF_12/2015</c:v>
                </c:pt>
                <c:pt idx="14">
                  <c:v>Eletricista</c:v>
                </c:pt>
                <c:pt idx="15">
                  <c:v>Encanador</c:v>
                </c:pt>
                <c:pt idx="16">
                  <c:v>Cabo de cobre PP Cordplast 2 x 2,5 mm2, 450/750v</c:v>
                </c:pt>
                <c:pt idx="17">
                  <c:v>Ajudante de Encanador</c:v>
                </c:pt>
                <c:pt idx="18">
                  <c:v>Pedreiro</c:v>
                </c:pt>
                <c:pt idx="19">
                  <c:v>Gesseiro</c:v>
                </c:pt>
                <c:pt idx="20">
                  <c:v>CABO DE COBRE FLEXÍVEL ISOLADO, 6 MM², ANTI-CHAMA 450/750 V, PARA CIRCUITOS TERMINAIS - FORNECIMENTO E INSTALAÇÃO.</c:v>
                </c:pt>
                <c:pt idx="21">
                  <c:v>Válvula descarga, HYDRA MAX, ref.4550, 1 1/4", acabamento cromado ( Deca ou similar)</c:v>
                </c:pt>
                <c:pt idx="22">
                  <c:v>TOMADA DE REDE RJ45 - FORNECIMENTO E INSTALAÇÃO.</c:v>
                </c:pt>
                <c:pt idx="23">
                  <c:v>ajudante</c:v>
                </c:pt>
                <c:pt idx="24">
                  <c:v>Servente</c:v>
                </c:pt>
                <c:pt idx="25">
                  <c:v>LUMINÁRIA TIPO SPOT, DE SOBREPOR, COM 1 LÂMPADA FLUORESCENTE DE 15 W, SEM REATOR - FORNECIMENTO E INSTALAÇÃO.</c:v>
                </c:pt>
                <c:pt idx="26">
                  <c:v>FECHADURA DE EMBUTIR COM CILINDRO, EXTERNA, COMPLETA, ACABAMENTO PADRÃO MÉDIO, - FORNECIMENTO E INSTALAÇÃO.</c:v>
                </c:pt>
                <c:pt idx="27">
                  <c:v>Exaustor para banheiro, bivolt, ref.: C 80 A, da Ventokit ou similar</c:v>
                </c:pt>
                <c:pt idx="28">
                  <c:v>JOGO DE FERRAGENS CROMADAS PARA PORTA DE VIDRO TEMPERADO, UMA FOLHA: DOBRADIÇA SUPERIOR E INFERIOR; TRINCO; FECHADURA; CONTRA FECHADURA; CAPUCHINHO E PUXADOR</c:v>
                </c:pt>
                <c:pt idx="29">
                  <c:v>CABO DE COBRE FLEXÍVEL ISOLADO, 4 MM², ANTI-CHAMA 450/750 V, PARA CIRCUITOS TERMINAIS - FORNECIMENTO E INSTALAÇÃO. AF_12/2015</c:v>
                </c:pt>
                <c:pt idx="30">
                  <c:v>FECHADURA DE EMBUTIR COMPLETA, PARA PORTAS DE BANHEIRO, PADRAO DE ACABAMENTO MÉDIO</c:v>
                </c:pt>
                <c:pt idx="31">
                  <c:v>FECHADURA DE EMBUTIR COMPLETA, PARA PORTAS INTERNAS, PADRAO DE ACABAMENTO MÉDIO</c:v>
                </c:pt>
                <c:pt idx="32">
                  <c:v>FECHADURA DE EMBUTIR PARA PORTA DE BANHEIRO, COMPLETA, ACABAMENTO PADRÃO MÉDIO, - FORNECIMENTO E INSTALAÇÃO</c:v>
                </c:pt>
                <c:pt idx="33">
                  <c:v>Curva de inversão 150 x 100 mm para eletrocalha metálica (ref.: mopa ou similar)</c:v>
                </c:pt>
                <c:pt idx="34">
                  <c:v>Luminária plafon (sobrepor) 22,5 x 22,5 - 18 W - 6000K - G- Light ou similar</c:v>
                </c:pt>
                <c:pt idx="35">
                  <c:v>Patch cord (cabo de rede), categoria 6 (cat 6) utp, 23 awg,4 pares, extensao de 2,50 m</c:v>
                </c:pt>
                <c:pt idx="36">
                  <c:v>Válvula de escoamento para mictório, ref.1606 1 1/2" Deca ou similar</c:v>
                </c:pt>
                <c:pt idx="37">
                  <c:v>Tubo pvc, roscavel, 2", para agua fria predial</c:v>
                </c:pt>
                <c:pt idx="38">
                  <c:v>FECHADURA DE EMBUTIR PARA PORTA INTERNA, TIPO GORGES (CHAVE GRANDE), MAQUINA 55 MM, MACANETAS ALAVANCA E ROSETAS REDONDAS EM METAL CROMADO - NIVEL SEGURANCA MEDIO - COMPLETA</c:v>
                </c:pt>
                <c:pt idx="39">
                  <c:v>Serralheiro</c:v>
                </c:pt>
                <c:pt idx="40">
                  <c:v>carpinteiro</c:v>
                </c:pt>
                <c:pt idx="41">
                  <c:v>Conector rj-45 fêmea cat 6</c:v>
                </c:pt>
                <c:pt idx="42">
                  <c:v>PINTURA EPÓXI EM PISO, DUAS (2) DEMÃOS, EXCLUSIVE PRIMER EPÓXI, INCLUSIVE LIMPEZA DA SUPERFÍCIE A SER APLICADO MATERIAL</c:v>
                </c:pt>
                <c:pt idx="43">
                  <c:v>TUBO PVC PBV SERIE R P/ ESG OU AGUAS PLUVIAIS PREDIAL DN 100MM</c:v>
                </c:pt>
                <c:pt idx="44">
                  <c:v>Ajudante</c:v>
                </c:pt>
                <c:pt idx="45">
                  <c:v>Válvula de escoamento para lavatório, DECA 1602C ou similar</c:v>
                </c:pt>
                <c:pt idx="46">
                  <c:v>DISJUNTOR TERMOMAGNÉTICO BIPOLAR DE 06 A 32A - SIEMENS OU TECNICAMENTE SIMILAR</c:v>
                </c:pt>
                <c:pt idx="47">
                  <c:v>REPINTURA COM TINTA LATEX PVA DUAS DEMÃOS EM TETO P/INTERIOR SOBRE SUPERF EM BOM ESTADO E NA COR EXISTENTE INCLUINDO LIMPEZA LEVE LIXAMENTO C/LIXA FINA UMA DEMAO DE SELADOR E UMA DE ACABAMENTO</c:v>
                </c:pt>
                <c:pt idx="48">
                  <c:v>PINTURA TINTA DE ACABAMENTO (PIGMENTADA) ESMALTE SINTÉTICO FOSCO EM MADEIRA, 2 DEMÃOS. </c:v>
                </c:pt>
                <c:pt idx="49">
                  <c:v>Lâmpada tubular t8 led, soquete g13, potencia 18w a 20w, tensão autovolt, temperatura de cor 6500k, fator de potencia 0,92, vida util 25.000 horas, com selo ence – etiqueta nacional de conservação de energia</c:v>
                </c:pt>
                <c:pt idx="50">
                  <c:v>Cabo HDMI 15m Blindado 2.0 Ethernet 15 metros 4K ULTRA HD 3D 2160p</c:v>
                </c:pt>
                <c:pt idx="51">
                  <c:v>INTERRUPTOR SOBREPOR 2 TECLAS SIMPLES, TIPO SILENTOQUE PIAL OU EQUIV</c:v>
                </c:pt>
                <c:pt idx="52">
                  <c:v>REGISTRO DE ESFERA, PVC, SOLDÁVEL, COM VOLANTE, DN  25 MM - FORNECIMENTO E INSTALAÇÃO. </c:v>
                </c:pt>
                <c:pt idx="53">
                  <c:v>Adaptador (luva de transição) 22mm x 3/4", cpvc, Aquatherm, Tigre ou similar</c:v>
                </c:pt>
                <c:pt idx="54">
                  <c:v>TORNEIRA CROMADA 1/2" OU 3/4" REF 1126 P/ TANQUE - PADRAO POPULAR</c:v>
                </c:pt>
                <c:pt idx="55">
                  <c:v>ASSENTO PLASTICO STANDARD P/ VASO SANITARIO</c:v>
                </c:pt>
                <c:pt idx="56">
                  <c:v>TORNEIRA CROMADA 1/2" OU 3/4" REF 1126 P/ TANQUE - PADRAO POPULAR</c:v>
                </c:pt>
                <c:pt idx="57">
                  <c:v>REGISTRO DE GAVETA BRUTO, LATÃO, ROSCÁVEL, 1/2" - FORNECIMENTO E INSTALAÇÃO. </c:v>
                </c:pt>
                <c:pt idx="58">
                  <c:v>Anilhas para identificação</c:v>
                </c:pt>
                <c:pt idx="59">
                  <c:v>INTERRUPTOR SOBREPOR 1 TECLA SIMPLES, TIPO SILENTOQUE PIAL OU EQUIV</c:v>
                </c:pt>
                <c:pt idx="60">
                  <c:v>ELETRODO AWS E-6010 (0K 22.50; WI 610) D = 4MM ( SOLDA ELETRICA )</c:v>
                </c:pt>
                <c:pt idx="61">
                  <c:v>PREPARAÇÃO PARA EMASSAMENTO OU PINTURA (LÁTEX/ACRÍLICA) EM PAREDE, INCLUSIVE UMA (1) DEMÃO DE SELADOR ACRÍLICO</c:v>
                </c:pt>
                <c:pt idx="62">
                  <c:v>placa de gesso 60x60cm, espessura 12mm</c:v>
                </c:pt>
                <c:pt idx="63">
                  <c:v>LAMPADA LED COMPACTA BRANCA, 15W BIVOLT</c:v>
                </c:pt>
                <c:pt idx="64">
                  <c:v>Tubo pvc, roscavel, 1/2", agua fria predial</c:v>
                </c:pt>
                <c:pt idx="65">
                  <c:v>TE PVC SOLD 90G C/ BUCHA LATAO NA BOLSA CENTRAL 32MM X 3/4"</c:v>
                </c:pt>
                <c:pt idx="66">
                  <c:v>ADAPTADOR PVC ROSCAVEL C/ FLANGES E ANEL DE VEDACAO P/ CAIXA D' AGUA   3/4"</c:v>
                </c:pt>
                <c:pt idx="67">
                  <c:v>SELANTE ELÁSTICO MONOCOMPONENTE À BASE DE POLIURETANO SIKAFLEX 1A PLUS OU EQUIVALENTE - 310 ML</c:v>
                </c:pt>
                <c:pt idx="68">
                  <c:v>DOBRADICA EM ACO/FERRO, 3 1/2" X  3", E= 1,9  A 2 MM, COM ANEL,  CROMADO OU ZINCADO, TAMPA BOLA, COM PARAFUSOS</c:v>
                </c:pt>
                <c:pt idx="69">
                  <c:v>LUVA DE CORRER, PVC, SOLDÁVEL, DN 25MM, INSTALADO EM RAMAL OU SUB-RAMAL DE ÁGUA - FORNECIMENTO E INSTALAÇÃO.</c:v>
                </c:pt>
                <c:pt idx="70">
                  <c:v>prego (10x10)</c:v>
                </c:pt>
                <c:pt idx="71">
                  <c:v>ARAME GALVANIZADO 18 BWG, D = 1,24MM (0,009 KG/M)</c:v>
                </c:pt>
                <c:pt idx="72">
                  <c:v>Arame galvanizado (bitola 18 BWD)</c:v>
                </c:pt>
                <c:pt idx="73">
                  <c:v>DISJUNTOR TERMOMAGNÉTICO MONOPOLAR DE 06 A 32A - SIEMENS OU TECNICAMENTE SIMILAR</c:v>
                </c:pt>
                <c:pt idx="74">
                  <c:v>DISJUNTOR TERMOMAGNÉTICO MONOPOLAR DE 40 A 50A - SIEMENS OU TECNICAMENTE SIMILAR</c:v>
                </c:pt>
                <c:pt idx="75">
                  <c:v>ADAPTADOR PVC SOLDAVEL, COM FLANGES LIVRES, 25 MM X 3/4", PARA CAIXA D' AGUA</c:v>
                </c:pt>
                <c:pt idx="76">
                  <c:v>DISJUNTOR TERMOMAGNÉTICO BIPOLAR DE 40 A 50A - SIEMENS OU TECNICAMENTE SIMILAR</c:v>
                </c:pt>
                <c:pt idx="77">
                  <c:v>PASTA LUBRIFICANTE PARA TUBOS E CONEXOES COM JUNTA ELASTICA, EMBALAGEM DE *400* GR (USO EM PVC, ACO, POLIETILENO E OUTROS)</c:v>
                </c:pt>
                <c:pt idx="78">
                  <c:v>VEDACAO PVC 100 MM P/SAIDA VASO SANITARIO TIPO EG-27 TIGRE OU SIMILAR</c:v>
                </c:pt>
                <c:pt idx="79">
                  <c:v>TE PVC SOLD 90G C/ BUCHA LATAO NA BOLSA CENTRAL 25MM X 3/4"</c:v>
                </c:pt>
                <c:pt idx="80">
                  <c:v>LUVA CORRER PVC P/TUBO ROSCAVEL P/AGUA FRIA PREDIAL 3/4"</c:v>
                </c:pt>
                <c:pt idx="81">
                  <c:v>JOELHO 90 PVC C/ROSCA E BUCHA LATAO  3/4"</c:v>
                </c:pt>
                <c:pt idx="82">
                  <c:v>TE PVC SOLD 90G C/ BUCHA LATAO NA BOLSA CENTRAL 20MM X 1/2"</c:v>
                </c:pt>
                <c:pt idx="83">
                  <c:v>prego (18x27)</c:v>
                </c:pt>
                <c:pt idx="84">
                  <c:v>TE PVC SOLD 90G P/ AGUA FRIA PREDIAL 40MM</c:v>
                </c:pt>
                <c:pt idx="85">
                  <c:v>TE PVC SOLD 90G C/ BUCHA LATAO NA BOLSA CENTRAL 25MM X 1/2"</c:v>
                </c:pt>
                <c:pt idx="86">
                  <c:v>LUVA DE REDUÇÃO, PVC, SOLDÁVEL, DN 32MM X 25MM, INSTALADO EM RAMAL OU SUB-RAMAL DE ÁGUA - FORNECIMENTO E INSTALAÇÃO.</c:v>
                </c:pt>
                <c:pt idx="87">
                  <c:v>LUVA CORRER PVC P/TUBO ROSCAVEL P/AGUA FRIA PREDIAL 1/2"</c:v>
                </c:pt>
                <c:pt idx="88">
                  <c:v>LIXA P/ FERRO</c:v>
                </c:pt>
                <c:pt idx="89">
                  <c:v>ADAPTADOR PVC P/ SIFAO METALICO C/ANEL BORRACHA 40MM X 1 1/2"</c:v>
                </c:pt>
                <c:pt idx="90">
                  <c:v>BOLSA DE LIGACAO EM PVC FLEXIVEL P/ VASO SANITARIO 1.1/2" (40MM)</c:v>
                </c:pt>
                <c:pt idx="91">
                  <c:v>CONJUNTO LIGACAO PLASTICA P/ VASO SANITARIO (ESPUDE + TUBO + CANOPLA)</c:v>
                </c:pt>
                <c:pt idx="92">
                  <c:v>TE PVC SOLD 90G P/ AGUA FRIA PREDIAL 32MM</c:v>
                </c:pt>
                <c:pt idx="93">
                  <c:v>FITA VEDA ROSCA EM ROLOS 18MMX10M</c:v>
                </c:pt>
                <c:pt idx="94">
                  <c:v>Joelho pvc, roscavel, 90 graus, 3/4", para agua fria predial</c:v>
                </c:pt>
                <c:pt idx="95">
                  <c:v>ADAPTADOR PVC P/ SIFAO 40MM X 1 1/4"</c:v>
                </c:pt>
                <c:pt idx="96">
                  <c:v>RETIRADA DE LUMINÁRIAS</c:v>
                </c:pt>
                <c:pt idx="97">
                  <c:v>FITA ISOLANTE ADESIVA ANTI-CHAMA, ATÉ 750V ,EM ROLOS 19MM X 20M</c:v>
                </c:pt>
                <c:pt idx="98">
                  <c:v>LIXA P/ PAREDE OU MADEIRA</c:v>
                </c:pt>
                <c:pt idx="99">
                  <c:v>JOELHO PVC SOLD 90G P/AGUA FRIA PREDIAL 32 MM</c:v>
                </c:pt>
                <c:pt idx="100">
                  <c:v>parafuso zincado com rosca soberba 5/16"</c:v>
                </c:pt>
                <c:pt idx="101">
                  <c:v>ADAPTADOR PVC P/ VALVULA PIA OU LAVATORIO 40MM X 1"</c:v>
                </c:pt>
                <c:pt idx="102">
                  <c:v>JOELHO PVC C/ROSCA 45G P/AGUA FRIA PREDIAL 3/4"</c:v>
                </c:pt>
                <c:pt idx="103">
                  <c:v>TE PVC SOLD 90G P/ AGUA FRIA PREDIAL 25MM</c:v>
                </c:pt>
                <c:pt idx="104">
                  <c:v>TE PVC SOLD 90G P/ AGUA FRIA PREDIAL 20MM</c:v>
                </c:pt>
              </c:strCache>
            </c:strRef>
          </c:cat>
          <c:val>
            <c:numRef>
              <c:f>'CURVA ABC'!$G$8:$G$112</c:f>
              <c:numCache>
                <c:formatCode>0.00%</c:formatCode>
                <c:ptCount val="105"/>
                <c:pt idx="0">
                  <c:v>0.30248032709314021</c:v>
                </c:pt>
                <c:pt idx="1">
                  <c:v>0.1843860461048604</c:v>
                </c:pt>
                <c:pt idx="2">
                  <c:v>0.14220163187476323</c:v>
                </c:pt>
                <c:pt idx="3">
                  <c:v>0.11982838796593738</c:v>
                </c:pt>
                <c:pt idx="4">
                  <c:v>6.7824256076390643E-2</c:v>
                </c:pt>
                <c:pt idx="5">
                  <c:v>6.4364463393896509E-2</c:v>
                </c:pt>
                <c:pt idx="6">
                  <c:v>1.1034672901339457E-2</c:v>
                </c:pt>
                <c:pt idx="7">
                  <c:v>7.5520414987103861E-3</c:v>
                </c:pt>
                <c:pt idx="8">
                  <c:v>6.0485117163727557E-3</c:v>
                </c:pt>
                <c:pt idx="9">
                  <c:v>5.8287951574859534E-3</c:v>
                </c:pt>
                <c:pt idx="10">
                  <c:v>4.7042152466151531E-3</c:v>
                </c:pt>
                <c:pt idx="11">
                  <c:v>4.606926007814237E-3</c:v>
                </c:pt>
                <c:pt idx="12">
                  <c:v>4.5275673738792615E-3</c:v>
                </c:pt>
                <c:pt idx="13">
                  <c:v>3.9334767478279983E-3</c:v>
                </c:pt>
                <c:pt idx="14">
                  <c:v>3.7760207493551931E-3</c:v>
                </c:pt>
                <c:pt idx="15">
                  <c:v>3.6490597192484256E-3</c:v>
                </c:pt>
                <c:pt idx="16">
                  <c:v>3.1196539724153097E-3</c:v>
                </c:pt>
                <c:pt idx="17">
                  <c:v>2.867322140613502E-3</c:v>
                </c:pt>
                <c:pt idx="18">
                  <c:v>2.491669654529809E-3</c:v>
                </c:pt>
                <c:pt idx="19">
                  <c:v>2.4774043702481497E-3</c:v>
                </c:pt>
                <c:pt idx="20">
                  <c:v>2.2086245877172149E-3</c:v>
                </c:pt>
                <c:pt idx="21">
                  <c:v>2.1454176854934963E-3</c:v>
                </c:pt>
                <c:pt idx="22">
                  <c:v>2.0237059681928881E-3</c:v>
                </c:pt>
                <c:pt idx="23">
                  <c:v>1.9514908897309802E-3</c:v>
                </c:pt>
                <c:pt idx="24">
                  <c:v>1.8440257481424807E-3</c:v>
                </c:pt>
                <c:pt idx="25">
                  <c:v>1.8037929693258143E-3</c:v>
                </c:pt>
                <c:pt idx="26">
                  <c:v>1.7967601062225831E-3</c:v>
                </c:pt>
                <c:pt idx="27">
                  <c:v>1.786160142525206E-3</c:v>
                </c:pt>
                <c:pt idx="28">
                  <c:v>1.7097418721044621E-3</c:v>
                </c:pt>
                <c:pt idx="29">
                  <c:v>1.6095606002606525E-3</c:v>
                </c:pt>
                <c:pt idx="30">
                  <c:v>1.5819249249407956E-3</c:v>
                </c:pt>
                <c:pt idx="31">
                  <c:v>1.5819249249407956E-3</c:v>
                </c:pt>
                <c:pt idx="32">
                  <c:v>1.5819249249407956E-3</c:v>
                </c:pt>
                <c:pt idx="33">
                  <c:v>1.5711300803106086E-3</c:v>
                </c:pt>
                <c:pt idx="34">
                  <c:v>1.5616354812641273E-3</c:v>
                </c:pt>
                <c:pt idx="35">
                  <c:v>1.4951732879387577E-3</c:v>
                </c:pt>
                <c:pt idx="36">
                  <c:v>1.4703064809122588E-3</c:v>
                </c:pt>
                <c:pt idx="37">
                  <c:v>1.3382863417897562E-3</c:v>
                </c:pt>
                <c:pt idx="38">
                  <c:v>1.3299049026314828E-3</c:v>
                </c:pt>
                <c:pt idx="39">
                  <c:v>1.2387021851240749E-3</c:v>
                </c:pt>
                <c:pt idx="40">
                  <c:v>1.2329960714114112E-3</c:v>
                </c:pt>
                <c:pt idx="41">
                  <c:v>1.1664793114248549E-3</c:v>
                </c:pt>
                <c:pt idx="42">
                  <c:v>1.1169717592539163E-3</c:v>
                </c:pt>
                <c:pt idx="43">
                  <c:v>1.0577435461544371E-3</c:v>
                </c:pt>
                <c:pt idx="44">
                  <c:v>9.7574544486549012E-4</c:v>
                </c:pt>
                <c:pt idx="45">
                  <c:v>9.5271519574978837E-4</c:v>
                </c:pt>
                <c:pt idx="46">
                  <c:v>8.3443961905647749E-4</c:v>
                </c:pt>
                <c:pt idx="47">
                  <c:v>8.1407222300668581E-4</c:v>
                </c:pt>
                <c:pt idx="48">
                  <c:v>7.527315005955511E-4</c:v>
                </c:pt>
                <c:pt idx="49">
                  <c:v>7.3696173551260217E-4</c:v>
                </c:pt>
                <c:pt idx="50">
                  <c:v>6.8948874028019514E-4</c:v>
                </c:pt>
                <c:pt idx="51">
                  <c:v>4.893787622814972E-4</c:v>
                </c:pt>
                <c:pt idx="52">
                  <c:v>4.1966127785447683E-4</c:v>
                </c:pt>
                <c:pt idx="53">
                  <c:v>4.1550173922458972E-4</c:v>
                </c:pt>
                <c:pt idx="54">
                  <c:v>3.9461362132233075E-4</c:v>
                </c:pt>
                <c:pt idx="55">
                  <c:v>3.6893299152041919E-4</c:v>
                </c:pt>
                <c:pt idx="56">
                  <c:v>3.5012464293310373E-4</c:v>
                </c:pt>
                <c:pt idx="57">
                  <c:v>3.2760887948001931E-4</c:v>
                </c:pt>
                <c:pt idx="58">
                  <c:v>2.667530208297148E-4</c:v>
                </c:pt>
                <c:pt idx="59">
                  <c:v>2.6367857923371139E-4</c:v>
                </c:pt>
                <c:pt idx="60">
                  <c:v>2.5520125865649584E-4</c:v>
                </c:pt>
                <c:pt idx="61">
                  <c:v>2.5059349388114683E-4</c:v>
                </c:pt>
                <c:pt idx="62">
                  <c:v>2.4414683262380686E-4</c:v>
                </c:pt>
                <c:pt idx="63">
                  <c:v>2.052189765332332E-4</c:v>
                </c:pt>
                <c:pt idx="64">
                  <c:v>2.0390781761729052E-4</c:v>
                </c:pt>
                <c:pt idx="65">
                  <c:v>1.9359939579539646E-4</c:v>
                </c:pt>
                <c:pt idx="66">
                  <c:v>1.7696124127584815E-4</c:v>
                </c:pt>
                <c:pt idx="67">
                  <c:v>1.7063150857819388E-4</c:v>
                </c:pt>
                <c:pt idx="68">
                  <c:v>1.7013729053258887E-4</c:v>
                </c:pt>
                <c:pt idx="69">
                  <c:v>1.6909428778019212E-4</c:v>
                </c:pt>
                <c:pt idx="70">
                  <c:v>1.6798658455810262E-4</c:v>
                </c:pt>
                <c:pt idx="71">
                  <c:v>1.534960179181156E-4</c:v>
                </c:pt>
                <c:pt idx="72">
                  <c:v>1.534960179181156E-4</c:v>
                </c:pt>
                <c:pt idx="73">
                  <c:v>1.4553863966963599E-4</c:v>
                </c:pt>
                <c:pt idx="74">
                  <c:v>1.4386578174239878E-4</c:v>
                </c:pt>
                <c:pt idx="75">
                  <c:v>1.4314238371980972E-4</c:v>
                </c:pt>
                <c:pt idx="76">
                  <c:v>1.3692568196318501E-4</c:v>
                </c:pt>
                <c:pt idx="77">
                  <c:v>1.2908133465573489E-4</c:v>
                </c:pt>
                <c:pt idx="78">
                  <c:v>1.2650422920026141E-4</c:v>
                </c:pt>
                <c:pt idx="79">
                  <c:v>1.2559998167202508E-4</c:v>
                </c:pt>
                <c:pt idx="80">
                  <c:v>1.2496700840225963E-4</c:v>
                </c:pt>
                <c:pt idx="81">
                  <c:v>1.1691920540095639E-4</c:v>
                </c:pt>
                <c:pt idx="82">
                  <c:v>1.1158414498436209E-4</c:v>
                </c:pt>
                <c:pt idx="83">
                  <c:v>1.0331028010099975E-4</c:v>
                </c:pt>
                <c:pt idx="84">
                  <c:v>1.031746429717643E-4</c:v>
                </c:pt>
                <c:pt idx="85">
                  <c:v>1.0046190038705533E-4</c:v>
                </c:pt>
                <c:pt idx="86">
                  <c:v>1.0028105088140807E-4</c:v>
                </c:pt>
                <c:pt idx="87">
                  <c:v>9.9195953847524472E-5</c:v>
                </c:pt>
                <c:pt idx="88">
                  <c:v>9.3589619172459277E-5</c:v>
                </c:pt>
                <c:pt idx="89">
                  <c:v>8.0387605260208992E-5</c:v>
                </c:pt>
                <c:pt idx="90">
                  <c:v>7.0712156708080347E-5</c:v>
                </c:pt>
                <c:pt idx="91">
                  <c:v>6.6643042831016896E-5</c:v>
                </c:pt>
                <c:pt idx="92">
                  <c:v>4.7201720973935986E-5</c:v>
                </c:pt>
                <c:pt idx="93">
                  <c:v>4.1595386298870791E-5</c:v>
                </c:pt>
                <c:pt idx="94">
                  <c:v>4.0510289264987211E-5</c:v>
                </c:pt>
                <c:pt idx="95">
                  <c:v>3.9696466489574515E-5</c:v>
                </c:pt>
                <c:pt idx="96">
                  <c:v>3.9673860301368607E-5</c:v>
                </c:pt>
                <c:pt idx="97">
                  <c:v>3.7254998163336449E-5</c:v>
                </c:pt>
                <c:pt idx="98">
                  <c:v>3.1196539724153097E-5</c:v>
                </c:pt>
                <c:pt idx="99">
                  <c:v>2.4957231779322475E-5</c:v>
                </c:pt>
                <c:pt idx="100">
                  <c:v>2.3239161475673462E-5</c:v>
                </c:pt>
                <c:pt idx="101">
                  <c:v>2.0797693149435396E-5</c:v>
                </c:pt>
                <c:pt idx="102">
                  <c:v>1.7090278283666477E-5</c:v>
                </c:pt>
                <c:pt idx="103">
                  <c:v>1.419668619331025E-5</c:v>
                </c:pt>
                <c:pt idx="104">
                  <c:v>1.0760545586012226E-5</c:v>
                </c:pt>
              </c:numCache>
            </c:numRef>
          </c:val>
          <c:extLst>
            <c:ext xmlns:c16="http://schemas.microsoft.com/office/drawing/2014/chart" uri="{C3380CC4-5D6E-409C-BE32-E72D297353CC}">
              <c16:uniqueId val="{00000000-5818-4A7C-A7DA-072ADED1D754}"/>
            </c:ext>
          </c:extLst>
        </c:ser>
        <c:dLbls>
          <c:showLegendKey val="0"/>
          <c:showVal val="0"/>
          <c:showCatName val="0"/>
          <c:showSerName val="0"/>
          <c:showPercent val="0"/>
          <c:showBubbleSize val="0"/>
        </c:dLbls>
        <c:gapWidth val="219"/>
        <c:overlap val="-27"/>
        <c:axId val="343707039"/>
        <c:axId val="345163487"/>
      </c:barChart>
      <c:lineChart>
        <c:grouping val="standard"/>
        <c:varyColors val="0"/>
        <c:ser>
          <c:idx val="1"/>
          <c:order val="1"/>
          <c:tx>
            <c:strRef>
              <c:f>'CURVA ABC'!$H$7</c:f>
              <c:strCache>
                <c:ptCount val="1"/>
                <c:pt idx="0">
                  <c:v>Percentual acumulado (%)</c:v>
                </c:pt>
              </c:strCache>
            </c:strRef>
          </c:tx>
          <c:spPr>
            <a:ln w="28575" cap="rnd">
              <a:solidFill>
                <a:schemeClr val="accent2"/>
              </a:solidFill>
              <a:round/>
            </a:ln>
            <a:effectLst/>
          </c:spPr>
          <c:marker>
            <c:symbol val="none"/>
          </c:marker>
          <c:cat>
            <c:strRef>
              <c:f>'CURVA ABC'!$A$8:$A$112</c:f>
              <c:strCache>
                <c:ptCount val="105"/>
                <c:pt idx="0">
                  <c:v>Contrapiso em argamassa traço 1:4 (cimento e areia), preparo mecânico com misturador 400Kg, aplicado em áreas molhadas sobre laje, aderido , espessura 2 cm, acabamento não reforçado.</c:v>
                </c:pt>
                <c:pt idx="1">
                  <c:v>IMPERMEABILIZANTE FLEXIVEL BRANCO DE BASE ACRILICA PARA COBERTURAS</c:v>
                </c:pt>
                <c:pt idx="2">
                  <c:v>Retirada da impermeabilização existente: demolição e retirada de proteção mecânica e manta asfáltica</c:v>
                </c:pt>
                <c:pt idx="3">
                  <c:v>Divisória Naval (painel cego), e=35mm, com perfis em aço ou similar</c:v>
                </c:pt>
                <c:pt idx="4">
                  <c:v>Retirada de divisória (com reaproveitamento)</c:v>
                </c:pt>
                <c:pt idx="5">
                  <c:v>DIVISÓRIA FIXA EM VIDRO TEMPERADO 10 MM, SEM ABERTURA.</c:v>
                </c:pt>
                <c:pt idx="6">
                  <c:v>VIDRO TEMPERADO INCOLOR E = 10 MM, SEM COLOCACAO</c:v>
                </c:pt>
                <c:pt idx="7">
                  <c:v>eletricista</c:v>
                </c:pt>
                <c:pt idx="8">
                  <c:v>Forro de fibra mineral em placas de 625 x 625 mm, e = 15 mm, borda reta, com pintura antimofo, apoiado em perfil de acogalvanizado com 24 mm de base - instalado</c:v>
                </c:pt>
                <c:pt idx="9">
                  <c:v>ajudante de eletricista</c:v>
                </c:pt>
                <c:pt idx="10">
                  <c:v>VIDRO LISO COMUM TRANSPARENTE, ESPESSURA 4MM </c:v>
                </c:pt>
                <c:pt idx="11">
                  <c:v>MOLA HIDRÁULICA DE PISO PARA VIDRO TEMPERADO</c:v>
                </c:pt>
                <c:pt idx="12">
                  <c:v>TOMADA ALTA DE EMBUTIR (1 MÓDULO), 2P+T 10 A, SEM SUPORTE E SEM PLACA - FORNECIMENTO E INSTALAÇÃO.</c:v>
                </c:pt>
                <c:pt idx="13">
                  <c:v>CABO DE COBRE FLEXÍVEL ISOLADO, 2,5 MM², ANTI-CHAMA 450/750 V, PARA CIRCUITOS TERMINAIS - FORNECIMENTO E INSTALAÇÃO. AF_12/2015</c:v>
                </c:pt>
                <c:pt idx="14">
                  <c:v>Eletricista</c:v>
                </c:pt>
                <c:pt idx="15">
                  <c:v>Encanador</c:v>
                </c:pt>
                <c:pt idx="16">
                  <c:v>Cabo de cobre PP Cordplast 2 x 2,5 mm2, 450/750v</c:v>
                </c:pt>
                <c:pt idx="17">
                  <c:v>Ajudante de Encanador</c:v>
                </c:pt>
                <c:pt idx="18">
                  <c:v>Pedreiro</c:v>
                </c:pt>
                <c:pt idx="19">
                  <c:v>Gesseiro</c:v>
                </c:pt>
                <c:pt idx="20">
                  <c:v>CABO DE COBRE FLEXÍVEL ISOLADO, 6 MM², ANTI-CHAMA 450/750 V, PARA CIRCUITOS TERMINAIS - FORNECIMENTO E INSTALAÇÃO.</c:v>
                </c:pt>
                <c:pt idx="21">
                  <c:v>Válvula descarga, HYDRA MAX, ref.4550, 1 1/4", acabamento cromado ( Deca ou similar)</c:v>
                </c:pt>
                <c:pt idx="22">
                  <c:v>TOMADA DE REDE RJ45 - FORNECIMENTO E INSTALAÇÃO.</c:v>
                </c:pt>
                <c:pt idx="23">
                  <c:v>ajudante</c:v>
                </c:pt>
                <c:pt idx="24">
                  <c:v>Servente</c:v>
                </c:pt>
                <c:pt idx="25">
                  <c:v>LUMINÁRIA TIPO SPOT, DE SOBREPOR, COM 1 LÂMPADA FLUORESCENTE DE 15 W, SEM REATOR - FORNECIMENTO E INSTALAÇÃO.</c:v>
                </c:pt>
                <c:pt idx="26">
                  <c:v>FECHADURA DE EMBUTIR COM CILINDRO, EXTERNA, COMPLETA, ACABAMENTO PADRÃO MÉDIO, - FORNECIMENTO E INSTALAÇÃO.</c:v>
                </c:pt>
                <c:pt idx="27">
                  <c:v>Exaustor para banheiro, bivolt, ref.: C 80 A, da Ventokit ou similar</c:v>
                </c:pt>
                <c:pt idx="28">
                  <c:v>JOGO DE FERRAGENS CROMADAS PARA PORTA DE VIDRO TEMPERADO, UMA FOLHA: DOBRADIÇA SUPERIOR E INFERIOR; TRINCO; FECHADURA; CONTRA FECHADURA; CAPUCHINHO E PUXADOR</c:v>
                </c:pt>
                <c:pt idx="29">
                  <c:v>CABO DE COBRE FLEXÍVEL ISOLADO, 4 MM², ANTI-CHAMA 450/750 V, PARA CIRCUITOS TERMINAIS - FORNECIMENTO E INSTALAÇÃO. AF_12/2015</c:v>
                </c:pt>
                <c:pt idx="30">
                  <c:v>FECHADURA DE EMBUTIR COMPLETA, PARA PORTAS DE BANHEIRO, PADRAO DE ACABAMENTO MÉDIO</c:v>
                </c:pt>
                <c:pt idx="31">
                  <c:v>FECHADURA DE EMBUTIR COMPLETA, PARA PORTAS INTERNAS, PADRAO DE ACABAMENTO MÉDIO</c:v>
                </c:pt>
                <c:pt idx="32">
                  <c:v>FECHADURA DE EMBUTIR PARA PORTA DE BANHEIRO, COMPLETA, ACABAMENTO PADRÃO MÉDIO, - FORNECIMENTO E INSTALAÇÃO</c:v>
                </c:pt>
                <c:pt idx="33">
                  <c:v>Curva de inversão 150 x 100 mm para eletrocalha metálica (ref.: mopa ou similar)</c:v>
                </c:pt>
                <c:pt idx="34">
                  <c:v>Luminária plafon (sobrepor) 22,5 x 22,5 - 18 W - 6000K - G- Light ou similar</c:v>
                </c:pt>
                <c:pt idx="35">
                  <c:v>Patch cord (cabo de rede), categoria 6 (cat 6) utp, 23 awg,4 pares, extensao de 2,50 m</c:v>
                </c:pt>
                <c:pt idx="36">
                  <c:v>Válvula de escoamento para mictório, ref.1606 1 1/2" Deca ou similar</c:v>
                </c:pt>
                <c:pt idx="37">
                  <c:v>Tubo pvc, roscavel, 2", para agua fria predial</c:v>
                </c:pt>
                <c:pt idx="38">
                  <c:v>FECHADURA DE EMBUTIR PARA PORTA INTERNA, TIPO GORGES (CHAVE GRANDE), MAQUINA 55 MM, MACANETAS ALAVANCA E ROSETAS REDONDAS EM METAL CROMADO - NIVEL SEGURANCA MEDIO - COMPLETA</c:v>
                </c:pt>
                <c:pt idx="39">
                  <c:v>Serralheiro</c:v>
                </c:pt>
                <c:pt idx="40">
                  <c:v>carpinteiro</c:v>
                </c:pt>
                <c:pt idx="41">
                  <c:v>Conector rj-45 fêmea cat 6</c:v>
                </c:pt>
                <c:pt idx="42">
                  <c:v>PINTURA EPÓXI EM PISO, DUAS (2) DEMÃOS, EXCLUSIVE PRIMER EPÓXI, INCLUSIVE LIMPEZA DA SUPERFÍCIE A SER APLICADO MATERIAL</c:v>
                </c:pt>
                <c:pt idx="43">
                  <c:v>TUBO PVC PBV SERIE R P/ ESG OU AGUAS PLUVIAIS PREDIAL DN 100MM</c:v>
                </c:pt>
                <c:pt idx="44">
                  <c:v>Ajudante</c:v>
                </c:pt>
                <c:pt idx="45">
                  <c:v>Válvula de escoamento para lavatório, DECA 1602C ou similar</c:v>
                </c:pt>
                <c:pt idx="46">
                  <c:v>DISJUNTOR TERMOMAGNÉTICO BIPOLAR DE 06 A 32A - SIEMENS OU TECNICAMENTE SIMILAR</c:v>
                </c:pt>
                <c:pt idx="47">
                  <c:v>REPINTURA COM TINTA LATEX PVA DUAS DEMÃOS EM TETO P/INTERIOR SOBRE SUPERF EM BOM ESTADO E NA COR EXISTENTE INCLUINDO LIMPEZA LEVE LIXAMENTO C/LIXA FINA UMA DEMAO DE SELADOR E UMA DE ACABAMENTO</c:v>
                </c:pt>
                <c:pt idx="48">
                  <c:v>PINTURA TINTA DE ACABAMENTO (PIGMENTADA) ESMALTE SINTÉTICO FOSCO EM MADEIRA, 2 DEMÃOS. </c:v>
                </c:pt>
                <c:pt idx="49">
                  <c:v>Lâmpada tubular t8 led, soquete g13, potencia 18w a 20w, tensão autovolt, temperatura de cor 6500k, fator de potencia 0,92, vida util 25.000 horas, com selo ence – etiqueta nacional de conservação de energia</c:v>
                </c:pt>
                <c:pt idx="50">
                  <c:v>Cabo HDMI 15m Blindado 2.0 Ethernet 15 metros 4K ULTRA HD 3D 2160p</c:v>
                </c:pt>
                <c:pt idx="51">
                  <c:v>INTERRUPTOR SOBREPOR 2 TECLAS SIMPLES, TIPO SILENTOQUE PIAL OU EQUIV</c:v>
                </c:pt>
                <c:pt idx="52">
                  <c:v>REGISTRO DE ESFERA, PVC, SOLDÁVEL, COM VOLANTE, DN  25 MM - FORNECIMENTO E INSTALAÇÃO. </c:v>
                </c:pt>
                <c:pt idx="53">
                  <c:v>Adaptador (luva de transição) 22mm x 3/4", cpvc, Aquatherm, Tigre ou similar</c:v>
                </c:pt>
                <c:pt idx="54">
                  <c:v>TORNEIRA CROMADA 1/2" OU 3/4" REF 1126 P/ TANQUE - PADRAO POPULAR</c:v>
                </c:pt>
                <c:pt idx="55">
                  <c:v>ASSENTO PLASTICO STANDARD P/ VASO SANITARIO</c:v>
                </c:pt>
                <c:pt idx="56">
                  <c:v>TORNEIRA CROMADA 1/2" OU 3/4" REF 1126 P/ TANQUE - PADRAO POPULAR</c:v>
                </c:pt>
                <c:pt idx="57">
                  <c:v>REGISTRO DE GAVETA BRUTO, LATÃO, ROSCÁVEL, 1/2" - FORNECIMENTO E INSTALAÇÃO. </c:v>
                </c:pt>
                <c:pt idx="58">
                  <c:v>Anilhas para identificação</c:v>
                </c:pt>
                <c:pt idx="59">
                  <c:v>INTERRUPTOR SOBREPOR 1 TECLA SIMPLES, TIPO SILENTOQUE PIAL OU EQUIV</c:v>
                </c:pt>
                <c:pt idx="60">
                  <c:v>ELETRODO AWS E-6010 (0K 22.50; WI 610) D = 4MM ( SOLDA ELETRICA )</c:v>
                </c:pt>
                <c:pt idx="61">
                  <c:v>PREPARAÇÃO PARA EMASSAMENTO OU PINTURA (LÁTEX/ACRÍLICA) EM PAREDE, INCLUSIVE UMA (1) DEMÃO DE SELADOR ACRÍLICO</c:v>
                </c:pt>
                <c:pt idx="62">
                  <c:v>placa de gesso 60x60cm, espessura 12mm</c:v>
                </c:pt>
                <c:pt idx="63">
                  <c:v>LAMPADA LED COMPACTA BRANCA, 15W BIVOLT</c:v>
                </c:pt>
                <c:pt idx="64">
                  <c:v>Tubo pvc, roscavel, 1/2", agua fria predial</c:v>
                </c:pt>
                <c:pt idx="65">
                  <c:v>TE PVC SOLD 90G C/ BUCHA LATAO NA BOLSA CENTRAL 32MM X 3/4"</c:v>
                </c:pt>
                <c:pt idx="66">
                  <c:v>ADAPTADOR PVC ROSCAVEL C/ FLANGES E ANEL DE VEDACAO P/ CAIXA D' AGUA   3/4"</c:v>
                </c:pt>
                <c:pt idx="67">
                  <c:v>SELANTE ELÁSTICO MONOCOMPONENTE À BASE DE POLIURETANO SIKAFLEX 1A PLUS OU EQUIVALENTE - 310 ML</c:v>
                </c:pt>
                <c:pt idx="68">
                  <c:v>DOBRADICA EM ACO/FERRO, 3 1/2" X  3", E= 1,9  A 2 MM, COM ANEL,  CROMADO OU ZINCADO, TAMPA BOLA, COM PARAFUSOS</c:v>
                </c:pt>
                <c:pt idx="69">
                  <c:v>LUVA DE CORRER, PVC, SOLDÁVEL, DN 25MM, INSTALADO EM RAMAL OU SUB-RAMAL DE ÁGUA - FORNECIMENTO E INSTALAÇÃO.</c:v>
                </c:pt>
                <c:pt idx="70">
                  <c:v>prego (10x10)</c:v>
                </c:pt>
                <c:pt idx="71">
                  <c:v>ARAME GALVANIZADO 18 BWG, D = 1,24MM (0,009 KG/M)</c:v>
                </c:pt>
                <c:pt idx="72">
                  <c:v>Arame galvanizado (bitola 18 BWD)</c:v>
                </c:pt>
                <c:pt idx="73">
                  <c:v>DISJUNTOR TERMOMAGNÉTICO MONOPOLAR DE 06 A 32A - SIEMENS OU TECNICAMENTE SIMILAR</c:v>
                </c:pt>
                <c:pt idx="74">
                  <c:v>DISJUNTOR TERMOMAGNÉTICO MONOPOLAR DE 40 A 50A - SIEMENS OU TECNICAMENTE SIMILAR</c:v>
                </c:pt>
                <c:pt idx="75">
                  <c:v>ADAPTADOR PVC SOLDAVEL, COM FLANGES LIVRES, 25 MM X 3/4", PARA CAIXA D' AGUA</c:v>
                </c:pt>
                <c:pt idx="76">
                  <c:v>DISJUNTOR TERMOMAGNÉTICO BIPOLAR DE 40 A 50A - SIEMENS OU TECNICAMENTE SIMILAR</c:v>
                </c:pt>
                <c:pt idx="77">
                  <c:v>PASTA LUBRIFICANTE PARA TUBOS E CONEXOES COM JUNTA ELASTICA, EMBALAGEM DE *400* GR (USO EM PVC, ACO, POLIETILENO E OUTROS)</c:v>
                </c:pt>
                <c:pt idx="78">
                  <c:v>VEDACAO PVC 100 MM P/SAIDA VASO SANITARIO TIPO EG-27 TIGRE OU SIMILAR</c:v>
                </c:pt>
                <c:pt idx="79">
                  <c:v>TE PVC SOLD 90G C/ BUCHA LATAO NA BOLSA CENTRAL 25MM X 3/4"</c:v>
                </c:pt>
                <c:pt idx="80">
                  <c:v>LUVA CORRER PVC P/TUBO ROSCAVEL P/AGUA FRIA PREDIAL 3/4"</c:v>
                </c:pt>
                <c:pt idx="81">
                  <c:v>JOELHO 90 PVC C/ROSCA E BUCHA LATAO  3/4"</c:v>
                </c:pt>
                <c:pt idx="82">
                  <c:v>TE PVC SOLD 90G C/ BUCHA LATAO NA BOLSA CENTRAL 20MM X 1/2"</c:v>
                </c:pt>
                <c:pt idx="83">
                  <c:v>prego (18x27)</c:v>
                </c:pt>
                <c:pt idx="84">
                  <c:v>TE PVC SOLD 90G P/ AGUA FRIA PREDIAL 40MM</c:v>
                </c:pt>
                <c:pt idx="85">
                  <c:v>TE PVC SOLD 90G C/ BUCHA LATAO NA BOLSA CENTRAL 25MM X 1/2"</c:v>
                </c:pt>
                <c:pt idx="86">
                  <c:v>LUVA DE REDUÇÃO, PVC, SOLDÁVEL, DN 32MM X 25MM, INSTALADO EM RAMAL OU SUB-RAMAL DE ÁGUA - FORNECIMENTO E INSTALAÇÃO.</c:v>
                </c:pt>
                <c:pt idx="87">
                  <c:v>LUVA CORRER PVC P/TUBO ROSCAVEL P/AGUA FRIA PREDIAL 1/2"</c:v>
                </c:pt>
                <c:pt idx="88">
                  <c:v>LIXA P/ FERRO</c:v>
                </c:pt>
                <c:pt idx="89">
                  <c:v>ADAPTADOR PVC P/ SIFAO METALICO C/ANEL BORRACHA 40MM X 1 1/2"</c:v>
                </c:pt>
                <c:pt idx="90">
                  <c:v>BOLSA DE LIGACAO EM PVC FLEXIVEL P/ VASO SANITARIO 1.1/2" (40MM)</c:v>
                </c:pt>
                <c:pt idx="91">
                  <c:v>CONJUNTO LIGACAO PLASTICA P/ VASO SANITARIO (ESPUDE + TUBO + CANOPLA)</c:v>
                </c:pt>
                <c:pt idx="92">
                  <c:v>TE PVC SOLD 90G P/ AGUA FRIA PREDIAL 32MM</c:v>
                </c:pt>
                <c:pt idx="93">
                  <c:v>FITA VEDA ROSCA EM ROLOS 18MMX10M</c:v>
                </c:pt>
                <c:pt idx="94">
                  <c:v>Joelho pvc, roscavel, 90 graus, 3/4", para agua fria predial</c:v>
                </c:pt>
                <c:pt idx="95">
                  <c:v>ADAPTADOR PVC P/ SIFAO 40MM X 1 1/4"</c:v>
                </c:pt>
                <c:pt idx="96">
                  <c:v>RETIRADA DE LUMINÁRIAS</c:v>
                </c:pt>
                <c:pt idx="97">
                  <c:v>FITA ISOLANTE ADESIVA ANTI-CHAMA, ATÉ 750V ,EM ROLOS 19MM X 20M</c:v>
                </c:pt>
                <c:pt idx="98">
                  <c:v>LIXA P/ PAREDE OU MADEIRA</c:v>
                </c:pt>
                <c:pt idx="99">
                  <c:v>JOELHO PVC SOLD 90G P/AGUA FRIA PREDIAL 32 MM</c:v>
                </c:pt>
                <c:pt idx="100">
                  <c:v>parafuso zincado com rosca soberba 5/16"</c:v>
                </c:pt>
                <c:pt idx="101">
                  <c:v>ADAPTADOR PVC P/ VALVULA PIA OU LAVATORIO 40MM X 1"</c:v>
                </c:pt>
                <c:pt idx="102">
                  <c:v>JOELHO PVC C/ROSCA 45G P/AGUA FRIA PREDIAL 3/4"</c:v>
                </c:pt>
                <c:pt idx="103">
                  <c:v>TE PVC SOLD 90G P/ AGUA FRIA PREDIAL 25MM</c:v>
                </c:pt>
                <c:pt idx="104">
                  <c:v>TE PVC SOLD 90G P/ AGUA FRIA PREDIAL 20MM</c:v>
                </c:pt>
              </c:strCache>
            </c:strRef>
          </c:cat>
          <c:val>
            <c:numRef>
              <c:f>'CURVA ABC'!$H$8:$H$112</c:f>
              <c:numCache>
                <c:formatCode>0.00%</c:formatCode>
                <c:ptCount val="105"/>
                <c:pt idx="0">
                  <c:v>0.30248032709314021</c:v>
                </c:pt>
                <c:pt idx="1">
                  <c:v>0.48686637319800063</c:v>
                </c:pt>
                <c:pt idx="2">
                  <c:v>0.62906800507276384</c:v>
                </c:pt>
                <c:pt idx="3">
                  <c:v>0.74889639303870126</c:v>
                </c:pt>
                <c:pt idx="4">
                  <c:v>0.8167206491150919</c:v>
                </c:pt>
                <c:pt idx="5">
                  <c:v>0.88108511250898847</c:v>
                </c:pt>
                <c:pt idx="6">
                  <c:v>0.89211978541032788</c:v>
                </c:pt>
                <c:pt idx="7">
                  <c:v>0.89967182690903824</c:v>
                </c:pt>
                <c:pt idx="8">
                  <c:v>0.90572033862541101</c:v>
                </c:pt>
                <c:pt idx="9">
                  <c:v>0.91154913378289693</c:v>
                </c:pt>
                <c:pt idx="10">
                  <c:v>0.91625334902951205</c:v>
                </c:pt>
                <c:pt idx="11">
                  <c:v>0.92086027503732626</c:v>
                </c:pt>
                <c:pt idx="12">
                  <c:v>0.92538784241120553</c:v>
                </c:pt>
                <c:pt idx="13">
                  <c:v>0.92932131915903349</c:v>
                </c:pt>
                <c:pt idx="14">
                  <c:v>0.93309733990838872</c:v>
                </c:pt>
                <c:pt idx="15">
                  <c:v>0.93674639962763717</c:v>
                </c:pt>
                <c:pt idx="16">
                  <c:v>0.93986605360005249</c:v>
                </c:pt>
                <c:pt idx="17">
                  <c:v>0.94273337574066596</c:v>
                </c:pt>
                <c:pt idx="18">
                  <c:v>0.94522504539519581</c:v>
                </c:pt>
                <c:pt idx="19">
                  <c:v>0.94770244976544393</c:v>
                </c:pt>
                <c:pt idx="20">
                  <c:v>0.94991107435316113</c:v>
                </c:pt>
                <c:pt idx="21">
                  <c:v>0.95205649203865461</c:v>
                </c:pt>
                <c:pt idx="22">
                  <c:v>0.95408019800684751</c:v>
                </c:pt>
                <c:pt idx="23">
                  <c:v>0.95603168889657852</c:v>
                </c:pt>
                <c:pt idx="24">
                  <c:v>0.95787571464472099</c:v>
                </c:pt>
                <c:pt idx="25">
                  <c:v>0.95967950761404686</c:v>
                </c:pt>
                <c:pt idx="26">
                  <c:v>0.9614762677202694</c:v>
                </c:pt>
                <c:pt idx="27">
                  <c:v>0.96326242786279459</c:v>
                </c:pt>
                <c:pt idx="28">
                  <c:v>0.96497216973489908</c:v>
                </c:pt>
                <c:pt idx="29">
                  <c:v>0.96658173033515971</c:v>
                </c:pt>
                <c:pt idx="30">
                  <c:v>0.96816365526010051</c:v>
                </c:pt>
                <c:pt idx="31">
                  <c:v>0.96974558018504131</c:v>
                </c:pt>
                <c:pt idx="32">
                  <c:v>0.97132750510998211</c:v>
                </c:pt>
                <c:pt idx="33">
                  <c:v>0.97289863519029274</c:v>
                </c:pt>
                <c:pt idx="34">
                  <c:v>0.97446027067155683</c:v>
                </c:pt>
                <c:pt idx="35">
                  <c:v>0.97595544395949563</c:v>
                </c:pt>
                <c:pt idx="36">
                  <c:v>0.97742575044040791</c:v>
                </c:pt>
                <c:pt idx="37">
                  <c:v>0.9787640367821977</c:v>
                </c:pt>
                <c:pt idx="38">
                  <c:v>0.98009394168482922</c:v>
                </c:pt>
                <c:pt idx="39">
                  <c:v>0.98133264386995334</c:v>
                </c:pt>
                <c:pt idx="40">
                  <c:v>0.9825656399413647</c:v>
                </c:pt>
                <c:pt idx="41">
                  <c:v>0.98373211925278958</c:v>
                </c:pt>
                <c:pt idx="42">
                  <c:v>0.98484909101204354</c:v>
                </c:pt>
                <c:pt idx="43">
                  <c:v>0.98590683455819794</c:v>
                </c:pt>
                <c:pt idx="44">
                  <c:v>0.98688258000306339</c:v>
                </c:pt>
                <c:pt idx="45">
                  <c:v>0.98783529519881319</c:v>
                </c:pt>
                <c:pt idx="46">
                  <c:v>0.98866973481786968</c:v>
                </c:pt>
                <c:pt idx="47">
                  <c:v>0.98948380704087635</c:v>
                </c:pt>
                <c:pt idx="48">
                  <c:v>0.99023653854147187</c:v>
                </c:pt>
                <c:pt idx="49">
                  <c:v>0.9909735002769845</c:v>
                </c:pt>
                <c:pt idx="50">
                  <c:v>0.99166298901726468</c:v>
                </c:pt>
                <c:pt idx="51">
                  <c:v>0.99215236777954618</c:v>
                </c:pt>
                <c:pt idx="52">
                  <c:v>0.99257202905740061</c:v>
                </c:pt>
                <c:pt idx="53">
                  <c:v>0.99298753079662516</c:v>
                </c:pt>
                <c:pt idx="54">
                  <c:v>0.99338214441794748</c:v>
                </c:pt>
                <c:pt idx="55">
                  <c:v>0.99375107740946789</c:v>
                </c:pt>
                <c:pt idx="56">
                  <c:v>0.99410120205240105</c:v>
                </c:pt>
                <c:pt idx="57">
                  <c:v>0.99442881093188107</c:v>
                </c:pt>
                <c:pt idx="58">
                  <c:v>0.99469556395271075</c:v>
                </c:pt>
                <c:pt idx="59">
                  <c:v>0.99495924253194445</c:v>
                </c:pt>
                <c:pt idx="60">
                  <c:v>0.99521444379060098</c:v>
                </c:pt>
                <c:pt idx="61">
                  <c:v>0.9954650372844821</c:v>
                </c:pt>
                <c:pt idx="62">
                  <c:v>0.99570918411710596</c:v>
                </c:pt>
                <c:pt idx="63">
                  <c:v>0.99591440309363921</c:v>
                </c:pt>
                <c:pt idx="64">
                  <c:v>0.99611831091125647</c:v>
                </c:pt>
                <c:pt idx="65">
                  <c:v>0.99631191030705191</c:v>
                </c:pt>
                <c:pt idx="66">
                  <c:v>0.99648887154832777</c:v>
                </c:pt>
                <c:pt idx="67">
                  <c:v>0.99665950305690598</c:v>
                </c:pt>
                <c:pt idx="68">
                  <c:v>0.99682964034743859</c:v>
                </c:pt>
                <c:pt idx="69">
                  <c:v>0.99699873463521882</c:v>
                </c:pt>
                <c:pt idx="70">
                  <c:v>0.9971667212197769</c:v>
                </c:pt>
                <c:pt idx="71">
                  <c:v>0.99732021723769504</c:v>
                </c:pt>
                <c:pt idx="72">
                  <c:v>0.99747371325561318</c:v>
                </c:pt>
                <c:pt idx="73">
                  <c:v>0.99761925189528278</c:v>
                </c:pt>
                <c:pt idx="74">
                  <c:v>0.99776311767702519</c:v>
                </c:pt>
                <c:pt idx="75">
                  <c:v>0.99790626006074501</c:v>
                </c:pt>
                <c:pt idx="76">
                  <c:v>0.99804318574270823</c:v>
                </c:pt>
                <c:pt idx="77">
                  <c:v>0.99817226707736395</c:v>
                </c:pt>
                <c:pt idx="78">
                  <c:v>0.99829877130656419</c:v>
                </c:pt>
                <c:pt idx="79">
                  <c:v>0.99842437128823625</c:v>
                </c:pt>
                <c:pt idx="80">
                  <c:v>0.9985493382966385</c:v>
                </c:pt>
                <c:pt idx="81">
                  <c:v>0.99866625750203941</c:v>
                </c:pt>
                <c:pt idx="82">
                  <c:v>0.99877784164702377</c:v>
                </c:pt>
                <c:pt idx="83">
                  <c:v>0.99888115192712479</c:v>
                </c:pt>
                <c:pt idx="84">
                  <c:v>0.9989843265700965</c:v>
                </c:pt>
                <c:pt idx="85">
                  <c:v>0.99908478847048354</c:v>
                </c:pt>
                <c:pt idx="86">
                  <c:v>0.99918506952136499</c:v>
                </c:pt>
                <c:pt idx="87">
                  <c:v>0.99928426547521254</c:v>
                </c:pt>
                <c:pt idx="88">
                  <c:v>0.99937785509438504</c:v>
                </c:pt>
                <c:pt idx="89">
                  <c:v>0.99945824269964523</c:v>
                </c:pt>
                <c:pt idx="90">
                  <c:v>0.99952895485635329</c:v>
                </c:pt>
                <c:pt idx="91">
                  <c:v>0.99959559789918428</c:v>
                </c:pt>
                <c:pt idx="92">
                  <c:v>0.99964279962015823</c:v>
                </c:pt>
                <c:pt idx="93">
                  <c:v>0.99968439500645712</c:v>
                </c:pt>
                <c:pt idx="94">
                  <c:v>0.99972490529572211</c:v>
                </c:pt>
                <c:pt idx="95">
                  <c:v>0.99976460176221171</c:v>
                </c:pt>
                <c:pt idx="96">
                  <c:v>0.99980427562251306</c:v>
                </c:pt>
                <c:pt idx="97">
                  <c:v>0.99984153062067638</c:v>
                </c:pt>
                <c:pt idx="98">
                  <c:v>0.99987272716040054</c:v>
                </c:pt>
                <c:pt idx="99">
                  <c:v>0.99989768439217985</c:v>
                </c:pt>
                <c:pt idx="100">
                  <c:v>0.99992092355365547</c:v>
                </c:pt>
                <c:pt idx="101">
                  <c:v>0.99994172124680492</c:v>
                </c:pt>
                <c:pt idx="102">
                  <c:v>0.99995881152508859</c:v>
                </c:pt>
                <c:pt idx="103">
                  <c:v>0.99997300821128188</c:v>
                </c:pt>
                <c:pt idx="104">
                  <c:v>0.9999837687568679</c:v>
                </c:pt>
              </c:numCache>
            </c:numRef>
          </c:val>
          <c:smooth val="0"/>
          <c:extLst>
            <c:ext xmlns:c16="http://schemas.microsoft.com/office/drawing/2014/chart" uri="{C3380CC4-5D6E-409C-BE32-E72D297353CC}">
              <c16:uniqueId val="{00000001-5818-4A7C-A7DA-072ADED1D754}"/>
            </c:ext>
          </c:extLst>
        </c:ser>
        <c:dLbls>
          <c:showLegendKey val="0"/>
          <c:showVal val="0"/>
          <c:showCatName val="0"/>
          <c:showSerName val="0"/>
          <c:showPercent val="0"/>
          <c:showBubbleSize val="0"/>
        </c:dLbls>
        <c:marker val="1"/>
        <c:smooth val="0"/>
        <c:axId val="343707039"/>
        <c:axId val="345163487"/>
      </c:lineChart>
      <c:catAx>
        <c:axId val="3437070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345163487"/>
        <c:crosses val="autoZero"/>
        <c:auto val="1"/>
        <c:lblAlgn val="ctr"/>
        <c:lblOffset val="100"/>
        <c:noMultiLvlLbl val="0"/>
      </c:catAx>
      <c:valAx>
        <c:axId val="34516348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34370703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28575</xdr:colOff>
          <xdr:row>1</xdr:row>
          <xdr:rowOff>28575</xdr:rowOff>
        </xdr:from>
        <xdr:to>
          <xdr:col>4</xdr:col>
          <xdr:colOff>1628775</xdr:colOff>
          <xdr:row>4</xdr:row>
          <xdr:rowOff>180975</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5</xdr:row>
      <xdr:rowOff>0</xdr:rowOff>
    </xdr:from>
    <xdr:to>
      <xdr:col>13</xdr:col>
      <xdr:colOff>9525</xdr:colOff>
      <xdr:row>17</xdr:row>
      <xdr:rowOff>88900</xdr:rowOff>
    </xdr:to>
    <xdr:pic>
      <xdr:nvPicPr>
        <xdr:cNvPr id="2" name="Imagem 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725" y="1666875"/>
          <a:ext cx="6705600" cy="2927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622300</xdr:colOff>
      <xdr:row>19</xdr:row>
      <xdr:rowOff>25400</xdr:rowOff>
    </xdr:from>
    <xdr:to>
      <xdr:col>14</xdr:col>
      <xdr:colOff>466725</xdr:colOff>
      <xdr:row>32</xdr:row>
      <xdr:rowOff>139700</xdr:rowOff>
    </xdr:to>
    <xdr:pic>
      <xdr:nvPicPr>
        <xdr:cNvPr id="3" name="Imagem 8">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89250" y="5140325"/>
          <a:ext cx="5340350" cy="2590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190500</xdr:colOff>
      <xdr:row>32</xdr:row>
      <xdr:rowOff>165100</xdr:rowOff>
    </xdr:from>
    <xdr:to>
      <xdr:col>18</xdr:col>
      <xdr:colOff>530225</xdr:colOff>
      <xdr:row>36</xdr:row>
      <xdr:rowOff>171450</xdr:rowOff>
    </xdr:to>
    <xdr:pic>
      <xdr:nvPicPr>
        <xdr:cNvPr id="4" name="Imagem 1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9700" y="7727950"/>
          <a:ext cx="10169525" cy="768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606425</xdr:colOff>
      <xdr:row>37</xdr:row>
      <xdr:rowOff>66675</xdr:rowOff>
    </xdr:from>
    <xdr:to>
      <xdr:col>12</xdr:col>
      <xdr:colOff>590550</xdr:colOff>
      <xdr:row>46</xdr:row>
      <xdr:rowOff>88900</xdr:rowOff>
    </xdr:to>
    <xdr:pic>
      <xdr:nvPicPr>
        <xdr:cNvPr id="5" name="Imagem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873625" y="8582025"/>
          <a:ext cx="3032125" cy="173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3175</xdr:colOff>
      <xdr:row>46</xdr:row>
      <xdr:rowOff>130175</xdr:rowOff>
    </xdr:from>
    <xdr:to>
      <xdr:col>13</xdr:col>
      <xdr:colOff>523875</xdr:colOff>
      <xdr:row>52</xdr:row>
      <xdr:rowOff>85725</xdr:rowOff>
    </xdr:to>
    <xdr:pic>
      <xdr:nvPicPr>
        <xdr:cNvPr id="6" name="Imagem 13">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70375" y="10360025"/>
          <a:ext cx="4178300" cy="1098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390525</xdr:colOff>
          <xdr:row>1</xdr:row>
          <xdr:rowOff>0</xdr:rowOff>
        </xdr:from>
        <xdr:to>
          <xdr:col>6</xdr:col>
          <xdr:colOff>0</xdr:colOff>
          <xdr:row>1</xdr:row>
          <xdr:rowOff>638175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9525</xdr:colOff>
      <xdr:row>5</xdr:row>
      <xdr:rowOff>0</xdr:rowOff>
    </xdr:from>
    <xdr:to>
      <xdr:col>13</xdr:col>
      <xdr:colOff>9525</xdr:colOff>
      <xdr:row>17</xdr:row>
      <xdr:rowOff>88900</xdr:rowOff>
    </xdr:to>
    <xdr:pic>
      <xdr:nvPicPr>
        <xdr:cNvPr id="2" name="Imagem 5">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725" y="1666875"/>
          <a:ext cx="6705600" cy="2927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622300</xdr:colOff>
      <xdr:row>19</xdr:row>
      <xdr:rowOff>25400</xdr:rowOff>
    </xdr:from>
    <xdr:to>
      <xdr:col>14</xdr:col>
      <xdr:colOff>466725</xdr:colOff>
      <xdr:row>32</xdr:row>
      <xdr:rowOff>139700</xdr:rowOff>
    </xdr:to>
    <xdr:pic>
      <xdr:nvPicPr>
        <xdr:cNvPr id="3" name="Imagem 8">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0775" y="5121275"/>
          <a:ext cx="5340350" cy="2600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190500</xdr:colOff>
      <xdr:row>32</xdr:row>
      <xdr:rowOff>165100</xdr:rowOff>
    </xdr:from>
    <xdr:to>
      <xdr:col>18</xdr:col>
      <xdr:colOff>530225</xdr:colOff>
      <xdr:row>36</xdr:row>
      <xdr:rowOff>171450</xdr:rowOff>
    </xdr:to>
    <xdr:pic>
      <xdr:nvPicPr>
        <xdr:cNvPr id="4" name="Imagem 1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9700" y="7747000"/>
          <a:ext cx="10169525" cy="768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606425</xdr:colOff>
      <xdr:row>37</xdr:row>
      <xdr:rowOff>66675</xdr:rowOff>
    </xdr:from>
    <xdr:to>
      <xdr:col>12</xdr:col>
      <xdr:colOff>590550</xdr:colOff>
      <xdr:row>46</xdr:row>
      <xdr:rowOff>88900</xdr:rowOff>
    </xdr:to>
    <xdr:pic>
      <xdr:nvPicPr>
        <xdr:cNvPr id="5" name="Imagem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873625" y="8601075"/>
          <a:ext cx="3032125" cy="173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3175</xdr:colOff>
      <xdr:row>46</xdr:row>
      <xdr:rowOff>130175</xdr:rowOff>
    </xdr:from>
    <xdr:to>
      <xdr:col>13</xdr:col>
      <xdr:colOff>523875</xdr:colOff>
      <xdr:row>52</xdr:row>
      <xdr:rowOff>85725</xdr:rowOff>
    </xdr:to>
    <xdr:pic>
      <xdr:nvPicPr>
        <xdr:cNvPr id="6" name="Imagem 13">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70375" y="10379075"/>
          <a:ext cx="4178300" cy="1098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390525</xdr:colOff>
          <xdr:row>1</xdr:row>
          <xdr:rowOff>0</xdr:rowOff>
        </xdr:from>
        <xdr:to>
          <xdr:col>6</xdr:col>
          <xdr:colOff>0</xdr:colOff>
          <xdr:row>1</xdr:row>
          <xdr:rowOff>638175</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295275</xdr:colOff>
          <xdr:row>1</xdr:row>
          <xdr:rowOff>38100</xdr:rowOff>
        </xdr:from>
        <xdr:to>
          <xdr:col>0</xdr:col>
          <xdr:colOff>1924050</xdr:colOff>
          <xdr:row>4</xdr:row>
          <xdr:rowOff>190500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17</xdr:col>
      <xdr:colOff>9524</xdr:colOff>
      <xdr:row>0</xdr:row>
      <xdr:rowOff>180975</xdr:rowOff>
    </xdr:from>
    <xdr:to>
      <xdr:col>36</xdr:col>
      <xdr:colOff>200025</xdr:colOff>
      <xdr:row>16</xdr:row>
      <xdr:rowOff>342899</xdr:rowOff>
    </xdr:to>
    <xdr:graphicFrame macro="">
      <xdr:nvGraphicFramePr>
        <xdr:cNvPr id="2" name="Gráfico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255387</xdr:colOff>
      <xdr:row>1</xdr:row>
      <xdr:rowOff>28575</xdr:rowOff>
    </xdr:from>
    <xdr:to>
      <xdr:col>8</xdr:col>
      <xdr:colOff>123825</xdr:colOff>
      <xdr:row>6</xdr:row>
      <xdr:rowOff>155389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3684387" y="228600"/>
          <a:ext cx="1087638" cy="1079314"/>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image" Target="../media/image1.emf"/></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image" Target="../media/image1.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204"/>
  <sheetViews>
    <sheetView showGridLines="0" tabSelected="1" zoomScale="80" zoomScaleNormal="80" workbookViewId="0">
      <selection activeCell="H16" sqref="H16"/>
    </sheetView>
  </sheetViews>
  <sheetFormatPr defaultRowHeight="15"/>
  <cols>
    <col min="1" max="1" width="1.5703125" customWidth="1"/>
    <col min="2" max="2" width="5" customWidth="1"/>
    <col min="3" max="3" width="6.7109375" customWidth="1"/>
    <col min="4" max="4" width="7.5703125" style="3" customWidth="1"/>
    <col min="5" max="6" width="44.5703125" customWidth="1"/>
    <col min="7" max="7" width="20.85546875" style="15" customWidth="1"/>
    <col min="8" max="8" width="43.85546875" style="15" customWidth="1"/>
    <col min="9" max="9" width="12.28515625" style="13" bestFit="1" customWidth="1"/>
    <col min="10" max="10" width="14.5703125" style="13" customWidth="1"/>
    <col min="11" max="11" width="20" customWidth="1"/>
    <col min="12" max="12" width="24.5703125" bestFit="1" customWidth="1"/>
    <col min="13" max="13" width="13" customWidth="1"/>
  </cols>
  <sheetData>
    <row r="1" spans="3:16" ht="15.75" thickBot="1"/>
    <row r="2" spans="3:16" ht="15.75" customHeight="1" thickTop="1">
      <c r="C2" s="507"/>
      <c r="D2" s="508"/>
      <c r="E2" s="509"/>
      <c r="F2" s="498" t="s">
        <v>173</v>
      </c>
      <c r="G2" s="499"/>
      <c r="H2" s="499"/>
      <c r="I2" s="499"/>
      <c r="J2" s="499"/>
      <c r="K2" s="499"/>
      <c r="L2" s="499"/>
      <c r="M2" s="500"/>
      <c r="N2" s="99"/>
      <c r="O2" s="99"/>
      <c r="P2" s="99"/>
    </row>
    <row r="3" spans="3:16" ht="15" customHeight="1">
      <c r="C3" s="510"/>
      <c r="D3" s="511"/>
      <c r="E3" s="512"/>
      <c r="F3" s="501"/>
      <c r="G3" s="502"/>
      <c r="H3" s="502"/>
      <c r="I3" s="502"/>
      <c r="J3" s="502"/>
      <c r="K3" s="502"/>
      <c r="L3" s="502"/>
      <c r="M3" s="503"/>
      <c r="N3" s="99"/>
      <c r="O3" s="99"/>
      <c r="P3" s="99"/>
    </row>
    <row r="4" spans="3:16" ht="15" customHeight="1">
      <c r="C4" s="510"/>
      <c r="D4" s="511"/>
      <c r="E4" s="512"/>
      <c r="F4" s="501"/>
      <c r="G4" s="502"/>
      <c r="H4" s="502"/>
      <c r="I4" s="502"/>
      <c r="J4" s="502"/>
      <c r="K4" s="502"/>
      <c r="L4" s="502"/>
      <c r="M4" s="503"/>
      <c r="N4" s="99"/>
      <c r="O4" s="99"/>
      <c r="P4" s="99"/>
    </row>
    <row r="5" spans="3:16" ht="15.75" customHeight="1" thickBot="1">
      <c r="C5" s="513"/>
      <c r="D5" s="514"/>
      <c r="E5" s="515"/>
      <c r="F5" s="504"/>
      <c r="G5" s="505"/>
      <c r="H5" s="505"/>
      <c r="I5" s="505"/>
      <c r="J5" s="505"/>
      <c r="K5" s="505"/>
      <c r="L5" s="505"/>
      <c r="M5" s="506"/>
      <c r="N5" s="99"/>
      <c r="O5" s="99"/>
      <c r="P5" s="99"/>
    </row>
    <row r="6" spans="3:16" ht="15.75" customHeight="1">
      <c r="C6" s="498" t="s">
        <v>174</v>
      </c>
      <c r="D6" s="499"/>
      <c r="E6" s="499"/>
      <c r="F6" s="499"/>
      <c r="G6" s="499"/>
      <c r="H6" s="499"/>
      <c r="I6" s="499"/>
      <c r="J6" s="499"/>
      <c r="K6" s="499"/>
      <c r="L6" s="499"/>
      <c r="M6" s="500"/>
      <c r="N6" s="99"/>
      <c r="O6" s="99"/>
      <c r="P6" s="99"/>
    </row>
    <row r="7" spans="3:16" ht="15" customHeight="1">
      <c r="C7" s="501"/>
      <c r="D7" s="502"/>
      <c r="E7" s="502"/>
      <c r="F7" s="502"/>
      <c r="G7" s="502"/>
      <c r="H7" s="502"/>
      <c r="I7" s="502"/>
      <c r="J7" s="502"/>
      <c r="K7" s="502"/>
      <c r="L7" s="502"/>
      <c r="M7" s="503"/>
      <c r="N7" s="99"/>
      <c r="O7" s="99"/>
      <c r="P7" s="99"/>
    </row>
    <row r="8" spans="3:16" ht="15" customHeight="1">
      <c r="C8" s="501"/>
      <c r="D8" s="502"/>
      <c r="E8" s="502"/>
      <c r="F8" s="502"/>
      <c r="G8" s="502"/>
      <c r="H8" s="502"/>
      <c r="I8" s="502"/>
      <c r="J8" s="502"/>
      <c r="K8" s="502"/>
      <c r="L8" s="502"/>
      <c r="M8" s="503"/>
      <c r="N8" s="99"/>
      <c r="O8" s="99"/>
      <c r="P8" s="99"/>
    </row>
    <row r="9" spans="3:16" ht="29.25" customHeight="1" thickBot="1">
      <c r="C9" s="504"/>
      <c r="D9" s="505"/>
      <c r="E9" s="505"/>
      <c r="F9" s="505"/>
      <c r="G9" s="505"/>
      <c r="H9" s="505"/>
      <c r="I9" s="505"/>
      <c r="J9" s="505"/>
      <c r="K9" s="505"/>
      <c r="L9" s="505"/>
      <c r="M9" s="506"/>
    </row>
    <row r="10" spans="3:16" ht="27" customHeight="1" thickBot="1">
      <c r="C10" s="495" t="s">
        <v>425</v>
      </c>
      <c r="D10" s="496"/>
      <c r="E10" s="496"/>
      <c r="F10" s="496"/>
      <c r="G10" s="496"/>
      <c r="H10" s="496"/>
      <c r="I10" s="496"/>
      <c r="J10" s="496"/>
      <c r="K10" s="496"/>
      <c r="L10" s="496"/>
      <c r="M10" s="497"/>
      <c r="N10" s="99"/>
    </row>
    <row r="11" spans="3:16" ht="24" customHeight="1" thickBot="1">
      <c r="C11" s="516" t="s">
        <v>5</v>
      </c>
      <c r="D11" s="517"/>
      <c r="E11" s="517"/>
      <c r="F11" s="517"/>
      <c r="G11" s="517"/>
      <c r="H11" s="517"/>
      <c r="I11" s="517"/>
      <c r="J11" s="517"/>
      <c r="K11" s="517"/>
      <c r="L11" s="517"/>
      <c r="M11" s="518"/>
    </row>
    <row r="12" spans="3:16" ht="15" customHeight="1">
      <c r="C12" s="441" t="s">
        <v>39</v>
      </c>
      <c r="D12" s="464" t="s">
        <v>20</v>
      </c>
      <c r="E12" s="465"/>
      <c r="F12" s="465"/>
      <c r="G12" s="465"/>
      <c r="H12" s="465"/>
      <c r="I12" s="465"/>
      <c r="J12" s="465"/>
      <c r="K12" s="465"/>
      <c r="L12" s="465"/>
      <c r="M12" s="466"/>
    </row>
    <row r="13" spans="3:16" ht="17.25" customHeight="1" thickBot="1">
      <c r="C13" s="442"/>
      <c r="D13" s="467"/>
      <c r="E13" s="468"/>
      <c r="F13" s="468"/>
      <c r="G13" s="468"/>
      <c r="H13" s="468"/>
      <c r="I13" s="468"/>
      <c r="J13" s="468"/>
      <c r="K13" s="468"/>
      <c r="L13" s="468"/>
      <c r="M13" s="469"/>
    </row>
    <row r="14" spans="3:16" ht="23.25" customHeight="1" thickBot="1">
      <c r="C14" s="442"/>
      <c r="D14" s="436" t="s">
        <v>0</v>
      </c>
      <c r="E14" s="437"/>
      <c r="F14" s="437"/>
      <c r="G14" s="437"/>
      <c r="H14" s="437"/>
      <c r="I14" s="437"/>
      <c r="J14" s="437"/>
      <c r="K14" s="437"/>
      <c r="L14" s="437"/>
      <c r="M14" s="438"/>
    </row>
    <row r="15" spans="3:16" ht="39.75" customHeight="1">
      <c r="C15" s="443"/>
      <c r="D15" s="67" t="s">
        <v>199</v>
      </c>
      <c r="E15" s="148" t="s">
        <v>13</v>
      </c>
      <c r="F15" s="148" t="s">
        <v>1</v>
      </c>
      <c r="G15" s="152" t="s">
        <v>403</v>
      </c>
      <c r="H15" s="152" t="s">
        <v>373</v>
      </c>
      <c r="I15" s="149" t="s">
        <v>3</v>
      </c>
      <c r="J15" s="154" t="s">
        <v>201</v>
      </c>
      <c r="K15" s="153" t="s">
        <v>22</v>
      </c>
      <c r="L15" s="150" t="s">
        <v>194</v>
      </c>
      <c r="M15" s="151" t="s">
        <v>195</v>
      </c>
    </row>
    <row r="16" spans="3:16" ht="90.75" customHeight="1" thickBot="1">
      <c r="C16" s="443"/>
      <c r="D16" s="69">
        <v>1</v>
      </c>
      <c r="E16" s="348" t="s">
        <v>200</v>
      </c>
      <c r="F16" s="165" t="s">
        <v>2</v>
      </c>
      <c r="G16" s="166">
        <v>60</v>
      </c>
      <c r="H16" s="347" t="s">
        <v>374</v>
      </c>
      <c r="I16" s="167">
        <v>26.47</v>
      </c>
      <c r="J16" s="168">
        <f>'BDI CONVENCIONAL'!$R$4</f>
        <v>0.22</v>
      </c>
      <c r="K16" s="169">
        <f>(I16*(1+J16))*G16</f>
        <v>1937.6039999999998</v>
      </c>
      <c r="L16" s="170">
        <v>88264</v>
      </c>
      <c r="M16" s="171" t="s">
        <v>196</v>
      </c>
    </row>
    <row r="17" spans="3:13" ht="25.5" customHeight="1" thickBot="1">
      <c r="C17" s="442"/>
      <c r="D17" s="439" t="s">
        <v>23</v>
      </c>
      <c r="E17" s="440"/>
      <c r="F17" s="440"/>
      <c r="G17" s="440"/>
      <c r="H17" s="317"/>
      <c r="I17" s="172"/>
      <c r="J17" s="173"/>
      <c r="K17" s="174">
        <f>SUM(K16:K16)</f>
        <v>1937.6039999999998</v>
      </c>
      <c r="L17" s="175"/>
      <c r="M17" s="176"/>
    </row>
    <row r="18" spans="3:13" ht="23.25" customHeight="1" thickBot="1">
      <c r="C18" s="443"/>
      <c r="D18" s="474" t="s">
        <v>197</v>
      </c>
      <c r="E18" s="475"/>
      <c r="F18" s="475"/>
      <c r="G18" s="475"/>
      <c r="H18" s="475"/>
      <c r="I18" s="475"/>
      <c r="J18" s="475"/>
      <c r="K18" s="475"/>
      <c r="L18" s="475"/>
      <c r="M18" s="476"/>
    </row>
    <row r="19" spans="3:13" ht="54" customHeight="1">
      <c r="C19" s="443"/>
      <c r="D19" s="67" t="s">
        <v>199</v>
      </c>
      <c r="E19" s="148" t="s">
        <v>14</v>
      </c>
      <c r="F19" s="148" t="s">
        <v>15</v>
      </c>
      <c r="G19" s="152" t="s">
        <v>403</v>
      </c>
      <c r="H19" s="152" t="s">
        <v>373</v>
      </c>
      <c r="I19" s="149" t="s">
        <v>3</v>
      </c>
      <c r="J19" s="149" t="s">
        <v>202</v>
      </c>
      <c r="K19" s="153" t="s">
        <v>22</v>
      </c>
      <c r="L19" s="150" t="s">
        <v>194</v>
      </c>
      <c r="M19" s="151" t="s">
        <v>195</v>
      </c>
    </row>
    <row r="20" spans="3:13" ht="97.5" customHeight="1">
      <c r="C20" s="443"/>
      <c r="D20" s="68">
        <v>2</v>
      </c>
      <c r="E20" s="320" t="s">
        <v>169</v>
      </c>
      <c r="F20" s="62" t="s">
        <v>1</v>
      </c>
      <c r="G20" s="63">
        <v>10</v>
      </c>
      <c r="H20" s="333" t="s">
        <v>375</v>
      </c>
      <c r="I20" s="64">
        <v>18.39</v>
      </c>
      <c r="J20" s="155">
        <f>'BDI DIFERENCIAL'!R4</f>
        <v>0.16</v>
      </c>
      <c r="K20" s="63">
        <f t="shared" ref="K20" si="0">(I20*(1+J20))*G20</f>
        <v>213.32400000000001</v>
      </c>
      <c r="L20" s="180" t="s">
        <v>170</v>
      </c>
      <c r="M20" s="157" t="s">
        <v>204</v>
      </c>
    </row>
    <row r="21" spans="3:13" ht="124.5" customHeight="1">
      <c r="C21" s="443"/>
      <c r="D21" s="68">
        <v>3</v>
      </c>
      <c r="E21" s="320" t="s">
        <v>171</v>
      </c>
      <c r="F21" s="160" t="s">
        <v>12</v>
      </c>
      <c r="G21" s="63">
        <v>20</v>
      </c>
      <c r="H21" s="333" t="s">
        <v>410</v>
      </c>
      <c r="I21" s="161">
        <v>15.25</v>
      </c>
      <c r="J21" s="177">
        <f>'BDI DIFERENCIAL'!$R$4</f>
        <v>0.16</v>
      </c>
      <c r="K21" s="63">
        <f t="shared" ref="K21:K25" si="1">(I21*(1+J21))*G21</f>
        <v>353.79999999999995</v>
      </c>
      <c r="L21" s="180" t="s">
        <v>172</v>
      </c>
      <c r="M21" s="157" t="s">
        <v>204</v>
      </c>
    </row>
    <row r="22" spans="3:13" ht="217.5" customHeight="1">
      <c r="C22" s="443"/>
      <c r="D22" s="68">
        <v>4</v>
      </c>
      <c r="E22" s="179" t="s">
        <v>205</v>
      </c>
      <c r="F22" s="160" t="s">
        <v>109</v>
      </c>
      <c r="G22" s="63">
        <v>200</v>
      </c>
      <c r="H22" s="321" t="s">
        <v>376</v>
      </c>
      <c r="I22" s="161">
        <v>0.59</v>
      </c>
      <c r="J22" s="177">
        <f>'BDI DIFERENCIAL'!$R$4</f>
        <v>0.16</v>
      </c>
      <c r="K22" s="63">
        <f t="shared" si="1"/>
        <v>136.87999999999997</v>
      </c>
      <c r="L22" s="180" t="s">
        <v>206</v>
      </c>
      <c r="M22" s="157" t="s">
        <v>204</v>
      </c>
    </row>
    <row r="23" spans="3:13" ht="152.25" customHeight="1">
      <c r="C23" s="443"/>
      <c r="D23" s="68">
        <v>5</v>
      </c>
      <c r="E23" s="260" t="s">
        <v>207</v>
      </c>
      <c r="F23" s="160" t="s">
        <v>109</v>
      </c>
      <c r="G23" s="63">
        <v>20</v>
      </c>
      <c r="H23" s="323" t="s">
        <v>377</v>
      </c>
      <c r="I23" s="161">
        <v>28.74</v>
      </c>
      <c r="J23" s="177">
        <f>'BDI DIFERENCIAL'!$R$4</f>
        <v>0.16</v>
      </c>
      <c r="K23" s="63">
        <f t="shared" si="1"/>
        <v>666.7679999999998</v>
      </c>
      <c r="L23" s="180" t="s">
        <v>208</v>
      </c>
      <c r="M23" s="157" t="s">
        <v>204</v>
      </c>
    </row>
    <row r="24" spans="3:13" ht="135" customHeight="1">
      <c r="C24" s="443"/>
      <c r="D24" s="68">
        <v>6</v>
      </c>
      <c r="E24" s="162" t="s">
        <v>168</v>
      </c>
      <c r="F24" s="65" t="s">
        <v>15</v>
      </c>
      <c r="G24" s="63">
        <v>16</v>
      </c>
      <c r="H24" s="324" t="s">
        <v>378</v>
      </c>
      <c r="I24" s="163">
        <v>51.24</v>
      </c>
      <c r="J24" s="177">
        <f>'BDI DIFERENCIAL'!$R$4</f>
        <v>0.16</v>
      </c>
      <c r="K24" s="63">
        <f t="shared" si="1"/>
        <v>951.01440000000002</v>
      </c>
      <c r="L24" s="164">
        <v>98307</v>
      </c>
      <c r="M24" s="157" t="s">
        <v>196</v>
      </c>
    </row>
    <row r="25" spans="3:13" ht="147.75" customHeight="1" thickBot="1">
      <c r="C25" s="443"/>
      <c r="D25" s="203">
        <v>7</v>
      </c>
      <c r="E25" s="204" t="s">
        <v>209</v>
      </c>
      <c r="F25" s="205" t="s">
        <v>15</v>
      </c>
      <c r="G25" s="195">
        <v>16</v>
      </c>
      <c r="H25" s="321" t="s">
        <v>379</v>
      </c>
      <c r="I25" s="206">
        <v>28.03</v>
      </c>
      <c r="J25" s="168">
        <f>'BDI DIFERENCIAL'!$R$4</f>
        <v>0.16</v>
      </c>
      <c r="K25" s="195">
        <f t="shared" si="1"/>
        <v>520.23680000000002</v>
      </c>
      <c r="L25" s="196" t="s">
        <v>210</v>
      </c>
      <c r="M25" s="171" t="s">
        <v>204</v>
      </c>
    </row>
    <row r="26" spans="3:13" ht="22.5" customHeight="1" thickBot="1">
      <c r="C26" s="442"/>
      <c r="D26" s="439" t="s">
        <v>24</v>
      </c>
      <c r="E26" s="440"/>
      <c r="F26" s="440"/>
      <c r="G26" s="440"/>
      <c r="H26" s="440"/>
      <c r="I26" s="440"/>
      <c r="J26" s="470"/>
      <c r="K26" s="257">
        <f>SUM(K20:K25)</f>
        <v>2842.0232000000001</v>
      </c>
      <c r="L26" s="258"/>
      <c r="M26" s="325"/>
    </row>
    <row r="27" spans="3:13" ht="24.75" customHeight="1" thickBot="1">
      <c r="C27" s="444"/>
      <c r="D27" s="471" t="s">
        <v>211</v>
      </c>
      <c r="E27" s="472"/>
      <c r="F27" s="472"/>
      <c r="G27" s="472"/>
      <c r="H27" s="472"/>
      <c r="I27" s="472"/>
      <c r="J27" s="473"/>
      <c r="K27" s="197">
        <f>K17+K26</f>
        <v>4779.6271999999999</v>
      </c>
      <c r="L27" s="202"/>
      <c r="M27" s="198"/>
    </row>
    <row r="28" spans="3:13">
      <c r="C28" s="30"/>
      <c r="D28" s="42"/>
      <c r="E28" s="27"/>
      <c r="F28" s="26"/>
      <c r="G28" s="28"/>
      <c r="H28" s="28"/>
      <c r="I28" s="29"/>
      <c r="J28" s="29"/>
      <c r="K28" s="31"/>
      <c r="L28" s="25"/>
    </row>
    <row r="29" spans="3:13" ht="15.75" thickBot="1">
      <c r="D29" s="49"/>
      <c r="E29" s="92"/>
      <c r="F29" s="17"/>
      <c r="G29" s="23"/>
      <c r="H29" s="23"/>
      <c r="I29" s="24"/>
      <c r="J29" s="24"/>
      <c r="K29" s="181"/>
      <c r="L29" s="25"/>
    </row>
    <row r="30" spans="3:13">
      <c r="C30" s="460" t="s">
        <v>40</v>
      </c>
      <c r="D30" s="464" t="s">
        <v>8</v>
      </c>
      <c r="E30" s="465"/>
      <c r="F30" s="465"/>
      <c r="G30" s="465"/>
      <c r="H30" s="465"/>
      <c r="I30" s="465"/>
      <c r="J30" s="465"/>
      <c r="K30" s="465"/>
      <c r="L30" s="465"/>
      <c r="M30" s="466"/>
    </row>
    <row r="31" spans="3:13" ht="36" customHeight="1" thickBot="1">
      <c r="C31" s="461"/>
      <c r="D31" s="467"/>
      <c r="E31" s="468"/>
      <c r="F31" s="468"/>
      <c r="G31" s="468"/>
      <c r="H31" s="468"/>
      <c r="I31" s="468"/>
      <c r="J31" s="468"/>
      <c r="K31" s="468"/>
      <c r="L31" s="468"/>
      <c r="M31" s="469"/>
    </row>
    <row r="32" spans="3:13" ht="25.5" customHeight="1" thickBot="1">
      <c r="C32" s="461"/>
      <c r="D32" s="436" t="s">
        <v>212</v>
      </c>
      <c r="E32" s="437"/>
      <c r="F32" s="437"/>
      <c r="G32" s="437"/>
      <c r="H32" s="437"/>
      <c r="I32" s="437"/>
      <c r="J32" s="437"/>
      <c r="K32" s="437"/>
      <c r="L32" s="437"/>
      <c r="M32" s="438"/>
    </row>
    <row r="33" spans="3:14" ht="30">
      <c r="C33" s="462"/>
      <c r="D33" s="187" t="s">
        <v>51</v>
      </c>
      <c r="E33" s="148" t="s">
        <v>13</v>
      </c>
      <c r="F33" s="148" t="s">
        <v>1</v>
      </c>
      <c r="G33" s="152" t="s">
        <v>403</v>
      </c>
      <c r="H33" s="152" t="s">
        <v>373</v>
      </c>
      <c r="I33" s="149" t="s">
        <v>3</v>
      </c>
      <c r="J33" s="154" t="s">
        <v>201</v>
      </c>
      <c r="K33" s="153" t="s">
        <v>22</v>
      </c>
      <c r="L33" s="150" t="s">
        <v>194</v>
      </c>
      <c r="M33" s="151" t="s">
        <v>195</v>
      </c>
    </row>
    <row r="34" spans="3:14" ht="114">
      <c r="C34" s="462"/>
      <c r="D34" s="188">
        <v>1</v>
      </c>
      <c r="E34" s="162" t="s">
        <v>9</v>
      </c>
      <c r="F34" s="160" t="s">
        <v>2</v>
      </c>
      <c r="G34" s="182">
        <v>120</v>
      </c>
      <c r="H34" s="327" t="s">
        <v>380</v>
      </c>
      <c r="I34" s="178">
        <v>26.47</v>
      </c>
      <c r="J34" s="177">
        <f>'BDI CONVENCIONAL'!$R$4</f>
        <v>0.22</v>
      </c>
      <c r="K34" s="185">
        <f>(I34*(1+J34))*G34</f>
        <v>3875.2079999999996</v>
      </c>
      <c r="L34" s="186">
        <v>88264</v>
      </c>
      <c r="M34" s="157" t="s">
        <v>196</v>
      </c>
    </row>
    <row r="35" spans="3:14" ht="110.25" customHeight="1" thickBot="1">
      <c r="C35" s="462"/>
      <c r="D35" s="192">
        <v>2</v>
      </c>
      <c r="E35" s="349" t="s">
        <v>10</v>
      </c>
      <c r="F35" s="190" t="s">
        <v>2</v>
      </c>
      <c r="G35" s="191">
        <v>120</v>
      </c>
      <c r="H35" s="347" t="s">
        <v>381</v>
      </c>
      <c r="I35" s="167">
        <v>20.43</v>
      </c>
      <c r="J35" s="168">
        <f>'BDI CONVENCIONAL'!$R$4</f>
        <v>0.22</v>
      </c>
      <c r="K35" s="193">
        <f>(I35*(1+J35))*G35</f>
        <v>2990.9519999999998</v>
      </c>
      <c r="L35" s="170">
        <v>88247</v>
      </c>
      <c r="M35" s="171" t="s">
        <v>196</v>
      </c>
    </row>
    <row r="36" spans="3:14" ht="24" customHeight="1" thickBot="1">
      <c r="C36" s="461"/>
      <c r="D36" s="439" t="s">
        <v>23</v>
      </c>
      <c r="E36" s="440"/>
      <c r="F36" s="440"/>
      <c r="G36" s="440"/>
      <c r="H36" s="440"/>
      <c r="I36" s="440"/>
      <c r="J36" s="440"/>
      <c r="K36" s="194">
        <f>SUM(K34:K35)</f>
        <v>6866.16</v>
      </c>
      <c r="L36" s="175"/>
      <c r="M36" s="176"/>
    </row>
    <row r="37" spans="3:14" ht="23.25" customHeight="1" thickBot="1">
      <c r="C37" s="461"/>
      <c r="D37" s="436" t="s">
        <v>213</v>
      </c>
      <c r="E37" s="437"/>
      <c r="F37" s="437"/>
      <c r="G37" s="437"/>
      <c r="H37" s="437"/>
      <c r="I37" s="437"/>
      <c r="J37" s="437"/>
      <c r="K37" s="437"/>
      <c r="L37" s="437"/>
      <c r="M37" s="438"/>
    </row>
    <row r="38" spans="3:14" ht="30">
      <c r="C38" s="462"/>
      <c r="D38" s="187" t="s">
        <v>199</v>
      </c>
      <c r="E38" s="148" t="s">
        <v>14</v>
      </c>
      <c r="F38" s="148" t="s">
        <v>15</v>
      </c>
      <c r="G38" s="152" t="s">
        <v>403</v>
      </c>
      <c r="H38" s="152" t="s">
        <v>382</v>
      </c>
      <c r="I38" s="149" t="s">
        <v>3</v>
      </c>
      <c r="J38" s="149" t="s">
        <v>202</v>
      </c>
      <c r="K38" s="153" t="s">
        <v>22</v>
      </c>
      <c r="L38" s="150" t="s">
        <v>194</v>
      </c>
      <c r="M38" s="151" t="s">
        <v>195</v>
      </c>
    </row>
    <row r="39" spans="3:14" ht="109.5" customHeight="1">
      <c r="C39" s="462"/>
      <c r="D39" s="188">
        <v>3</v>
      </c>
      <c r="E39" s="261" t="s">
        <v>110</v>
      </c>
      <c r="F39" s="160" t="s">
        <v>30</v>
      </c>
      <c r="G39" s="183">
        <v>15</v>
      </c>
      <c r="H39" s="352" t="s">
        <v>411</v>
      </c>
      <c r="I39" s="183">
        <v>1.17</v>
      </c>
      <c r="J39" s="177">
        <f>'BDI DIFERENCIAL'!$R$4</f>
        <v>0.16</v>
      </c>
      <c r="K39" s="208">
        <f t="shared" ref="K39:K57" si="2">(I39*(1+J39))*G39</f>
        <v>20.357999999999997</v>
      </c>
      <c r="L39" s="354">
        <v>97665</v>
      </c>
      <c r="M39" s="157" t="s">
        <v>196</v>
      </c>
    </row>
    <row r="40" spans="3:14" ht="158.25" customHeight="1">
      <c r="C40" s="462"/>
      <c r="D40" s="188">
        <v>4</v>
      </c>
      <c r="E40" s="261" t="s">
        <v>214</v>
      </c>
      <c r="F40" s="160" t="s">
        <v>30</v>
      </c>
      <c r="G40" s="207">
        <v>60</v>
      </c>
      <c r="H40" s="327" t="s">
        <v>383</v>
      </c>
      <c r="I40" s="161">
        <v>32.35</v>
      </c>
      <c r="J40" s="177">
        <f>'BDI DIFERENCIAL'!$R$4</f>
        <v>0.16</v>
      </c>
      <c r="K40" s="208">
        <f t="shared" si="2"/>
        <v>2251.56</v>
      </c>
      <c r="L40" s="354">
        <v>91990</v>
      </c>
      <c r="M40" s="157" t="s">
        <v>196</v>
      </c>
    </row>
    <row r="41" spans="3:14" ht="102" customHeight="1">
      <c r="C41" s="462"/>
      <c r="D41" s="188">
        <v>5</v>
      </c>
      <c r="E41" s="335" t="s">
        <v>111</v>
      </c>
      <c r="F41" s="4" t="s">
        <v>12</v>
      </c>
      <c r="G41" s="209">
        <v>400</v>
      </c>
      <c r="H41" s="327" t="s">
        <v>384</v>
      </c>
      <c r="I41" s="60">
        <v>4.33</v>
      </c>
      <c r="J41" s="177">
        <f>'BDI DIFERENCIAL'!$R$4</f>
        <v>0.16</v>
      </c>
      <c r="K41" s="208">
        <f t="shared" si="2"/>
        <v>2009.1200000000001</v>
      </c>
      <c r="L41" s="355">
        <v>91926</v>
      </c>
      <c r="M41" s="156" t="s">
        <v>196</v>
      </c>
    </row>
    <row r="42" spans="3:14" ht="108.75" customHeight="1">
      <c r="C42" s="462"/>
      <c r="D42" s="188">
        <v>6</v>
      </c>
      <c r="E42" s="335" t="s">
        <v>112</v>
      </c>
      <c r="F42" s="8" t="s">
        <v>12</v>
      </c>
      <c r="G42" s="209">
        <v>100</v>
      </c>
      <c r="H42" s="477" t="s">
        <v>412</v>
      </c>
      <c r="I42" s="6">
        <v>6.7</v>
      </c>
      <c r="J42" s="177">
        <f>'BDI DIFERENCIAL'!$R$4</f>
        <v>0.16</v>
      </c>
      <c r="K42" s="208">
        <f t="shared" si="2"/>
        <v>777.19999999999993</v>
      </c>
      <c r="L42" s="355">
        <v>91928</v>
      </c>
      <c r="M42" s="156" t="s">
        <v>196</v>
      </c>
    </row>
    <row r="43" spans="3:14" ht="49.5" customHeight="1">
      <c r="C43" s="462"/>
      <c r="D43" s="188">
        <v>7</v>
      </c>
      <c r="E43" s="353" t="s">
        <v>145</v>
      </c>
      <c r="F43" s="8" t="s">
        <v>12</v>
      </c>
      <c r="G43" s="209">
        <v>100</v>
      </c>
      <c r="H43" s="478"/>
      <c r="I43" s="6">
        <v>9.3800000000000008</v>
      </c>
      <c r="J43" s="177">
        <f>'BDI DIFERENCIAL'!$R$4</f>
        <v>0.16</v>
      </c>
      <c r="K43" s="208">
        <f t="shared" si="2"/>
        <v>1088.0800000000002</v>
      </c>
      <c r="L43" s="355">
        <v>91930</v>
      </c>
      <c r="M43" s="156" t="s">
        <v>196</v>
      </c>
    </row>
    <row r="44" spans="3:14" ht="118.5" customHeight="1">
      <c r="C44" s="462"/>
      <c r="D44" s="188">
        <v>8</v>
      </c>
      <c r="E44" s="356" t="s">
        <v>426</v>
      </c>
      <c r="F44" s="8" t="s">
        <v>30</v>
      </c>
      <c r="G44" s="209">
        <v>20</v>
      </c>
      <c r="H44" s="327" t="s">
        <v>413</v>
      </c>
      <c r="I44" s="6">
        <v>142.71</v>
      </c>
      <c r="J44" s="177">
        <f>'BDI DIFERENCIAL'!$R$4</f>
        <v>0.16</v>
      </c>
      <c r="K44" s="208">
        <f t="shared" si="2"/>
        <v>3310.8719999999998</v>
      </c>
      <c r="L44" s="355" t="s">
        <v>427</v>
      </c>
      <c r="M44" s="156" t="s">
        <v>204</v>
      </c>
    </row>
    <row r="45" spans="3:14" ht="95.25" customHeight="1">
      <c r="C45" s="462"/>
      <c r="D45" s="188">
        <v>9</v>
      </c>
      <c r="E45" s="330" t="s">
        <v>215</v>
      </c>
      <c r="F45" s="8" t="s">
        <v>30</v>
      </c>
      <c r="G45" s="209">
        <v>8</v>
      </c>
      <c r="H45" s="326" t="s">
        <v>385</v>
      </c>
      <c r="I45" s="6">
        <v>93.39</v>
      </c>
      <c r="J45" s="177">
        <f>'BDI DIFERENCIAL'!$R$4</f>
        <v>0.16</v>
      </c>
      <c r="K45" s="208">
        <f t="shared" si="2"/>
        <v>866.65919999999994</v>
      </c>
      <c r="L45" s="355">
        <v>97593</v>
      </c>
      <c r="M45" s="156" t="s">
        <v>196</v>
      </c>
    </row>
    <row r="46" spans="3:14" ht="86.25" customHeight="1">
      <c r="C46" s="462"/>
      <c r="D46" s="188">
        <v>10</v>
      </c>
      <c r="E46" s="329" t="s">
        <v>147</v>
      </c>
      <c r="F46" s="4" t="s">
        <v>109</v>
      </c>
      <c r="G46" s="209">
        <v>10</v>
      </c>
      <c r="H46" s="327" t="s">
        <v>386</v>
      </c>
      <c r="I46" s="60">
        <v>69.5</v>
      </c>
      <c r="J46" s="177">
        <f>'BDI DIFERENCIAL'!$R$4</f>
        <v>0.16</v>
      </c>
      <c r="K46" s="208">
        <f t="shared" si="2"/>
        <v>806.19999999999993</v>
      </c>
      <c r="L46" s="355" t="s">
        <v>148</v>
      </c>
      <c r="M46" s="156" t="s">
        <v>204</v>
      </c>
    </row>
    <row r="47" spans="3:14" ht="198" customHeight="1">
      <c r="C47" s="462"/>
      <c r="D47" s="188">
        <v>11</v>
      </c>
      <c r="E47" s="329" t="s">
        <v>149</v>
      </c>
      <c r="F47" s="4" t="s">
        <v>30</v>
      </c>
      <c r="G47" s="209">
        <v>4</v>
      </c>
      <c r="H47" s="331" t="s">
        <v>414</v>
      </c>
      <c r="I47" s="60">
        <v>197.53</v>
      </c>
      <c r="J47" s="177">
        <f>'BDI DIFERENCIAL'!$R$4</f>
        <v>0.16</v>
      </c>
      <c r="K47" s="208">
        <f t="shared" si="2"/>
        <v>916.53919999999994</v>
      </c>
      <c r="L47" s="355" t="s">
        <v>150</v>
      </c>
      <c r="M47" s="156" t="s">
        <v>204</v>
      </c>
    </row>
    <row r="48" spans="3:14" ht="152.25" customHeight="1">
      <c r="C48" s="462"/>
      <c r="D48" s="188">
        <v>12</v>
      </c>
      <c r="E48" s="353" t="s">
        <v>113</v>
      </c>
      <c r="F48" s="12" t="s">
        <v>1</v>
      </c>
      <c r="G48" s="11">
        <v>6</v>
      </c>
      <c r="H48" s="332" t="s">
        <v>387</v>
      </c>
      <c r="I48" s="14">
        <v>11.93</v>
      </c>
      <c r="J48" s="177">
        <f>'BDI DIFERENCIAL'!$R$4</f>
        <v>0.16</v>
      </c>
      <c r="K48" s="208">
        <f t="shared" si="2"/>
        <v>83.032799999999995</v>
      </c>
      <c r="L48" s="8">
        <v>34653</v>
      </c>
      <c r="M48" s="156" t="s">
        <v>196</v>
      </c>
      <c r="N48" s="21"/>
    </row>
    <row r="49" spans="2:14" ht="69" customHeight="1">
      <c r="C49" s="462"/>
      <c r="D49" s="188">
        <v>13</v>
      </c>
      <c r="E49" s="335" t="s">
        <v>114</v>
      </c>
      <c r="F49" s="12" t="s">
        <v>1</v>
      </c>
      <c r="G49" s="11">
        <v>6</v>
      </c>
      <c r="H49" s="332" t="s">
        <v>388</v>
      </c>
      <c r="I49" s="14">
        <v>68.38</v>
      </c>
      <c r="J49" s="177">
        <f>'BDI DIFERENCIAL'!$R$4</f>
        <v>0.16</v>
      </c>
      <c r="K49" s="208">
        <f t="shared" si="2"/>
        <v>475.92479999999995</v>
      </c>
      <c r="L49" s="8">
        <v>34616</v>
      </c>
      <c r="M49" s="156" t="s">
        <v>196</v>
      </c>
      <c r="N49" s="21"/>
    </row>
    <row r="50" spans="2:14" ht="114" customHeight="1">
      <c r="C50" s="462"/>
      <c r="D50" s="188">
        <v>14</v>
      </c>
      <c r="E50" s="335" t="s">
        <v>115</v>
      </c>
      <c r="F50" s="12" t="s">
        <v>1</v>
      </c>
      <c r="G50" s="11">
        <v>4</v>
      </c>
      <c r="H50" s="324" t="s">
        <v>389</v>
      </c>
      <c r="I50" s="14">
        <v>15.91</v>
      </c>
      <c r="J50" s="177">
        <f>'BDI DIFERENCIAL'!$R$4</f>
        <v>0.16</v>
      </c>
      <c r="K50" s="208">
        <f t="shared" si="2"/>
        <v>73.822400000000002</v>
      </c>
      <c r="L50" s="8">
        <v>34686</v>
      </c>
      <c r="M50" s="156" t="s">
        <v>196</v>
      </c>
      <c r="N50" s="21"/>
    </row>
    <row r="51" spans="2:14" ht="72" customHeight="1">
      <c r="C51" s="462"/>
      <c r="D51" s="188">
        <v>15</v>
      </c>
      <c r="E51" s="335" t="s">
        <v>116</v>
      </c>
      <c r="F51" s="12" t="s">
        <v>1</v>
      </c>
      <c r="G51" s="11">
        <v>1</v>
      </c>
      <c r="H51" s="333" t="s">
        <v>406</v>
      </c>
      <c r="I51" s="14">
        <v>60.57</v>
      </c>
      <c r="J51" s="177">
        <f>'BDI DIFERENCIAL'!$R$4</f>
        <v>0.16</v>
      </c>
      <c r="K51" s="208">
        <f t="shared" si="2"/>
        <v>70.261200000000002</v>
      </c>
      <c r="L51" s="8">
        <v>34623</v>
      </c>
      <c r="M51" s="156" t="s">
        <v>196</v>
      </c>
      <c r="N51" s="21"/>
    </row>
    <row r="52" spans="2:14" ht="153.75" customHeight="1">
      <c r="C52" s="462"/>
      <c r="D52" s="188">
        <v>16</v>
      </c>
      <c r="E52" s="335" t="s">
        <v>80</v>
      </c>
      <c r="F52" s="12" t="s">
        <v>1</v>
      </c>
      <c r="G52" s="11">
        <v>6</v>
      </c>
      <c r="H52" s="332" t="s">
        <v>415</v>
      </c>
      <c r="I52" s="14">
        <v>18.53</v>
      </c>
      <c r="J52" s="177">
        <f>'BDI DIFERENCIAL'!$R$4</f>
        <v>0.16</v>
      </c>
      <c r="K52" s="208">
        <f t="shared" si="2"/>
        <v>128.96880000000002</v>
      </c>
      <c r="L52" s="8">
        <v>91952</v>
      </c>
      <c r="M52" s="156" t="s">
        <v>196</v>
      </c>
      <c r="N52" s="21"/>
    </row>
    <row r="53" spans="2:14" ht="78.75" customHeight="1">
      <c r="C53" s="462"/>
      <c r="D53" s="188">
        <v>17</v>
      </c>
      <c r="E53" s="335" t="s">
        <v>81</v>
      </c>
      <c r="F53" s="12" t="s">
        <v>1</v>
      </c>
      <c r="G53" s="11">
        <v>6</v>
      </c>
      <c r="H53" s="332" t="s">
        <v>390</v>
      </c>
      <c r="I53" s="14">
        <v>34.26</v>
      </c>
      <c r="J53" s="177">
        <f>'BDI DIFERENCIAL'!$R$4</f>
        <v>0.16</v>
      </c>
      <c r="K53" s="208">
        <f t="shared" si="2"/>
        <v>238.44959999999998</v>
      </c>
      <c r="L53" s="8">
        <v>91958</v>
      </c>
      <c r="M53" s="156" t="s">
        <v>196</v>
      </c>
      <c r="N53" s="21"/>
    </row>
    <row r="54" spans="2:14" ht="85.5">
      <c r="C54" s="462"/>
      <c r="D54" s="188">
        <v>18</v>
      </c>
      <c r="E54" s="335" t="s">
        <v>117</v>
      </c>
      <c r="F54" s="12" t="s">
        <v>1</v>
      </c>
      <c r="G54" s="11">
        <v>4</v>
      </c>
      <c r="H54" s="333" t="s">
        <v>391</v>
      </c>
      <c r="I54" s="14">
        <v>4.3600000000000003</v>
      </c>
      <c r="J54" s="177">
        <f>'BDI DIFERENCIAL'!$R$4</f>
        <v>0.16</v>
      </c>
      <c r="K54" s="208">
        <f t="shared" si="2"/>
        <v>20.230399999999999</v>
      </c>
      <c r="L54" s="8">
        <v>21127</v>
      </c>
      <c r="M54" s="156" t="s">
        <v>196</v>
      </c>
      <c r="N54" s="21"/>
    </row>
    <row r="55" spans="2:14" ht="71.25">
      <c r="C55" s="462"/>
      <c r="D55" s="188">
        <v>19</v>
      </c>
      <c r="E55" s="340" t="s">
        <v>216</v>
      </c>
      <c r="F55" s="56" t="s">
        <v>4</v>
      </c>
      <c r="G55" s="57">
        <v>200</v>
      </c>
      <c r="H55" s="336" t="s">
        <v>416</v>
      </c>
      <c r="I55" s="58">
        <v>5.03</v>
      </c>
      <c r="J55" s="177">
        <f>'BDI DIFERENCIAL'!$R$4</f>
        <v>0.16</v>
      </c>
      <c r="K55" s="208">
        <f t="shared" si="2"/>
        <v>1166.9599999999998</v>
      </c>
      <c r="L55" s="215" t="s">
        <v>217</v>
      </c>
      <c r="M55" s="216" t="s">
        <v>204</v>
      </c>
      <c r="N55" s="21"/>
    </row>
    <row r="56" spans="2:14" ht="57">
      <c r="C56" s="462"/>
      <c r="D56" s="188">
        <v>20</v>
      </c>
      <c r="E56" s="214" t="s">
        <v>218</v>
      </c>
      <c r="F56" s="56" t="s">
        <v>30</v>
      </c>
      <c r="G56" s="57">
        <v>20</v>
      </c>
      <c r="H56" s="337" t="s">
        <v>417</v>
      </c>
      <c r="I56" s="58">
        <v>16.3</v>
      </c>
      <c r="J56" s="177">
        <f>'BDI DIFERENCIAL'!$R$4</f>
        <v>0.16</v>
      </c>
      <c r="K56" s="208">
        <f t="shared" si="2"/>
        <v>378.16</v>
      </c>
      <c r="L56" s="215" t="s">
        <v>219</v>
      </c>
      <c r="M56" s="216" t="s">
        <v>204</v>
      </c>
      <c r="N56" s="21"/>
    </row>
    <row r="57" spans="2:14" ht="57.75" thickBot="1">
      <c r="C57" s="462"/>
      <c r="D57" s="188">
        <v>21</v>
      </c>
      <c r="E57" s="339" t="s">
        <v>141</v>
      </c>
      <c r="F57" s="211" t="s">
        <v>1</v>
      </c>
      <c r="G57" s="97">
        <v>6</v>
      </c>
      <c r="H57" s="338" t="s">
        <v>392</v>
      </c>
      <c r="I57" s="212">
        <v>13.02</v>
      </c>
      <c r="J57" s="189">
        <f>'BDI DIFERENCIAL'!$R$4</f>
        <v>0.16</v>
      </c>
      <c r="K57" s="217">
        <f t="shared" si="2"/>
        <v>90.619199999999992</v>
      </c>
      <c r="L57" s="215">
        <v>38191</v>
      </c>
      <c r="M57" s="216" t="s">
        <v>196</v>
      </c>
      <c r="N57" s="21"/>
    </row>
    <row r="58" spans="2:14" ht="23.25" customHeight="1" thickBot="1">
      <c r="C58" s="461"/>
      <c r="D58" s="483" t="s">
        <v>24</v>
      </c>
      <c r="E58" s="484"/>
      <c r="F58" s="484"/>
      <c r="G58" s="484"/>
      <c r="H58" s="484"/>
      <c r="I58" s="484"/>
      <c r="J58" s="485"/>
      <c r="K58" s="220">
        <f>SUM(K39:K57)</f>
        <v>14773.017600000001</v>
      </c>
      <c r="L58" s="200"/>
      <c r="M58" s="201"/>
      <c r="N58" s="21"/>
    </row>
    <row r="59" spans="2:14" ht="22.5" customHeight="1" thickBot="1">
      <c r="C59" s="463"/>
      <c r="D59" s="486" t="s">
        <v>220</v>
      </c>
      <c r="E59" s="487"/>
      <c r="F59" s="487"/>
      <c r="G59" s="487"/>
      <c r="H59" s="487"/>
      <c r="I59" s="487"/>
      <c r="J59" s="488"/>
      <c r="K59" s="221">
        <f>K58+K36</f>
        <v>21639.177600000003</v>
      </c>
      <c r="L59" s="202"/>
      <c r="M59" s="198"/>
      <c r="N59" s="21"/>
    </row>
    <row r="60" spans="2:14">
      <c r="C60" s="32"/>
      <c r="D60" s="42"/>
      <c r="E60" s="22"/>
      <c r="F60" s="17"/>
      <c r="G60" s="23"/>
      <c r="H60" s="23"/>
      <c r="I60" s="24"/>
      <c r="J60" s="24"/>
      <c r="K60" s="31"/>
      <c r="L60" s="25"/>
      <c r="N60" s="21"/>
    </row>
    <row r="61" spans="2:14" ht="15.75" thickBot="1">
      <c r="C61" s="3"/>
      <c r="D61" s="49"/>
      <c r="E61" s="3"/>
      <c r="F61" s="3"/>
      <c r="G61" s="19"/>
      <c r="H61" s="19"/>
      <c r="I61" s="20"/>
      <c r="J61" s="20"/>
      <c r="K61" s="3"/>
      <c r="L61" s="3"/>
    </row>
    <row r="62" spans="2:14">
      <c r="B62" s="18"/>
      <c r="C62" s="479" t="s">
        <v>41</v>
      </c>
      <c r="D62" s="464" t="s">
        <v>16</v>
      </c>
      <c r="E62" s="465"/>
      <c r="F62" s="465"/>
      <c r="G62" s="465"/>
      <c r="H62" s="465"/>
      <c r="I62" s="465"/>
      <c r="J62" s="465"/>
      <c r="K62" s="465"/>
      <c r="L62" s="465"/>
      <c r="M62" s="466"/>
    </row>
    <row r="63" spans="2:14" ht="36.75" customHeight="1" thickBot="1">
      <c r="B63" s="18"/>
      <c r="C63" s="480"/>
      <c r="D63" s="467"/>
      <c r="E63" s="468"/>
      <c r="F63" s="468"/>
      <c r="G63" s="468"/>
      <c r="H63" s="468"/>
      <c r="I63" s="468"/>
      <c r="J63" s="468"/>
      <c r="K63" s="468"/>
      <c r="L63" s="468"/>
      <c r="M63" s="469"/>
    </row>
    <row r="64" spans="2:14" ht="23.25" customHeight="1" thickBot="1">
      <c r="B64" s="18"/>
      <c r="C64" s="480"/>
      <c r="D64" s="474" t="s">
        <v>212</v>
      </c>
      <c r="E64" s="475"/>
      <c r="F64" s="475"/>
      <c r="G64" s="475"/>
      <c r="H64" s="475"/>
      <c r="I64" s="475"/>
      <c r="J64" s="475"/>
      <c r="K64" s="475"/>
      <c r="L64" s="475"/>
      <c r="M64" s="476"/>
    </row>
    <row r="65" spans="2:13" ht="30">
      <c r="B65" s="18"/>
      <c r="C65" s="481"/>
      <c r="D65" s="67" t="s">
        <v>51</v>
      </c>
      <c r="E65" s="50" t="s">
        <v>13</v>
      </c>
      <c r="F65" s="50" t="s">
        <v>1</v>
      </c>
      <c r="G65" s="226" t="s">
        <v>403</v>
      </c>
      <c r="H65" s="226" t="s">
        <v>373</v>
      </c>
      <c r="I65" s="51" t="s">
        <v>3</v>
      </c>
      <c r="J65" s="154" t="s">
        <v>201</v>
      </c>
      <c r="K65" s="227" t="s">
        <v>22</v>
      </c>
      <c r="L65" s="228" t="s">
        <v>194</v>
      </c>
      <c r="M65" s="151" t="s">
        <v>195</v>
      </c>
    </row>
    <row r="66" spans="2:13" ht="99.75">
      <c r="B66" s="18"/>
      <c r="C66" s="481"/>
      <c r="D66" s="68">
        <v>1</v>
      </c>
      <c r="E66" s="341" t="s">
        <v>83</v>
      </c>
      <c r="F66" s="4" t="s">
        <v>2</v>
      </c>
      <c r="G66" s="5">
        <v>40</v>
      </c>
      <c r="H66" s="328" t="s">
        <v>393</v>
      </c>
      <c r="I66" s="6">
        <v>26.05</v>
      </c>
      <c r="J66" s="177">
        <f>'BDI CONVENCIONAL'!$R$4</f>
        <v>0.22</v>
      </c>
      <c r="K66" s="7">
        <f>(I66*(1+J66))*G66</f>
        <v>1271.24</v>
      </c>
      <c r="L66" s="96">
        <v>88269</v>
      </c>
      <c r="M66" s="156" t="s">
        <v>196</v>
      </c>
    </row>
    <row r="67" spans="2:13" ht="96" customHeight="1" thickBot="1">
      <c r="B67" s="18"/>
      <c r="C67" s="481"/>
      <c r="D67" s="69">
        <v>2</v>
      </c>
      <c r="E67" s="343" t="s">
        <v>84</v>
      </c>
      <c r="F67" s="9" t="s">
        <v>2</v>
      </c>
      <c r="G67" s="16">
        <v>40</v>
      </c>
      <c r="H67" s="342" t="s">
        <v>394</v>
      </c>
      <c r="I67" s="10">
        <v>20.52</v>
      </c>
      <c r="J67" s="189">
        <f>'BDI CONVENCIONAL'!$R$4</f>
        <v>0.22</v>
      </c>
      <c r="K67" s="229">
        <f>(I67*(1+J67))*G67</f>
        <v>1001.376</v>
      </c>
      <c r="L67" s="230">
        <v>88239</v>
      </c>
      <c r="M67" s="213" t="s">
        <v>196</v>
      </c>
    </row>
    <row r="68" spans="2:13" ht="33" customHeight="1" thickBot="1">
      <c r="B68" s="18"/>
      <c r="C68" s="480"/>
      <c r="D68" s="483" t="s">
        <v>23</v>
      </c>
      <c r="E68" s="484"/>
      <c r="F68" s="484"/>
      <c r="G68" s="484"/>
      <c r="H68" s="484"/>
      <c r="I68" s="484"/>
      <c r="J68" s="484"/>
      <c r="K68" s="223">
        <f>SUM(K66:K67)</f>
        <v>2272.616</v>
      </c>
      <c r="L68" s="224"/>
      <c r="M68" s="225"/>
    </row>
    <row r="69" spans="2:13" ht="21.75" customHeight="1" thickBot="1">
      <c r="C69" s="480"/>
      <c r="D69" s="436" t="s">
        <v>221</v>
      </c>
      <c r="E69" s="437"/>
      <c r="F69" s="437"/>
      <c r="G69" s="437"/>
      <c r="H69" s="437"/>
      <c r="I69" s="437"/>
      <c r="J69" s="437"/>
      <c r="K69" s="437"/>
      <c r="L69" s="437"/>
      <c r="M69" s="438"/>
    </row>
    <row r="70" spans="2:13" ht="30">
      <c r="C70" s="481"/>
      <c r="D70" s="67" t="s">
        <v>51</v>
      </c>
      <c r="E70" s="50" t="s">
        <v>14</v>
      </c>
      <c r="F70" s="50" t="s">
        <v>1</v>
      </c>
      <c r="G70" s="226" t="s">
        <v>403</v>
      </c>
      <c r="H70" s="226" t="s">
        <v>382</v>
      </c>
      <c r="I70" s="51" t="s">
        <v>3</v>
      </c>
      <c r="J70" s="154" t="s">
        <v>202</v>
      </c>
      <c r="K70" s="227" t="s">
        <v>22</v>
      </c>
      <c r="L70" s="228" t="s">
        <v>194</v>
      </c>
      <c r="M70" s="151" t="s">
        <v>195</v>
      </c>
    </row>
    <row r="71" spans="2:13" ht="89.25" customHeight="1">
      <c r="C71" s="481"/>
      <c r="D71" s="68">
        <v>3</v>
      </c>
      <c r="E71" s="237" t="s">
        <v>151</v>
      </c>
      <c r="F71" s="12" t="s">
        <v>17</v>
      </c>
      <c r="G71" s="11">
        <v>2</v>
      </c>
      <c r="H71" s="322" t="s">
        <v>418</v>
      </c>
      <c r="I71" s="14">
        <v>32.26</v>
      </c>
      <c r="J71" s="177">
        <f>'BDI DIFERENCIAL'!$R$4</f>
        <v>0.16</v>
      </c>
      <c r="K71" s="11">
        <f>(I71*(1+J71))*G71</f>
        <v>74.843199999999996</v>
      </c>
      <c r="L71" s="8">
        <v>345</v>
      </c>
      <c r="M71" s="156" t="s">
        <v>196</v>
      </c>
    </row>
    <row r="72" spans="2:13" ht="88.5" customHeight="1">
      <c r="C72" s="481"/>
      <c r="D72" s="68">
        <v>4</v>
      </c>
      <c r="E72" s="237" t="s">
        <v>86</v>
      </c>
      <c r="F72" s="12" t="s">
        <v>17</v>
      </c>
      <c r="G72" s="11">
        <v>3</v>
      </c>
      <c r="H72" s="333" t="s">
        <v>419</v>
      </c>
      <c r="I72" s="14">
        <v>0.59</v>
      </c>
      <c r="J72" s="177">
        <f>'BDI DIFERENCIAL'!$R$4</f>
        <v>0.16</v>
      </c>
      <c r="K72" s="11">
        <f t="shared" ref="K72:K76" si="3">(I72*(1+J72))*G72</f>
        <v>2.0531999999999995</v>
      </c>
      <c r="L72" s="8">
        <v>36870</v>
      </c>
      <c r="M72" s="156" t="s">
        <v>196</v>
      </c>
    </row>
    <row r="73" spans="2:13" ht="138" customHeight="1">
      <c r="C73" s="481"/>
      <c r="D73" s="68">
        <v>5</v>
      </c>
      <c r="E73" s="334" t="s">
        <v>85</v>
      </c>
      <c r="F73" s="12" t="s">
        <v>1</v>
      </c>
      <c r="G73" s="11">
        <v>10</v>
      </c>
      <c r="H73" s="324" t="s">
        <v>420</v>
      </c>
      <c r="I73" s="14">
        <v>10.76</v>
      </c>
      <c r="J73" s="177">
        <f>'BDI DIFERENCIAL'!$R$4</f>
        <v>0.16</v>
      </c>
      <c r="K73" s="11">
        <f t="shared" si="3"/>
        <v>124.81599999999999</v>
      </c>
      <c r="L73" s="8">
        <v>4812</v>
      </c>
      <c r="M73" s="156" t="s">
        <v>196</v>
      </c>
    </row>
    <row r="74" spans="2:13" ht="128.25">
      <c r="C74" s="481"/>
      <c r="D74" s="68">
        <v>6</v>
      </c>
      <c r="E74" s="335" t="s">
        <v>223</v>
      </c>
      <c r="F74" s="12" t="s">
        <v>224</v>
      </c>
      <c r="G74" s="11">
        <v>20</v>
      </c>
      <c r="H74" s="324" t="s">
        <v>395</v>
      </c>
      <c r="I74" s="14">
        <v>126.61</v>
      </c>
      <c r="J74" s="177">
        <f>'BDI DIFERENCIAL'!$R$4</f>
        <v>0.16</v>
      </c>
      <c r="K74" s="11">
        <f t="shared" si="3"/>
        <v>2937.3519999999999</v>
      </c>
      <c r="L74" s="232" t="s">
        <v>225</v>
      </c>
      <c r="M74" s="156" t="s">
        <v>204</v>
      </c>
    </row>
    <row r="75" spans="2:13" ht="71.25">
      <c r="C75" s="481"/>
      <c r="D75" s="68">
        <v>7</v>
      </c>
      <c r="E75" s="237" t="s">
        <v>19</v>
      </c>
      <c r="F75" s="12" t="s">
        <v>17</v>
      </c>
      <c r="G75" s="11">
        <v>2</v>
      </c>
      <c r="H75" s="333" t="s">
        <v>396</v>
      </c>
      <c r="I75" s="14">
        <v>22.3</v>
      </c>
      <c r="J75" s="177">
        <f>'BDI DIFERENCIAL'!$R$4</f>
        <v>0.16</v>
      </c>
      <c r="K75" s="11">
        <f t="shared" si="3"/>
        <v>51.735999999999997</v>
      </c>
      <c r="L75" s="8">
        <v>5061</v>
      </c>
      <c r="M75" s="156" t="s">
        <v>196</v>
      </c>
    </row>
    <row r="76" spans="2:13" ht="87.75" customHeight="1" thickBot="1">
      <c r="B76" t="s">
        <v>118</v>
      </c>
      <c r="C76" s="481"/>
      <c r="D76" s="69">
        <v>8</v>
      </c>
      <c r="E76" s="339" t="s">
        <v>18</v>
      </c>
      <c r="F76" s="211" t="s">
        <v>17</v>
      </c>
      <c r="G76" s="97">
        <v>3</v>
      </c>
      <c r="H76" s="333" t="s">
        <v>397</v>
      </c>
      <c r="I76" s="212">
        <v>24.18</v>
      </c>
      <c r="J76" s="189">
        <f>'BDI DIFERENCIAL'!$R$4</f>
        <v>0.16</v>
      </c>
      <c r="K76" s="11">
        <f t="shared" si="3"/>
        <v>84.146399999999986</v>
      </c>
      <c r="L76" s="215">
        <v>5067</v>
      </c>
      <c r="M76" s="216" t="s">
        <v>196</v>
      </c>
    </row>
    <row r="77" spans="2:13" ht="25.5" customHeight="1" thickBot="1">
      <c r="C77" s="480"/>
      <c r="D77" s="433" t="s">
        <v>24</v>
      </c>
      <c r="E77" s="434"/>
      <c r="F77" s="434"/>
      <c r="G77" s="434"/>
      <c r="H77" s="434"/>
      <c r="I77" s="434"/>
      <c r="J77" s="434"/>
      <c r="K77" s="199">
        <f>SUM(K71:K76)</f>
        <v>3274.9467999999997</v>
      </c>
      <c r="L77" s="200"/>
      <c r="M77" s="201"/>
    </row>
    <row r="78" spans="2:13" ht="23.25" customHeight="1" thickBot="1">
      <c r="C78" s="482"/>
      <c r="D78" s="413" t="s">
        <v>222</v>
      </c>
      <c r="E78" s="414"/>
      <c r="F78" s="414"/>
      <c r="G78" s="414"/>
      <c r="H78" s="414"/>
      <c r="I78" s="414"/>
      <c r="J78" s="414"/>
      <c r="K78" s="197">
        <f>K77+K68</f>
        <v>5547.5627999999997</v>
      </c>
      <c r="L78" s="202"/>
      <c r="M78" s="198"/>
    </row>
    <row r="79" spans="2:13">
      <c r="D79" s="49"/>
      <c r="E79" s="22"/>
      <c r="F79" s="17"/>
      <c r="G79" s="23"/>
      <c r="H79" s="23"/>
      <c r="I79" s="24"/>
      <c r="J79" s="24"/>
      <c r="K79" s="31"/>
      <c r="L79" s="25"/>
    </row>
    <row r="80" spans="2:13" ht="15.75" thickBot="1">
      <c r="D80" s="49"/>
      <c r="E80" s="3"/>
      <c r="F80" s="3"/>
      <c r="G80" s="19"/>
      <c r="H80" s="19"/>
      <c r="I80" s="20"/>
      <c r="J80" s="20"/>
      <c r="K80" s="3"/>
      <c r="L80" s="3"/>
    </row>
    <row r="81" spans="3:13">
      <c r="C81" s="441" t="s">
        <v>44</v>
      </c>
      <c r="D81" s="464" t="s">
        <v>25</v>
      </c>
      <c r="E81" s="465"/>
      <c r="F81" s="465"/>
      <c r="G81" s="465"/>
      <c r="H81" s="465"/>
      <c r="I81" s="465"/>
      <c r="J81" s="465"/>
      <c r="K81" s="465"/>
      <c r="L81" s="465"/>
      <c r="M81" s="466"/>
    </row>
    <row r="82" spans="3:13" ht="34.5" customHeight="1" thickBot="1">
      <c r="C82" s="442"/>
      <c r="D82" s="467"/>
      <c r="E82" s="468"/>
      <c r="F82" s="468"/>
      <c r="G82" s="468"/>
      <c r="H82" s="468"/>
      <c r="I82" s="468"/>
      <c r="J82" s="468"/>
      <c r="K82" s="468"/>
      <c r="L82" s="468"/>
      <c r="M82" s="469"/>
    </row>
    <row r="83" spans="3:13" ht="23.25" customHeight="1" thickBot="1">
      <c r="C83" s="442"/>
      <c r="D83" s="436" t="s">
        <v>212</v>
      </c>
      <c r="E83" s="437"/>
      <c r="F83" s="437"/>
      <c r="G83" s="437"/>
      <c r="H83" s="437"/>
      <c r="I83" s="437"/>
      <c r="J83" s="437"/>
      <c r="K83" s="437"/>
      <c r="L83" s="437"/>
      <c r="M83" s="438"/>
    </row>
    <row r="84" spans="3:13" ht="30">
      <c r="C84" s="443"/>
      <c r="D84" s="67" t="s">
        <v>51</v>
      </c>
      <c r="E84" s="50" t="s">
        <v>13</v>
      </c>
      <c r="F84" s="50" t="s">
        <v>1</v>
      </c>
      <c r="G84" s="226" t="s">
        <v>403</v>
      </c>
      <c r="H84" s="226" t="s">
        <v>373</v>
      </c>
      <c r="I84" s="51" t="s">
        <v>3</v>
      </c>
      <c r="J84" s="154" t="s">
        <v>201</v>
      </c>
      <c r="K84" s="227" t="s">
        <v>22</v>
      </c>
      <c r="L84" s="228" t="s">
        <v>194</v>
      </c>
      <c r="M84" s="151" t="s">
        <v>195</v>
      </c>
    </row>
    <row r="85" spans="3:13" ht="69" customHeight="1">
      <c r="C85" s="443"/>
      <c r="D85" s="68">
        <v>1</v>
      </c>
      <c r="E85" s="344" t="s">
        <v>26</v>
      </c>
      <c r="F85" s="4" t="s">
        <v>2</v>
      </c>
      <c r="G85" s="5">
        <v>60</v>
      </c>
      <c r="H85" s="328" t="s">
        <v>398</v>
      </c>
      <c r="I85" s="6">
        <v>25.58</v>
      </c>
      <c r="J85" s="177">
        <f>'BDI CONVENCIONAL'!$R$4</f>
        <v>0.22</v>
      </c>
      <c r="K85" s="7">
        <f>(I85*(1+J85))*G85</f>
        <v>1872.4559999999997</v>
      </c>
      <c r="L85" s="96">
        <v>88267</v>
      </c>
      <c r="M85" s="156" t="s">
        <v>196</v>
      </c>
    </row>
    <row r="86" spans="3:13" ht="127.5" customHeight="1">
      <c r="C86" s="443"/>
      <c r="D86" s="68">
        <v>2</v>
      </c>
      <c r="E86" s="341" t="s">
        <v>27</v>
      </c>
      <c r="F86" s="4" t="s">
        <v>2</v>
      </c>
      <c r="G86" s="5">
        <v>40</v>
      </c>
      <c r="H86" s="327" t="s">
        <v>399</v>
      </c>
      <c r="I86" s="6">
        <v>26.2</v>
      </c>
      <c r="J86" s="177">
        <f>'BDI CONVENCIONAL'!$R$4</f>
        <v>0.22</v>
      </c>
      <c r="K86" s="7">
        <f t="shared" ref="K86:K88" si="4">(I86*(1+J86))*G86</f>
        <v>1278.56</v>
      </c>
      <c r="L86" s="96">
        <v>88309</v>
      </c>
      <c r="M86" s="156" t="s">
        <v>196</v>
      </c>
    </row>
    <row r="87" spans="3:13" ht="53.25" customHeight="1">
      <c r="C87" s="443"/>
      <c r="D87" s="68">
        <v>3</v>
      </c>
      <c r="E87" s="341" t="s">
        <v>28</v>
      </c>
      <c r="F87" s="4" t="s">
        <v>2</v>
      </c>
      <c r="G87" s="5">
        <v>40</v>
      </c>
      <c r="H87" s="328" t="s">
        <v>400</v>
      </c>
      <c r="I87" s="6">
        <v>19.39</v>
      </c>
      <c r="J87" s="177">
        <f>'BDI CONVENCIONAL'!$R$4</f>
        <v>0.22</v>
      </c>
      <c r="K87" s="7">
        <f t="shared" si="4"/>
        <v>946.23199999999997</v>
      </c>
      <c r="L87" s="96">
        <v>88316</v>
      </c>
      <c r="M87" s="156" t="s">
        <v>196</v>
      </c>
    </row>
    <row r="88" spans="3:13" ht="53.25" customHeight="1" thickBot="1">
      <c r="C88" s="443"/>
      <c r="D88" s="69">
        <v>5</v>
      </c>
      <c r="E88" s="350" t="s">
        <v>29</v>
      </c>
      <c r="F88" s="9" t="s">
        <v>2</v>
      </c>
      <c r="G88" s="16">
        <v>60</v>
      </c>
      <c r="H88" s="342" t="s">
        <v>401</v>
      </c>
      <c r="I88" s="10">
        <v>20.100000000000001</v>
      </c>
      <c r="J88" s="177">
        <f>'BDI CONVENCIONAL'!$R$4</f>
        <v>0.22</v>
      </c>
      <c r="K88" s="7">
        <f t="shared" si="4"/>
        <v>1471.3200000000002</v>
      </c>
      <c r="L88" s="233">
        <v>88248</v>
      </c>
      <c r="M88" s="216" t="s">
        <v>196</v>
      </c>
    </row>
    <row r="89" spans="3:13" ht="30.75" customHeight="1" thickBot="1">
      <c r="C89" s="442"/>
      <c r="D89" s="433" t="s">
        <v>23</v>
      </c>
      <c r="E89" s="434"/>
      <c r="F89" s="434"/>
      <c r="G89" s="434"/>
      <c r="H89" s="434"/>
      <c r="I89" s="434"/>
      <c r="J89" s="434"/>
      <c r="K89" s="222">
        <f>SUM(K85:K88)</f>
        <v>5568.5679999999993</v>
      </c>
      <c r="L89" s="219"/>
      <c r="M89" s="33"/>
    </row>
    <row r="90" spans="3:13" ht="24" customHeight="1" thickBot="1">
      <c r="C90" s="442"/>
      <c r="D90" s="436" t="s">
        <v>198</v>
      </c>
      <c r="E90" s="437"/>
      <c r="F90" s="437"/>
      <c r="G90" s="437"/>
      <c r="H90" s="437"/>
      <c r="I90" s="437"/>
      <c r="J90" s="437"/>
      <c r="K90" s="437"/>
      <c r="L90" s="437"/>
      <c r="M90" s="438"/>
    </row>
    <row r="91" spans="3:13" ht="30">
      <c r="C91" s="443"/>
      <c r="D91" s="67" t="s">
        <v>199</v>
      </c>
      <c r="E91" s="238" t="s">
        <v>14</v>
      </c>
      <c r="F91" s="50" t="s">
        <v>1</v>
      </c>
      <c r="G91" s="226" t="s">
        <v>403</v>
      </c>
      <c r="H91" s="226" t="s">
        <v>373</v>
      </c>
      <c r="I91" s="51" t="s">
        <v>3</v>
      </c>
      <c r="J91" s="154" t="s">
        <v>202</v>
      </c>
      <c r="K91" s="227" t="s">
        <v>22</v>
      </c>
      <c r="L91" s="228" t="s">
        <v>194</v>
      </c>
      <c r="M91" s="151" t="s">
        <v>195</v>
      </c>
    </row>
    <row r="92" spans="3:13" ht="216.75" customHeight="1">
      <c r="C92" s="443"/>
      <c r="D92" s="239">
        <v>6</v>
      </c>
      <c r="E92" s="335" t="s">
        <v>102</v>
      </c>
      <c r="F92" s="12" t="s">
        <v>1</v>
      </c>
      <c r="G92" s="11">
        <v>2</v>
      </c>
      <c r="H92" s="492" t="s">
        <v>421</v>
      </c>
      <c r="I92" s="14">
        <v>40.619999999999997</v>
      </c>
      <c r="J92" s="177">
        <f>'BDI DIFERENCIAL'!$R$4</f>
        <v>0.16</v>
      </c>
      <c r="K92" s="11">
        <f>(I92*(1+J92))*G92</f>
        <v>94.238399999999984</v>
      </c>
      <c r="L92" s="96">
        <v>142</v>
      </c>
      <c r="M92" s="156" t="s">
        <v>196</v>
      </c>
    </row>
    <row r="93" spans="3:13" ht="25.5">
      <c r="C93" s="443"/>
      <c r="D93" s="188">
        <v>7</v>
      </c>
      <c r="E93" s="59" t="s">
        <v>87</v>
      </c>
      <c r="F93" s="12" t="s">
        <v>1</v>
      </c>
      <c r="G93" s="11">
        <v>4</v>
      </c>
      <c r="H93" s="493"/>
      <c r="I93" s="14">
        <v>7.64</v>
      </c>
      <c r="J93" s="177">
        <f>'BDI DIFERENCIAL'!$R$4</f>
        <v>0.16</v>
      </c>
      <c r="K93" s="11">
        <f t="shared" ref="K93:K129" si="5">(I93*(1+J93))*G93</f>
        <v>35.449599999999997</v>
      </c>
      <c r="L93" s="96">
        <v>110</v>
      </c>
      <c r="M93" s="156" t="s">
        <v>196</v>
      </c>
    </row>
    <row r="94" spans="3:13">
      <c r="C94" s="443"/>
      <c r="D94" s="188">
        <v>8</v>
      </c>
      <c r="E94" s="59" t="s">
        <v>88</v>
      </c>
      <c r="F94" s="12" t="s">
        <v>1</v>
      </c>
      <c r="G94" s="11">
        <v>4</v>
      </c>
      <c r="H94" s="493"/>
      <c r="I94" s="14">
        <v>4.55</v>
      </c>
      <c r="J94" s="177">
        <f>'BDI DIFERENCIAL'!$R$4</f>
        <v>0.16</v>
      </c>
      <c r="K94" s="11">
        <f t="shared" si="5"/>
        <v>21.111999999999998</v>
      </c>
      <c r="L94" s="96">
        <v>109</v>
      </c>
      <c r="M94" s="156" t="s">
        <v>196</v>
      </c>
    </row>
    <row r="95" spans="3:13" ht="25.5">
      <c r="C95" s="443"/>
      <c r="D95" s="188">
        <v>9</v>
      </c>
      <c r="E95" s="59" t="s">
        <v>89</v>
      </c>
      <c r="F95" s="12" t="s">
        <v>1</v>
      </c>
      <c r="G95" s="11">
        <v>4</v>
      </c>
      <c r="H95" s="493"/>
      <c r="I95" s="14">
        <v>2.2000000000000002</v>
      </c>
      <c r="J95" s="177">
        <f>'BDI DIFERENCIAL'!$R$4</f>
        <v>0.16</v>
      </c>
      <c r="K95" s="11">
        <f t="shared" si="5"/>
        <v>10.208</v>
      </c>
      <c r="L95" s="96">
        <v>108</v>
      </c>
      <c r="M95" s="156" t="s">
        <v>196</v>
      </c>
    </row>
    <row r="96" spans="3:13" ht="25.5">
      <c r="C96" s="443"/>
      <c r="D96" s="188">
        <v>10</v>
      </c>
      <c r="E96" s="59" t="s">
        <v>90</v>
      </c>
      <c r="F96" s="12" t="s">
        <v>1</v>
      </c>
      <c r="G96" s="11">
        <v>4</v>
      </c>
      <c r="H96" s="493"/>
      <c r="I96" s="14">
        <v>38.72</v>
      </c>
      <c r="J96" s="177">
        <f>'BDI DIFERENCIAL'!$R$4</f>
        <v>0.16</v>
      </c>
      <c r="K96" s="11">
        <f t="shared" si="5"/>
        <v>179.66079999999999</v>
      </c>
      <c r="L96" s="96">
        <v>7604</v>
      </c>
      <c r="M96" s="156" t="s">
        <v>196</v>
      </c>
    </row>
    <row r="97" spans="3:13" ht="25.5">
      <c r="C97" s="443"/>
      <c r="D97" s="239">
        <v>11</v>
      </c>
      <c r="E97" s="59" t="s">
        <v>90</v>
      </c>
      <c r="F97" s="12" t="s">
        <v>1</v>
      </c>
      <c r="G97" s="11">
        <v>4</v>
      </c>
      <c r="H97" s="493"/>
      <c r="I97" s="14">
        <v>43.63</v>
      </c>
      <c r="J97" s="177">
        <f>'BDI DIFERENCIAL'!$R$4</f>
        <v>0.16</v>
      </c>
      <c r="K97" s="11">
        <f t="shared" si="5"/>
        <v>202.44319999999999</v>
      </c>
      <c r="L97" s="96">
        <v>86913</v>
      </c>
      <c r="M97" s="156" t="s">
        <v>196</v>
      </c>
    </row>
    <row r="98" spans="3:13" ht="25.5">
      <c r="C98" s="443"/>
      <c r="D98" s="188">
        <v>12</v>
      </c>
      <c r="E98" s="235" t="s">
        <v>91</v>
      </c>
      <c r="F98" s="12" t="s">
        <v>1</v>
      </c>
      <c r="G98" s="11">
        <v>8</v>
      </c>
      <c r="H98" s="493"/>
      <c r="I98" s="14">
        <v>3.91</v>
      </c>
      <c r="J98" s="177">
        <f>'BDI DIFERENCIAL'!$R$4</f>
        <v>0.16</v>
      </c>
      <c r="K98" s="11">
        <f t="shared" si="5"/>
        <v>36.284799999999997</v>
      </c>
      <c r="L98" s="96" t="s">
        <v>152</v>
      </c>
      <c r="M98" s="156" t="s">
        <v>204</v>
      </c>
    </row>
    <row r="99" spans="3:13" ht="25.5">
      <c r="C99" s="443"/>
      <c r="D99" s="188">
        <v>13</v>
      </c>
      <c r="E99" s="59" t="s">
        <v>92</v>
      </c>
      <c r="F99" s="12" t="s">
        <v>1</v>
      </c>
      <c r="G99" s="11">
        <v>4</v>
      </c>
      <c r="H99" s="493"/>
      <c r="I99" s="14">
        <v>10.78</v>
      </c>
      <c r="J99" s="177">
        <f>'BDI DIFERENCIAL'!$R$4</f>
        <v>0.16</v>
      </c>
      <c r="K99" s="11">
        <f t="shared" si="5"/>
        <v>50.019199999999991</v>
      </c>
      <c r="L99" s="96">
        <v>6142</v>
      </c>
      <c r="M99" s="156" t="s">
        <v>196</v>
      </c>
    </row>
    <row r="100" spans="3:13">
      <c r="C100" s="443"/>
      <c r="D100" s="188">
        <v>14</v>
      </c>
      <c r="E100" s="59" t="s">
        <v>119</v>
      </c>
      <c r="F100" s="12" t="s">
        <v>1</v>
      </c>
      <c r="G100" s="11">
        <v>4</v>
      </c>
      <c r="H100" s="493"/>
      <c r="I100" s="14">
        <v>41.45</v>
      </c>
      <c r="J100" s="177">
        <f>'BDI DIFERENCIAL'!$R$4</f>
        <v>0.16</v>
      </c>
      <c r="K100" s="11">
        <f t="shared" si="5"/>
        <v>192.328</v>
      </c>
      <c r="L100" s="96">
        <v>377</v>
      </c>
      <c r="M100" s="156" t="s">
        <v>196</v>
      </c>
    </row>
    <row r="101" spans="3:13" ht="25.5">
      <c r="C101" s="443"/>
      <c r="D101" s="188">
        <v>15</v>
      </c>
      <c r="E101" s="59" t="s">
        <v>93</v>
      </c>
      <c r="F101" s="12" t="s">
        <v>1</v>
      </c>
      <c r="G101" s="11">
        <v>4</v>
      </c>
      <c r="H101" s="493"/>
      <c r="I101" s="14">
        <v>15.15</v>
      </c>
      <c r="J101" s="177">
        <f>'BDI DIFERENCIAL'!$R$4</f>
        <v>0.16</v>
      </c>
      <c r="K101" s="11">
        <f t="shared" si="5"/>
        <v>70.295999999999992</v>
      </c>
      <c r="L101" s="96">
        <v>6138</v>
      </c>
      <c r="M101" s="156" t="s">
        <v>196</v>
      </c>
    </row>
    <row r="102" spans="3:13">
      <c r="C102" s="443"/>
      <c r="D102" s="239">
        <v>16</v>
      </c>
      <c r="E102" s="59" t="s">
        <v>94</v>
      </c>
      <c r="F102" s="12" t="s">
        <v>1</v>
      </c>
      <c r="G102" s="11">
        <v>4</v>
      </c>
      <c r="H102" s="493"/>
      <c r="I102" s="14">
        <v>1.3</v>
      </c>
      <c r="J102" s="177">
        <f>'BDI DIFERENCIAL'!$R$4</f>
        <v>0.16</v>
      </c>
      <c r="K102" s="11">
        <f t="shared" si="5"/>
        <v>6.032</v>
      </c>
      <c r="L102" s="96">
        <v>7138</v>
      </c>
      <c r="M102" s="156" t="s">
        <v>196</v>
      </c>
    </row>
    <row r="103" spans="3:13">
      <c r="C103" s="443"/>
      <c r="D103" s="188">
        <v>17</v>
      </c>
      <c r="E103" s="59" t="s">
        <v>95</v>
      </c>
      <c r="F103" s="12" t="s">
        <v>1</v>
      </c>
      <c r="G103" s="11">
        <v>4</v>
      </c>
      <c r="H103" s="493"/>
      <c r="I103" s="14">
        <v>1.48</v>
      </c>
      <c r="J103" s="177">
        <f>'BDI DIFERENCIAL'!$R$4</f>
        <v>0.16</v>
      </c>
      <c r="K103" s="11">
        <f t="shared" si="5"/>
        <v>6.8671999999999995</v>
      </c>
      <c r="L103" s="96">
        <v>7139</v>
      </c>
      <c r="M103" s="156" t="s">
        <v>196</v>
      </c>
    </row>
    <row r="104" spans="3:13">
      <c r="C104" s="443"/>
      <c r="D104" s="188">
        <v>18</v>
      </c>
      <c r="E104" s="59" t="s">
        <v>96</v>
      </c>
      <c r="F104" s="12" t="s">
        <v>1</v>
      </c>
      <c r="G104" s="11">
        <v>4</v>
      </c>
      <c r="H104" s="493"/>
      <c r="I104" s="14">
        <v>4.63</v>
      </c>
      <c r="J104" s="177">
        <f>'BDI DIFERENCIAL'!$R$4</f>
        <v>0.16</v>
      </c>
      <c r="K104" s="11">
        <f t="shared" si="5"/>
        <v>21.483199999999997</v>
      </c>
      <c r="L104" s="96">
        <v>7140</v>
      </c>
      <c r="M104" s="156" t="s">
        <v>196</v>
      </c>
    </row>
    <row r="105" spans="3:13">
      <c r="C105" s="443"/>
      <c r="D105" s="188">
        <v>19</v>
      </c>
      <c r="E105" s="59" t="s">
        <v>97</v>
      </c>
      <c r="F105" s="12" t="s">
        <v>1</v>
      </c>
      <c r="G105" s="11">
        <v>4</v>
      </c>
      <c r="H105" s="493"/>
      <c r="I105" s="14">
        <v>11.33</v>
      </c>
      <c r="J105" s="177">
        <f>'BDI DIFERENCIAL'!$R$4</f>
        <v>0.16</v>
      </c>
      <c r="K105" s="11">
        <f t="shared" si="5"/>
        <v>52.571199999999997</v>
      </c>
      <c r="L105" s="96">
        <v>7141</v>
      </c>
      <c r="M105" s="156" t="s">
        <v>196</v>
      </c>
    </row>
    <row r="106" spans="3:13" ht="25.5">
      <c r="C106" s="443"/>
      <c r="D106" s="188">
        <v>20</v>
      </c>
      <c r="E106" s="59" t="s">
        <v>98</v>
      </c>
      <c r="F106" s="12" t="s">
        <v>1</v>
      </c>
      <c r="G106" s="11">
        <v>4</v>
      </c>
      <c r="H106" s="493"/>
      <c r="I106" s="14">
        <v>11.25</v>
      </c>
      <c r="J106" s="177">
        <f>'BDI DIFERENCIAL'!$R$4</f>
        <v>0.16</v>
      </c>
      <c r="K106" s="11">
        <f t="shared" si="5"/>
        <v>52.199999999999996</v>
      </c>
      <c r="L106" s="96">
        <v>7121</v>
      </c>
      <c r="M106" s="156" t="s">
        <v>196</v>
      </c>
    </row>
    <row r="107" spans="3:13" ht="25.5">
      <c r="C107" s="443"/>
      <c r="D107" s="239">
        <v>21</v>
      </c>
      <c r="E107" s="59" t="s">
        <v>99</v>
      </c>
      <c r="F107" s="12" t="s">
        <v>1</v>
      </c>
      <c r="G107" s="11">
        <v>4</v>
      </c>
      <c r="H107" s="493"/>
      <c r="I107" s="14">
        <v>12.29</v>
      </c>
      <c r="J107" s="177">
        <f>'BDI DIFERENCIAL'!$R$4</f>
        <v>0.16</v>
      </c>
      <c r="K107" s="11">
        <f t="shared" si="5"/>
        <v>57.02559999999999</v>
      </c>
      <c r="L107" s="96">
        <v>7137</v>
      </c>
      <c r="M107" s="156" t="s">
        <v>196</v>
      </c>
    </row>
    <row r="108" spans="3:13" ht="25.5">
      <c r="C108" s="443"/>
      <c r="D108" s="188">
        <v>22</v>
      </c>
      <c r="E108" s="59" t="s">
        <v>100</v>
      </c>
      <c r="F108" s="12" t="s">
        <v>1</v>
      </c>
      <c r="G108" s="11">
        <v>4</v>
      </c>
      <c r="H108" s="493"/>
      <c r="I108" s="14">
        <v>13.53</v>
      </c>
      <c r="J108" s="177">
        <f>'BDI DIFERENCIAL'!$R$4</f>
        <v>0.16</v>
      </c>
      <c r="K108" s="11">
        <f t="shared" si="5"/>
        <v>62.779199999999996</v>
      </c>
      <c r="L108" s="96">
        <v>7122</v>
      </c>
      <c r="M108" s="156" t="s">
        <v>196</v>
      </c>
    </row>
    <row r="109" spans="3:13" ht="25.5">
      <c r="C109" s="443"/>
      <c r="D109" s="188">
        <v>23</v>
      </c>
      <c r="E109" s="59" t="s">
        <v>101</v>
      </c>
      <c r="F109" s="12" t="s">
        <v>1</v>
      </c>
      <c r="G109" s="11">
        <v>4</v>
      </c>
      <c r="H109" s="493"/>
      <c r="I109" s="14">
        <v>15.73</v>
      </c>
      <c r="J109" s="177">
        <f>'BDI DIFERENCIAL'!$R$4</f>
        <v>0.16</v>
      </c>
      <c r="K109" s="11">
        <f t="shared" si="5"/>
        <v>72.987200000000001</v>
      </c>
      <c r="L109" s="96">
        <v>7114</v>
      </c>
      <c r="M109" s="156" t="s">
        <v>196</v>
      </c>
    </row>
    <row r="110" spans="3:13" ht="22.5" customHeight="1">
      <c r="C110" s="443"/>
      <c r="D110" s="188">
        <v>24</v>
      </c>
      <c r="E110" s="59" t="s">
        <v>103</v>
      </c>
      <c r="F110" s="12" t="s">
        <v>1</v>
      </c>
      <c r="G110" s="11">
        <v>4</v>
      </c>
      <c r="H110" s="493"/>
      <c r="I110" s="14">
        <v>4.1500000000000004</v>
      </c>
      <c r="J110" s="177">
        <f>'BDI DIFERENCIAL'!$R$4</f>
        <v>0.16</v>
      </c>
      <c r="K110" s="11">
        <f t="shared" si="5"/>
        <v>19.256</v>
      </c>
      <c r="L110" s="96">
        <v>3146</v>
      </c>
      <c r="M110" s="156" t="s">
        <v>196</v>
      </c>
    </row>
    <row r="111" spans="3:13" ht="27" customHeight="1">
      <c r="C111" s="443"/>
      <c r="D111" s="188">
        <v>25</v>
      </c>
      <c r="E111" s="59" t="s">
        <v>153</v>
      </c>
      <c r="F111" s="12" t="s">
        <v>4</v>
      </c>
      <c r="G111" s="11">
        <v>10</v>
      </c>
      <c r="H111" s="493"/>
      <c r="I111" s="14">
        <v>9.02</v>
      </c>
      <c r="J111" s="177">
        <f>'BDI DIFERENCIAL'!$R$4</f>
        <v>0.16</v>
      </c>
      <c r="K111" s="11">
        <f t="shared" si="5"/>
        <v>104.63199999999999</v>
      </c>
      <c r="L111" s="95" t="s">
        <v>154</v>
      </c>
      <c r="M111" s="156" t="s">
        <v>204</v>
      </c>
    </row>
    <row r="112" spans="3:13" ht="24" customHeight="1">
      <c r="C112" s="443"/>
      <c r="D112" s="239">
        <v>26</v>
      </c>
      <c r="E112" s="59" t="s">
        <v>226</v>
      </c>
      <c r="F112" s="12" t="s">
        <v>4</v>
      </c>
      <c r="G112" s="11">
        <v>10</v>
      </c>
      <c r="H112" s="493"/>
      <c r="I112" s="14">
        <v>59.2</v>
      </c>
      <c r="J112" s="177">
        <f>'BDI DIFERENCIAL'!$R$4</f>
        <v>0.16</v>
      </c>
      <c r="K112" s="11">
        <f t="shared" si="5"/>
        <v>686.72</v>
      </c>
      <c r="L112" s="95" t="s">
        <v>227</v>
      </c>
      <c r="M112" s="156" t="s">
        <v>204</v>
      </c>
    </row>
    <row r="113" spans="3:13" ht="25.5">
      <c r="C113" s="443"/>
      <c r="D113" s="188">
        <v>27</v>
      </c>
      <c r="E113" s="59" t="s">
        <v>31</v>
      </c>
      <c r="F113" s="12" t="s">
        <v>4</v>
      </c>
      <c r="G113" s="11">
        <v>10</v>
      </c>
      <c r="H113" s="493"/>
      <c r="I113" s="14">
        <v>44.64</v>
      </c>
      <c r="J113" s="177">
        <f>'BDI DIFERENCIAL'!$R$4</f>
        <v>0.16</v>
      </c>
      <c r="K113" s="11">
        <f t="shared" si="5"/>
        <v>517.82399999999996</v>
      </c>
      <c r="L113" s="96">
        <v>9841</v>
      </c>
      <c r="M113" s="156" t="s">
        <v>196</v>
      </c>
    </row>
    <row r="114" spans="3:13" ht="25.5">
      <c r="C114" s="443"/>
      <c r="D114" s="188">
        <v>28</v>
      </c>
      <c r="E114" s="59" t="s">
        <v>32</v>
      </c>
      <c r="F114" s="12" t="s">
        <v>1</v>
      </c>
      <c r="G114" s="11">
        <v>4</v>
      </c>
      <c r="H114" s="493"/>
      <c r="I114" s="14">
        <v>10.89</v>
      </c>
      <c r="J114" s="177">
        <f>'BDI DIFERENCIAL'!$R$4</f>
        <v>0.16</v>
      </c>
      <c r="K114" s="11">
        <f t="shared" si="5"/>
        <v>50.529600000000002</v>
      </c>
      <c r="L114" s="96">
        <v>89374</v>
      </c>
      <c r="M114" s="156" t="s">
        <v>196</v>
      </c>
    </row>
    <row r="115" spans="3:13" ht="25.5">
      <c r="C115" s="443"/>
      <c r="D115" s="188">
        <v>29</v>
      </c>
      <c r="E115" s="59" t="s">
        <v>33</v>
      </c>
      <c r="F115" s="12" t="s">
        <v>1</v>
      </c>
      <c r="G115" s="11">
        <v>4</v>
      </c>
      <c r="H115" s="493"/>
      <c r="I115" s="14">
        <v>13.41</v>
      </c>
      <c r="J115" s="177">
        <f>'BDI DIFERENCIAL'!$R$4</f>
        <v>0.16</v>
      </c>
      <c r="K115" s="11">
        <f t="shared" si="5"/>
        <v>62.222399999999993</v>
      </c>
      <c r="L115" s="96">
        <v>89381</v>
      </c>
      <c r="M115" s="156" t="s">
        <v>196</v>
      </c>
    </row>
    <row r="116" spans="3:13" ht="63.75" customHeight="1">
      <c r="C116" s="443"/>
      <c r="D116" s="188">
        <v>30</v>
      </c>
      <c r="E116" s="236" t="s">
        <v>155</v>
      </c>
      <c r="F116" s="12" t="s">
        <v>1</v>
      </c>
      <c r="G116" s="11">
        <v>4</v>
      </c>
      <c r="H116" s="493"/>
      <c r="I116" s="14">
        <v>21.01</v>
      </c>
      <c r="J116" s="177">
        <f>'BDI DIFERENCIAL'!$R$4</f>
        <v>0.16</v>
      </c>
      <c r="K116" s="11">
        <f t="shared" si="5"/>
        <v>97.486400000000003</v>
      </c>
      <c r="L116" s="96">
        <v>89379</v>
      </c>
      <c r="M116" s="156" t="s">
        <v>196</v>
      </c>
    </row>
    <row r="117" spans="3:13" ht="63" customHeight="1">
      <c r="C117" s="443"/>
      <c r="D117" s="239">
        <v>31</v>
      </c>
      <c r="E117" s="237" t="s">
        <v>156</v>
      </c>
      <c r="F117" s="12" t="s">
        <v>1</v>
      </c>
      <c r="G117" s="11">
        <v>4</v>
      </c>
      <c r="H117" s="493"/>
      <c r="I117" s="14">
        <v>10.32</v>
      </c>
      <c r="J117" s="177">
        <f>'BDI DIFERENCIAL'!$R$4</f>
        <v>0.16</v>
      </c>
      <c r="K117" s="11">
        <f t="shared" si="5"/>
        <v>47.884799999999998</v>
      </c>
      <c r="L117" s="96">
        <v>89380</v>
      </c>
      <c r="M117" s="156" t="s">
        <v>196</v>
      </c>
    </row>
    <row r="118" spans="3:13" ht="21.75" customHeight="1">
      <c r="C118" s="443"/>
      <c r="D118" s="188">
        <v>32</v>
      </c>
      <c r="E118" s="59" t="s">
        <v>34</v>
      </c>
      <c r="F118" s="12" t="s">
        <v>1</v>
      </c>
      <c r="G118" s="11">
        <v>4</v>
      </c>
      <c r="H118" s="493"/>
      <c r="I118" s="14">
        <v>11.12</v>
      </c>
      <c r="J118" s="177">
        <f>'BDI DIFERENCIAL'!$R$4</f>
        <v>0.16</v>
      </c>
      <c r="K118" s="11">
        <f t="shared" si="5"/>
        <v>51.596799999999995</v>
      </c>
      <c r="L118" s="96">
        <v>89719</v>
      </c>
      <c r="M118" s="156" t="s">
        <v>196</v>
      </c>
    </row>
    <row r="119" spans="3:13" ht="22.5" customHeight="1">
      <c r="C119" s="443"/>
      <c r="D119" s="188">
        <v>33</v>
      </c>
      <c r="E119" s="235" t="s">
        <v>35</v>
      </c>
      <c r="F119" s="12" t="s">
        <v>1</v>
      </c>
      <c r="G119" s="11">
        <v>4</v>
      </c>
      <c r="H119" s="493"/>
      <c r="I119" s="14">
        <v>1.84</v>
      </c>
      <c r="J119" s="177">
        <f>'BDI DIFERENCIAL'!$R$4</f>
        <v>0.16</v>
      </c>
      <c r="K119" s="11">
        <f t="shared" si="5"/>
        <v>8.5375999999999994</v>
      </c>
      <c r="L119" s="96">
        <v>3500</v>
      </c>
      <c r="M119" s="156" t="s">
        <v>196</v>
      </c>
    </row>
    <row r="120" spans="3:13" ht="25.5">
      <c r="C120" s="443"/>
      <c r="D120" s="188">
        <v>34</v>
      </c>
      <c r="E120" s="59" t="s">
        <v>228</v>
      </c>
      <c r="F120" s="12" t="s">
        <v>1</v>
      </c>
      <c r="G120" s="11">
        <v>4</v>
      </c>
      <c r="H120" s="493"/>
      <c r="I120" s="14">
        <v>4.4800000000000004</v>
      </c>
      <c r="J120" s="177">
        <f>'BDI DIFERENCIAL'!$R$4</f>
        <v>0.16</v>
      </c>
      <c r="K120" s="11">
        <f t="shared" si="5"/>
        <v>20.787200000000002</v>
      </c>
      <c r="L120" s="96" t="s">
        <v>229</v>
      </c>
      <c r="M120" s="156" t="s">
        <v>204</v>
      </c>
    </row>
    <row r="121" spans="3:13" ht="22.5" customHeight="1">
      <c r="C121" s="443"/>
      <c r="D121" s="188">
        <v>35</v>
      </c>
      <c r="E121" s="59" t="s">
        <v>36</v>
      </c>
      <c r="F121" s="12" t="s">
        <v>1</v>
      </c>
      <c r="G121" s="11">
        <v>4</v>
      </c>
      <c r="H121" s="493"/>
      <c r="I121" s="14">
        <v>0.89</v>
      </c>
      <c r="J121" s="177">
        <f>'BDI DIFERENCIAL'!$R$4</f>
        <v>0.16</v>
      </c>
      <c r="K121" s="11">
        <f t="shared" si="5"/>
        <v>4.1295999999999999</v>
      </c>
      <c r="L121" s="96">
        <v>3529</v>
      </c>
      <c r="M121" s="156" t="s">
        <v>196</v>
      </c>
    </row>
    <row r="122" spans="3:13" ht="21" customHeight="1">
      <c r="C122" s="443"/>
      <c r="D122" s="239">
        <v>36</v>
      </c>
      <c r="E122" s="59" t="s">
        <v>37</v>
      </c>
      <c r="F122" s="12" t="s">
        <v>1</v>
      </c>
      <c r="G122" s="11">
        <v>4</v>
      </c>
      <c r="H122" s="493"/>
      <c r="I122" s="14">
        <v>2.98</v>
      </c>
      <c r="J122" s="177">
        <f>'BDI DIFERENCIAL'!$R$4</f>
        <v>0.16</v>
      </c>
      <c r="K122" s="11">
        <f t="shared" si="5"/>
        <v>13.827199999999999</v>
      </c>
      <c r="L122" s="96">
        <v>3536</v>
      </c>
      <c r="M122" s="156" t="s">
        <v>196</v>
      </c>
    </row>
    <row r="123" spans="3:13" ht="33" customHeight="1">
      <c r="C123" s="443"/>
      <c r="D123" s="188">
        <v>37</v>
      </c>
      <c r="E123" s="237" t="s">
        <v>157</v>
      </c>
      <c r="F123" s="12" t="s">
        <v>1</v>
      </c>
      <c r="G123" s="11">
        <v>4</v>
      </c>
      <c r="H123" s="493"/>
      <c r="I123" s="14">
        <v>15.13</v>
      </c>
      <c r="J123" s="177">
        <f>'BDI DIFERENCIAL'!$R$4</f>
        <v>0.16</v>
      </c>
      <c r="K123" s="11">
        <f t="shared" si="5"/>
        <v>70.203199999999995</v>
      </c>
      <c r="L123" s="357">
        <v>96</v>
      </c>
      <c r="M123" s="156" t="s">
        <v>196</v>
      </c>
    </row>
    <row r="124" spans="3:13" ht="28.5" customHeight="1">
      <c r="C124" s="443"/>
      <c r="D124" s="188">
        <v>38</v>
      </c>
      <c r="E124" s="59" t="s">
        <v>231</v>
      </c>
      <c r="F124" s="12" t="s">
        <v>1</v>
      </c>
      <c r="G124" s="11">
        <v>4</v>
      </c>
      <c r="H124" s="493"/>
      <c r="I124" s="14">
        <v>40.31</v>
      </c>
      <c r="J124" s="177">
        <f>'BDI DIFERENCIAL'!$R$4</f>
        <v>0.16</v>
      </c>
      <c r="K124" s="11">
        <f t="shared" si="5"/>
        <v>187.0384</v>
      </c>
      <c r="L124" s="96">
        <v>89352</v>
      </c>
      <c r="M124" s="156" t="s">
        <v>196</v>
      </c>
    </row>
    <row r="125" spans="3:13" ht="28.5" customHeight="1">
      <c r="C125" s="443"/>
      <c r="D125" s="188">
        <v>39</v>
      </c>
      <c r="E125" s="59" t="s">
        <v>232</v>
      </c>
      <c r="F125" s="12" t="s">
        <v>1</v>
      </c>
      <c r="G125" s="11">
        <v>12</v>
      </c>
      <c r="H125" s="493"/>
      <c r="I125" s="14">
        <v>54.2</v>
      </c>
      <c r="J125" s="177">
        <f>'BDI DIFERENCIAL'!$R$4</f>
        <v>0.16</v>
      </c>
      <c r="K125" s="11">
        <f t="shared" si="5"/>
        <v>754.46399999999994</v>
      </c>
      <c r="L125" s="96" t="s">
        <v>233</v>
      </c>
      <c r="M125" s="156" t="s">
        <v>204</v>
      </c>
    </row>
    <row r="126" spans="3:13" ht="28.5" customHeight="1">
      <c r="C126" s="443"/>
      <c r="D126" s="188">
        <v>40</v>
      </c>
      <c r="E126" s="59" t="s">
        <v>234</v>
      </c>
      <c r="F126" s="12" t="s">
        <v>1</v>
      </c>
      <c r="G126" s="11">
        <v>8</v>
      </c>
      <c r="H126" s="493"/>
      <c r="I126" s="14">
        <v>52.68</v>
      </c>
      <c r="J126" s="177">
        <f>'BDI DIFERENCIAL'!$R$4</f>
        <v>0.16</v>
      </c>
      <c r="K126" s="11">
        <f t="shared" si="5"/>
        <v>488.87039999999996</v>
      </c>
      <c r="L126" s="96" t="s">
        <v>235</v>
      </c>
      <c r="M126" s="156" t="s">
        <v>204</v>
      </c>
    </row>
    <row r="127" spans="3:13" ht="28.5" customHeight="1">
      <c r="C127" s="443"/>
      <c r="D127" s="239">
        <v>41</v>
      </c>
      <c r="E127" s="59" t="s">
        <v>236</v>
      </c>
      <c r="F127" s="12" t="s">
        <v>1</v>
      </c>
      <c r="G127" s="11">
        <v>8</v>
      </c>
      <c r="H127" s="493"/>
      <c r="I127" s="14">
        <v>118.63</v>
      </c>
      <c r="J127" s="177">
        <f>'BDI DIFERENCIAL'!$R$4</f>
        <v>0.16</v>
      </c>
      <c r="K127" s="11">
        <f t="shared" si="5"/>
        <v>1100.8863999999999</v>
      </c>
      <c r="L127" s="95" t="s">
        <v>237</v>
      </c>
      <c r="M127" s="156" t="s">
        <v>204</v>
      </c>
    </row>
    <row r="128" spans="3:13" ht="28.5" customHeight="1">
      <c r="C128" s="443"/>
      <c r="D128" s="188">
        <v>42</v>
      </c>
      <c r="E128" s="59" t="s">
        <v>230</v>
      </c>
      <c r="F128" s="12" t="s">
        <v>1</v>
      </c>
      <c r="G128" s="11">
        <v>4</v>
      </c>
      <c r="H128" s="493"/>
      <c r="I128" s="14">
        <v>30.91</v>
      </c>
      <c r="J128" s="177">
        <f>'BDI DIFERENCIAL'!$R$4</f>
        <v>0.16</v>
      </c>
      <c r="K128" s="11">
        <f t="shared" si="5"/>
        <v>143.42239999999998</v>
      </c>
      <c r="L128" s="96">
        <v>94489</v>
      </c>
      <c r="M128" s="156" t="s">
        <v>196</v>
      </c>
    </row>
    <row r="129" spans="3:13" ht="26.25" thickBot="1">
      <c r="C129" s="443"/>
      <c r="D129" s="188">
        <v>43</v>
      </c>
      <c r="E129" s="210" t="s">
        <v>43</v>
      </c>
      <c r="F129" s="211" t="s">
        <v>1</v>
      </c>
      <c r="G129" s="97">
        <v>4</v>
      </c>
      <c r="H129" s="494"/>
      <c r="I129" s="212">
        <v>19.57</v>
      </c>
      <c r="J129" s="189">
        <f>'BDI DIFERENCIAL'!$R$4</f>
        <v>0.16</v>
      </c>
      <c r="K129" s="97">
        <f t="shared" si="5"/>
        <v>90.8048</v>
      </c>
      <c r="L129" s="240" t="s">
        <v>144</v>
      </c>
      <c r="M129" s="213" t="s">
        <v>204</v>
      </c>
    </row>
    <row r="130" spans="3:13" ht="20.25" customHeight="1" thickBot="1">
      <c r="C130" s="442"/>
      <c r="D130" s="483" t="s">
        <v>24</v>
      </c>
      <c r="E130" s="484"/>
      <c r="F130" s="484"/>
      <c r="G130" s="484"/>
      <c r="H130" s="484"/>
      <c r="I130" s="484"/>
      <c r="J130" s="484"/>
      <c r="K130" s="241">
        <f>SUM(K92:K129)</f>
        <v>5745.1088000000009</v>
      </c>
      <c r="L130" s="218"/>
      <c r="M130" s="242"/>
    </row>
    <row r="131" spans="3:13" ht="25.5" customHeight="1" thickBot="1">
      <c r="C131" s="444"/>
      <c r="D131" s="413" t="s">
        <v>222</v>
      </c>
      <c r="E131" s="414"/>
      <c r="F131" s="414"/>
      <c r="G131" s="414"/>
      <c r="H131" s="414"/>
      <c r="I131" s="414"/>
      <c r="J131" s="414"/>
      <c r="K131" s="197">
        <f>K130+K89</f>
        <v>11313.676800000001</v>
      </c>
      <c r="L131" s="202"/>
      <c r="M131" s="198"/>
    </row>
    <row r="132" spans="3:13">
      <c r="C132" s="32"/>
      <c r="D132" s="42"/>
      <c r="E132" s="22"/>
      <c r="F132" s="17"/>
      <c r="G132" s="23"/>
      <c r="H132" s="23"/>
      <c r="I132" s="24"/>
      <c r="J132" s="24"/>
      <c r="K132" s="31"/>
      <c r="L132" s="25"/>
    </row>
    <row r="133" spans="3:13">
      <c r="C133" s="3"/>
      <c r="D133" s="49"/>
      <c r="E133" s="3"/>
      <c r="F133" s="3"/>
      <c r="G133" s="19"/>
      <c r="H133" s="19"/>
      <c r="I133" s="20"/>
      <c r="J133" s="20"/>
      <c r="K133" s="3"/>
      <c r="L133" s="3"/>
    </row>
    <row r="134" spans="3:13" ht="15.75" thickBot="1">
      <c r="C134" s="3"/>
      <c r="D134" s="49"/>
      <c r="E134" s="3"/>
      <c r="F134" s="3"/>
      <c r="G134" s="19"/>
      <c r="H134" s="19"/>
      <c r="I134" s="20"/>
      <c r="J134" s="20"/>
      <c r="K134" s="3"/>
      <c r="L134" s="3"/>
    </row>
    <row r="135" spans="3:13">
      <c r="C135" s="441" t="s">
        <v>49</v>
      </c>
      <c r="D135" s="464" t="s">
        <v>45</v>
      </c>
      <c r="E135" s="465"/>
      <c r="F135" s="465"/>
      <c r="G135" s="465"/>
      <c r="H135" s="465"/>
      <c r="I135" s="465"/>
      <c r="J135" s="465"/>
      <c r="K135" s="465"/>
      <c r="L135" s="465"/>
      <c r="M135" s="466"/>
    </row>
    <row r="136" spans="3:13" ht="24" customHeight="1" thickBot="1">
      <c r="C136" s="442"/>
      <c r="D136" s="467"/>
      <c r="E136" s="468"/>
      <c r="F136" s="468"/>
      <c r="G136" s="468"/>
      <c r="H136" s="468"/>
      <c r="I136" s="468"/>
      <c r="J136" s="468"/>
      <c r="K136" s="468"/>
      <c r="L136" s="468"/>
      <c r="M136" s="469"/>
    </row>
    <row r="137" spans="3:13" ht="22.5" customHeight="1" thickBot="1">
      <c r="C137" s="442"/>
      <c r="D137" s="436" t="s">
        <v>47</v>
      </c>
      <c r="E137" s="437"/>
      <c r="F137" s="437"/>
      <c r="G137" s="437"/>
      <c r="H137" s="437"/>
      <c r="I137" s="437"/>
      <c r="J137" s="437"/>
      <c r="K137" s="437"/>
      <c r="L137" s="437"/>
      <c r="M137" s="438"/>
    </row>
    <row r="138" spans="3:13" ht="30">
      <c r="C138" s="443"/>
      <c r="D138" s="67" t="s">
        <v>50</v>
      </c>
      <c r="E138" s="148" t="s">
        <v>46</v>
      </c>
      <c r="F138" s="148" t="s">
        <v>1</v>
      </c>
      <c r="G138" s="152" t="s">
        <v>403</v>
      </c>
      <c r="H138" s="152" t="s">
        <v>373</v>
      </c>
      <c r="I138" s="149" t="s">
        <v>3</v>
      </c>
      <c r="J138" s="154" t="s">
        <v>201</v>
      </c>
      <c r="K138" s="153" t="s">
        <v>22</v>
      </c>
      <c r="L138" s="150" t="s">
        <v>194</v>
      </c>
      <c r="M138" s="151" t="s">
        <v>195</v>
      </c>
    </row>
    <row r="139" spans="3:13" ht="114" customHeight="1">
      <c r="C139" s="443"/>
      <c r="D139" s="68">
        <v>1</v>
      </c>
      <c r="E139" s="162" t="s">
        <v>121</v>
      </c>
      <c r="F139" s="160" t="s">
        <v>1</v>
      </c>
      <c r="G139" s="182">
        <v>4</v>
      </c>
      <c r="H139" s="477" t="s">
        <v>402</v>
      </c>
      <c r="I139" s="178">
        <v>138.91</v>
      </c>
      <c r="J139" s="177">
        <f>'BDI CONVENCIONAL'!$R$4</f>
        <v>0.22</v>
      </c>
      <c r="K139" s="185">
        <f t="shared" ref="K139:K155" si="6">(I139*(1+J139))*G139</f>
        <v>677.88080000000002</v>
      </c>
      <c r="L139" s="62">
        <v>90831</v>
      </c>
      <c r="M139" s="157" t="s">
        <v>196</v>
      </c>
    </row>
    <row r="140" spans="3:13" ht="45">
      <c r="C140" s="443"/>
      <c r="D140" s="68">
        <v>2</v>
      </c>
      <c r="E140" s="184" t="s">
        <v>122</v>
      </c>
      <c r="F140" s="160" t="s">
        <v>1</v>
      </c>
      <c r="G140" s="182">
        <v>4</v>
      </c>
      <c r="H140" s="519"/>
      <c r="I140" s="178">
        <v>138.91</v>
      </c>
      <c r="J140" s="177">
        <f>'BDI CONVENCIONAL'!$R$4</f>
        <v>0.22</v>
      </c>
      <c r="K140" s="185">
        <f t="shared" si="6"/>
        <v>677.88080000000002</v>
      </c>
      <c r="L140" s="62">
        <v>91306</v>
      </c>
      <c r="M140" s="157" t="s">
        <v>196</v>
      </c>
    </row>
    <row r="141" spans="3:13" ht="45">
      <c r="C141" s="443"/>
      <c r="D141" s="68">
        <v>3</v>
      </c>
      <c r="E141" s="184" t="s">
        <v>238</v>
      </c>
      <c r="F141" s="160" t="s">
        <v>1</v>
      </c>
      <c r="G141" s="182">
        <v>4</v>
      </c>
      <c r="H141" s="478"/>
      <c r="I141" s="178">
        <v>24.77</v>
      </c>
      <c r="J141" s="177">
        <f>'BDI CONVENCIONAL'!$R$4</f>
        <v>0.22</v>
      </c>
      <c r="K141" s="185">
        <f t="shared" si="6"/>
        <v>120.8776</v>
      </c>
      <c r="L141" s="62">
        <v>2432</v>
      </c>
      <c r="M141" s="157" t="s">
        <v>196</v>
      </c>
    </row>
    <row r="142" spans="3:13" ht="39" customHeight="1">
      <c r="C142" s="443"/>
      <c r="D142" s="68">
        <v>4</v>
      </c>
      <c r="E142" s="158" t="s">
        <v>246</v>
      </c>
      <c r="F142" s="160" t="s">
        <v>42</v>
      </c>
      <c r="G142" s="182">
        <v>1234.4000000000001</v>
      </c>
      <c r="H142" s="477" t="s">
        <v>409</v>
      </c>
      <c r="I142" s="178">
        <v>23.11</v>
      </c>
      <c r="J142" s="177">
        <f>'BDI CONVENCIONAL'!$R$4</f>
        <v>0.22</v>
      </c>
      <c r="K142" s="185">
        <f t="shared" si="6"/>
        <v>34802.920480000001</v>
      </c>
      <c r="L142" s="159" t="s">
        <v>239</v>
      </c>
      <c r="M142" s="157" t="s">
        <v>204</v>
      </c>
    </row>
    <row r="143" spans="3:13" ht="33.75" customHeight="1">
      <c r="C143" s="66"/>
      <c r="D143" s="68">
        <v>5</v>
      </c>
      <c r="E143" s="245" t="s">
        <v>158</v>
      </c>
      <c r="F143" s="244" t="s">
        <v>120</v>
      </c>
      <c r="G143" s="182">
        <v>504</v>
      </c>
      <c r="H143" s="519"/>
      <c r="I143" s="178">
        <v>100</v>
      </c>
      <c r="J143" s="177">
        <f>'BDI CONVENCIONAL'!$R$4</f>
        <v>0.22</v>
      </c>
      <c r="K143" s="185">
        <f t="shared" si="6"/>
        <v>61488</v>
      </c>
      <c r="L143" s="159" t="s">
        <v>159</v>
      </c>
      <c r="M143" s="157" t="s">
        <v>204</v>
      </c>
    </row>
    <row r="144" spans="3:13" ht="36" customHeight="1">
      <c r="C144" s="443" t="s">
        <v>49</v>
      </c>
      <c r="D144" s="68">
        <v>6</v>
      </c>
      <c r="E144" s="158" t="s">
        <v>160</v>
      </c>
      <c r="F144" s="160" t="s">
        <v>42</v>
      </c>
      <c r="G144" s="182">
        <v>87</v>
      </c>
      <c r="H144" s="519"/>
      <c r="I144" s="178">
        <v>319.07</v>
      </c>
      <c r="J144" s="177">
        <f>'BDI CONVENCIONAL'!$R$4</f>
        <v>0.22</v>
      </c>
      <c r="K144" s="185">
        <f t="shared" si="6"/>
        <v>33866.089800000002</v>
      </c>
      <c r="L144" s="246">
        <v>102235</v>
      </c>
      <c r="M144" s="157" t="s">
        <v>196</v>
      </c>
    </row>
    <row r="145" spans="3:13" ht="75">
      <c r="C145" s="443"/>
      <c r="D145" s="68">
        <v>7</v>
      </c>
      <c r="E145" s="243" t="s">
        <v>123</v>
      </c>
      <c r="F145" s="345" t="s">
        <v>124</v>
      </c>
      <c r="G145" s="182">
        <v>4</v>
      </c>
      <c r="H145" s="519"/>
      <c r="I145" s="178">
        <v>144.51</v>
      </c>
      <c r="J145" s="177">
        <f>'BDI CONVENCIONAL'!$R$4</f>
        <v>0.22</v>
      </c>
      <c r="K145" s="185">
        <f t="shared" si="6"/>
        <v>705.2088</v>
      </c>
      <c r="L145" s="62">
        <v>3104</v>
      </c>
      <c r="M145" s="157" t="s">
        <v>196</v>
      </c>
    </row>
    <row r="146" spans="3:13" ht="30">
      <c r="C146" s="443"/>
      <c r="D146" s="68">
        <v>8</v>
      </c>
      <c r="E146" s="184" t="s">
        <v>125</v>
      </c>
      <c r="F146" s="160" t="s">
        <v>109</v>
      </c>
      <c r="G146" s="182">
        <v>2</v>
      </c>
      <c r="H146" s="519"/>
      <c r="I146" s="178">
        <v>778.8</v>
      </c>
      <c r="J146" s="177">
        <f>'BDI CONVENCIONAL'!$R$4</f>
        <v>0.22</v>
      </c>
      <c r="K146" s="185">
        <f t="shared" si="6"/>
        <v>1900.2719999999999</v>
      </c>
      <c r="L146" s="62">
        <v>11499</v>
      </c>
      <c r="M146" s="157" t="s">
        <v>196</v>
      </c>
    </row>
    <row r="147" spans="3:13" ht="43.5" customHeight="1">
      <c r="C147" s="443"/>
      <c r="D147" s="68">
        <v>9</v>
      </c>
      <c r="E147" s="247" t="s">
        <v>161</v>
      </c>
      <c r="F147" s="160" t="s">
        <v>120</v>
      </c>
      <c r="G147" s="182">
        <v>20</v>
      </c>
      <c r="H147" s="519"/>
      <c r="I147" s="178">
        <v>240.38</v>
      </c>
      <c r="J147" s="177">
        <f>'BDI CONVENCIONAL'!$R$4</f>
        <v>0.22</v>
      </c>
      <c r="K147" s="185">
        <f t="shared" si="6"/>
        <v>5865.2719999999999</v>
      </c>
      <c r="L147" s="62">
        <v>10507</v>
      </c>
      <c r="M147" s="157" t="s">
        <v>196</v>
      </c>
    </row>
    <row r="148" spans="3:13" ht="30">
      <c r="C148" s="443"/>
      <c r="D148" s="68">
        <v>10</v>
      </c>
      <c r="E148" s="184" t="s">
        <v>52</v>
      </c>
      <c r="F148" s="160" t="s">
        <v>42</v>
      </c>
      <c r="G148" s="182">
        <v>20</v>
      </c>
      <c r="H148" s="519"/>
      <c r="I148" s="178">
        <v>95.1</v>
      </c>
      <c r="J148" s="177">
        <f>'BDI CONVENCIONAL'!$R$4</f>
        <v>0.22</v>
      </c>
      <c r="K148" s="185">
        <f t="shared" si="6"/>
        <v>2320.4399999999996</v>
      </c>
      <c r="L148" s="62">
        <v>10492</v>
      </c>
      <c r="M148" s="157" t="s">
        <v>196</v>
      </c>
    </row>
    <row r="149" spans="3:13" ht="45">
      <c r="C149" s="443"/>
      <c r="D149" s="68">
        <v>11</v>
      </c>
      <c r="E149" s="184" t="s">
        <v>127</v>
      </c>
      <c r="F149" s="160" t="s">
        <v>128</v>
      </c>
      <c r="G149" s="182">
        <v>4</v>
      </c>
      <c r="H149" s="519"/>
      <c r="I149" s="178">
        <v>158.66</v>
      </c>
      <c r="J149" s="177">
        <f>'BDI CONVENCIONAL'!$R$4</f>
        <v>0.22</v>
      </c>
      <c r="K149" s="185">
        <f t="shared" si="6"/>
        <v>774.26080000000002</v>
      </c>
      <c r="L149" s="62">
        <v>90830</v>
      </c>
      <c r="M149" s="157" t="s">
        <v>196</v>
      </c>
    </row>
    <row r="150" spans="3:13" ht="45">
      <c r="C150" s="443"/>
      <c r="D150" s="68">
        <v>12</v>
      </c>
      <c r="E150" s="162" t="s">
        <v>129</v>
      </c>
      <c r="F150" s="160" t="s">
        <v>1</v>
      </c>
      <c r="G150" s="182">
        <v>4</v>
      </c>
      <c r="H150" s="519"/>
      <c r="I150" s="178">
        <v>138.91</v>
      </c>
      <c r="J150" s="177">
        <f>'BDI CONVENCIONAL'!$R$4</f>
        <v>0.22</v>
      </c>
      <c r="K150" s="185">
        <f t="shared" si="6"/>
        <v>677.88080000000002</v>
      </c>
      <c r="L150" s="62">
        <v>90831</v>
      </c>
      <c r="M150" s="157" t="s">
        <v>196</v>
      </c>
    </row>
    <row r="151" spans="3:13" ht="75">
      <c r="C151" s="443"/>
      <c r="D151" s="68">
        <v>13</v>
      </c>
      <c r="E151" s="184" t="s">
        <v>126</v>
      </c>
      <c r="F151" s="160" t="s">
        <v>1</v>
      </c>
      <c r="G151" s="182">
        <v>4</v>
      </c>
      <c r="H151" s="478"/>
      <c r="I151" s="178">
        <v>112.41</v>
      </c>
      <c r="J151" s="177">
        <f>'BDI CONVENCIONAL'!$R$4</f>
        <v>0.22</v>
      </c>
      <c r="K151" s="185">
        <f t="shared" si="6"/>
        <v>548.56079999999997</v>
      </c>
      <c r="L151" s="62">
        <v>3093</v>
      </c>
      <c r="M151" s="157" t="s">
        <v>196</v>
      </c>
    </row>
    <row r="152" spans="3:13" ht="54" customHeight="1">
      <c r="C152" s="443"/>
      <c r="D152" s="68">
        <v>14</v>
      </c>
      <c r="E152" s="162" t="s">
        <v>162</v>
      </c>
      <c r="F152" s="160" t="s">
        <v>42</v>
      </c>
      <c r="G152" s="182">
        <v>20</v>
      </c>
      <c r="H152" s="477" t="s">
        <v>422</v>
      </c>
      <c r="I152" s="178">
        <v>15.54</v>
      </c>
      <c r="J152" s="177">
        <f>'BDI CONVENCIONAL'!$R$4</f>
        <v>0.22</v>
      </c>
      <c r="K152" s="185">
        <f t="shared" si="6"/>
        <v>379.17599999999999</v>
      </c>
      <c r="L152" s="246">
        <v>102218</v>
      </c>
      <c r="M152" s="157" t="s">
        <v>196</v>
      </c>
    </row>
    <row r="153" spans="3:13" ht="90">
      <c r="C153" s="443"/>
      <c r="D153" s="68">
        <v>15</v>
      </c>
      <c r="E153" s="184" t="s">
        <v>130</v>
      </c>
      <c r="F153" s="160" t="s">
        <v>42</v>
      </c>
      <c r="G153" s="182">
        <v>20</v>
      </c>
      <c r="H153" s="519"/>
      <c r="I153" s="178">
        <v>18.149999999999999</v>
      </c>
      <c r="J153" s="177">
        <f>'BDI CONVENCIONAL'!$R$4</f>
        <v>0.22</v>
      </c>
      <c r="K153" s="185">
        <f t="shared" si="6"/>
        <v>442.85999999999996</v>
      </c>
      <c r="L153" s="62">
        <v>88488</v>
      </c>
      <c r="M153" s="157" t="s">
        <v>196</v>
      </c>
    </row>
    <row r="154" spans="3:13" ht="60">
      <c r="C154" s="443"/>
      <c r="D154" s="68">
        <v>16</v>
      </c>
      <c r="E154" s="158" t="s">
        <v>163</v>
      </c>
      <c r="F154" s="160" t="s">
        <v>42</v>
      </c>
      <c r="G154" s="182">
        <v>20</v>
      </c>
      <c r="H154" s="519"/>
      <c r="I154" s="178">
        <v>5.3</v>
      </c>
      <c r="J154" s="177">
        <f>'BDI CONVENCIONAL'!$R$4</f>
        <v>0.22</v>
      </c>
      <c r="K154" s="185">
        <f t="shared" si="6"/>
        <v>129.32</v>
      </c>
      <c r="L154" s="159" t="s">
        <v>164</v>
      </c>
      <c r="M154" s="157" t="s">
        <v>203</v>
      </c>
    </row>
    <row r="155" spans="3:13" ht="63" customHeight="1" thickBot="1">
      <c r="C155" s="443"/>
      <c r="D155" s="68">
        <v>17</v>
      </c>
      <c r="E155" s="262" t="s">
        <v>165</v>
      </c>
      <c r="F155" s="190" t="s">
        <v>42</v>
      </c>
      <c r="G155" s="191">
        <v>20</v>
      </c>
      <c r="H155" s="520"/>
      <c r="I155" s="167">
        <v>25.08</v>
      </c>
      <c r="J155" s="168">
        <f>'BDI CONVENCIONAL'!$R$4</f>
        <v>0.22</v>
      </c>
      <c r="K155" s="193">
        <f t="shared" si="6"/>
        <v>611.95199999999988</v>
      </c>
      <c r="L155" s="263" t="s">
        <v>166</v>
      </c>
      <c r="M155" s="171" t="s">
        <v>203</v>
      </c>
    </row>
    <row r="156" spans="3:13" ht="26.25" customHeight="1" thickBot="1">
      <c r="C156" s="444"/>
      <c r="D156" s="489" t="s">
        <v>48</v>
      </c>
      <c r="E156" s="490"/>
      <c r="F156" s="490"/>
      <c r="G156" s="490"/>
      <c r="H156" s="490"/>
      <c r="I156" s="490"/>
      <c r="J156" s="491"/>
      <c r="K156" s="248">
        <f>SUM(K139:K155)</f>
        <v>145988.85268000001</v>
      </c>
      <c r="L156" s="202"/>
      <c r="M156" s="198"/>
    </row>
    <row r="157" spans="3:13">
      <c r="C157" s="30"/>
      <c r="D157" s="42"/>
      <c r="E157" s="43"/>
      <c r="F157" s="44"/>
      <c r="G157" s="45"/>
      <c r="H157" s="45"/>
      <c r="I157" s="46"/>
      <c r="J157" s="46"/>
      <c r="K157" s="47"/>
      <c r="L157" s="48"/>
    </row>
    <row r="158" spans="3:13">
      <c r="C158" s="30"/>
      <c r="D158" s="42"/>
      <c r="E158" s="43"/>
      <c r="F158" s="44"/>
      <c r="G158" s="45"/>
      <c r="H158" s="45"/>
      <c r="I158" s="46"/>
      <c r="J158" s="46"/>
      <c r="K158" s="47"/>
      <c r="L158" s="48"/>
    </row>
    <row r="159" spans="3:13" ht="15.75" thickBot="1">
      <c r="C159" s="30"/>
      <c r="D159" s="42"/>
      <c r="E159" s="43"/>
      <c r="F159" s="44"/>
      <c r="G159" s="45"/>
      <c r="H159" s="45"/>
      <c r="I159" s="46"/>
      <c r="J159" s="46"/>
      <c r="K159" s="47"/>
      <c r="L159" s="48"/>
    </row>
    <row r="160" spans="3:13">
      <c r="C160" s="441" t="s">
        <v>108</v>
      </c>
      <c r="D160" s="464" t="s">
        <v>143</v>
      </c>
      <c r="E160" s="465"/>
      <c r="F160" s="465"/>
      <c r="G160" s="465"/>
      <c r="H160" s="465"/>
      <c r="I160" s="465"/>
      <c r="J160" s="465"/>
      <c r="K160" s="465"/>
      <c r="L160" s="465"/>
      <c r="M160" s="466"/>
    </row>
    <row r="161" spans="3:13" ht="30" customHeight="1" thickBot="1">
      <c r="C161" s="442"/>
      <c r="D161" s="467"/>
      <c r="E161" s="468"/>
      <c r="F161" s="468"/>
      <c r="G161" s="468"/>
      <c r="H161" s="468"/>
      <c r="I161" s="468"/>
      <c r="J161" s="468"/>
      <c r="K161" s="468"/>
      <c r="L161" s="468"/>
      <c r="M161" s="469"/>
    </row>
    <row r="162" spans="3:13" ht="22.5" customHeight="1" thickBot="1">
      <c r="C162" s="442"/>
      <c r="D162" s="436" t="s">
        <v>212</v>
      </c>
      <c r="E162" s="437"/>
      <c r="F162" s="437"/>
      <c r="G162" s="437"/>
      <c r="H162" s="437"/>
      <c r="I162" s="437"/>
      <c r="J162" s="437"/>
      <c r="K162" s="437"/>
      <c r="L162" s="437"/>
      <c r="M162" s="438"/>
    </row>
    <row r="163" spans="3:13" ht="30">
      <c r="C163" s="443"/>
      <c r="D163" s="67" t="s">
        <v>51</v>
      </c>
      <c r="E163" s="50" t="s">
        <v>13</v>
      </c>
      <c r="F163" s="50" t="s">
        <v>1</v>
      </c>
      <c r="G163" s="226" t="s">
        <v>403</v>
      </c>
      <c r="H163" s="226" t="s">
        <v>373</v>
      </c>
      <c r="I163" s="51" t="s">
        <v>3</v>
      </c>
      <c r="J163" s="154" t="s">
        <v>201</v>
      </c>
      <c r="K163" s="227" t="s">
        <v>22</v>
      </c>
      <c r="L163" s="228" t="s">
        <v>194</v>
      </c>
      <c r="M163" s="151" t="s">
        <v>195</v>
      </c>
    </row>
    <row r="164" spans="3:13" ht="114" customHeight="1">
      <c r="C164" s="443"/>
      <c r="D164" s="68">
        <v>1</v>
      </c>
      <c r="E164" s="341" t="s">
        <v>11</v>
      </c>
      <c r="F164" s="4" t="s">
        <v>2</v>
      </c>
      <c r="G164" s="5">
        <v>20</v>
      </c>
      <c r="H164" s="477" t="s">
        <v>423</v>
      </c>
      <c r="I164" s="6">
        <v>20.52</v>
      </c>
      <c r="J164" s="168">
        <f>'BDI CONVENCIONAL'!$R$4</f>
        <v>0.22</v>
      </c>
      <c r="K164" s="7">
        <f>(I164*(1+J164))*G164</f>
        <v>500.68799999999999</v>
      </c>
      <c r="L164" s="96">
        <v>88239</v>
      </c>
      <c r="M164" s="231" t="s">
        <v>196</v>
      </c>
    </row>
    <row r="165" spans="3:13">
      <c r="C165" s="443"/>
      <c r="D165" s="68">
        <v>2</v>
      </c>
      <c r="E165" s="61" t="s">
        <v>369</v>
      </c>
      <c r="F165" s="4" t="s">
        <v>2</v>
      </c>
      <c r="G165" s="5">
        <v>20</v>
      </c>
      <c r="H165" s="478"/>
      <c r="I165" s="6">
        <v>25.93</v>
      </c>
      <c r="J165" s="168">
        <f>'BDI CONVENCIONAL'!$R$4</f>
        <v>0.22</v>
      </c>
      <c r="K165" s="7">
        <f t="shared" ref="K165:K166" si="7">(I165*(1+J165))*G165</f>
        <v>632.69200000000001</v>
      </c>
      <c r="L165" s="96">
        <v>88262</v>
      </c>
      <c r="M165" s="231" t="s">
        <v>196</v>
      </c>
    </row>
    <row r="166" spans="3:13" ht="100.5" thickBot="1">
      <c r="C166" s="443"/>
      <c r="D166" s="203">
        <v>4</v>
      </c>
      <c r="E166" s="351" t="s">
        <v>82</v>
      </c>
      <c r="F166" s="52" t="s">
        <v>2</v>
      </c>
      <c r="G166" s="53">
        <v>20</v>
      </c>
      <c r="H166" s="346" t="s">
        <v>404</v>
      </c>
      <c r="I166" s="54">
        <v>26.05</v>
      </c>
      <c r="J166" s="168">
        <f>'BDI CONVENCIONAL'!$R$4</f>
        <v>0.22</v>
      </c>
      <c r="K166" s="55">
        <f t="shared" si="7"/>
        <v>635.62</v>
      </c>
      <c r="L166" s="233">
        <v>88315</v>
      </c>
      <c r="M166" s="234" t="s">
        <v>196</v>
      </c>
    </row>
    <row r="167" spans="3:13" ht="30" customHeight="1" thickBot="1">
      <c r="C167" s="442"/>
      <c r="D167" s="433" t="s">
        <v>38</v>
      </c>
      <c r="E167" s="434"/>
      <c r="F167" s="434"/>
      <c r="G167" s="434"/>
      <c r="H167" s="434"/>
      <c r="I167" s="434"/>
      <c r="J167" s="435"/>
      <c r="K167" s="222">
        <f>SUM(K164:K166)</f>
        <v>1769</v>
      </c>
      <c r="L167" s="219"/>
      <c r="M167" s="33"/>
    </row>
    <row r="168" spans="3:13" ht="22.5" customHeight="1" thickBot="1">
      <c r="C168" s="442"/>
      <c r="D168" s="436" t="s">
        <v>405</v>
      </c>
      <c r="E168" s="437"/>
      <c r="F168" s="437"/>
      <c r="G168" s="437"/>
      <c r="H168" s="437"/>
      <c r="I168" s="437"/>
      <c r="J168" s="437"/>
      <c r="K168" s="437"/>
      <c r="L168" s="437"/>
      <c r="M168" s="438"/>
    </row>
    <row r="169" spans="3:13" ht="30">
      <c r="C169" s="443"/>
      <c r="D169" s="67" t="s">
        <v>51</v>
      </c>
      <c r="E169" s="238" t="s">
        <v>14</v>
      </c>
      <c r="F169" s="238" t="s">
        <v>15</v>
      </c>
      <c r="G169" s="226" t="s">
        <v>403</v>
      </c>
      <c r="H169" s="226" t="s">
        <v>373</v>
      </c>
      <c r="I169" s="252" t="s">
        <v>3</v>
      </c>
      <c r="J169" s="154" t="s">
        <v>202</v>
      </c>
      <c r="K169" s="227" t="s">
        <v>22</v>
      </c>
      <c r="L169" s="253" t="s">
        <v>194</v>
      </c>
      <c r="M169" s="254" t="s">
        <v>195</v>
      </c>
    </row>
    <row r="170" spans="3:13" ht="142.5" customHeight="1">
      <c r="C170" s="443"/>
      <c r="D170" s="68">
        <v>5</v>
      </c>
      <c r="E170" s="334" t="s">
        <v>240</v>
      </c>
      <c r="F170" s="12" t="s">
        <v>17</v>
      </c>
      <c r="G170" s="11">
        <v>2</v>
      </c>
      <c r="H170" s="492" t="s">
        <v>424</v>
      </c>
      <c r="I170" s="14">
        <v>32.26</v>
      </c>
      <c r="J170" s="177">
        <f>'BDI DIFERENCIAL'!$R$4</f>
        <v>0.16</v>
      </c>
      <c r="K170" s="11">
        <f>(I170*(1+J170))*G170</f>
        <v>74.843199999999996</v>
      </c>
      <c r="L170" s="96">
        <v>345</v>
      </c>
      <c r="M170" s="156" t="s">
        <v>196</v>
      </c>
    </row>
    <row r="171" spans="3:13" ht="27.75" customHeight="1">
      <c r="C171" s="443"/>
      <c r="D171" s="68">
        <v>6</v>
      </c>
      <c r="E171" s="334" t="s">
        <v>7</v>
      </c>
      <c r="F171" s="12" t="s">
        <v>21</v>
      </c>
      <c r="G171" s="11">
        <v>5</v>
      </c>
      <c r="H171" s="493"/>
      <c r="I171" s="14">
        <v>0.33</v>
      </c>
      <c r="J171" s="177">
        <f>'BDI DIFERENCIAL'!$R$4</f>
        <v>0.16</v>
      </c>
      <c r="K171" s="11">
        <f t="shared" ref="K171:K176" si="8">(I171*(1+J171))*G171</f>
        <v>1.9139999999999999</v>
      </c>
      <c r="L171" s="96">
        <v>1607</v>
      </c>
      <c r="M171" s="156" t="s">
        <v>196</v>
      </c>
    </row>
    <row r="172" spans="3:13" ht="22.5" customHeight="1">
      <c r="C172" s="443"/>
      <c r="D172" s="68">
        <v>7</v>
      </c>
      <c r="E172" s="59" t="s">
        <v>6</v>
      </c>
      <c r="F172" s="12" t="s">
        <v>1</v>
      </c>
      <c r="G172" s="11">
        <v>2</v>
      </c>
      <c r="H172" s="493"/>
      <c r="I172" s="14">
        <v>5</v>
      </c>
      <c r="J172" s="177">
        <f>'BDI DIFERENCIAL'!$R$4</f>
        <v>0.16</v>
      </c>
      <c r="K172" s="11">
        <f t="shared" si="8"/>
        <v>11.6</v>
      </c>
      <c r="L172" s="96">
        <v>4302</v>
      </c>
      <c r="M172" s="156" t="s">
        <v>196</v>
      </c>
    </row>
    <row r="173" spans="3:13" ht="33.75" customHeight="1">
      <c r="C173" s="443"/>
      <c r="D173" s="68">
        <v>8</v>
      </c>
      <c r="E173" s="249" t="s">
        <v>105</v>
      </c>
      <c r="F173" s="4" t="s">
        <v>17</v>
      </c>
      <c r="G173" s="5">
        <v>3</v>
      </c>
      <c r="H173" s="493"/>
      <c r="I173" s="6">
        <v>37.729999999999997</v>
      </c>
      <c r="J173" s="177">
        <f>'BDI DIFERENCIAL'!$R$4</f>
        <v>0.16</v>
      </c>
      <c r="K173" s="11">
        <f t="shared" si="8"/>
        <v>131.3004</v>
      </c>
      <c r="L173" s="250">
        <v>10998</v>
      </c>
      <c r="M173" s="156" t="s">
        <v>196</v>
      </c>
    </row>
    <row r="174" spans="3:13" ht="56.25" customHeight="1">
      <c r="C174" s="443"/>
      <c r="D174" s="68">
        <v>9</v>
      </c>
      <c r="E174" s="319" t="s">
        <v>167</v>
      </c>
      <c r="F174" s="4" t="s">
        <v>1</v>
      </c>
      <c r="G174" s="5">
        <v>2</v>
      </c>
      <c r="H174" s="493"/>
      <c r="I174" s="6">
        <v>30.01</v>
      </c>
      <c r="J174" s="177">
        <f>'BDI DIFERENCIAL'!$R$4</f>
        <v>0.16</v>
      </c>
      <c r="K174" s="11">
        <f t="shared" si="8"/>
        <v>69.623199999999997</v>
      </c>
      <c r="L174" s="251">
        <v>20078</v>
      </c>
      <c r="M174" s="156" t="s">
        <v>196</v>
      </c>
    </row>
    <row r="175" spans="3:13" ht="23.25" customHeight="1">
      <c r="C175" s="443"/>
      <c r="D175" s="68">
        <v>10</v>
      </c>
      <c r="E175" s="249" t="s">
        <v>106</v>
      </c>
      <c r="F175" s="4" t="s">
        <v>1</v>
      </c>
      <c r="G175" s="5">
        <v>10</v>
      </c>
      <c r="H175" s="493"/>
      <c r="I175" s="6">
        <v>4.24</v>
      </c>
      <c r="J175" s="177">
        <f>'BDI DIFERENCIAL'!$R$4</f>
        <v>0.16</v>
      </c>
      <c r="K175" s="11">
        <f t="shared" si="8"/>
        <v>49.183999999999997</v>
      </c>
      <c r="L175" s="250">
        <v>3768</v>
      </c>
      <c r="M175" s="156" t="s">
        <v>196</v>
      </c>
    </row>
    <row r="176" spans="3:13" ht="25.5" customHeight="1" thickBot="1">
      <c r="C176" s="443"/>
      <c r="D176" s="69">
        <v>11</v>
      </c>
      <c r="E176" s="255" t="s">
        <v>107</v>
      </c>
      <c r="F176" s="9" t="s">
        <v>1</v>
      </c>
      <c r="G176" s="16">
        <v>10</v>
      </c>
      <c r="H176" s="494"/>
      <c r="I176" s="10">
        <v>1.42</v>
      </c>
      <c r="J176" s="189">
        <f>'BDI DIFERENCIAL'!$R$4</f>
        <v>0.16</v>
      </c>
      <c r="K176" s="11">
        <f t="shared" si="8"/>
        <v>16.471999999999998</v>
      </c>
      <c r="L176" s="256">
        <v>3767</v>
      </c>
      <c r="M176" s="216" t="s">
        <v>196</v>
      </c>
    </row>
    <row r="177" spans="3:13" ht="26.25" customHeight="1" thickBot="1">
      <c r="C177" s="442"/>
      <c r="D177" s="439" t="s">
        <v>24</v>
      </c>
      <c r="E177" s="440"/>
      <c r="F177" s="440"/>
      <c r="G177" s="440"/>
      <c r="H177" s="440"/>
      <c r="I177" s="440"/>
      <c r="J177" s="440"/>
      <c r="K177" s="257">
        <f>SUM(K170:K176)</f>
        <v>354.93679999999995</v>
      </c>
      <c r="L177" s="258"/>
      <c r="M177" s="201"/>
    </row>
    <row r="178" spans="3:13" ht="24" customHeight="1" thickBot="1">
      <c r="C178" s="444"/>
      <c r="D178" s="413" t="s">
        <v>241</v>
      </c>
      <c r="E178" s="414"/>
      <c r="F178" s="414"/>
      <c r="G178" s="414"/>
      <c r="H178" s="414"/>
      <c r="I178" s="414"/>
      <c r="J178" s="415"/>
      <c r="K178" s="248">
        <f>K177+K167</f>
        <v>2123.9367999999999</v>
      </c>
      <c r="L178" s="259"/>
      <c r="M178" s="198"/>
    </row>
    <row r="179" spans="3:13" ht="24" customHeight="1">
      <c r="C179" s="30"/>
      <c r="D179" s="42"/>
      <c r="E179" s="42"/>
      <c r="F179" s="42"/>
      <c r="G179" s="42"/>
      <c r="H179" s="42"/>
      <c r="I179" s="42"/>
      <c r="J179" s="42"/>
      <c r="K179" s="47"/>
      <c r="L179" s="318"/>
      <c r="M179" s="18"/>
    </row>
    <row r="180" spans="3:13" ht="24" customHeight="1" thickBot="1">
      <c r="C180" s="30"/>
      <c r="D180" s="42"/>
      <c r="E180" s="42"/>
      <c r="F180" s="42"/>
      <c r="G180" s="42"/>
      <c r="H180" s="42"/>
      <c r="I180" s="42"/>
      <c r="J180" s="42"/>
      <c r="K180" s="47"/>
      <c r="L180" s="318"/>
      <c r="M180" s="18"/>
    </row>
    <row r="181" spans="3:13" ht="24" customHeight="1">
      <c r="C181" s="441" t="s">
        <v>428</v>
      </c>
      <c r="D181" s="445" t="s">
        <v>429</v>
      </c>
      <c r="E181" s="446"/>
      <c r="F181" s="446"/>
      <c r="G181" s="446"/>
      <c r="H181" s="446"/>
      <c r="I181" s="446"/>
      <c r="J181" s="446"/>
      <c r="K181" s="446"/>
      <c r="L181" s="446"/>
      <c r="M181" s="447"/>
    </row>
    <row r="182" spans="3:13" ht="24" customHeight="1" thickBot="1">
      <c r="C182" s="442"/>
      <c r="D182" s="448"/>
      <c r="E182" s="449"/>
      <c r="F182" s="449"/>
      <c r="G182" s="449"/>
      <c r="H182" s="449"/>
      <c r="I182" s="449"/>
      <c r="J182" s="449"/>
      <c r="K182" s="449"/>
      <c r="L182" s="449"/>
      <c r="M182" s="450"/>
    </row>
    <row r="183" spans="3:13" ht="24" customHeight="1" thickBot="1">
      <c r="C183" s="442"/>
      <c r="D183" s="451" t="s">
        <v>212</v>
      </c>
      <c r="E183" s="452"/>
      <c r="F183" s="452"/>
      <c r="G183" s="452"/>
      <c r="H183" s="452"/>
      <c r="I183" s="452"/>
      <c r="J183" s="452"/>
      <c r="K183" s="452"/>
      <c r="L183" s="452"/>
      <c r="M183" s="453"/>
    </row>
    <row r="184" spans="3:13" ht="35.25" customHeight="1">
      <c r="C184" s="443"/>
      <c r="D184" s="358" t="s">
        <v>51</v>
      </c>
      <c r="E184" s="359" t="s">
        <v>13</v>
      </c>
      <c r="F184" s="359" t="s">
        <v>1</v>
      </c>
      <c r="G184" s="360" t="s">
        <v>403</v>
      </c>
      <c r="H184" s="360" t="s">
        <v>373</v>
      </c>
      <c r="I184" s="361" t="s">
        <v>3</v>
      </c>
      <c r="J184" s="362" t="s">
        <v>201</v>
      </c>
      <c r="K184" s="363" t="s">
        <v>22</v>
      </c>
      <c r="L184" s="364" t="s">
        <v>194</v>
      </c>
      <c r="M184" s="365" t="s">
        <v>195</v>
      </c>
    </row>
    <row r="185" spans="3:13" ht="45.75" customHeight="1">
      <c r="C185" s="443"/>
      <c r="D185" s="389">
        <v>1</v>
      </c>
      <c r="E185" s="391" t="s">
        <v>439</v>
      </c>
      <c r="F185" s="390" t="s">
        <v>2</v>
      </c>
      <c r="G185" s="392">
        <v>720</v>
      </c>
      <c r="H185" s="454" t="s">
        <v>431</v>
      </c>
      <c r="I185" s="393">
        <v>26.2</v>
      </c>
      <c r="J185" s="371">
        <f>'BDI CONVENCIONAL'!$R$4</f>
        <v>0.22</v>
      </c>
      <c r="K185" s="372">
        <f>(I185*(1+J186))*G185</f>
        <v>23014.079999999998</v>
      </c>
      <c r="L185" s="390">
        <v>88270</v>
      </c>
      <c r="M185" s="394" t="s">
        <v>196</v>
      </c>
    </row>
    <row r="186" spans="3:13" ht="91.5" customHeight="1" thickBot="1">
      <c r="C186" s="443"/>
      <c r="D186" s="366">
        <v>2</v>
      </c>
      <c r="E186" s="367" t="s">
        <v>430</v>
      </c>
      <c r="F186" s="368" t="s">
        <v>2</v>
      </c>
      <c r="G186" s="369">
        <v>720</v>
      </c>
      <c r="H186" s="455"/>
      <c r="I186" s="370">
        <v>21.34</v>
      </c>
      <c r="J186" s="371">
        <f>'BDI CONVENCIONAL'!$R$4</f>
        <v>0.22</v>
      </c>
      <c r="K186" s="372">
        <f>(I186*(1+J186))*G186</f>
        <v>18745.056</v>
      </c>
      <c r="L186" s="373">
        <v>90776</v>
      </c>
      <c r="M186" s="385" t="s">
        <v>196</v>
      </c>
    </row>
    <row r="187" spans="3:13" ht="24" customHeight="1" thickBot="1">
      <c r="C187" s="442"/>
      <c r="D187" s="456" t="s">
        <v>38</v>
      </c>
      <c r="E187" s="457"/>
      <c r="F187" s="457"/>
      <c r="G187" s="457"/>
      <c r="H187" s="457"/>
      <c r="I187" s="457"/>
      <c r="J187" s="458"/>
      <c r="K187" s="374">
        <f>SUM(K186:K186)</f>
        <v>18745.056</v>
      </c>
      <c r="L187" s="375"/>
      <c r="M187" s="376"/>
    </row>
    <row r="188" spans="3:13" ht="24" customHeight="1" thickBot="1">
      <c r="C188" s="442"/>
      <c r="D188" s="451" t="s">
        <v>432</v>
      </c>
      <c r="E188" s="452"/>
      <c r="F188" s="452"/>
      <c r="G188" s="452"/>
      <c r="H188" s="452"/>
      <c r="I188" s="452"/>
      <c r="J188" s="452"/>
      <c r="K188" s="452"/>
      <c r="L188" s="452"/>
      <c r="M188" s="453"/>
    </row>
    <row r="189" spans="3:13" ht="39.75" customHeight="1">
      <c r="C189" s="443"/>
      <c r="D189" s="358" t="s">
        <v>51</v>
      </c>
      <c r="E189" s="377" t="s">
        <v>14</v>
      </c>
      <c r="F189" s="377" t="s">
        <v>15</v>
      </c>
      <c r="G189" s="360" t="s">
        <v>403</v>
      </c>
      <c r="H189" s="360" t="s">
        <v>373</v>
      </c>
      <c r="I189" s="378" t="s">
        <v>3</v>
      </c>
      <c r="J189" s="362" t="s">
        <v>202</v>
      </c>
      <c r="K189" s="363" t="s">
        <v>22</v>
      </c>
      <c r="L189" s="379" t="s">
        <v>194</v>
      </c>
      <c r="M189" s="380" t="s">
        <v>195</v>
      </c>
    </row>
    <row r="190" spans="3:13" ht="55.5" customHeight="1">
      <c r="C190" s="443"/>
      <c r="D190" s="366">
        <v>5</v>
      </c>
      <c r="E190" s="367" t="s">
        <v>433</v>
      </c>
      <c r="F190" s="381" t="s">
        <v>120</v>
      </c>
      <c r="G190" s="382">
        <v>2902</v>
      </c>
      <c r="H190" s="416" t="s">
        <v>434</v>
      </c>
      <c r="I190" s="383">
        <v>20.61</v>
      </c>
      <c r="J190" s="384">
        <f>'BDI CONVENCIONAL'!R4</f>
        <v>0.22</v>
      </c>
      <c r="K190" s="382">
        <f>(I190*(1+J190))*G190</f>
        <v>72968.468399999998</v>
      </c>
      <c r="L190" s="373">
        <v>97633</v>
      </c>
      <c r="M190" s="385" t="s">
        <v>196</v>
      </c>
    </row>
    <row r="191" spans="3:13" ht="96" customHeight="1">
      <c r="C191" s="443"/>
      <c r="D191" s="366">
        <v>6</v>
      </c>
      <c r="E191" s="386" t="s">
        <v>435</v>
      </c>
      <c r="F191" s="381" t="s">
        <v>120</v>
      </c>
      <c r="G191" s="382">
        <v>2902</v>
      </c>
      <c r="H191" s="417"/>
      <c r="I191" s="383">
        <v>43.84</v>
      </c>
      <c r="J191" s="384">
        <f>'BDI CONVENCIONAL'!R4</f>
        <v>0.22</v>
      </c>
      <c r="K191" s="382">
        <f t="shared" ref="K191:K192" si="9">(I191*(1+J191))*G191</f>
        <v>155212.88959999999</v>
      </c>
      <c r="L191" s="373">
        <v>87735</v>
      </c>
      <c r="M191" s="385" t="s">
        <v>196</v>
      </c>
    </row>
    <row r="192" spans="3:13" ht="40.5" customHeight="1" thickBot="1">
      <c r="C192" s="443"/>
      <c r="D192" s="366">
        <v>7</v>
      </c>
      <c r="E192" s="388" t="s">
        <v>436</v>
      </c>
      <c r="F192" s="381" t="s">
        <v>437</v>
      </c>
      <c r="G192" s="382">
        <v>3482.4</v>
      </c>
      <c r="H192" s="387" t="s">
        <v>438</v>
      </c>
      <c r="I192" s="383">
        <v>22.27</v>
      </c>
      <c r="J192" s="384">
        <f>'BDI DIFERENCIAL'!$R$4</f>
        <v>0.16</v>
      </c>
      <c r="K192" s="382">
        <f t="shared" si="9"/>
        <v>89961.535680000001</v>
      </c>
      <c r="L192" s="357">
        <v>140</v>
      </c>
      <c r="M192" s="385" t="s">
        <v>196</v>
      </c>
    </row>
    <row r="193" spans="3:13" ht="24" customHeight="1" thickBot="1">
      <c r="C193" s="442"/>
      <c r="D193" s="439" t="s">
        <v>24</v>
      </c>
      <c r="E193" s="440"/>
      <c r="F193" s="440"/>
      <c r="G193" s="440"/>
      <c r="H193" s="459"/>
      <c r="I193" s="440"/>
      <c r="J193" s="440"/>
      <c r="K193" s="257">
        <f>SUM(K190:K192)</f>
        <v>318142.89367999998</v>
      </c>
      <c r="L193" s="258"/>
      <c r="M193" s="201"/>
    </row>
    <row r="194" spans="3:13" ht="24" customHeight="1" thickBot="1">
      <c r="C194" s="444"/>
      <c r="D194" s="413" t="s">
        <v>241</v>
      </c>
      <c r="E194" s="414"/>
      <c r="F194" s="414"/>
      <c r="G194" s="414"/>
      <c r="H194" s="414"/>
      <c r="I194" s="414"/>
      <c r="J194" s="415"/>
      <c r="K194" s="248">
        <f>K187+K193</f>
        <v>336887.94967999996</v>
      </c>
      <c r="L194" s="259"/>
      <c r="M194" s="198"/>
    </row>
    <row r="195" spans="3:13" ht="24" customHeight="1">
      <c r="C195" s="30"/>
      <c r="D195" s="42"/>
      <c r="E195" s="42"/>
      <c r="F195" s="42"/>
      <c r="G195" s="42"/>
      <c r="H195" s="42"/>
      <c r="I195" s="42"/>
      <c r="J195" s="42"/>
      <c r="K195" s="47"/>
      <c r="L195" s="318"/>
      <c r="M195" s="18"/>
    </row>
    <row r="196" spans="3:13" ht="15.75" thickBot="1">
      <c r="C196" s="30"/>
      <c r="D196" s="42"/>
      <c r="E196" s="42"/>
      <c r="F196" s="42"/>
      <c r="G196" s="42"/>
      <c r="H196" s="42"/>
      <c r="I196" s="42"/>
      <c r="J196" s="42"/>
      <c r="K196" s="47"/>
      <c r="L196" s="318"/>
      <c r="M196" s="18"/>
    </row>
    <row r="197" spans="3:13" ht="29.25" customHeight="1" thickBot="1">
      <c r="C197" s="278"/>
      <c r="D197" s="279"/>
      <c r="E197" s="279"/>
      <c r="F197" s="279"/>
      <c r="G197" s="280"/>
      <c r="H197" s="280"/>
      <c r="I197" s="281"/>
      <c r="J197" s="281"/>
      <c r="K197" s="282">
        <f>K27+K59+K78+K131+K156+K178+K194</f>
        <v>528280.78356000001</v>
      </c>
      <c r="L197" s="279"/>
      <c r="M197" s="283"/>
    </row>
    <row r="198" spans="3:13" ht="15" customHeight="1" thickBot="1"/>
    <row r="199" spans="3:13" ht="15" customHeight="1">
      <c r="C199" s="418" t="s">
        <v>142</v>
      </c>
      <c r="D199" s="419"/>
      <c r="E199" s="419"/>
      <c r="F199" s="419"/>
      <c r="G199" s="419"/>
      <c r="H199" s="419"/>
      <c r="I199" s="419"/>
      <c r="J199" s="419"/>
      <c r="K199" s="419"/>
      <c r="L199" s="419"/>
      <c r="M199" s="420"/>
    </row>
    <row r="200" spans="3:13" ht="15.75" thickBot="1">
      <c r="C200" s="421"/>
      <c r="D200" s="422"/>
      <c r="E200" s="422"/>
      <c r="F200" s="422"/>
      <c r="G200" s="422"/>
      <c r="H200" s="422"/>
      <c r="I200" s="422"/>
      <c r="J200" s="422"/>
      <c r="K200" s="422"/>
      <c r="L200" s="422"/>
      <c r="M200" s="423"/>
    </row>
    <row r="201" spans="3:13" ht="15.75" thickBot="1"/>
    <row r="202" spans="3:13" ht="20.25" customHeight="1">
      <c r="C202" s="424" t="s">
        <v>362</v>
      </c>
      <c r="D202" s="425"/>
      <c r="E202" s="425"/>
      <c r="F202" s="425"/>
      <c r="G202" s="425"/>
      <c r="H202" s="425"/>
      <c r="I202" s="425"/>
      <c r="J202" s="425"/>
      <c r="K202" s="425"/>
      <c r="L202" s="425"/>
      <c r="M202" s="426"/>
    </row>
    <row r="203" spans="3:13">
      <c r="C203" s="427" t="s">
        <v>364</v>
      </c>
      <c r="D203" s="428"/>
      <c r="E203" s="428"/>
      <c r="F203" s="428"/>
      <c r="G203" s="428"/>
      <c r="H203" s="428"/>
      <c r="I203" s="428"/>
      <c r="J203" s="428"/>
      <c r="K203" s="428"/>
      <c r="L203" s="428"/>
      <c r="M203" s="429"/>
    </row>
    <row r="204" spans="3:13" ht="18.75" customHeight="1" thickBot="1">
      <c r="C204" s="430" t="s">
        <v>363</v>
      </c>
      <c r="D204" s="431"/>
      <c r="E204" s="431"/>
      <c r="F204" s="431"/>
      <c r="G204" s="431"/>
      <c r="H204" s="431"/>
      <c r="I204" s="431"/>
      <c r="J204" s="431"/>
      <c r="K204" s="431"/>
      <c r="L204" s="431"/>
      <c r="M204" s="432"/>
    </row>
  </sheetData>
  <mergeCells count="66">
    <mergeCell ref="H92:H129"/>
    <mergeCell ref="H139:H141"/>
    <mergeCell ref="H142:H151"/>
    <mergeCell ref="H152:H155"/>
    <mergeCell ref="H164:H165"/>
    <mergeCell ref="C10:M10"/>
    <mergeCell ref="C6:M9"/>
    <mergeCell ref="F2:M5"/>
    <mergeCell ref="C2:E5"/>
    <mergeCell ref="C11:M11"/>
    <mergeCell ref="C135:C142"/>
    <mergeCell ref="C144:C156"/>
    <mergeCell ref="C160:C178"/>
    <mergeCell ref="D135:M136"/>
    <mergeCell ref="D156:J156"/>
    <mergeCell ref="D160:M161"/>
    <mergeCell ref="D162:M162"/>
    <mergeCell ref="D137:M137"/>
    <mergeCell ref="H170:H176"/>
    <mergeCell ref="C62:C78"/>
    <mergeCell ref="C81:C131"/>
    <mergeCell ref="D58:J58"/>
    <mergeCell ref="D59:J59"/>
    <mergeCell ref="D68:J68"/>
    <mergeCell ref="D69:M69"/>
    <mergeCell ref="D62:M63"/>
    <mergeCell ref="D64:M64"/>
    <mergeCell ref="D77:J77"/>
    <mergeCell ref="D78:J78"/>
    <mergeCell ref="D89:J89"/>
    <mergeCell ref="D90:M90"/>
    <mergeCell ref="D130:J130"/>
    <mergeCell ref="D131:J131"/>
    <mergeCell ref="D81:M82"/>
    <mergeCell ref="D83:M83"/>
    <mergeCell ref="C30:C51"/>
    <mergeCell ref="C52:C59"/>
    <mergeCell ref="D12:M13"/>
    <mergeCell ref="D14:M14"/>
    <mergeCell ref="D17:G17"/>
    <mergeCell ref="D30:M31"/>
    <mergeCell ref="D32:M32"/>
    <mergeCell ref="D36:J36"/>
    <mergeCell ref="D37:M37"/>
    <mergeCell ref="D26:J26"/>
    <mergeCell ref="D27:J27"/>
    <mergeCell ref="D18:M18"/>
    <mergeCell ref="C12:C27"/>
    <mergeCell ref="H42:H43"/>
    <mergeCell ref="C204:M204"/>
    <mergeCell ref="D167:J167"/>
    <mergeCell ref="D168:M168"/>
    <mergeCell ref="D177:J177"/>
    <mergeCell ref="D178:J178"/>
    <mergeCell ref="C181:C194"/>
    <mergeCell ref="D181:M182"/>
    <mergeCell ref="D183:M183"/>
    <mergeCell ref="H185:H186"/>
    <mergeCell ref="D187:J187"/>
    <mergeCell ref="D188:M188"/>
    <mergeCell ref="D193:J193"/>
    <mergeCell ref="D194:J194"/>
    <mergeCell ref="H190:H191"/>
    <mergeCell ref="C199:M200"/>
    <mergeCell ref="C202:M202"/>
    <mergeCell ref="C203:M203"/>
  </mergeCells>
  <pageMargins left="0.51181102362204722" right="0.51181102362204722" top="0.78740157480314965" bottom="0.78740157480314965" header="0.31496062992125984" footer="0.31496062992125984"/>
  <pageSetup paperSize="8" scale="12" orientation="portrait" r:id="rId1"/>
  <drawing r:id="rId2"/>
  <legacyDrawing r:id="rId3"/>
  <oleObjects>
    <mc:AlternateContent xmlns:mc="http://schemas.openxmlformats.org/markup-compatibility/2006">
      <mc:Choice Requires="x14">
        <oleObject progId="PBrush" shapeId="3074" r:id="rId4">
          <objectPr defaultSize="0" autoPict="0" r:id="rId5">
            <anchor moveWithCells="1" sizeWithCells="1">
              <from>
                <xdr:col>3</xdr:col>
                <xdr:colOff>28575</xdr:colOff>
                <xdr:row>1</xdr:row>
                <xdr:rowOff>28575</xdr:rowOff>
              </from>
              <to>
                <xdr:col>4</xdr:col>
                <xdr:colOff>1628775</xdr:colOff>
                <xdr:row>4</xdr:row>
                <xdr:rowOff>180975</xdr:rowOff>
              </to>
            </anchor>
          </objectPr>
        </oleObject>
      </mc:Choice>
      <mc:Fallback>
        <oleObject progId="PBrush" shapeId="3074"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EBED9-B30C-4717-867A-49962AD566FF}">
  <dimension ref="B2:U48"/>
  <sheetViews>
    <sheetView showGridLines="0" workbookViewId="0">
      <selection activeCell="S22" sqref="S22"/>
    </sheetView>
  </sheetViews>
  <sheetFormatPr defaultRowHeight="15"/>
  <cols>
    <col min="18" max="18" width="10.28515625" customWidth="1"/>
    <col min="19" max="19" width="15.42578125" customWidth="1"/>
  </cols>
  <sheetData>
    <row r="2" spans="2:21" ht="51.75" customHeight="1" thickBot="1">
      <c r="B2" s="100"/>
      <c r="C2" s="100"/>
      <c r="D2" s="101"/>
      <c r="E2" s="101"/>
      <c r="F2" s="101"/>
      <c r="G2" s="538" t="s">
        <v>191</v>
      </c>
      <c r="H2" s="538"/>
      <c r="I2" s="538"/>
      <c r="J2" s="538"/>
      <c r="K2" s="538"/>
      <c r="L2" s="538"/>
      <c r="M2" s="538"/>
      <c r="N2" s="101"/>
      <c r="O2" s="101"/>
      <c r="P2" s="101"/>
      <c r="Q2" s="101"/>
      <c r="R2" s="101"/>
      <c r="S2" s="101"/>
      <c r="T2" s="101"/>
      <c r="U2" s="100"/>
    </row>
    <row r="3" spans="2:21" ht="21" customHeight="1" thickBot="1">
      <c r="B3" s="108"/>
      <c r="C3" s="523" t="s">
        <v>192</v>
      </c>
      <c r="D3" s="524"/>
      <c r="E3" s="524"/>
      <c r="F3" s="524"/>
      <c r="G3" s="524"/>
      <c r="H3" s="524"/>
      <c r="I3" s="524"/>
      <c r="J3" s="524"/>
      <c r="K3" s="524"/>
      <c r="L3" s="524"/>
      <c r="M3" s="524"/>
      <c r="N3" s="524"/>
      <c r="O3" s="524"/>
      <c r="P3" s="524"/>
      <c r="Q3" s="524"/>
      <c r="R3" s="524"/>
      <c r="S3" s="524"/>
      <c r="T3" s="525"/>
      <c r="U3" s="100"/>
    </row>
    <row r="4" spans="2:21" ht="21.75" thickBot="1">
      <c r="B4" s="109"/>
      <c r="C4" s="110"/>
      <c r="D4" s="110"/>
      <c r="E4" s="110"/>
      <c r="F4" s="110"/>
      <c r="G4" s="110"/>
      <c r="H4" s="110"/>
      <c r="I4" s="110"/>
      <c r="J4" s="110"/>
      <c r="K4" s="110"/>
      <c r="L4" s="110"/>
      <c r="M4" s="110"/>
      <c r="N4" s="110"/>
      <c r="O4" s="526" t="s">
        <v>175</v>
      </c>
      <c r="P4" s="526"/>
      <c r="Q4" s="526"/>
      <c r="R4" s="111">
        <f>ROUND(Q17,2)</f>
        <v>0.22</v>
      </c>
      <c r="S4" s="111"/>
      <c r="T4" s="110"/>
      <c r="U4" s="102"/>
    </row>
    <row r="5" spans="2:21" ht="21.75" thickBot="1">
      <c r="B5" s="109"/>
      <c r="C5" s="144"/>
      <c r="D5" s="145"/>
      <c r="E5" s="146"/>
      <c r="F5" s="145" t="s">
        <v>407</v>
      </c>
      <c r="G5" s="146"/>
      <c r="H5" s="145"/>
      <c r="I5" s="146"/>
      <c r="J5" s="146"/>
      <c r="K5" s="146"/>
      <c r="L5" s="146"/>
      <c r="M5" s="147"/>
      <c r="N5" s="110"/>
      <c r="O5" s="112"/>
      <c r="P5" s="110"/>
      <c r="Q5" s="110"/>
      <c r="R5" s="110"/>
      <c r="S5" s="110"/>
      <c r="T5" s="110"/>
      <c r="U5" s="102"/>
    </row>
    <row r="6" spans="2:21" ht="36.75" customHeight="1">
      <c r="B6" s="109"/>
      <c r="C6" s="109"/>
      <c r="D6" s="109"/>
      <c r="E6" s="109"/>
      <c r="F6" s="110"/>
      <c r="G6" s="110"/>
      <c r="H6" s="109"/>
      <c r="I6" s="110"/>
      <c r="J6" s="110"/>
      <c r="K6" s="110"/>
      <c r="L6" s="110"/>
      <c r="M6" s="110"/>
      <c r="N6" s="110"/>
      <c r="O6" s="128" t="s">
        <v>176</v>
      </c>
      <c r="P6" s="129"/>
      <c r="Q6" s="130" t="s">
        <v>54</v>
      </c>
      <c r="R6" s="527" t="s">
        <v>177</v>
      </c>
      <c r="S6" s="528"/>
      <c r="T6" s="110"/>
      <c r="U6" s="102"/>
    </row>
    <row r="7" spans="2:21" ht="15.75">
      <c r="B7" s="109"/>
      <c r="C7" s="109"/>
      <c r="D7" s="109"/>
      <c r="E7" s="109"/>
      <c r="F7" s="113"/>
      <c r="G7" s="110"/>
      <c r="H7" s="109"/>
      <c r="I7" s="110"/>
      <c r="J7" s="110"/>
      <c r="K7" s="110"/>
      <c r="L7" s="110"/>
      <c r="M7" s="110"/>
      <c r="N7" s="110"/>
      <c r="O7" s="131" t="s">
        <v>178</v>
      </c>
      <c r="P7" s="132"/>
      <c r="Q7" s="133">
        <v>0.04</v>
      </c>
      <c r="R7" s="529" t="s">
        <v>179</v>
      </c>
      <c r="S7" s="530"/>
      <c r="T7" s="110"/>
      <c r="U7" s="102"/>
    </row>
    <row r="8" spans="2:21" ht="15.75">
      <c r="B8" s="109"/>
      <c r="C8" s="109"/>
      <c r="D8" s="109"/>
      <c r="E8" s="109"/>
      <c r="F8" s="113"/>
      <c r="G8" s="110"/>
      <c r="H8" s="109"/>
      <c r="I8" s="110"/>
      <c r="J8" s="110"/>
      <c r="K8" s="110"/>
      <c r="L8" s="110"/>
      <c r="M8" s="110"/>
      <c r="N8" s="110"/>
      <c r="O8" s="134" t="s">
        <v>180</v>
      </c>
      <c r="P8" s="114"/>
      <c r="Q8" s="115">
        <v>1.23E-2</v>
      </c>
      <c r="R8" s="521" t="s">
        <v>179</v>
      </c>
      <c r="S8" s="522"/>
      <c r="T8" s="110"/>
      <c r="U8" s="102"/>
    </row>
    <row r="9" spans="2:21" ht="15.75">
      <c r="B9" s="109"/>
      <c r="C9" s="109"/>
      <c r="D9" s="109"/>
      <c r="E9" s="109"/>
      <c r="F9" s="113"/>
      <c r="G9" s="110"/>
      <c r="H9" s="109"/>
      <c r="I9" s="110"/>
      <c r="J9" s="110"/>
      <c r="K9" s="110"/>
      <c r="L9" s="113"/>
      <c r="M9" s="113"/>
      <c r="N9" s="110"/>
      <c r="O9" s="134" t="s">
        <v>181</v>
      </c>
      <c r="P9" s="114"/>
      <c r="Q9" s="115">
        <v>1.2699999999999999E-2</v>
      </c>
      <c r="R9" s="521" t="s">
        <v>179</v>
      </c>
      <c r="S9" s="522"/>
      <c r="T9" s="110"/>
      <c r="U9" s="102"/>
    </row>
    <row r="10" spans="2:21" ht="15.75">
      <c r="B10" s="109"/>
      <c r="C10" s="110"/>
      <c r="D10" s="110"/>
      <c r="E10" s="110"/>
      <c r="F10" s="113"/>
      <c r="G10" s="110"/>
      <c r="H10" s="109"/>
      <c r="I10" s="110"/>
      <c r="J10" s="110"/>
      <c r="K10" s="110"/>
      <c r="L10" s="113"/>
      <c r="M10" s="113"/>
      <c r="N10" s="110"/>
      <c r="O10" s="134" t="s">
        <v>182</v>
      </c>
      <c r="P10" s="114"/>
      <c r="Q10" s="115">
        <v>8.0000000000000002E-3</v>
      </c>
      <c r="R10" s="521" t="s">
        <v>179</v>
      </c>
      <c r="S10" s="522"/>
      <c r="T10" s="110"/>
      <c r="U10" s="102"/>
    </row>
    <row r="11" spans="2:21" ht="15.75">
      <c r="B11" s="109"/>
      <c r="C11" s="110"/>
      <c r="D11" s="110"/>
      <c r="E11" s="110"/>
      <c r="F11" s="113"/>
      <c r="G11" s="110"/>
      <c r="H11" s="109"/>
      <c r="I11" s="110"/>
      <c r="J11" s="110"/>
      <c r="K11" s="110"/>
      <c r="L11" s="113"/>
      <c r="M11" s="113"/>
      <c r="N11" s="113"/>
      <c r="O11" s="134" t="s">
        <v>183</v>
      </c>
      <c r="P11" s="114"/>
      <c r="Q11" s="116">
        <f>SUM(Q12:Q15)</f>
        <v>5.6499999999999995E-2</v>
      </c>
      <c r="R11" s="521"/>
      <c r="S11" s="522"/>
      <c r="T11" s="110"/>
      <c r="U11" s="102"/>
    </row>
    <row r="12" spans="2:21">
      <c r="B12" s="109"/>
      <c r="C12" s="110"/>
      <c r="D12" s="110"/>
      <c r="E12" s="110"/>
      <c r="F12" s="110"/>
      <c r="G12" s="110"/>
      <c r="H12" s="110"/>
      <c r="I12" s="110"/>
      <c r="J12" s="110"/>
      <c r="K12" s="110"/>
      <c r="L12" s="110"/>
      <c r="M12" s="110"/>
      <c r="N12" s="113"/>
      <c r="O12" s="135"/>
      <c r="P12" s="117" t="s">
        <v>184</v>
      </c>
      <c r="Q12" s="118">
        <v>0.03</v>
      </c>
      <c r="R12" s="521"/>
      <c r="S12" s="522"/>
      <c r="T12" s="110"/>
      <c r="U12" s="102"/>
    </row>
    <row r="13" spans="2:21">
      <c r="B13" s="109"/>
      <c r="C13" s="110"/>
      <c r="D13" s="110"/>
      <c r="E13" s="110"/>
      <c r="F13" s="110"/>
      <c r="G13" s="110"/>
      <c r="H13" s="110"/>
      <c r="I13" s="110"/>
      <c r="J13" s="110"/>
      <c r="K13" s="110"/>
      <c r="L13" s="110"/>
      <c r="M13" s="110"/>
      <c r="N13" s="113"/>
      <c r="O13" s="135"/>
      <c r="P13" s="117" t="s">
        <v>185</v>
      </c>
      <c r="Q13" s="118">
        <v>6.4999999999999997E-3</v>
      </c>
      <c r="R13" s="521"/>
      <c r="S13" s="522"/>
      <c r="T13" s="110"/>
      <c r="U13" s="102"/>
    </row>
    <row r="14" spans="2:21">
      <c r="B14" s="109"/>
      <c r="C14" s="110"/>
      <c r="D14" s="110"/>
      <c r="E14" s="110"/>
      <c r="F14" s="110"/>
      <c r="G14" s="110"/>
      <c r="H14" s="110"/>
      <c r="I14" s="110"/>
      <c r="J14" s="110"/>
      <c r="K14" s="110"/>
      <c r="L14" s="110"/>
      <c r="M14" s="110"/>
      <c r="N14" s="113"/>
      <c r="O14" s="135"/>
      <c r="P14" s="117" t="s">
        <v>186</v>
      </c>
      <c r="Q14" s="118">
        <v>0.02</v>
      </c>
      <c r="R14" s="521"/>
      <c r="S14" s="522"/>
      <c r="T14" s="110"/>
      <c r="U14" s="102"/>
    </row>
    <row r="15" spans="2:21" ht="21">
      <c r="B15" s="109"/>
      <c r="C15" s="110"/>
      <c r="D15" s="110"/>
      <c r="E15" s="110"/>
      <c r="F15" s="110"/>
      <c r="G15" s="110"/>
      <c r="H15" s="110"/>
      <c r="I15" s="110"/>
      <c r="J15" s="110"/>
      <c r="K15" s="110"/>
      <c r="L15" s="110"/>
      <c r="M15" s="110"/>
      <c r="N15" s="113"/>
      <c r="O15" s="135"/>
      <c r="P15" s="117" t="s">
        <v>187</v>
      </c>
      <c r="Q15" s="118">
        <v>0</v>
      </c>
      <c r="R15" s="521"/>
      <c r="S15" s="522"/>
      <c r="T15" s="119"/>
      <c r="U15" s="102"/>
    </row>
    <row r="16" spans="2:21" ht="15.75">
      <c r="B16" s="109"/>
      <c r="C16" s="110"/>
      <c r="D16" s="110"/>
      <c r="E16" s="110"/>
      <c r="F16" s="110"/>
      <c r="G16" s="110"/>
      <c r="H16" s="110"/>
      <c r="I16" s="110"/>
      <c r="J16" s="110"/>
      <c r="K16" s="110"/>
      <c r="L16" s="110"/>
      <c r="M16" s="110"/>
      <c r="N16" s="113"/>
      <c r="O16" s="136" t="s">
        <v>188</v>
      </c>
      <c r="P16" s="137"/>
      <c r="Q16" s="138">
        <v>7.3999999999999996E-2</v>
      </c>
      <c r="R16" s="531" t="s">
        <v>179</v>
      </c>
      <c r="S16" s="532"/>
      <c r="T16" s="110"/>
      <c r="U16" s="102"/>
    </row>
    <row r="17" spans="2:21" ht="26.25">
      <c r="B17" s="109"/>
      <c r="C17" s="110"/>
      <c r="D17" s="110"/>
      <c r="E17" s="110"/>
      <c r="F17" s="110"/>
      <c r="G17" s="110"/>
      <c r="H17" s="110"/>
      <c r="I17" s="110"/>
      <c r="J17" s="110"/>
      <c r="K17" s="110"/>
      <c r="L17" s="110"/>
      <c r="M17" s="110"/>
      <c r="N17" s="113"/>
      <c r="O17" s="139"/>
      <c r="P17" s="140" t="s">
        <v>189</v>
      </c>
      <c r="Q17" s="141">
        <f>(((1+Q7+Q10+Q9)*(1+Q8)*(1+Q16))/(1-Q11))-1</f>
        <v>0.22226164190779008</v>
      </c>
      <c r="R17" s="142"/>
      <c r="S17" s="143"/>
      <c r="T17" s="110"/>
      <c r="U17" s="102"/>
    </row>
    <row r="18" spans="2:21">
      <c r="B18" s="109"/>
      <c r="C18" s="110"/>
      <c r="D18" s="110"/>
      <c r="E18" s="110"/>
      <c r="F18" s="110"/>
      <c r="G18" s="110"/>
      <c r="H18" s="110"/>
      <c r="I18" s="110"/>
      <c r="J18" s="110"/>
      <c r="K18" s="110"/>
      <c r="L18" s="110"/>
      <c r="M18" s="110"/>
      <c r="N18" s="113"/>
      <c r="O18" s="117"/>
      <c r="P18" s="117"/>
      <c r="Q18" s="118"/>
      <c r="R18" s="120"/>
      <c r="S18" s="120"/>
      <c r="T18" s="110"/>
      <c r="U18" s="102"/>
    </row>
    <row r="19" spans="2:21" ht="31.5" customHeight="1">
      <c r="B19" s="526" t="s">
        <v>190</v>
      </c>
      <c r="C19" s="526"/>
      <c r="D19" s="526"/>
      <c r="E19" s="526"/>
      <c r="F19" s="526"/>
      <c r="G19" s="526"/>
      <c r="H19" s="526"/>
      <c r="I19" s="526"/>
      <c r="J19" s="526"/>
      <c r="K19" s="526"/>
      <c r="L19" s="526"/>
      <c r="M19" s="526"/>
      <c r="N19" s="526"/>
      <c r="O19" s="526"/>
      <c r="P19" s="526"/>
      <c r="Q19" s="526"/>
      <c r="R19" s="526"/>
      <c r="S19" s="526"/>
      <c r="T19" s="526"/>
      <c r="U19" s="102"/>
    </row>
    <row r="20" spans="2:21">
      <c r="B20" s="109"/>
      <c r="C20" s="533"/>
      <c r="D20" s="533"/>
      <c r="E20" s="533"/>
      <c r="F20" s="533"/>
      <c r="G20" s="533"/>
      <c r="H20" s="533"/>
      <c r="I20" s="533"/>
      <c r="J20" s="533"/>
      <c r="K20" s="533"/>
      <c r="L20" s="110"/>
      <c r="M20" s="109"/>
      <c r="N20" s="110"/>
      <c r="O20" s="109"/>
      <c r="P20" s="109"/>
      <c r="Q20" s="109"/>
      <c r="R20" s="109"/>
      <c r="S20" s="109"/>
      <c r="T20" s="109"/>
      <c r="U20" s="102"/>
    </row>
    <row r="21" spans="2:21">
      <c r="B21" s="109"/>
      <c r="C21" s="534"/>
      <c r="D21" s="534"/>
      <c r="E21" s="534"/>
      <c r="F21" s="534"/>
      <c r="G21" s="534"/>
      <c r="H21" s="534"/>
      <c r="I21" s="121"/>
      <c r="J21" s="121"/>
      <c r="K21" s="121"/>
      <c r="L21" s="110"/>
      <c r="M21" s="109"/>
      <c r="N21" s="109"/>
      <c r="O21" s="109"/>
      <c r="P21" s="109"/>
      <c r="Q21" s="109"/>
      <c r="R21" s="109"/>
      <c r="S21" s="109"/>
      <c r="T21" s="109"/>
      <c r="U21" s="102"/>
    </row>
    <row r="22" spans="2:21">
      <c r="B22" s="109"/>
      <c r="C22" s="541"/>
      <c r="D22" s="541"/>
      <c r="E22" s="541"/>
      <c r="F22" s="541"/>
      <c r="G22" s="541"/>
      <c r="H22" s="541"/>
      <c r="I22" s="122"/>
      <c r="J22" s="122"/>
      <c r="K22" s="122"/>
      <c r="L22" s="110"/>
      <c r="M22" s="109"/>
      <c r="N22" s="109"/>
      <c r="O22" s="109"/>
      <c r="P22" s="109"/>
      <c r="Q22" s="109"/>
      <c r="R22" s="109"/>
      <c r="S22" s="109"/>
      <c r="T22" s="109"/>
      <c r="U22" s="102"/>
    </row>
    <row r="23" spans="2:21">
      <c r="B23" s="109"/>
      <c r="C23" s="541"/>
      <c r="D23" s="541"/>
      <c r="E23" s="541"/>
      <c r="F23" s="541"/>
      <c r="G23" s="541"/>
      <c r="H23" s="541"/>
      <c r="I23" s="122"/>
      <c r="J23" s="122"/>
      <c r="K23" s="122"/>
      <c r="L23" s="110"/>
      <c r="M23" s="109"/>
      <c r="N23" s="109"/>
      <c r="O23" s="109"/>
      <c r="P23" s="109"/>
      <c r="Q23" s="109"/>
      <c r="R23" s="109"/>
      <c r="S23" s="109"/>
      <c r="T23" s="110"/>
      <c r="U23" s="102"/>
    </row>
    <row r="24" spans="2:21">
      <c r="B24" s="109"/>
      <c r="C24" s="541"/>
      <c r="D24" s="541"/>
      <c r="E24" s="541"/>
      <c r="F24" s="541"/>
      <c r="G24" s="541"/>
      <c r="H24" s="541"/>
      <c r="I24" s="122"/>
      <c r="J24" s="122"/>
      <c r="K24" s="122"/>
      <c r="L24" s="110"/>
      <c r="M24" s="109"/>
      <c r="N24" s="109"/>
      <c r="O24" s="109"/>
      <c r="P24" s="109"/>
      <c r="Q24" s="109"/>
      <c r="R24" s="109"/>
      <c r="S24" s="109"/>
      <c r="T24" s="110"/>
      <c r="U24" s="102"/>
    </row>
    <row r="25" spans="2:21">
      <c r="B25" s="109"/>
      <c r="C25" s="541"/>
      <c r="D25" s="541"/>
      <c r="E25" s="541"/>
      <c r="F25" s="541"/>
      <c r="G25" s="541"/>
      <c r="H25" s="541"/>
      <c r="I25" s="122"/>
      <c r="J25" s="122"/>
      <c r="K25" s="122"/>
      <c r="L25" s="121"/>
      <c r="M25" s="109"/>
      <c r="N25" s="109"/>
      <c r="O25" s="109"/>
      <c r="P25" s="109"/>
      <c r="Q25" s="109"/>
      <c r="R25" s="109"/>
      <c r="S25" s="109"/>
      <c r="T25" s="110"/>
      <c r="U25" s="102"/>
    </row>
    <row r="26" spans="2:21">
      <c r="B26" s="109"/>
      <c r="C26" s="541"/>
      <c r="D26" s="541"/>
      <c r="E26" s="541"/>
      <c r="F26" s="541"/>
      <c r="G26" s="541"/>
      <c r="H26" s="541"/>
      <c r="I26" s="122"/>
      <c r="J26" s="122"/>
      <c r="K26" s="122"/>
      <c r="L26" s="121"/>
      <c r="M26" s="109"/>
      <c r="N26" s="109"/>
      <c r="O26" s="109"/>
      <c r="P26" s="109"/>
      <c r="Q26" s="109"/>
      <c r="R26" s="109"/>
      <c r="S26" s="109"/>
      <c r="T26" s="110"/>
      <c r="U26" s="102"/>
    </row>
    <row r="27" spans="2:21">
      <c r="B27" s="109"/>
      <c r="C27" s="110"/>
      <c r="D27" s="110"/>
      <c r="E27" s="110"/>
      <c r="F27" s="110"/>
      <c r="G27" s="110"/>
      <c r="H27" s="110"/>
      <c r="I27" s="110"/>
      <c r="J27" s="110"/>
      <c r="K27" s="110"/>
      <c r="L27" s="122"/>
      <c r="M27" s="109"/>
      <c r="N27" s="109"/>
      <c r="O27" s="109"/>
      <c r="P27" s="109"/>
      <c r="Q27" s="109"/>
      <c r="R27" s="109"/>
      <c r="S27" s="109"/>
      <c r="T27" s="121"/>
      <c r="U27" s="102"/>
    </row>
    <row r="28" spans="2:21" ht="15.75">
      <c r="B28" s="123"/>
      <c r="C28" s="542"/>
      <c r="D28" s="542"/>
      <c r="E28" s="542"/>
      <c r="F28" s="542"/>
      <c r="G28" s="542"/>
      <c r="H28" s="542"/>
      <c r="I28" s="121"/>
      <c r="J28" s="121"/>
      <c r="K28" s="121"/>
      <c r="L28" s="122"/>
      <c r="M28" s="109"/>
      <c r="N28" s="109"/>
      <c r="O28" s="109"/>
      <c r="P28" s="109"/>
      <c r="Q28" s="109"/>
      <c r="R28" s="109"/>
      <c r="S28" s="109"/>
      <c r="T28" s="121"/>
      <c r="U28" s="104"/>
    </row>
    <row r="29" spans="2:21">
      <c r="B29" s="109"/>
      <c r="C29" s="542"/>
      <c r="D29" s="542"/>
      <c r="E29" s="542"/>
      <c r="F29" s="542"/>
      <c r="G29" s="542"/>
      <c r="H29" s="542"/>
      <c r="I29" s="124"/>
      <c r="J29" s="124"/>
      <c r="K29" s="124"/>
      <c r="L29" s="122"/>
      <c r="M29" s="109"/>
      <c r="N29" s="109"/>
      <c r="O29" s="109"/>
      <c r="P29" s="109"/>
      <c r="Q29" s="109"/>
      <c r="R29" s="109"/>
      <c r="S29" s="109"/>
      <c r="T29" s="122"/>
      <c r="U29" s="104"/>
    </row>
    <row r="30" spans="2:21">
      <c r="B30" s="109"/>
      <c r="C30" s="125"/>
      <c r="D30" s="125"/>
      <c r="E30" s="125"/>
      <c r="F30" s="125"/>
      <c r="G30" s="125"/>
      <c r="H30" s="125"/>
      <c r="I30" s="124"/>
      <c r="J30" s="124"/>
      <c r="K30" s="124"/>
      <c r="L30" s="122"/>
      <c r="M30" s="109"/>
      <c r="N30" s="109"/>
      <c r="O30" s="109"/>
      <c r="P30" s="109"/>
      <c r="Q30" s="109"/>
      <c r="R30" s="109"/>
      <c r="S30" s="109"/>
      <c r="T30" s="122"/>
      <c r="U30" s="105"/>
    </row>
    <row r="31" spans="2:21">
      <c r="B31" s="117"/>
      <c r="C31" s="535"/>
      <c r="D31" s="535"/>
      <c r="E31" s="535"/>
      <c r="F31" s="535"/>
      <c r="G31" s="535"/>
      <c r="H31" s="535"/>
      <c r="I31" s="535"/>
      <c r="J31" s="535"/>
      <c r="K31" s="535"/>
      <c r="L31" s="535"/>
      <c r="M31" s="535"/>
      <c r="N31" s="535"/>
      <c r="O31" s="535"/>
      <c r="P31" s="535"/>
      <c r="Q31" s="535"/>
      <c r="R31" s="535"/>
      <c r="S31" s="535"/>
      <c r="T31" s="122"/>
      <c r="U31" s="105"/>
    </row>
    <row r="32" spans="2:21">
      <c r="B32" s="117"/>
      <c r="C32" s="535"/>
      <c r="D32" s="535"/>
      <c r="E32" s="121"/>
      <c r="F32" s="121"/>
      <c r="G32" s="121"/>
      <c r="H32" s="121"/>
      <c r="I32" s="121"/>
      <c r="J32" s="121"/>
      <c r="K32" s="121"/>
      <c r="L32" s="121"/>
      <c r="M32" s="121"/>
      <c r="N32" s="121"/>
      <c r="O32" s="121"/>
      <c r="P32" s="121"/>
      <c r="Q32" s="121"/>
      <c r="R32" s="121"/>
      <c r="S32" s="121"/>
      <c r="T32" s="122"/>
      <c r="U32" s="105"/>
    </row>
    <row r="33" spans="2:21">
      <c r="B33" s="117"/>
      <c r="C33" s="535"/>
      <c r="D33" s="535"/>
      <c r="E33" s="122"/>
      <c r="F33" s="122"/>
      <c r="G33" s="122"/>
      <c r="H33" s="122"/>
      <c r="I33" s="122"/>
      <c r="J33" s="122"/>
      <c r="K33" s="122"/>
      <c r="L33" s="122"/>
      <c r="M33" s="122"/>
      <c r="N33" s="122"/>
      <c r="O33" s="122"/>
      <c r="P33" s="122"/>
      <c r="Q33" s="122"/>
      <c r="R33" s="122"/>
      <c r="S33" s="122"/>
      <c r="T33" s="122"/>
      <c r="U33" s="105"/>
    </row>
    <row r="34" spans="2:21">
      <c r="B34" s="117"/>
      <c r="C34" s="110"/>
      <c r="D34" s="110"/>
      <c r="E34" s="110"/>
      <c r="F34" s="110"/>
      <c r="G34" s="110"/>
      <c r="H34" s="110"/>
      <c r="I34" s="110"/>
      <c r="J34" s="110"/>
      <c r="K34" s="110"/>
      <c r="L34" s="110"/>
      <c r="M34" s="110"/>
      <c r="N34" s="110"/>
      <c r="O34" s="110"/>
      <c r="P34" s="110"/>
      <c r="Q34" s="110"/>
      <c r="R34" s="110"/>
      <c r="S34" s="110"/>
      <c r="T34" s="126"/>
      <c r="U34" s="105"/>
    </row>
    <row r="35" spans="2:21">
      <c r="B35" s="117"/>
      <c r="C35" s="126"/>
      <c r="D35" s="126"/>
      <c r="E35" s="110"/>
      <c r="F35" s="110"/>
      <c r="G35" s="110"/>
      <c r="H35" s="110"/>
      <c r="I35" s="110"/>
      <c r="J35" s="110"/>
      <c r="K35" s="110"/>
      <c r="L35" s="110"/>
      <c r="M35" s="110"/>
      <c r="N35" s="110"/>
      <c r="O35" s="110"/>
      <c r="P35" s="110"/>
      <c r="Q35" s="110"/>
      <c r="R35" s="110"/>
      <c r="S35" s="110"/>
      <c r="T35" s="110"/>
      <c r="U35" s="106"/>
    </row>
    <row r="36" spans="2:21">
      <c r="B36" s="117"/>
      <c r="C36" s="535"/>
      <c r="D36" s="535"/>
      <c r="E36" s="121"/>
      <c r="F36" s="121"/>
      <c r="G36" s="121"/>
      <c r="H36" s="110"/>
      <c r="I36" s="110"/>
      <c r="J36" s="110"/>
      <c r="K36" s="113"/>
      <c r="L36" s="110"/>
      <c r="M36" s="110"/>
      <c r="N36" s="110"/>
      <c r="O36" s="110"/>
      <c r="P36" s="110"/>
      <c r="Q36" s="110"/>
      <c r="R36" s="110"/>
      <c r="S36" s="110"/>
      <c r="T36" s="110"/>
      <c r="U36" s="104"/>
    </row>
    <row r="37" spans="2:21">
      <c r="B37" s="117"/>
      <c r="C37" s="536"/>
      <c r="D37" s="536"/>
      <c r="E37" s="122"/>
      <c r="F37" s="122"/>
      <c r="G37" s="122"/>
      <c r="H37" s="110"/>
      <c r="I37" s="110"/>
      <c r="J37" s="110"/>
      <c r="K37" s="113"/>
      <c r="L37" s="110"/>
      <c r="M37" s="110"/>
      <c r="N37" s="110"/>
      <c r="O37" s="110"/>
      <c r="P37" s="110"/>
      <c r="Q37" s="110"/>
      <c r="R37" s="110"/>
      <c r="S37" s="110"/>
      <c r="T37" s="110"/>
      <c r="U37" s="105"/>
    </row>
    <row r="38" spans="2:21">
      <c r="B38" s="109"/>
      <c r="C38" s="536"/>
      <c r="D38" s="536"/>
      <c r="E38" s="127"/>
      <c r="F38" s="127"/>
      <c r="G38" s="127"/>
      <c r="H38" s="127"/>
      <c r="I38" s="127"/>
      <c r="J38" s="127"/>
      <c r="K38" s="127"/>
      <c r="L38" s="110"/>
      <c r="M38" s="110"/>
      <c r="N38" s="110"/>
      <c r="O38" s="110"/>
      <c r="P38" s="110"/>
      <c r="Q38" s="110"/>
      <c r="R38" s="110"/>
      <c r="S38" s="110"/>
      <c r="T38" s="110"/>
      <c r="U38" s="102"/>
    </row>
    <row r="39" spans="2:21">
      <c r="B39" s="109"/>
      <c r="C39" s="536"/>
      <c r="D39" s="536"/>
      <c r="E39" s="127"/>
      <c r="F39" s="127"/>
      <c r="G39" s="127"/>
      <c r="H39" s="127"/>
      <c r="I39" s="127"/>
      <c r="J39" s="127"/>
      <c r="K39" s="127"/>
      <c r="L39" s="110"/>
      <c r="M39" s="110"/>
      <c r="N39" s="110"/>
      <c r="O39" s="110"/>
      <c r="P39" s="110"/>
      <c r="Q39" s="110"/>
      <c r="R39" s="110"/>
      <c r="S39" s="110"/>
      <c r="T39" s="110"/>
      <c r="U39" s="102"/>
    </row>
    <row r="40" spans="2:21">
      <c r="B40" s="109"/>
      <c r="C40" s="536"/>
      <c r="D40" s="536"/>
      <c r="E40" s="127"/>
      <c r="F40" s="127"/>
      <c r="G40" s="127"/>
      <c r="H40" s="127"/>
      <c r="I40" s="127"/>
      <c r="J40" s="127"/>
      <c r="K40" s="127"/>
      <c r="L40" s="110"/>
      <c r="M40" s="113"/>
      <c r="N40" s="110"/>
      <c r="O40" s="110"/>
      <c r="P40" s="110"/>
      <c r="Q40" s="110"/>
      <c r="R40" s="110"/>
      <c r="S40" s="110"/>
      <c r="T40" s="110"/>
      <c r="U40" s="102"/>
    </row>
    <row r="41" spans="2:21">
      <c r="B41" s="109"/>
      <c r="C41" s="536"/>
      <c r="D41" s="536"/>
      <c r="E41" s="127"/>
      <c r="F41" s="127"/>
      <c r="G41" s="127"/>
      <c r="H41" s="127"/>
      <c r="I41" s="127"/>
      <c r="J41" s="127"/>
      <c r="K41" s="127"/>
      <c r="L41" s="113"/>
      <c r="M41" s="113"/>
      <c r="N41" s="110"/>
      <c r="O41" s="110"/>
      <c r="P41" s="110"/>
      <c r="Q41" s="110"/>
      <c r="R41" s="110"/>
      <c r="S41" s="110"/>
      <c r="T41" s="110"/>
      <c r="U41" s="102"/>
    </row>
    <row r="42" spans="2:21">
      <c r="B42" s="109"/>
      <c r="C42" s="127"/>
      <c r="D42" s="127"/>
      <c r="E42" s="127"/>
      <c r="F42" s="127"/>
      <c r="G42" s="127"/>
      <c r="H42" s="127"/>
      <c r="I42" s="127"/>
      <c r="J42" s="127"/>
      <c r="K42" s="127"/>
      <c r="L42" s="113"/>
      <c r="M42" s="127"/>
      <c r="N42" s="113"/>
      <c r="O42" s="113"/>
      <c r="P42" s="113"/>
      <c r="Q42" s="113"/>
      <c r="R42" s="110"/>
      <c r="S42" s="110"/>
      <c r="T42" s="110"/>
      <c r="U42" s="102"/>
    </row>
    <row r="43" spans="2:21">
      <c r="B43" s="109"/>
      <c r="C43" s="539"/>
      <c r="D43" s="539"/>
      <c r="E43" s="539"/>
      <c r="F43" s="539"/>
      <c r="G43" s="539"/>
      <c r="H43" s="539"/>
      <c r="I43" s="539"/>
      <c r="J43" s="127"/>
      <c r="K43" s="127"/>
      <c r="L43" s="127"/>
      <c r="M43" s="127"/>
      <c r="N43" s="113"/>
      <c r="O43" s="113"/>
      <c r="P43" s="113"/>
      <c r="Q43" s="113"/>
      <c r="R43" s="113"/>
      <c r="S43" s="113"/>
      <c r="T43" s="113"/>
      <c r="U43" s="102"/>
    </row>
    <row r="44" spans="2:21">
      <c r="B44" s="109"/>
      <c r="C44" s="540"/>
      <c r="D44" s="540"/>
      <c r="E44" s="540"/>
      <c r="F44" s="540"/>
      <c r="G44" s="121"/>
      <c r="H44" s="121"/>
      <c r="I44" s="121"/>
      <c r="J44" s="127"/>
      <c r="K44" s="127"/>
      <c r="L44" s="127"/>
      <c r="M44" s="127"/>
      <c r="N44" s="127"/>
      <c r="O44" s="127"/>
      <c r="P44" s="127"/>
      <c r="Q44" s="127"/>
      <c r="R44" s="113"/>
      <c r="S44" s="113"/>
      <c r="T44" s="113"/>
      <c r="U44" s="103"/>
    </row>
    <row r="45" spans="2:21">
      <c r="B45" s="109"/>
      <c r="C45" s="537"/>
      <c r="D45" s="537"/>
      <c r="E45" s="537"/>
      <c r="F45" s="537"/>
      <c r="G45" s="127"/>
      <c r="H45" s="127"/>
      <c r="I45" s="127"/>
      <c r="J45" s="127"/>
      <c r="K45" s="127"/>
      <c r="L45" s="127"/>
      <c r="M45" s="127"/>
      <c r="N45" s="127"/>
      <c r="O45" s="127"/>
      <c r="P45" s="127"/>
      <c r="Q45" s="127"/>
      <c r="R45" s="127"/>
      <c r="S45" s="127"/>
      <c r="T45" s="127"/>
      <c r="U45" s="103"/>
    </row>
    <row r="46" spans="2:21">
      <c r="B46" s="109"/>
      <c r="C46" s="127"/>
      <c r="D46" s="127"/>
      <c r="E46" s="127"/>
      <c r="F46" s="127"/>
      <c r="G46" s="127"/>
      <c r="H46" s="127"/>
      <c r="I46" s="127"/>
      <c r="J46" s="127"/>
      <c r="K46" s="127"/>
      <c r="L46" s="127"/>
      <c r="M46" s="127"/>
      <c r="N46" s="127"/>
      <c r="O46" s="127"/>
      <c r="P46" s="127"/>
      <c r="Q46" s="127"/>
      <c r="R46" s="127"/>
      <c r="S46" s="127"/>
      <c r="T46" s="127"/>
      <c r="U46" s="107"/>
    </row>
    <row r="47" spans="2:21">
      <c r="B47" s="49"/>
      <c r="C47" s="49"/>
      <c r="D47" s="49"/>
      <c r="E47" s="49"/>
      <c r="F47" s="49"/>
      <c r="G47" s="49"/>
      <c r="H47" s="49"/>
      <c r="I47" s="49"/>
      <c r="J47" s="49"/>
      <c r="K47" s="49"/>
      <c r="L47" s="49"/>
      <c r="M47" s="49"/>
      <c r="N47" s="49"/>
      <c r="O47" s="49"/>
      <c r="P47" s="49"/>
      <c r="Q47" s="49"/>
      <c r="R47" s="49"/>
      <c r="S47" s="49"/>
      <c r="T47" s="49"/>
    </row>
    <row r="48" spans="2:21">
      <c r="B48" s="49"/>
      <c r="C48" s="49"/>
      <c r="D48" s="49"/>
      <c r="E48" s="49"/>
      <c r="F48" s="49"/>
      <c r="G48" s="49"/>
      <c r="H48" s="49"/>
      <c r="I48" s="49"/>
      <c r="J48" s="49"/>
      <c r="K48" s="49"/>
      <c r="L48" s="49"/>
      <c r="M48" s="49"/>
      <c r="N48" s="49"/>
      <c r="O48" s="49"/>
      <c r="P48" s="49"/>
      <c r="Q48" s="49"/>
      <c r="R48" s="49"/>
      <c r="S48" s="49"/>
      <c r="T48" s="49"/>
    </row>
  </sheetData>
  <mergeCells count="39">
    <mergeCell ref="C45:F45"/>
    <mergeCell ref="G2:M2"/>
    <mergeCell ref="C38:D38"/>
    <mergeCell ref="C39:D39"/>
    <mergeCell ref="C40:D40"/>
    <mergeCell ref="C41:D41"/>
    <mergeCell ref="C43:I43"/>
    <mergeCell ref="C44:F44"/>
    <mergeCell ref="K31:M31"/>
    <mergeCell ref="C23:H23"/>
    <mergeCell ref="C24:H24"/>
    <mergeCell ref="C25:H25"/>
    <mergeCell ref="C26:H26"/>
    <mergeCell ref="C28:H29"/>
    <mergeCell ref="C22:H22"/>
    <mergeCell ref="N31:P31"/>
    <mergeCell ref="Q31:S31"/>
    <mergeCell ref="C33:D33"/>
    <mergeCell ref="C36:D36"/>
    <mergeCell ref="C37:D37"/>
    <mergeCell ref="C31:D32"/>
    <mergeCell ref="E31:G31"/>
    <mergeCell ref="H31:J31"/>
    <mergeCell ref="R15:S15"/>
    <mergeCell ref="R16:S16"/>
    <mergeCell ref="B19:T19"/>
    <mergeCell ref="C20:K20"/>
    <mergeCell ref="C21:H21"/>
    <mergeCell ref="R14:S14"/>
    <mergeCell ref="C3:T3"/>
    <mergeCell ref="O4:Q4"/>
    <mergeCell ref="R6:S6"/>
    <mergeCell ref="R7:S7"/>
    <mergeCell ref="R8:S8"/>
    <mergeCell ref="R9:S9"/>
    <mergeCell ref="R10:S10"/>
    <mergeCell ref="R11:S11"/>
    <mergeCell ref="R12:S12"/>
    <mergeCell ref="R13:S13"/>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progId="PBrush" shapeId="6145" r:id="rId3">
          <objectPr defaultSize="0" autoPict="0" r:id="rId4">
            <anchor moveWithCells="1" sizeWithCells="1">
              <from>
                <xdr:col>2</xdr:col>
                <xdr:colOff>390525</xdr:colOff>
                <xdr:row>1</xdr:row>
                <xdr:rowOff>0</xdr:rowOff>
              </from>
              <to>
                <xdr:col>6</xdr:col>
                <xdr:colOff>0</xdr:colOff>
                <xdr:row>1</xdr:row>
                <xdr:rowOff>638175</xdr:rowOff>
              </to>
            </anchor>
          </objectPr>
        </oleObject>
      </mc:Choice>
      <mc:Fallback>
        <oleObject progId="PBrush" shapeId="6145" r:id="rId3"/>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3986F-81AF-43D6-B583-42265942329E}">
  <dimension ref="B2:U48"/>
  <sheetViews>
    <sheetView showGridLines="0" workbookViewId="0">
      <selection activeCell="F6" sqref="F6"/>
    </sheetView>
  </sheetViews>
  <sheetFormatPr defaultRowHeight="15"/>
  <cols>
    <col min="18" max="18" width="10.28515625" customWidth="1"/>
    <col min="19" max="19" width="15.42578125" customWidth="1"/>
  </cols>
  <sheetData>
    <row r="2" spans="2:21" ht="51.75" customHeight="1" thickBot="1">
      <c r="B2" s="100"/>
      <c r="C2" s="100"/>
      <c r="D2" s="101"/>
      <c r="E2" s="101"/>
      <c r="F2" s="101"/>
      <c r="G2" s="538" t="s">
        <v>191</v>
      </c>
      <c r="H2" s="538"/>
      <c r="I2" s="538"/>
      <c r="J2" s="538"/>
      <c r="K2" s="538"/>
      <c r="L2" s="538"/>
      <c r="M2" s="538"/>
      <c r="N2" s="101"/>
      <c r="O2" s="101"/>
      <c r="P2" s="101"/>
      <c r="Q2" s="101"/>
      <c r="R2" s="101"/>
      <c r="S2" s="101"/>
      <c r="T2" s="101"/>
      <c r="U2" s="100"/>
    </row>
    <row r="3" spans="2:21" ht="21" customHeight="1" thickBot="1">
      <c r="B3" s="108"/>
      <c r="C3" s="523" t="s">
        <v>193</v>
      </c>
      <c r="D3" s="524"/>
      <c r="E3" s="524"/>
      <c r="F3" s="524"/>
      <c r="G3" s="524"/>
      <c r="H3" s="524"/>
      <c r="I3" s="524"/>
      <c r="J3" s="524"/>
      <c r="K3" s="524"/>
      <c r="L3" s="524"/>
      <c r="M3" s="524"/>
      <c r="N3" s="524"/>
      <c r="O3" s="524"/>
      <c r="P3" s="524"/>
      <c r="Q3" s="524"/>
      <c r="R3" s="524"/>
      <c r="S3" s="524"/>
      <c r="T3" s="525"/>
      <c r="U3" s="100"/>
    </row>
    <row r="4" spans="2:21" ht="21.75" thickBot="1">
      <c r="B4" s="109"/>
      <c r="C4" s="110"/>
      <c r="D4" s="110"/>
      <c r="E4" s="110"/>
      <c r="F4" s="110"/>
      <c r="G4" s="110"/>
      <c r="H4" s="110"/>
      <c r="I4" s="110"/>
      <c r="J4" s="110"/>
      <c r="K4" s="110"/>
      <c r="L4" s="110"/>
      <c r="M4" s="110"/>
      <c r="N4" s="110"/>
      <c r="O4" s="526" t="s">
        <v>175</v>
      </c>
      <c r="P4" s="526"/>
      <c r="Q4" s="526"/>
      <c r="R4" s="111">
        <f>ROUND(Q17,2)</f>
        <v>0.16</v>
      </c>
      <c r="S4" s="111"/>
      <c r="T4" s="110"/>
      <c r="U4" s="102"/>
    </row>
    <row r="5" spans="2:21" ht="21.75" thickBot="1">
      <c r="B5" s="109"/>
      <c r="C5" s="144"/>
      <c r="D5" s="145"/>
      <c r="E5" s="146"/>
      <c r="F5" s="145" t="s">
        <v>407</v>
      </c>
      <c r="G5" s="146"/>
      <c r="H5" s="145"/>
      <c r="I5" s="146"/>
      <c r="J5" s="146"/>
      <c r="K5" s="146"/>
      <c r="L5" s="146"/>
      <c r="M5" s="147"/>
      <c r="N5" s="110"/>
      <c r="O5" s="112"/>
      <c r="P5" s="110"/>
      <c r="Q5" s="110"/>
      <c r="R5" s="110"/>
      <c r="S5" s="110"/>
      <c r="T5" s="110"/>
      <c r="U5" s="102"/>
    </row>
    <row r="6" spans="2:21" ht="36.75" customHeight="1">
      <c r="B6" s="109"/>
      <c r="C6" s="109"/>
      <c r="D6" s="109"/>
      <c r="E6" s="109"/>
      <c r="F6" s="110"/>
      <c r="G6" s="110"/>
      <c r="H6" s="109"/>
      <c r="I6" s="110"/>
      <c r="J6" s="110"/>
      <c r="K6" s="110"/>
      <c r="L6" s="110"/>
      <c r="M6" s="110"/>
      <c r="N6" s="110"/>
      <c r="O6" s="128" t="s">
        <v>176</v>
      </c>
      <c r="P6" s="129"/>
      <c r="Q6" s="130" t="s">
        <v>54</v>
      </c>
      <c r="R6" s="527" t="s">
        <v>177</v>
      </c>
      <c r="S6" s="528"/>
      <c r="T6" s="110"/>
      <c r="U6" s="102"/>
    </row>
    <row r="7" spans="2:21" ht="15.75">
      <c r="B7" s="109"/>
      <c r="C7" s="109"/>
      <c r="D7" s="109"/>
      <c r="E7" s="109"/>
      <c r="F7" s="113"/>
      <c r="G7" s="110"/>
      <c r="H7" s="109"/>
      <c r="I7" s="110"/>
      <c r="J7" s="110"/>
      <c r="K7" s="110"/>
      <c r="L7" s="110"/>
      <c r="M7" s="110"/>
      <c r="N7" s="110"/>
      <c r="O7" s="131" t="s">
        <v>178</v>
      </c>
      <c r="P7" s="132"/>
      <c r="Q7" s="133">
        <v>3.4500000000000003E-2</v>
      </c>
      <c r="R7" s="529" t="s">
        <v>179</v>
      </c>
      <c r="S7" s="530"/>
      <c r="T7" s="110"/>
      <c r="U7" s="102"/>
    </row>
    <row r="8" spans="2:21" ht="15.75">
      <c r="B8" s="109"/>
      <c r="C8" s="109"/>
      <c r="D8" s="109"/>
      <c r="E8" s="109"/>
      <c r="F8" s="113"/>
      <c r="G8" s="110"/>
      <c r="H8" s="109"/>
      <c r="I8" s="110"/>
      <c r="J8" s="110"/>
      <c r="K8" s="110"/>
      <c r="L8" s="110"/>
      <c r="M8" s="110"/>
      <c r="N8" s="110"/>
      <c r="O8" s="134" t="s">
        <v>180</v>
      </c>
      <c r="P8" s="114"/>
      <c r="Q8" s="115">
        <v>8.5000000000000006E-3</v>
      </c>
      <c r="R8" s="521" t="s">
        <v>179</v>
      </c>
      <c r="S8" s="522"/>
      <c r="T8" s="110"/>
      <c r="U8" s="102"/>
    </row>
    <row r="9" spans="2:21" ht="15.75">
      <c r="B9" s="109"/>
      <c r="C9" s="109"/>
      <c r="D9" s="109"/>
      <c r="E9" s="109"/>
      <c r="F9" s="113"/>
      <c r="G9" s="110"/>
      <c r="H9" s="109"/>
      <c r="I9" s="110"/>
      <c r="J9" s="110"/>
      <c r="K9" s="110"/>
      <c r="L9" s="113"/>
      <c r="M9" s="113"/>
      <c r="N9" s="110"/>
      <c r="O9" s="134" t="s">
        <v>181</v>
      </c>
      <c r="P9" s="114"/>
      <c r="Q9" s="115">
        <v>8.5000000000000006E-3</v>
      </c>
      <c r="R9" s="521" t="s">
        <v>179</v>
      </c>
      <c r="S9" s="522"/>
      <c r="T9" s="110"/>
      <c r="U9" s="102"/>
    </row>
    <row r="10" spans="2:21" ht="15.75">
      <c r="B10" s="109"/>
      <c r="C10" s="110"/>
      <c r="D10" s="110"/>
      <c r="E10" s="110"/>
      <c r="F10" s="113"/>
      <c r="G10" s="110"/>
      <c r="H10" s="109"/>
      <c r="I10" s="110"/>
      <c r="J10" s="110"/>
      <c r="K10" s="110"/>
      <c r="L10" s="113"/>
      <c r="M10" s="113"/>
      <c r="N10" s="110"/>
      <c r="O10" s="134" t="s">
        <v>182</v>
      </c>
      <c r="P10" s="114"/>
      <c r="Q10" s="115">
        <v>4.7999999999999996E-3</v>
      </c>
      <c r="R10" s="521" t="s">
        <v>179</v>
      </c>
      <c r="S10" s="522"/>
      <c r="T10" s="110"/>
      <c r="U10" s="102"/>
    </row>
    <row r="11" spans="2:21" ht="15.75">
      <c r="B11" s="109"/>
      <c r="C11" s="110"/>
      <c r="D11" s="110"/>
      <c r="E11" s="110"/>
      <c r="F11" s="113"/>
      <c r="G11" s="110"/>
      <c r="H11" s="109"/>
      <c r="I11" s="110"/>
      <c r="J11" s="110"/>
      <c r="K11" s="110"/>
      <c r="L11" s="113"/>
      <c r="M11" s="113"/>
      <c r="N11" s="113"/>
      <c r="O11" s="134" t="s">
        <v>183</v>
      </c>
      <c r="P11" s="114"/>
      <c r="Q11" s="116">
        <v>4.65E-2</v>
      </c>
      <c r="R11" s="521"/>
      <c r="S11" s="522"/>
      <c r="T11" s="110"/>
      <c r="U11" s="102"/>
    </row>
    <row r="12" spans="2:21">
      <c r="B12" s="109"/>
      <c r="C12" s="110"/>
      <c r="D12" s="110"/>
      <c r="E12" s="110"/>
      <c r="F12" s="110"/>
      <c r="G12" s="110"/>
      <c r="H12" s="110"/>
      <c r="I12" s="110"/>
      <c r="J12" s="110"/>
      <c r="K12" s="110"/>
      <c r="L12" s="110"/>
      <c r="M12" s="110"/>
      <c r="N12" s="113"/>
      <c r="O12" s="135"/>
      <c r="P12" s="117" t="s">
        <v>184</v>
      </c>
      <c r="Q12" s="118">
        <v>0.03</v>
      </c>
      <c r="R12" s="521"/>
      <c r="S12" s="522"/>
      <c r="T12" s="110"/>
      <c r="U12" s="102"/>
    </row>
    <row r="13" spans="2:21">
      <c r="B13" s="109"/>
      <c r="C13" s="110"/>
      <c r="D13" s="110"/>
      <c r="E13" s="110"/>
      <c r="F13" s="110"/>
      <c r="G13" s="110"/>
      <c r="H13" s="110"/>
      <c r="I13" s="110"/>
      <c r="J13" s="110"/>
      <c r="K13" s="110"/>
      <c r="L13" s="110"/>
      <c r="M13" s="110"/>
      <c r="N13" s="113"/>
      <c r="O13" s="135"/>
      <c r="P13" s="117" t="s">
        <v>185</v>
      </c>
      <c r="Q13" s="118">
        <v>6.4999999999999997E-3</v>
      </c>
      <c r="R13" s="521"/>
      <c r="S13" s="522"/>
      <c r="T13" s="110"/>
      <c r="U13" s="102"/>
    </row>
    <row r="14" spans="2:21">
      <c r="B14" s="109"/>
      <c r="C14" s="110"/>
      <c r="D14" s="110"/>
      <c r="E14" s="110"/>
      <c r="F14" s="110"/>
      <c r="G14" s="110"/>
      <c r="H14" s="110"/>
      <c r="I14" s="110"/>
      <c r="J14" s="110"/>
      <c r="K14" s="110"/>
      <c r="L14" s="110"/>
      <c r="M14" s="110"/>
      <c r="N14" s="113"/>
      <c r="O14" s="135"/>
      <c r="P14" s="117" t="s">
        <v>186</v>
      </c>
      <c r="Q14" s="118">
        <v>0.01</v>
      </c>
      <c r="R14" s="521"/>
      <c r="S14" s="522"/>
      <c r="T14" s="110"/>
      <c r="U14" s="102"/>
    </row>
    <row r="15" spans="2:21" ht="21">
      <c r="B15" s="109"/>
      <c r="C15" s="110"/>
      <c r="D15" s="110"/>
      <c r="E15" s="110"/>
      <c r="F15" s="110"/>
      <c r="G15" s="110"/>
      <c r="H15" s="110"/>
      <c r="I15" s="110"/>
      <c r="J15" s="110"/>
      <c r="K15" s="110"/>
      <c r="L15" s="110"/>
      <c r="M15" s="110"/>
      <c r="N15" s="113"/>
      <c r="O15" s="135"/>
      <c r="P15" s="117" t="s">
        <v>187</v>
      </c>
      <c r="Q15" s="118">
        <v>0</v>
      </c>
      <c r="R15" s="521"/>
      <c r="S15" s="522"/>
      <c r="T15" s="119"/>
      <c r="U15" s="102"/>
    </row>
    <row r="16" spans="2:21" ht="15.75">
      <c r="B16" s="109"/>
      <c r="C16" s="110"/>
      <c r="D16" s="110"/>
      <c r="E16" s="110"/>
      <c r="F16" s="110"/>
      <c r="G16" s="110"/>
      <c r="H16" s="110"/>
      <c r="I16" s="110"/>
      <c r="J16" s="110"/>
      <c r="K16" s="110"/>
      <c r="L16" s="110"/>
      <c r="M16" s="110"/>
      <c r="N16" s="113"/>
      <c r="O16" s="136" t="s">
        <v>188</v>
      </c>
      <c r="P16" s="137"/>
      <c r="Q16" s="138">
        <v>5.11E-2</v>
      </c>
      <c r="R16" s="531" t="s">
        <v>179</v>
      </c>
      <c r="S16" s="532"/>
      <c r="T16" s="110"/>
      <c r="U16" s="102"/>
    </row>
    <row r="17" spans="2:21" ht="26.25">
      <c r="B17" s="109"/>
      <c r="C17" s="110"/>
      <c r="D17" s="110"/>
      <c r="E17" s="110"/>
      <c r="F17" s="110"/>
      <c r="G17" s="110"/>
      <c r="H17" s="110"/>
      <c r="I17" s="110"/>
      <c r="J17" s="110"/>
      <c r="K17" s="110"/>
      <c r="L17" s="110"/>
      <c r="M17" s="110"/>
      <c r="N17" s="113"/>
      <c r="O17" s="139"/>
      <c r="P17" s="140" t="s">
        <v>189</v>
      </c>
      <c r="Q17" s="141">
        <f>(((1+Q7+Q10+Q9)*(1+Q8)*(1+Q16))/(1-Q11))-1</f>
        <v>0.16487046872574695</v>
      </c>
      <c r="R17" s="142"/>
      <c r="S17" s="143"/>
      <c r="T17" s="110"/>
      <c r="U17" s="102"/>
    </row>
    <row r="18" spans="2:21">
      <c r="B18" s="109"/>
      <c r="C18" s="110"/>
      <c r="D18" s="110"/>
      <c r="E18" s="110"/>
      <c r="F18" s="110"/>
      <c r="G18" s="110"/>
      <c r="H18" s="110"/>
      <c r="I18" s="110"/>
      <c r="J18" s="110"/>
      <c r="K18" s="110"/>
      <c r="L18" s="110"/>
      <c r="M18" s="110"/>
      <c r="N18" s="113"/>
      <c r="O18" s="117"/>
      <c r="P18" s="117"/>
      <c r="Q18" s="118"/>
      <c r="R18" s="120"/>
      <c r="S18" s="120"/>
      <c r="T18" s="110"/>
      <c r="U18" s="102"/>
    </row>
    <row r="19" spans="2:21" ht="31.5" customHeight="1">
      <c r="B19" s="526" t="s">
        <v>190</v>
      </c>
      <c r="C19" s="526"/>
      <c r="D19" s="526"/>
      <c r="E19" s="526"/>
      <c r="F19" s="526"/>
      <c r="G19" s="526"/>
      <c r="H19" s="526"/>
      <c r="I19" s="526"/>
      <c r="J19" s="526"/>
      <c r="K19" s="526"/>
      <c r="L19" s="526"/>
      <c r="M19" s="526"/>
      <c r="N19" s="526"/>
      <c r="O19" s="526"/>
      <c r="P19" s="526"/>
      <c r="Q19" s="526"/>
      <c r="R19" s="526"/>
      <c r="S19" s="526"/>
      <c r="T19" s="526"/>
      <c r="U19" s="102"/>
    </row>
    <row r="20" spans="2:21">
      <c r="B20" s="109"/>
      <c r="C20" s="533"/>
      <c r="D20" s="533"/>
      <c r="E20" s="533"/>
      <c r="F20" s="533"/>
      <c r="G20" s="533"/>
      <c r="H20" s="533"/>
      <c r="I20" s="533"/>
      <c r="J20" s="533"/>
      <c r="K20" s="533"/>
      <c r="L20" s="110"/>
      <c r="M20" s="109"/>
      <c r="N20" s="110"/>
      <c r="O20" s="109"/>
      <c r="P20" s="109"/>
      <c r="Q20" s="109"/>
      <c r="R20" s="109"/>
      <c r="S20" s="109"/>
      <c r="T20" s="109"/>
      <c r="U20" s="102"/>
    </row>
    <row r="21" spans="2:21">
      <c r="B21" s="109"/>
      <c r="C21" s="534"/>
      <c r="D21" s="534"/>
      <c r="E21" s="534"/>
      <c r="F21" s="534"/>
      <c r="G21" s="534"/>
      <c r="H21" s="534"/>
      <c r="I21" s="121"/>
      <c r="J21" s="121"/>
      <c r="K21" s="121"/>
      <c r="L21" s="110"/>
      <c r="M21" s="109"/>
      <c r="N21" s="109"/>
      <c r="O21" s="109"/>
      <c r="P21" s="109"/>
      <c r="Q21" s="109"/>
      <c r="R21" s="109"/>
      <c r="S21" s="109"/>
      <c r="T21" s="109"/>
      <c r="U21" s="102"/>
    </row>
    <row r="22" spans="2:21">
      <c r="B22" s="109"/>
      <c r="C22" s="541"/>
      <c r="D22" s="541"/>
      <c r="E22" s="541"/>
      <c r="F22" s="541"/>
      <c r="G22" s="541"/>
      <c r="H22" s="541"/>
      <c r="I22" s="122"/>
      <c r="J22" s="122"/>
      <c r="K22" s="122"/>
      <c r="L22" s="110"/>
      <c r="M22" s="109"/>
      <c r="N22" s="109"/>
      <c r="O22" s="109"/>
      <c r="P22" s="109"/>
      <c r="Q22" s="109"/>
      <c r="R22" s="109"/>
      <c r="S22" s="109"/>
      <c r="T22" s="109"/>
      <c r="U22" s="102"/>
    </row>
    <row r="23" spans="2:21">
      <c r="B23" s="109"/>
      <c r="C23" s="541"/>
      <c r="D23" s="541"/>
      <c r="E23" s="541"/>
      <c r="F23" s="541"/>
      <c r="G23" s="541"/>
      <c r="H23" s="541"/>
      <c r="I23" s="122"/>
      <c r="J23" s="122"/>
      <c r="K23" s="122"/>
      <c r="L23" s="110"/>
      <c r="M23" s="109"/>
      <c r="N23" s="109"/>
      <c r="O23" s="109"/>
      <c r="P23" s="109"/>
      <c r="Q23" s="109"/>
      <c r="R23" s="109"/>
      <c r="S23" s="109"/>
      <c r="T23" s="110"/>
      <c r="U23" s="102"/>
    </row>
    <row r="24" spans="2:21">
      <c r="B24" s="109"/>
      <c r="C24" s="541"/>
      <c r="D24" s="541"/>
      <c r="E24" s="541"/>
      <c r="F24" s="541"/>
      <c r="G24" s="541"/>
      <c r="H24" s="541"/>
      <c r="I24" s="122"/>
      <c r="J24" s="122"/>
      <c r="K24" s="122"/>
      <c r="L24" s="110"/>
      <c r="M24" s="109"/>
      <c r="N24" s="109"/>
      <c r="O24" s="109"/>
      <c r="P24" s="109"/>
      <c r="Q24" s="109"/>
      <c r="R24" s="109"/>
      <c r="S24" s="109"/>
      <c r="T24" s="110"/>
      <c r="U24" s="102"/>
    </row>
    <row r="25" spans="2:21">
      <c r="B25" s="109"/>
      <c r="C25" s="541"/>
      <c r="D25" s="541"/>
      <c r="E25" s="541"/>
      <c r="F25" s="541"/>
      <c r="G25" s="541"/>
      <c r="H25" s="541"/>
      <c r="I25" s="122"/>
      <c r="J25" s="122"/>
      <c r="K25" s="122"/>
      <c r="L25" s="121"/>
      <c r="M25" s="109"/>
      <c r="N25" s="109"/>
      <c r="O25" s="109"/>
      <c r="P25" s="109"/>
      <c r="Q25" s="109"/>
      <c r="R25" s="109"/>
      <c r="S25" s="109"/>
      <c r="T25" s="110"/>
      <c r="U25" s="102"/>
    </row>
    <row r="26" spans="2:21">
      <c r="B26" s="109"/>
      <c r="C26" s="541"/>
      <c r="D26" s="541"/>
      <c r="E26" s="541"/>
      <c r="F26" s="541"/>
      <c r="G26" s="541"/>
      <c r="H26" s="541"/>
      <c r="I26" s="122"/>
      <c r="J26" s="122"/>
      <c r="K26" s="122"/>
      <c r="L26" s="121"/>
      <c r="M26" s="109"/>
      <c r="N26" s="109"/>
      <c r="O26" s="109"/>
      <c r="P26" s="109"/>
      <c r="Q26" s="109"/>
      <c r="R26" s="109"/>
      <c r="S26" s="109"/>
      <c r="T26" s="110"/>
      <c r="U26" s="102"/>
    </row>
    <row r="27" spans="2:21">
      <c r="B27" s="109"/>
      <c r="C27" s="110"/>
      <c r="D27" s="110"/>
      <c r="E27" s="110"/>
      <c r="F27" s="110"/>
      <c r="G27" s="110"/>
      <c r="H27" s="110"/>
      <c r="I27" s="110"/>
      <c r="J27" s="110"/>
      <c r="K27" s="110"/>
      <c r="L27" s="122"/>
      <c r="M27" s="109"/>
      <c r="N27" s="109"/>
      <c r="O27" s="109"/>
      <c r="P27" s="109"/>
      <c r="Q27" s="109"/>
      <c r="R27" s="109"/>
      <c r="S27" s="109"/>
      <c r="T27" s="121"/>
      <c r="U27" s="102"/>
    </row>
    <row r="28" spans="2:21" ht="15.75">
      <c r="B28" s="123"/>
      <c r="C28" s="542"/>
      <c r="D28" s="542"/>
      <c r="E28" s="542"/>
      <c r="F28" s="542"/>
      <c r="G28" s="542"/>
      <c r="H28" s="542"/>
      <c r="I28" s="121"/>
      <c r="J28" s="121"/>
      <c r="K28" s="121"/>
      <c r="L28" s="122"/>
      <c r="M28" s="109"/>
      <c r="N28" s="109"/>
      <c r="O28" s="109"/>
      <c r="P28" s="109"/>
      <c r="Q28" s="109"/>
      <c r="R28" s="109"/>
      <c r="S28" s="109"/>
      <c r="T28" s="121"/>
      <c r="U28" s="104"/>
    </row>
    <row r="29" spans="2:21">
      <c r="B29" s="109"/>
      <c r="C29" s="542"/>
      <c r="D29" s="542"/>
      <c r="E29" s="542"/>
      <c r="F29" s="542"/>
      <c r="G29" s="542"/>
      <c r="H29" s="542"/>
      <c r="I29" s="124"/>
      <c r="J29" s="124"/>
      <c r="K29" s="124"/>
      <c r="L29" s="122"/>
      <c r="M29" s="109"/>
      <c r="N29" s="109"/>
      <c r="O29" s="109"/>
      <c r="P29" s="109"/>
      <c r="Q29" s="109"/>
      <c r="R29" s="109"/>
      <c r="S29" s="109"/>
      <c r="T29" s="122"/>
      <c r="U29" s="104"/>
    </row>
    <row r="30" spans="2:21">
      <c r="B30" s="109"/>
      <c r="C30" s="125"/>
      <c r="D30" s="125"/>
      <c r="E30" s="125"/>
      <c r="F30" s="125"/>
      <c r="G30" s="125"/>
      <c r="H30" s="125"/>
      <c r="I30" s="124"/>
      <c r="J30" s="124"/>
      <c r="K30" s="124"/>
      <c r="L30" s="122"/>
      <c r="M30" s="109"/>
      <c r="N30" s="109"/>
      <c r="O30" s="109"/>
      <c r="P30" s="109"/>
      <c r="Q30" s="109"/>
      <c r="R30" s="109"/>
      <c r="S30" s="109"/>
      <c r="T30" s="122"/>
      <c r="U30" s="105"/>
    </row>
    <row r="31" spans="2:21">
      <c r="B31" s="117"/>
      <c r="C31" s="535"/>
      <c r="D31" s="535"/>
      <c r="E31" s="535"/>
      <c r="F31" s="535"/>
      <c r="G31" s="535"/>
      <c r="H31" s="535"/>
      <c r="I31" s="535"/>
      <c r="J31" s="535"/>
      <c r="K31" s="535"/>
      <c r="L31" s="535"/>
      <c r="M31" s="535"/>
      <c r="N31" s="535"/>
      <c r="O31" s="535"/>
      <c r="P31" s="535"/>
      <c r="Q31" s="535"/>
      <c r="R31" s="535"/>
      <c r="S31" s="535"/>
      <c r="T31" s="122"/>
      <c r="U31" s="105"/>
    </row>
    <row r="32" spans="2:21">
      <c r="B32" s="117"/>
      <c r="C32" s="535"/>
      <c r="D32" s="535"/>
      <c r="E32" s="121"/>
      <c r="F32" s="121"/>
      <c r="G32" s="121"/>
      <c r="H32" s="121"/>
      <c r="I32" s="121"/>
      <c r="J32" s="121"/>
      <c r="K32" s="121"/>
      <c r="L32" s="121"/>
      <c r="M32" s="121"/>
      <c r="N32" s="121"/>
      <c r="O32" s="121"/>
      <c r="P32" s="121"/>
      <c r="Q32" s="121"/>
      <c r="R32" s="121"/>
      <c r="S32" s="121"/>
      <c r="T32" s="122"/>
      <c r="U32" s="105"/>
    </row>
    <row r="33" spans="2:21">
      <c r="B33" s="117"/>
      <c r="C33" s="535"/>
      <c r="D33" s="535"/>
      <c r="E33" s="122"/>
      <c r="F33" s="122"/>
      <c r="G33" s="122"/>
      <c r="H33" s="122"/>
      <c r="I33" s="122"/>
      <c r="J33" s="122"/>
      <c r="K33" s="122"/>
      <c r="L33" s="122"/>
      <c r="M33" s="122"/>
      <c r="N33" s="122"/>
      <c r="O33" s="122"/>
      <c r="P33" s="122"/>
      <c r="Q33" s="122"/>
      <c r="R33" s="122"/>
      <c r="S33" s="122"/>
      <c r="T33" s="122"/>
      <c r="U33" s="105"/>
    </row>
    <row r="34" spans="2:21">
      <c r="B34" s="117"/>
      <c r="C34" s="110"/>
      <c r="D34" s="110"/>
      <c r="E34" s="110"/>
      <c r="F34" s="110"/>
      <c r="G34" s="110"/>
      <c r="H34" s="110"/>
      <c r="I34" s="110"/>
      <c r="J34" s="110"/>
      <c r="K34" s="110"/>
      <c r="L34" s="110"/>
      <c r="M34" s="110"/>
      <c r="N34" s="110"/>
      <c r="O34" s="110"/>
      <c r="P34" s="110"/>
      <c r="Q34" s="110"/>
      <c r="R34" s="110"/>
      <c r="S34" s="110"/>
      <c r="T34" s="126"/>
      <c r="U34" s="105"/>
    </row>
    <row r="35" spans="2:21">
      <c r="B35" s="117"/>
      <c r="C35" s="126"/>
      <c r="D35" s="126"/>
      <c r="E35" s="110"/>
      <c r="F35" s="110"/>
      <c r="G35" s="110"/>
      <c r="H35" s="110"/>
      <c r="I35" s="110"/>
      <c r="J35" s="110"/>
      <c r="K35" s="110"/>
      <c r="L35" s="110"/>
      <c r="M35" s="110"/>
      <c r="N35" s="110"/>
      <c r="O35" s="110"/>
      <c r="P35" s="110"/>
      <c r="Q35" s="110"/>
      <c r="R35" s="110"/>
      <c r="S35" s="110"/>
      <c r="T35" s="110"/>
      <c r="U35" s="106"/>
    </row>
    <row r="36" spans="2:21">
      <c r="B36" s="117"/>
      <c r="C36" s="535"/>
      <c r="D36" s="535"/>
      <c r="E36" s="121"/>
      <c r="F36" s="121"/>
      <c r="G36" s="121"/>
      <c r="H36" s="110"/>
      <c r="I36" s="110"/>
      <c r="J36" s="110"/>
      <c r="K36" s="113"/>
      <c r="L36" s="110"/>
      <c r="M36" s="110"/>
      <c r="N36" s="110"/>
      <c r="O36" s="110"/>
      <c r="P36" s="110"/>
      <c r="Q36" s="110"/>
      <c r="R36" s="110"/>
      <c r="S36" s="110"/>
      <c r="T36" s="110"/>
      <c r="U36" s="104"/>
    </row>
    <row r="37" spans="2:21">
      <c r="B37" s="117"/>
      <c r="C37" s="536"/>
      <c r="D37" s="536"/>
      <c r="E37" s="122"/>
      <c r="F37" s="122"/>
      <c r="G37" s="122"/>
      <c r="H37" s="110"/>
      <c r="I37" s="110"/>
      <c r="J37" s="110"/>
      <c r="K37" s="113"/>
      <c r="L37" s="110"/>
      <c r="M37" s="110"/>
      <c r="N37" s="110"/>
      <c r="O37" s="110"/>
      <c r="P37" s="110"/>
      <c r="Q37" s="110"/>
      <c r="R37" s="110"/>
      <c r="S37" s="110"/>
      <c r="T37" s="110"/>
      <c r="U37" s="105"/>
    </row>
    <row r="38" spans="2:21">
      <c r="B38" s="109"/>
      <c r="C38" s="536"/>
      <c r="D38" s="536"/>
      <c r="E38" s="127"/>
      <c r="F38" s="127"/>
      <c r="G38" s="127"/>
      <c r="H38" s="127"/>
      <c r="I38" s="127"/>
      <c r="J38" s="127"/>
      <c r="K38" s="127"/>
      <c r="L38" s="110"/>
      <c r="M38" s="110"/>
      <c r="N38" s="110"/>
      <c r="O38" s="110"/>
      <c r="P38" s="110"/>
      <c r="Q38" s="110"/>
      <c r="R38" s="110"/>
      <c r="S38" s="110"/>
      <c r="T38" s="110"/>
      <c r="U38" s="102"/>
    </row>
    <row r="39" spans="2:21">
      <c r="B39" s="109"/>
      <c r="C39" s="536"/>
      <c r="D39" s="536"/>
      <c r="E39" s="127"/>
      <c r="F39" s="127"/>
      <c r="G39" s="127"/>
      <c r="H39" s="127"/>
      <c r="I39" s="127"/>
      <c r="J39" s="127"/>
      <c r="K39" s="127"/>
      <c r="L39" s="110"/>
      <c r="M39" s="110"/>
      <c r="N39" s="110"/>
      <c r="O39" s="110"/>
      <c r="P39" s="110"/>
      <c r="Q39" s="110"/>
      <c r="R39" s="110"/>
      <c r="S39" s="110"/>
      <c r="T39" s="110"/>
      <c r="U39" s="102"/>
    </row>
    <row r="40" spans="2:21">
      <c r="B40" s="109"/>
      <c r="C40" s="536"/>
      <c r="D40" s="536"/>
      <c r="E40" s="127"/>
      <c r="F40" s="127"/>
      <c r="G40" s="127"/>
      <c r="H40" s="127"/>
      <c r="I40" s="127"/>
      <c r="J40" s="127"/>
      <c r="K40" s="127"/>
      <c r="L40" s="110"/>
      <c r="M40" s="113"/>
      <c r="N40" s="110"/>
      <c r="O40" s="110"/>
      <c r="P40" s="110"/>
      <c r="Q40" s="110"/>
      <c r="R40" s="110"/>
      <c r="S40" s="110"/>
      <c r="T40" s="110"/>
      <c r="U40" s="102"/>
    </row>
    <row r="41" spans="2:21">
      <c r="B41" s="109"/>
      <c r="C41" s="536"/>
      <c r="D41" s="536"/>
      <c r="E41" s="127"/>
      <c r="F41" s="127"/>
      <c r="G41" s="127"/>
      <c r="H41" s="127"/>
      <c r="I41" s="127"/>
      <c r="J41" s="127"/>
      <c r="K41" s="127"/>
      <c r="L41" s="113"/>
      <c r="M41" s="113"/>
      <c r="N41" s="110"/>
      <c r="O41" s="110"/>
      <c r="P41" s="110"/>
      <c r="Q41" s="110"/>
      <c r="R41" s="110"/>
      <c r="S41" s="110"/>
      <c r="T41" s="110"/>
      <c r="U41" s="102"/>
    </row>
    <row r="42" spans="2:21">
      <c r="B42" s="109"/>
      <c r="C42" s="127"/>
      <c r="D42" s="127"/>
      <c r="E42" s="127"/>
      <c r="F42" s="127"/>
      <c r="G42" s="127"/>
      <c r="H42" s="127"/>
      <c r="I42" s="127"/>
      <c r="J42" s="127"/>
      <c r="K42" s="127"/>
      <c r="L42" s="113"/>
      <c r="M42" s="127"/>
      <c r="N42" s="113"/>
      <c r="O42" s="113"/>
      <c r="P42" s="113"/>
      <c r="Q42" s="113"/>
      <c r="R42" s="110"/>
      <c r="S42" s="110"/>
      <c r="T42" s="110"/>
      <c r="U42" s="102"/>
    </row>
    <row r="43" spans="2:21">
      <c r="B43" s="109"/>
      <c r="C43" s="539"/>
      <c r="D43" s="539"/>
      <c r="E43" s="539"/>
      <c r="F43" s="539"/>
      <c r="G43" s="539"/>
      <c r="H43" s="539"/>
      <c r="I43" s="539"/>
      <c r="J43" s="127"/>
      <c r="K43" s="127"/>
      <c r="L43" s="127"/>
      <c r="M43" s="127"/>
      <c r="N43" s="113"/>
      <c r="O43" s="113"/>
      <c r="P43" s="113"/>
      <c r="Q43" s="113"/>
      <c r="R43" s="113"/>
      <c r="S43" s="113"/>
      <c r="T43" s="113"/>
      <c r="U43" s="102"/>
    </row>
    <row r="44" spans="2:21">
      <c r="B44" s="109"/>
      <c r="C44" s="540"/>
      <c r="D44" s="540"/>
      <c r="E44" s="540"/>
      <c r="F44" s="540"/>
      <c r="G44" s="121"/>
      <c r="H44" s="121"/>
      <c r="I44" s="121"/>
      <c r="J44" s="127"/>
      <c r="K44" s="127"/>
      <c r="L44" s="127"/>
      <c r="M44" s="127"/>
      <c r="N44" s="127"/>
      <c r="O44" s="127"/>
      <c r="P44" s="127"/>
      <c r="Q44" s="127"/>
      <c r="R44" s="113"/>
      <c r="S44" s="113"/>
      <c r="T44" s="113"/>
      <c r="U44" s="103"/>
    </row>
    <row r="45" spans="2:21">
      <c r="B45" s="109"/>
      <c r="C45" s="537"/>
      <c r="D45" s="537"/>
      <c r="E45" s="537"/>
      <c r="F45" s="537"/>
      <c r="G45" s="127"/>
      <c r="H45" s="127"/>
      <c r="I45" s="127"/>
      <c r="J45" s="127"/>
      <c r="K45" s="127"/>
      <c r="L45" s="127"/>
      <c r="M45" s="127"/>
      <c r="N45" s="127"/>
      <c r="O45" s="127"/>
      <c r="P45" s="127"/>
      <c r="Q45" s="127"/>
      <c r="R45" s="127"/>
      <c r="S45" s="127"/>
      <c r="T45" s="127"/>
      <c r="U45" s="103"/>
    </row>
    <row r="46" spans="2:21">
      <c r="B46" s="109"/>
      <c r="C46" s="127"/>
      <c r="D46" s="127"/>
      <c r="E46" s="127"/>
      <c r="F46" s="127"/>
      <c r="G46" s="127"/>
      <c r="H46" s="127"/>
      <c r="I46" s="127"/>
      <c r="J46" s="127"/>
      <c r="K46" s="127"/>
      <c r="L46" s="127"/>
      <c r="M46" s="127"/>
      <c r="N46" s="127"/>
      <c r="O46" s="127"/>
      <c r="P46" s="127"/>
      <c r="Q46" s="127"/>
      <c r="R46" s="127"/>
      <c r="S46" s="127"/>
      <c r="T46" s="127"/>
      <c r="U46" s="107"/>
    </row>
    <row r="47" spans="2:21">
      <c r="B47" s="49"/>
      <c r="C47" s="49"/>
      <c r="D47" s="49"/>
      <c r="E47" s="49"/>
      <c r="F47" s="49"/>
      <c r="G47" s="49"/>
      <c r="H47" s="49"/>
      <c r="I47" s="49"/>
      <c r="J47" s="49"/>
      <c r="K47" s="49"/>
      <c r="L47" s="49"/>
      <c r="M47" s="49"/>
      <c r="N47" s="49"/>
      <c r="O47" s="49"/>
      <c r="P47" s="49"/>
      <c r="Q47" s="49"/>
      <c r="R47" s="49"/>
      <c r="S47" s="49"/>
      <c r="T47" s="49"/>
    </row>
    <row r="48" spans="2:21">
      <c r="B48" s="49"/>
      <c r="C48" s="49"/>
      <c r="D48" s="49"/>
      <c r="E48" s="49"/>
      <c r="F48" s="49"/>
      <c r="G48" s="49"/>
      <c r="H48" s="49"/>
      <c r="I48" s="49"/>
      <c r="J48" s="49"/>
      <c r="K48" s="49"/>
      <c r="L48" s="49"/>
      <c r="M48" s="49"/>
      <c r="N48" s="49"/>
      <c r="O48" s="49"/>
      <c r="P48" s="49"/>
      <c r="Q48" s="49"/>
      <c r="R48" s="49"/>
      <c r="S48" s="49"/>
      <c r="T48" s="49"/>
    </row>
  </sheetData>
  <mergeCells count="39">
    <mergeCell ref="C45:F45"/>
    <mergeCell ref="C38:D38"/>
    <mergeCell ref="C39:D39"/>
    <mergeCell ref="C40:D40"/>
    <mergeCell ref="C41:D41"/>
    <mergeCell ref="C43:I43"/>
    <mergeCell ref="C44:F44"/>
    <mergeCell ref="K31:M31"/>
    <mergeCell ref="N31:P31"/>
    <mergeCell ref="Q31:S31"/>
    <mergeCell ref="C33:D33"/>
    <mergeCell ref="C36:D36"/>
    <mergeCell ref="C37:D37"/>
    <mergeCell ref="C23:H23"/>
    <mergeCell ref="C24:H24"/>
    <mergeCell ref="C25:H25"/>
    <mergeCell ref="C26:H26"/>
    <mergeCell ref="C28:H29"/>
    <mergeCell ref="C31:D32"/>
    <mergeCell ref="E31:G31"/>
    <mergeCell ref="H31:J31"/>
    <mergeCell ref="C22:H22"/>
    <mergeCell ref="R9:S9"/>
    <mergeCell ref="R10:S10"/>
    <mergeCell ref="R11:S11"/>
    <mergeCell ref="R12:S12"/>
    <mergeCell ref="R13:S13"/>
    <mergeCell ref="R14:S14"/>
    <mergeCell ref="R15:S15"/>
    <mergeCell ref="R16:S16"/>
    <mergeCell ref="B19:T19"/>
    <mergeCell ref="C20:K20"/>
    <mergeCell ref="C21:H21"/>
    <mergeCell ref="R8:S8"/>
    <mergeCell ref="G2:M2"/>
    <mergeCell ref="C3:T3"/>
    <mergeCell ref="O4:Q4"/>
    <mergeCell ref="R6:S6"/>
    <mergeCell ref="R7:S7"/>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progId="PBrush" shapeId="7169" r:id="rId3">
          <objectPr defaultSize="0" autoPict="0" r:id="rId4">
            <anchor moveWithCells="1" sizeWithCells="1">
              <from>
                <xdr:col>2</xdr:col>
                <xdr:colOff>390525</xdr:colOff>
                <xdr:row>1</xdr:row>
                <xdr:rowOff>0</xdr:rowOff>
              </from>
              <to>
                <xdr:col>6</xdr:col>
                <xdr:colOff>0</xdr:colOff>
                <xdr:row>1</xdr:row>
                <xdr:rowOff>638175</xdr:rowOff>
              </to>
            </anchor>
          </objectPr>
        </oleObject>
      </mc:Choice>
      <mc:Fallback>
        <oleObject progId="PBrush" shapeId="7169" r:id="rId3"/>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37E95-A7AD-4DBD-BDD6-0D23D03E5A64}">
  <dimension ref="C1:I134"/>
  <sheetViews>
    <sheetView showGridLines="0" workbookViewId="0">
      <selection activeCell="C131" sqref="C131"/>
    </sheetView>
  </sheetViews>
  <sheetFormatPr defaultRowHeight="15"/>
  <cols>
    <col min="3" max="3" width="30.42578125" customWidth="1"/>
    <col min="4" max="4" width="50.5703125" customWidth="1"/>
    <col min="5" max="5" width="3.42578125" customWidth="1"/>
    <col min="6" max="6" width="24.140625" customWidth="1"/>
    <col min="7" max="7" width="20.28515625" customWidth="1"/>
    <col min="8" max="8" width="38.28515625" customWidth="1"/>
  </cols>
  <sheetData>
    <row r="1" spans="3:9" ht="15.75" thickBot="1">
      <c r="C1" s="593" t="s">
        <v>247</v>
      </c>
      <c r="D1" s="594"/>
      <c r="E1" s="594"/>
      <c r="F1" s="594"/>
      <c r="G1" s="594"/>
      <c r="H1" s="595"/>
    </row>
    <row r="2" spans="3:9" ht="15.75" thickBot="1"/>
    <row r="3" spans="3:9" ht="15.75" thickBot="1">
      <c r="C3" s="586" t="s">
        <v>260</v>
      </c>
      <c r="D3" s="587"/>
      <c r="E3" s="587"/>
      <c r="F3" s="587"/>
      <c r="G3" s="587"/>
      <c r="H3" s="588"/>
      <c r="I3" s="268"/>
    </row>
    <row r="4" spans="3:9" ht="15.75" thickBot="1">
      <c r="C4" s="584" t="s">
        <v>249</v>
      </c>
      <c r="D4" s="585"/>
      <c r="E4" s="270"/>
      <c r="F4" s="586" t="s">
        <v>259</v>
      </c>
      <c r="G4" s="587"/>
      <c r="H4" s="588"/>
    </row>
    <row r="5" spans="3:9" ht="15.75" thickBot="1">
      <c r="C5" s="586" t="s">
        <v>248</v>
      </c>
      <c r="D5" s="588"/>
      <c r="E5" s="270"/>
      <c r="F5" s="586" t="s">
        <v>248</v>
      </c>
      <c r="G5" s="587"/>
      <c r="H5" s="588"/>
    </row>
    <row r="6" spans="3:9" ht="15.75" thickBot="1">
      <c r="C6" s="547" t="s">
        <v>250</v>
      </c>
      <c r="D6" s="549"/>
      <c r="E6" s="271"/>
      <c r="F6" s="547" t="s">
        <v>261</v>
      </c>
      <c r="G6" s="548"/>
      <c r="H6" s="549"/>
    </row>
    <row r="7" spans="3:9">
      <c r="C7" s="556" t="s">
        <v>251</v>
      </c>
      <c r="D7" s="558"/>
      <c r="E7" s="271"/>
      <c r="F7" s="556" t="s">
        <v>251</v>
      </c>
      <c r="G7" s="557"/>
      <c r="H7" s="558"/>
    </row>
    <row r="8" spans="3:9" ht="15.75" thickBot="1">
      <c r="C8" s="266" t="s">
        <v>253</v>
      </c>
      <c r="D8" s="267"/>
      <c r="E8" s="271"/>
      <c r="F8" s="596" t="s">
        <v>262</v>
      </c>
      <c r="G8" s="597"/>
      <c r="H8" s="598"/>
    </row>
    <row r="9" spans="3:9">
      <c r="C9" s="556" t="s">
        <v>252</v>
      </c>
      <c r="D9" s="558"/>
      <c r="E9" s="271"/>
      <c r="F9" s="556" t="s">
        <v>263</v>
      </c>
      <c r="G9" s="557"/>
      <c r="H9" s="558"/>
    </row>
    <row r="10" spans="3:9">
      <c r="C10" s="565" t="s">
        <v>254</v>
      </c>
      <c r="D10" s="567"/>
      <c r="E10" s="271"/>
      <c r="F10" s="565" t="s">
        <v>264</v>
      </c>
      <c r="G10" s="566"/>
      <c r="H10" s="567"/>
    </row>
    <row r="11" spans="3:9" ht="18" thickBot="1">
      <c r="C11" s="565" t="s">
        <v>255</v>
      </c>
      <c r="D11" s="567"/>
      <c r="E11" s="271"/>
      <c r="F11" s="544" t="s">
        <v>265</v>
      </c>
      <c r="G11" s="545"/>
      <c r="H11" s="546"/>
    </row>
    <row r="12" spans="3:9" ht="22.5" customHeight="1" thickBot="1">
      <c r="C12" s="577" t="s">
        <v>256</v>
      </c>
      <c r="D12" s="578"/>
      <c r="E12" s="271"/>
      <c r="F12" s="547" t="s">
        <v>266</v>
      </c>
      <c r="G12" s="548"/>
      <c r="H12" s="549"/>
    </row>
    <row r="13" spans="3:9" ht="18" thickBot="1">
      <c r="C13" s="544" t="s">
        <v>257</v>
      </c>
      <c r="D13" s="546"/>
      <c r="E13" s="271"/>
      <c r="F13" s="556" t="s">
        <v>251</v>
      </c>
      <c r="G13" s="557"/>
      <c r="H13" s="558"/>
    </row>
    <row r="14" spans="3:9" ht="18" thickBot="1">
      <c r="C14" s="553" t="s">
        <v>258</v>
      </c>
      <c r="D14" s="555"/>
      <c r="E14" s="271"/>
      <c r="F14" s="559" t="s">
        <v>267</v>
      </c>
      <c r="G14" s="560"/>
      <c r="H14" s="561"/>
    </row>
    <row r="15" spans="3:9" ht="15.75" thickBot="1">
      <c r="C15" s="272"/>
      <c r="D15" s="271"/>
      <c r="E15" s="271"/>
      <c r="F15" s="562"/>
      <c r="G15" s="563"/>
      <c r="H15" s="564"/>
    </row>
    <row r="16" spans="3:9">
      <c r="C16" s="272"/>
      <c r="D16" s="271"/>
      <c r="E16" s="271"/>
      <c r="F16" s="556" t="s">
        <v>268</v>
      </c>
      <c r="G16" s="557"/>
      <c r="H16" s="558"/>
    </row>
    <row r="17" spans="3:8">
      <c r="C17" s="272"/>
      <c r="D17" s="271"/>
      <c r="E17" s="271"/>
      <c r="F17" s="565" t="s">
        <v>269</v>
      </c>
      <c r="G17" s="566"/>
      <c r="H17" s="567"/>
    </row>
    <row r="18" spans="3:8" ht="18" thickBot="1">
      <c r="C18" s="272"/>
      <c r="D18" s="271"/>
      <c r="E18" s="271"/>
      <c r="F18" s="544" t="s">
        <v>270</v>
      </c>
      <c r="G18" s="545"/>
      <c r="H18" s="546"/>
    </row>
    <row r="19" spans="3:8" ht="15" customHeight="1" thickBot="1">
      <c r="C19" s="272"/>
      <c r="D19" s="271"/>
      <c r="E19" s="271"/>
      <c r="F19" s="547" t="s">
        <v>271</v>
      </c>
      <c r="G19" s="548"/>
      <c r="H19" s="549"/>
    </row>
    <row r="20" spans="3:8">
      <c r="C20" s="272"/>
      <c r="D20" s="271"/>
      <c r="E20" s="271"/>
      <c r="F20" s="550" t="s">
        <v>256</v>
      </c>
      <c r="G20" s="551"/>
      <c r="H20" s="552"/>
    </row>
    <row r="21" spans="3:8" ht="15.75" thickBot="1">
      <c r="C21" s="272"/>
      <c r="D21" s="271"/>
      <c r="E21" s="271"/>
      <c r="F21" s="544" t="s">
        <v>272</v>
      </c>
      <c r="G21" s="545"/>
      <c r="H21" s="546"/>
    </row>
    <row r="22" spans="3:8" ht="15.75" thickBot="1">
      <c r="C22" s="272"/>
      <c r="D22" s="271"/>
      <c r="E22" s="271"/>
      <c r="F22" s="553" t="s">
        <v>273</v>
      </c>
      <c r="G22" s="554"/>
      <c r="H22" s="555"/>
    </row>
    <row r="23" spans="3:8" ht="15.75" thickBot="1">
      <c r="C23" s="272"/>
      <c r="D23" s="271"/>
      <c r="E23" s="271"/>
      <c r="F23" s="271"/>
      <c r="G23" s="271"/>
      <c r="H23" s="273"/>
    </row>
    <row r="24" spans="3:8" ht="15.75" thickBot="1">
      <c r="C24" s="586" t="s">
        <v>260</v>
      </c>
      <c r="D24" s="587"/>
      <c r="E24" s="587"/>
      <c r="F24" s="587"/>
      <c r="G24" s="587"/>
      <c r="H24" s="588"/>
    </row>
    <row r="25" spans="3:8" ht="15.75" thickBot="1">
      <c r="C25" s="584" t="s">
        <v>249</v>
      </c>
      <c r="D25" s="585"/>
      <c r="E25" s="270"/>
      <c r="F25" s="586" t="s">
        <v>259</v>
      </c>
      <c r="G25" s="587"/>
      <c r="H25" s="588"/>
    </row>
    <row r="26" spans="3:8" ht="15.75" thickBot="1">
      <c r="C26" s="586" t="s">
        <v>274</v>
      </c>
      <c r="D26" s="588"/>
      <c r="E26" s="270"/>
      <c r="F26" s="586" t="s">
        <v>274</v>
      </c>
      <c r="G26" s="587"/>
      <c r="H26" s="588"/>
    </row>
    <row r="27" spans="3:8" ht="15.75" thickBot="1">
      <c r="C27" s="547" t="s">
        <v>250</v>
      </c>
      <c r="D27" s="549"/>
      <c r="E27" s="271"/>
      <c r="F27" s="547" t="s">
        <v>266</v>
      </c>
      <c r="G27" s="548"/>
      <c r="H27" s="549"/>
    </row>
    <row r="28" spans="3:8">
      <c r="C28" s="556" t="s">
        <v>251</v>
      </c>
      <c r="D28" s="558"/>
      <c r="E28" s="271"/>
      <c r="F28" s="556" t="s">
        <v>251</v>
      </c>
      <c r="G28" s="557"/>
      <c r="H28" s="558"/>
    </row>
    <row r="29" spans="3:8" ht="28.5" customHeight="1" thickBot="1">
      <c r="C29" s="591" t="s">
        <v>275</v>
      </c>
      <c r="D29" s="592"/>
      <c r="E29" s="271"/>
      <c r="F29" s="562" t="s">
        <v>280</v>
      </c>
      <c r="G29" s="563"/>
      <c r="H29" s="564"/>
    </row>
    <row r="30" spans="3:8">
      <c r="C30" s="556" t="s">
        <v>252</v>
      </c>
      <c r="D30" s="558"/>
      <c r="E30" s="271"/>
      <c r="F30" s="556" t="s">
        <v>263</v>
      </c>
      <c r="G30" s="557"/>
      <c r="H30" s="558"/>
    </row>
    <row r="31" spans="3:8">
      <c r="C31" s="565" t="s">
        <v>276</v>
      </c>
      <c r="D31" s="567"/>
      <c r="E31" s="271"/>
      <c r="F31" s="565" t="s">
        <v>281</v>
      </c>
      <c r="G31" s="566"/>
      <c r="H31" s="567"/>
    </row>
    <row r="32" spans="3:8" ht="18" thickBot="1">
      <c r="C32" s="565" t="s">
        <v>277</v>
      </c>
      <c r="D32" s="567"/>
      <c r="E32" s="271"/>
      <c r="F32" s="544" t="s">
        <v>282</v>
      </c>
      <c r="G32" s="545"/>
      <c r="H32" s="546"/>
    </row>
    <row r="33" spans="3:8">
      <c r="C33" s="577" t="s">
        <v>278</v>
      </c>
      <c r="D33" s="578"/>
      <c r="E33" s="271"/>
      <c r="F33" s="550" t="s">
        <v>256</v>
      </c>
      <c r="G33" s="551"/>
      <c r="H33" s="552"/>
    </row>
    <row r="34" spans="3:8" ht="18" thickBot="1">
      <c r="C34" s="544" t="s">
        <v>279</v>
      </c>
      <c r="D34" s="546"/>
      <c r="E34" s="271"/>
      <c r="F34" s="544" t="s">
        <v>283</v>
      </c>
      <c r="G34" s="545"/>
      <c r="H34" s="546"/>
    </row>
    <row r="35" spans="3:8" ht="18" thickBot="1">
      <c r="C35" s="553" t="s">
        <v>305</v>
      </c>
      <c r="D35" s="555"/>
      <c r="E35" s="271"/>
      <c r="F35" s="553" t="s">
        <v>306</v>
      </c>
      <c r="G35" s="554"/>
      <c r="H35" s="555"/>
    </row>
    <row r="36" spans="3:8" ht="15.75" thickBot="1">
      <c r="C36" s="272"/>
      <c r="D36" s="271"/>
      <c r="E36" s="271"/>
      <c r="F36" s="269"/>
      <c r="G36" s="269"/>
      <c r="H36" s="274"/>
    </row>
    <row r="37" spans="3:8" ht="15.75" thickBot="1">
      <c r="C37" s="586" t="s">
        <v>260</v>
      </c>
      <c r="D37" s="587"/>
      <c r="E37" s="587"/>
      <c r="F37" s="587"/>
      <c r="G37" s="587"/>
      <c r="H37" s="588"/>
    </row>
    <row r="38" spans="3:8" ht="15.75" thickBot="1">
      <c r="C38" s="584" t="s">
        <v>249</v>
      </c>
      <c r="D38" s="585"/>
      <c r="E38" s="270"/>
      <c r="F38" s="586" t="s">
        <v>259</v>
      </c>
      <c r="G38" s="587"/>
      <c r="H38" s="588"/>
    </row>
    <row r="39" spans="3:8" ht="15.75" thickBot="1">
      <c r="C39" s="586" t="s">
        <v>284</v>
      </c>
      <c r="D39" s="588"/>
      <c r="E39" s="270"/>
      <c r="F39" s="586" t="s">
        <v>284</v>
      </c>
      <c r="G39" s="587"/>
      <c r="H39" s="588"/>
    </row>
    <row r="40" spans="3:8" ht="15.75" thickBot="1">
      <c r="C40" s="547" t="s">
        <v>250</v>
      </c>
      <c r="D40" s="549"/>
      <c r="E40" s="271"/>
      <c r="F40" s="547" t="s">
        <v>261</v>
      </c>
      <c r="G40" s="548"/>
      <c r="H40" s="549"/>
    </row>
    <row r="41" spans="3:8">
      <c r="C41" s="556" t="s">
        <v>251</v>
      </c>
      <c r="D41" s="558"/>
      <c r="E41" s="271"/>
      <c r="F41" s="556" t="s">
        <v>251</v>
      </c>
      <c r="G41" s="557"/>
      <c r="H41" s="558"/>
    </row>
    <row r="42" spans="3:8" ht="15.75" thickBot="1">
      <c r="C42" s="591" t="s">
        <v>285</v>
      </c>
      <c r="D42" s="592"/>
      <c r="E42" s="271"/>
      <c r="F42" s="596" t="s">
        <v>289</v>
      </c>
      <c r="G42" s="597"/>
      <c r="H42" s="598"/>
    </row>
    <row r="43" spans="3:8">
      <c r="C43" s="556" t="s">
        <v>252</v>
      </c>
      <c r="D43" s="558"/>
      <c r="E43" s="271"/>
      <c r="F43" s="556" t="s">
        <v>263</v>
      </c>
      <c r="G43" s="557"/>
      <c r="H43" s="558"/>
    </row>
    <row r="44" spans="3:8">
      <c r="C44" s="565" t="s">
        <v>286</v>
      </c>
      <c r="D44" s="567"/>
      <c r="E44" s="271"/>
      <c r="F44" s="565" t="s">
        <v>290</v>
      </c>
      <c r="G44" s="566"/>
      <c r="H44" s="567"/>
    </row>
    <row r="45" spans="3:8" ht="18" thickBot="1">
      <c r="C45" s="565" t="s">
        <v>287</v>
      </c>
      <c r="D45" s="567"/>
      <c r="E45" s="271"/>
      <c r="F45" s="544" t="s">
        <v>291</v>
      </c>
      <c r="G45" s="545"/>
      <c r="H45" s="546"/>
    </row>
    <row r="46" spans="3:8" ht="15.75" thickBot="1">
      <c r="C46" s="577" t="s">
        <v>256</v>
      </c>
      <c r="D46" s="578"/>
      <c r="E46" s="271"/>
      <c r="F46" s="547" t="s">
        <v>266</v>
      </c>
      <c r="G46" s="548"/>
      <c r="H46" s="549"/>
    </row>
    <row r="47" spans="3:8" ht="18" thickBot="1">
      <c r="C47" s="544" t="s">
        <v>288</v>
      </c>
      <c r="D47" s="546"/>
      <c r="E47" s="271"/>
      <c r="F47" s="556" t="s">
        <v>251</v>
      </c>
      <c r="G47" s="557"/>
      <c r="H47" s="558"/>
    </row>
    <row r="48" spans="3:8" ht="18" thickBot="1">
      <c r="C48" s="553" t="s">
        <v>303</v>
      </c>
      <c r="D48" s="555"/>
      <c r="E48" s="271"/>
      <c r="F48" s="559" t="s">
        <v>292</v>
      </c>
      <c r="G48" s="560"/>
      <c r="H48" s="561"/>
    </row>
    <row r="49" spans="3:8" ht="15.75" thickBot="1">
      <c r="C49" s="272"/>
      <c r="D49" s="271"/>
      <c r="E49" s="271"/>
      <c r="F49" s="562"/>
      <c r="G49" s="563"/>
      <c r="H49" s="564"/>
    </row>
    <row r="50" spans="3:8">
      <c r="C50" s="272"/>
      <c r="D50" s="271"/>
      <c r="E50" s="271"/>
      <c r="F50" s="556" t="s">
        <v>268</v>
      </c>
      <c r="G50" s="557"/>
      <c r="H50" s="558"/>
    </row>
    <row r="51" spans="3:8">
      <c r="C51" s="272"/>
      <c r="D51" s="271"/>
      <c r="E51" s="271"/>
      <c r="F51" s="565" t="s">
        <v>293</v>
      </c>
      <c r="G51" s="566"/>
      <c r="H51" s="567"/>
    </row>
    <row r="52" spans="3:8" ht="18" thickBot="1">
      <c r="C52" s="272"/>
      <c r="D52" s="271"/>
      <c r="E52" s="271"/>
      <c r="F52" s="544" t="s">
        <v>294</v>
      </c>
      <c r="G52" s="545"/>
      <c r="H52" s="546"/>
    </row>
    <row r="53" spans="3:8" ht="15.75" thickBot="1">
      <c r="C53" s="272"/>
      <c r="D53" s="271"/>
      <c r="E53" s="271"/>
      <c r="F53" s="547" t="s">
        <v>295</v>
      </c>
      <c r="G53" s="548"/>
      <c r="H53" s="549"/>
    </row>
    <row r="54" spans="3:8">
      <c r="C54" s="272"/>
      <c r="D54" s="271"/>
      <c r="E54" s="271"/>
      <c r="F54" s="550" t="s">
        <v>256</v>
      </c>
      <c r="G54" s="551"/>
      <c r="H54" s="552"/>
    </row>
    <row r="55" spans="3:8" ht="15.75" thickBot="1">
      <c r="C55" s="272"/>
      <c r="D55" s="271"/>
      <c r="E55" s="271"/>
      <c r="F55" s="544" t="s">
        <v>296</v>
      </c>
      <c r="G55" s="545"/>
      <c r="H55" s="546"/>
    </row>
    <row r="56" spans="3:8" ht="15.75" thickBot="1">
      <c r="C56" s="272"/>
      <c r="D56" s="271"/>
      <c r="E56" s="271"/>
      <c r="F56" s="553" t="s">
        <v>304</v>
      </c>
      <c r="G56" s="554"/>
      <c r="H56" s="555"/>
    </row>
    <row r="57" spans="3:8" ht="15.75" thickBot="1">
      <c r="C57" s="272"/>
      <c r="D57" s="271"/>
      <c r="E57" s="271"/>
      <c r="F57" s="271"/>
      <c r="G57" s="271"/>
      <c r="H57" s="273"/>
    </row>
    <row r="58" spans="3:8" ht="15.75" thickBot="1">
      <c r="C58" s="586" t="s">
        <v>260</v>
      </c>
      <c r="D58" s="587"/>
      <c r="E58" s="587"/>
      <c r="F58" s="587"/>
      <c r="G58" s="587"/>
      <c r="H58" s="588"/>
    </row>
    <row r="59" spans="3:8" ht="15.75" thickBot="1">
      <c r="C59" s="584" t="s">
        <v>249</v>
      </c>
      <c r="D59" s="585"/>
      <c r="E59" s="270"/>
      <c r="F59" s="586" t="s">
        <v>259</v>
      </c>
      <c r="G59" s="587"/>
      <c r="H59" s="588"/>
    </row>
    <row r="60" spans="3:8" ht="15.75" thickBot="1">
      <c r="C60" s="586" t="s">
        <v>297</v>
      </c>
      <c r="D60" s="588"/>
      <c r="E60" s="270"/>
      <c r="F60" s="586" t="s">
        <v>297</v>
      </c>
      <c r="G60" s="587"/>
      <c r="H60" s="588"/>
    </row>
    <row r="61" spans="3:8" ht="15.75" thickBot="1">
      <c r="C61" s="547" t="s">
        <v>250</v>
      </c>
      <c r="D61" s="549"/>
      <c r="E61" s="271"/>
      <c r="F61" s="547" t="s">
        <v>261</v>
      </c>
      <c r="G61" s="548"/>
      <c r="H61" s="549"/>
    </row>
    <row r="62" spans="3:8">
      <c r="C62" s="556" t="s">
        <v>251</v>
      </c>
      <c r="D62" s="558"/>
      <c r="E62" s="271"/>
      <c r="F62" s="556" t="s">
        <v>251</v>
      </c>
      <c r="G62" s="557"/>
      <c r="H62" s="558"/>
    </row>
    <row r="63" spans="3:8" ht="28.5" customHeight="1" thickBot="1">
      <c r="C63" s="589" t="s">
        <v>298</v>
      </c>
      <c r="D63" s="590"/>
      <c r="E63" s="271"/>
      <c r="F63" s="562" t="s">
        <v>307</v>
      </c>
      <c r="G63" s="563"/>
      <c r="H63" s="564"/>
    </row>
    <row r="64" spans="3:8">
      <c r="C64" s="556" t="s">
        <v>252</v>
      </c>
      <c r="D64" s="558"/>
      <c r="E64" s="271"/>
      <c r="F64" s="556" t="s">
        <v>263</v>
      </c>
      <c r="G64" s="557"/>
      <c r="H64" s="558"/>
    </row>
    <row r="65" spans="3:8">
      <c r="C65" s="565" t="s">
        <v>299</v>
      </c>
      <c r="D65" s="567"/>
      <c r="E65" s="271"/>
      <c r="F65" s="565" t="s">
        <v>308</v>
      </c>
      <c r="G65" s="566"/>
      <c r="H65" s="567"/>
    </row>
    <row r="66" spans="3:8" ht="18" thickBot="1">
      <c r="C66" s="565" t="s">
        <v>300</v>
      </c>
      <c r="D66" s="567"/>
      <c r="E66" s="271"/>
      <c r="F66" s="544" t="s">
        <v>309</v>
      </c>
      <c r="G66" s="545"/>
      <c r="H66" s="546"/>
    </row>
    <row r="67" spans="3:8" ht="15.75" thickBot="1">
      <c r="C67" s="577" t="s">
        <v>256</v>
      </c>
      <c r="D67" s="578"/>
      <c r="E67" s="271"/>
      <c r="F67" s="547" t="s">
        <v>266</v>
      </c>
      <c r="G67" s="548"/>
      <c r="H67" s="549"/>
    </row>
    <row r="68" spans="3:8" ht="18" thickBot="1">
      <c r="C68" s="544" t="s">
        <v>301</v>
      </c>
      <c r="D68" s="546"/>
      <c r="E68" s="271"/>
      <c r="F68" s="556" t="s">
        <v>251</v>
      </c>
      <c r="G68" s="557"/>
      <c r="H68" s="558"/>
    </row>
    <row r="69" spans="3:8" ht="18" thickBot="1">
      <c r="C69" s="553" t="s">
        <v>302</v>
      </c>
      <c r="D69" s="555"/>
      <c r="E69" s="271"/>
      <c r="F69" s="559" t="s">
        <v>310</v>
      </c>
      <c r="G69" s="560"/>
      <c r="H69" s="561"/>
    </row>
    <row r="70" spans="3:8" ht="15.75" thickBot="1">
      <c r="C70" s="272"/>
      <c r="D70" s="271"/>
      <c r="E70" s="271"/>
      <c r="F70" s="562"/>
      <c r="G70" s="563"/>
      <c r="H70" s="564"/>
    </row>
    <row r="71" spans="3:8">
      <c r="C71" s="272"/>
      <c r="D71" s="271"/>
      <c r="E71" s="271"/>
      <c r="F71" s="556" t="s">
        <v>268</v>
      </c>
      <c r="G71" s="557"/>
      <c r="H71" s="558"/>
    </row>
    <row r="72" spans="3:8">
      <c r="C72" s="272"/>
      <c r="D72" s="271"/>
      <c r="E72" s="271"/>
      <c r="F72" s="565" t="s">
        <v>311</v>
      </c>
      <c r="G72" s="566"/>
      <c r="H72" s="567"/>
    </row>
    <row r="73" spans="3:8" ht="18" thickBot="1">
      <c r="C73" s="272"/>
      <c r="D73" s="271"/>
      <c r="E73" s="271"/>
      <c r="F73" s="544" t="s">
        <v>312</v>
      </c>
      <c r="G73" s="545"/>
      <c r="H73" s="546"/>
    </row>
    <row r="74" spans="3:8" ht="15.75" thickBot="1">
      <c r="C74" s="272"/>
      <c r="D74" s="271"/>
      <c r="E74" s="271"/>
      <c r="F74" s="547" t="s">
        <v>313</v>
      </c>
      <c r="G74" s="548"/>
      <c r="H74" s="549"/>
    </row>
    <row r="75" spans="3:8">
      <c r="C75" s="272"/>
      <c r="D75" s="271"/>
      <c r="E75" s="271"/>
      <c r="F75" s="550" t="s">
        <v>256</v>
      </c>
      <c r="G75" s="551"/>
      <c r="H75" s="552"/>
    </row>
    <row r="76" spans="3:8" ht="15.75" thickBot="1">
      <c r="C76" s="272"/>
      <c r="D76" s="271"/>
      <c r="E76" s="271"/>
      <c r="F76" s="544" t="s">
        <v>314</v>
      </c>
      <c r="G76" s="545"/>
      <c r="H76" s="546"/>
    </row>
    <row r="77" spans="3:8" ht="15.75" thickBot="1">
      <c r="C77" s="272"/>
      <c r="D77" s="271"/>
      <c r="E77" s="271"/>
      <c r="F77" s="553" t="s">
        <v>315</v>
      </c>
      <c r="G77" s="554"/>
      <c r="H77" s="555"/>
    </row>
    <row r="78" spans="3:8" ht="15.75" thickBot="1">
      <c r="C78" s="272"/>
      <c r="D78" s="271"/>
      <c r="E78" s="271"/>
      <c r="F78" s="271"/>
      <c r="G78" s="271"/>
      <c r="H78" s="273"/>
    </row>
    <row r="79" spans="3:8" ht="15.75" thickBot="1">
      <c r="C79" s="586" t="s">
        <v>260</v>
      </c>
      <c r="D79" s="587"/>
      <c r="E79" s="587"/>
      <c r="F79" s="587"/>
      <c r="G79" s="587"/>
      <c r="H79" s="588"/>
    </row>
    <row r="80" spans="3:8" ht="15.75" thickBot="1">
      <c r="C80" s="584" t="s">
        <v>249</v>
      </c>
      <c r="D80" s="585"/>
      <c r="E80" s="270"/>
      <c r="F80" s="586" t="s">
        <v>259</v>
      </c>
      <c r="G80" s="587"/>
      <c r="H80" s="588"/>
    </row>
    <row r="81" spans="3:8" ht="15.75" thickBot="1">
      <c r="C81" s="586" t="s">
        <v>316</v>
      </c>
      <c r="D81" s="588"/>
      <c r="E81" s="270"/>
      <c r="F81" s="586" t="s">
        <v>316</v>
      </c>
      <c r="G81" s="587"/>
      <c r="H81" s="588"/>
    </row>
    <row r="82" spans="3:8" ht="15.75" thickBot="1">
      <c r="C82" s="547" t="s">
        <v>250</v>
      </c>
      <c r="D82" s="549"/>
      <c r="E82" s="271"/>
      <c r="F82" s="547" t="s">
        <v>261</v>
      </c>
      <c r="G82" s="548"/>
      <c r="H82" s="549"/>
    </row>
    <row r="83" spans="3:8">
      <c r="C83" s="556" t="s">
        <v>251</v>
      </c>
      <c r="D83" s="558"/>
      <c r="E83" s="271"/>
      <c r="F83" s="556" t="s">
        <v>251</v>
      </c>
      <c r="G83" s="557"/>
      <c r="H83" s="558"/>
    </row>
    <row r="84" spans="3:8" ht="15.75" thickBot="1">
      <c r="C84" s="589" t="s">
        <v>317</v>
      </c>
      <c r="D84" s="590"/>
      <c r="E84" s="271"/>
      <c r="F84" s="562" t="s">
        <v>322</v>
      </c>
      <c r="G84" s="563"/>
      <c r="H84" s="564"/>
    </row>
    <row r="85" spans="3:8">
      <c r="C85" s="556" t="s">
        <v>252</v>
      </c>
      <c r="D85" s="558"/>
      <c r="E85" s="271"/>
      <c r="F85" s="556" t="s">
        <v>263</v>
      </c>
      <c r="G85" s="557"/>
      <c r="H85" s="558"/>
    </row>
    <row r="86" spans="3:8">
      <c r="C86" s="565" t="s">
        <v>318</v>
      </c>
      <c r="D86" s="567"/>
      <c r="E86" s="271"/>
      <c r="F86" s="565" t="s">
        <v>323</v>
      </c>
      <c r="G86" s="566"/>
      <c r="H86" s="567"/>
    </row>
    <row r="87" spans="3:8" ht="18" thickBot="1">
      <c r="C87" s="565" t="s">
        <v>319</v>
      </c>
      <c r="D87" s="567"/>
      <c r="E87" s="271"/>
      <c r="F87" s="544" t="s">
        <v>324</v>
      </c>
      <c r="G87" s="545"/>
      <c r="H87" s="546"/>
    </row>
    <row r="88" spans="3:8" ht="15.75" thickBot="1">
      <c r="C88" s="577" t="s">
        <v>256</v>
      </c>
      <c r="D88" s="578"/>
      <c r="E88" s="271"/>
      <c r="F88" s="547" t="s">
        <v>266</v>
      </c>
      <c r="G88" s="548"/>
      <c r="H88" s="549"/>
    </row>
    <row r="89" spans="3:8" ht="18" thickBot="1">
      <c r="C89" s="544" t="s">
        <v>320</v>
      </c>
      <c r="D89" s="546"/>
      <c r="E89" s="271"/>
      <c r="F89" s="556" t="s">
        <v>251</v>
      </c>
      <c r="G89" s="557"/>
      <c r="H89" s="558"/>
    </row>
    <row r="90" spans="3:8" ht="18" thickBot="1">
      <c r="C90" s="553" t="s">
        <v>321</v>
      </c>
      <c r="D90" s="555"/>
      <c r="E90" s="271"/>
      <c r="F90" s="559" t="s">
        <v>325</v>
      </c>
      <c r="G90" s="560"/>
      <c r="H90" s="561"/>
    </row>
    <row r="91" spans="3:8" ht="15.75" thickBot="1">
      <c r="C91" s="272"/>
      <c r="D91" s="271"/>
      <c r="E91" s="271"/>
      <c r="F91" s="562"/>
      <c r="G91" s="563"/>
      <c r="H91" s="564"/>
    </row>
    <row r="92" spans="3:8">
      <c r="C92" s="272"/>
      <c r="D92" s="271"/>
      <c r="E92" s="271"/>
      <c r="F92" s="556" t="s">
        <v>268</v>
      </c>
      <c r="G92" s="557"/>
      <c r="H92" s="558"/>
    </row>
    <row r="93" spans="3:8">
      <c r="C93" s="272"/>
      <c r="D93" s="271"/>
      <c r="E93" s="271"/>
      <c r="F93" s="565" t="s">
        <v>326</v>
      </c>
      <c r="G93" s="566"/>
      <c r="H93" s="567"/>
    </row>
    <row r="94" spans="3:8" ht="18" thickBot="1">
      <c r="C94" s="272"/>
      <c r="D94" s="271"/>
      <c r="E94" s="271"/>
      <c r="F94" s="544" t="s">
        <v>327</v>
      </c>
      <c r="G94" s="545"/>
      <c r="H94" s="546"/>
    </row>
    <row r="95" spans="3:8" ht="15.75" thickBot="1">
      <c r="C95" s="272"/>
      <c r="D95" s="271"/>
      <c r="E95" s="271"/>
      <c r="F95" s="547" t="s">
        <v>328</v>
      </c>
      <c r="G95" s="548"/>
      <c r="H95" s="549"/>
    </row>
    <row r="96" spans="3:8">
      <c r="C96" s="272"/>
      <c r="D96" s="271"/>
      <c r="E96" s="271"/>
      <c r="F96" s="550" t="s">
        <v>256</v>
      </c>
      <c r="G96" s="551"/>
      <c r="H96" s="552"/>
    </row>
    <row r="97" spans="3:8" ht="15.75" thickBot="1">
      <c r="C97" s="272"/>
      <c r="D97" s="271"/>
      <c r="E97" s="271"/>
      <c r="F97" s="544" t="s">
        <v>329</v>
      </c>
      <c r="G97" s="545"/>
      <c r="H97" s="546"/>
    </row>
    <row r="98" spans="3:8" ht="15.75" thickBot="1">
      <c r="C98" s="272"/>
      <c r="D98" s="271"/>
      <c r="E98" s="271"/>
      <c r="F98" s="553" t="s">
        <v>330</v>
      </c>
      <c r="G98" s="554"/>
      <c r="H98" s="555"/>
    </row>
    <row r="99" spans="3:8" ht="15.75" thickBot="1">
      <c r="C99" s="272"/>
      <c r="D99" s="271"/>
      <c r="E99" s="271"/>
      <c r="F99" s="271"/>
      <c r="G99" s="271"/>
      <c r="H99" s="273"/>
    </row>
    <row r="100" spans="3:8" ht="15.75" thickBot="1">
      <c r="C100" s="586" t="s">
        <v>260</v>
      </c>
      <c r="D100" s="587"/>
      <c r="E100" s="587"/>
      <c r="F100" s="587"/>
      <c r="G100" s="587"/>
      <c r="H100" s="588"/>
    </row>
    <row r="101" spans="3:8" ht="15.75" thickBot="1">
      <c r="C101" s="584" t="s">
        <v>249</v>
      </c>
      <c r="D101" s="585"/>
      <c r="E101" s="270"/>
      <c r="F101" s="586" t="s">
        <v>259</v>
      </c>
      <c r="G101" s="587"/>
      <c r="H101" s="588"/>
    </row>
    <row r="102" spans="3:8" ht="15.75" thickBot="1">
      <c r="C102" s="586" t="s">
        <v>331</v>
      </c>
      <c r="D102" s="588"/>
      <c r="E102" s="270"/>
      <c r="F102" s="586" t="s">
        <v>331</v>
      </c>
      <c r="G102" s="587"/>
      <c r="H102" s="588"/>
    </row>
    <row r="103" spans="3:8" ht="15.75" thickBot="1">
      <c r="C103" s="547" t="s">
        <v>250</v>
      </c>
      <c r="D103" s="549"/>
      <c r="E103" s="271"/>
      <c r="F103" s="547" t="s">
        <v>261</v>
      </c>
      <c r="G103" s="548"/>
      <c r="H103" s="549"/>
    </row>
    <row r="104" spans="3:8">
      <c r="C104" s="556" t="s">
        <v>251</v>
      </c>
      <c r="D104" s="558"/>
      <c r="E104" s="271"/>
      <c r="F104" s="556" t="s">
        <v>251</v>
      </c>
      <c r="G104" s="557"/>
      <c r="H104" s="558"/>
    </row>
    <row r="105" spans="3:8" ht="27" customHeight="1" thickBot="1">
      <c r="C105" s="579" t="s">
        <v>332</v>
      </c>
      <c r="D105" s="580"/>
      <c r="E105" s="271"/>
      <c r="F105" s="581" t="s">
        <v>332</v>
      </c>
      <c r="G105" s="582"/>
      <c r="H105" s="583"/>
    </row>
    <row r="106" spans="3:8">
      <c r="C106" s="556" t="s">
        <v>252</v>
      </c>
      <c r="D106" s="558"/>
      <c r="E106" s="271"/>
      <c r="F106" s="556" t="s">
        <v>263</v>
      </c>
      <c r="G106" s="557"/>
      <c r="H106" s="558"/>
    </row>
    <row r="107" spans="3:8">
      <c r="C107" s="565" t="s">
        <v>333</v>
      </c>
      <c r="D107" s="567"/>
      <c r="E107" s="271"/>
      <c r="F107" s="565" t="s">
        <v>337</v>
      </c>
      <c r="G107" s="566"/>
      <c r="H107" s="567"/>
    </row>
    <row r="108" spans="3:8" ht="18" thickBot="1">
      <c r="C108" s="565" t="s">
        <v>334</v>
      </c>
      <c r="D108" s="567"/>
      <c r="E108" s="271"/>
      <c r="F108" s="544" t="s">
        <v>338</v>
      </c>
      <c r="G108" s="545"/>
      <c r="H108" s="546"/>
    </row>
    <row r="109" spans="3:8" ht="15.75" thickBot="1">
      <c r="C109" s="577" t="s">
        <v>256</v>
      </c>
      <c r="D109" s="578"/>
      <c r="E109" s="271"/>
      <c r="F109" s="547" t="s">
        <v>266</v>
      </c>
      <c r="G109" s="548"/>
      <c r="H109" s="549"/>
    </row>
    <row r="110" spans="3:8" ht="18" thickBot="1">
      <c r="C110" s="544" t="s">
        <v>335</v>
      </c>
      <c r="D110" s="546"/>
      <c r="E110" s="271"/>
      <c r="F110" s="556" t="s">
        <v>251</v>
      </c>
      <c r="G110" s="557"/>
      <c r="H110" s="558"/>
    </row>
    <row r="111" spans="3:8" ht="18" thickBot="1">
      <c r="C111" s="553" t="s">
        <v>336</v>
      </c>
      <c r="D111" s="555"/>
      <c r="E111" s="271"/>
      <c r="F111" s="559" t="s">
        <v>339</v>
      </c>
      <c r="G111" s="560"/>
      <c r="H111" s="561"/>
    </row>
    <row r="112" spans="3:8" ht="15.75" thickBot="1">
      <c r="C112" s="272"/>
      <c r="D112" s="271"/>
      <c r="E112" s="271"/>
      <c r="F112" s="562"/>
      <c r="G112" s="563"/>
      <c r="H112" s="564"/>
    </row>
    <row r="113" spans="3:8">
      <c r="C113" s="272"/>
      <c r="D113" s="271"/>
      <c r="E113" s="271"/>
      <c r="F113" s="556" t="s">
        <v>268</v>
      </c>
      <c r="G113" s="557"/>
      <c r="H113" s="558"/>
    </row>
    <row r="114" spans="3:8">
      <c r="C114" s="272"/>
      <c r="D114" s="271"/>
      <c r="E114" s="271"/>
      <c r="F114" s="565" t="s">
        <v>340</v>
      </c>
      <c r="G114" s="566"/>
      <c r="H114" s="567"/>
    </row>
    <row r="115" spans="3:8" ht="18" thickBot="1">
      <c r="C115" s="272"/>
      <c r="D115" s="271"/>
      <c r="E115" s="271"/>
      <c r="F115" s="544" t="s">
        <v>341</v>
      </c>
      <c r="G115" s="545"/>
      <c r="H115" s="546"/>
    </row>
    <row r="116" spans="3:8" ht="15.75" thickBot="1">
      <c r="C116" s="272"/>
      <c r="D116" s="271"/>
      <c r="E116" s="271"/>
      <c r="F116" s="547" t="s">
        <v>342</v>
      </c>
      <c r="G116" s="548"/>
      <c r="H116" s="549"/>
    </row>
    <row r="117" spans="3:8">
      <c r="C117" s="272"/>
      <c r="D117" s="271"/>
      <c r="E117" s="271"/>
      <c r="F117" s="550" t="s">
        <v>256</v>
      </c>
      <c r="G117" s="551"/>
      <c r="H117" s="552"/>
    </row>
    <row r="118" spans="3:8" ht="15.75" thickBot="1">
      <c r="C118" s="272"/>
      <c r="D118" s="271"/>
      <c r="E118" s="271"/>
      <c r="F118" s="544" t="s">
        <v>343</v>
      </c>
      <c r="G118" s="545"/>
      <c r="H118" s="546"/>
    </row>
    <row r="119" spans="3:8" ht="15.75" thickBot="1">
      <c r="C119" s="265"/>
      <c r="D119" s="275"/>
      <c r="E119" s="275"/>
      <c r="F119" s="553" t="s">
        <v>344</v>
      </c>
      <c r="G119" s="554"/>
      <c r="H119" s="555"/>
    </row>
    <row r="120" spans="3:8" ht="15.75" thickBot="1">
      <c r="C120" s="264" t="s">
        <v>345</v>
      </c>
      <c r="D120" s="276" t="s">
        <v>346</v>
      </c>
      <c r="F120" s="553" t="s">
        <v>347</v>
      </c>
      <c r="G120" s="555"/>
      <c r="H120" s="277" t="s">
        <v>348</v>
      </c>
    </row>
    <row r="121" spans="3:8" ht="15.75" thickBot="1"/>
    <row r="122" spans="3:8" ht="48.75" customHeight="1" thickBot="1">
      <c r="C122" s="568" t="s">
        <v>365</v>
      </c>
      <c r="D122" s="569"/>
      <c r="E122" s="569"/>
      <c r="F122" s="569"/>
      <c r="G122" s="569"/>
      <c r="H122" s="570"/>
    </row>
    <row r="123" spans="3:8" ht="15.75" thickBot="1"/>
    <row r="124" spans="3:8">
      <c r="C124" s="314" t="s">
        <v>366</v>
      </c>
      <c r="D124" s="315"/>
      <c r="E124" s="315"/>
      <c r="F124" s="315"/>
      <c r="G124" s="315"/>
      <c r="H124" s="316"/>
    </row>
    <row r="125" spans="3:8" ht="62.25" customHeight="1">
      <c r="C125" s="571" t="s">
        <v>367</v>
      </c>
      <c r="D125" s="572"/>
      <c r="E125" s="572"/>
      <c r="F125" s="572"/>
      <c r="G125" s="572"/>
      <c r="H125" s="573"/>
    </row>
    <row r="126" spans="3:8" ht="54" customHeight="1">
      <c r="C126" s="571" t="s">
        <v>368</v>
      </c>
      <c r="D126" s="572"/>
      <c r="E126" s="572"/>
      <c r="F126" s="572"/>
      <c r="G126" s="572"/>
      <c r="H126" s="573"/>
    </row>
    <row r="127" spans="3:8" ht="57.75" customHeight="1">
      <c r="C127" s="571" t="s">
        <v>371</v>
      </c>
      <c r="D127" s="572"/>
      <c r="E127" s="572"/>
      <c r="F127" s="572"/>
      <c r="G127" s="572"/>
      <c r="H127" s="573"/>
    </row>
    <row r="128" spans="3:8" ht="58.5" customHeight="1">
      <c r="C128" s="571" t="s">
        <v>372</v>
      </c>
      <c r="D128" s="572"/>
      <c r="E128" s="572"/>
      <c r="F128" s="572"/>
      <c r="G128" s="572"/>
      <c r="H128" s="573"/>
    </row>
    <row r="129" spans="3:8" ht="72" customHeight="1" thickBot="1">
      <c r="C129" s="574" t="s">
        <v>370</v>
      </c>
      <c r="D129" s="575"/>
      <c r="E129" s="575"/>
      <c r="F129" s="575"/>
      <c r="G129" s="575"/>
      <c r="H129" s="576"/>
    </row>
    <row r="132" spans="3:8" ht="52.5" customHeight="1">
      <c r="C132" s="572"/>
      <c r="D132" s="572"/>
      <c r="E132" s="572"/>
      <c r="F132" s="572"/>
      <c r="G132" s="572"/>
      <c r="H132" s="572"/>
    </row>
    <row r="134" spans="3:8">
      <c r="C134" s="543"/>
      <c r="D134" s="543"/>
      <c r="E134" s="543"/>
      <c r="F134" s="543"/>
      <c r="G134" s="543"/>
      <c r="H134" s="543"/>
    </row>
  </sheetData>
  <mergeCells count="182">
    <mergeCell ref="C3:H3"/>
    <mergeCell ref="F12:H12"/>
    <mergeCell ref="F13:H13"/>
    <mergeCell ref="F14:H15"/>
    <mergeCell ref="F16:H16"/>
    <mergeCell ref="F17:H17"/>
    <mergeCell ref="F8:H8"/>
    <mergeCell ref="F5:H5"/>
    <mergeCell ref="F4:H4"/>
    <mergeCell ref="F9:H9"/>
    <mergeCell ref="F10:H10"/>
    <mergeCell ref="F11:H11"/>
    <mergeCell ref="C11:D11"/>
    <mergeCell ref="C12:D12"/>
    <mergeCell ref="C13:D13"/>
    <mergeCell ref="C14:D14"/>
    <mergeCell ref="C4:D4"/>
    <mergeCell ref="F6:H6"/>
    <mergeCell ref="F7:H7"/>
    <mergeCell ref="C5:D5"/>
    <mergeCell ref="C6:D6"/>
    <mergeCell ref="C7:D7"/>
    <mergeCell ref="C9:D9"/>
    <mergeCell ref="C28:D28"/>
    <mergeCell ref="F28:H28"/>
    <mergeCell ref="F29:H29"/>
    <mergeCell ref="C30:D30"/>
    <mergeCell ref="F30:H30"/>
    <mergeCell ref="C10:D10"/>
    <mergeCell ref="F18:H18"/>
    <mergeCell ref="F20:H20"/>
    <mergeCell ref="F19:H19"/>
    <mergeCell ref="F21:H21"/>
    <mergeCell ref="F22:H22"/>
    <mergeCell ref="C24:H24"/>
    <mergeCell ref="C25:D25"/>
    <mergeCell ref="F25:H25"/>
    <mergeCell ref="C26:D26"/>
    <mergeCell ref="F26:H26"/>
    <mergeCell ref="C27:D27"/>
    <mergeCell ref="F27:H27"/>
    <mergeCell ref="F35:H35"/>
    <mergeCell ref="C29:D29"/>
    <mergeCell ref="C37:H37"/>
    <mergeCell ref="C38:D38"/>
    <mergeCell ref="C35:D35"/>
    <mergeCell ref="F38:H38"/>
    <mergeCell ref="F39:H39"/>
    <mergeCell ref="F40:H40"/>
    <mergeCell ref="C39:D39"/>
    <mergeCell ref="C40:D40"/>
    <mergeCell ref="C32:D32"/>
    <mergeCell ref="F32:H32"/>
    <mergeCell ref="C33:D33"/>
    <mergeCell ref="C34:D34"/>
    <mergeCell ref="C31:D31"/>
    <mergeCell ref="F31:H31"/>
    <mergeCell ref="C42:D42"/>
    <mergeCell ref="C1:H1"/>
    <mergeCell ref="C58:H58"/>
    <mergeCell ref="C48:D48"/>
    <mergeCell ref="F48:H49"/>
    <mergeCell ref="F50:H50"/>
    <mergeCell ref="F51:H51"/>
    <mergeCell ref="F52:H52"/>
    <mergeCell ref="F53:H53"/>
    <mergeCell ref="C45:D45"/>
    <mergeCell ref="F45:H45"/>
    <mergeCell ref="C46:D46"/>
    <mergeCell ref="F46:H46"/>
    <mergeCell ref="C47:D47"/>
    <mergeCell ref="F47:H47"/>
    <mergeCell ref="C41:D41"/>
    <mergeCell ref="F41:H41"/>
    <mergeCell ref="F42:H42"/>
    <mergeCell ref="C43:D43"/>
    <mergeCell ref="F43:H43"/>
    <mergeCell ref="C44:D44"/>
    <mergeCell ref="F44:H44"/>
    <mergeCell ref="F33:H33"/>
    <mergeCell ref="F34:H34"/>
    <mergeCell ref="C59:D59"/>
    <mergeCell ref="F59:H59"/>
    <mergeCell ref="C60:D60"/>
    <mergeCell ref="F60:H60"/>
    <mergeCell ref="C61:D61"/>
    <mergeCell ref="F61:H61"/>
    <mergeCell ref="F54:H54"/>
    <mergeCell ref="F55:H55"/>
    <mergeCell ref="F56:H56"/>
    <mergeCell ref="C65:D65"/>
    <mergeCell ref="F65:H65"/>
    <mergeCell ref="C66:D66"/>
    <mergeCell ref="F66:H66"/>
    <mergeCell ref="C67:D67"/>
    <mergeCell ref="F67:H67"/>
    <mergeCell ref="C62:D62"/>
    <mergeCell ref="F62:H62"/>
    <mergeCell ref="C63:D63"/>
    <mergeCell ref="F63:H63"/>
    <mergeCell ref="C64:D64"/>
    <mergeCell ref="F64:H64"/>
    <mergeCell ref="F73:H73"/>
    <mergeCell ref="F74:H74"/>
    <mergeCell ref="F75:H75"/>
    <mergeCell ref="F76:H76"/>
    <mergeCell ref="F77:H77"/>
    <mergeCell ref="C79:H79"/>
    <mergeCell ref="C68:D68"/>
    <mergeCell ref="F68:H68"/>
    <mergeCell ref="C69:D69"/>
    <mergeCell ref="F69:H70"/>
    <mergeCell ref="F71:H71"/>
    <mergeCell ref="F72:H72"/>
    <mergeCell ref="C83:D83"/>
    <mergeCell ref="F83:H83"/>
    <mergeCell ref="C84:D84"/>
    <mergeCell ref="F84:H84"/>
    <mergeCell ref="C85:D85"/>
    <mergeCell ref="F85:H85"/>
    <mergeCell ref="C80:D80"/>
    <mergeCell ref="F80:H80"/>
    <mergeCell ref="C81:D81"/>
    <mergeCell ref="F81:H81"/>
    <mergeCell ref="C82:D82"/>
    <mergeCell ref="F82:H82"/>
    <mergeCell ref="C89:D89"/>
    <mergeCell ref="F89:H89"/>
    <mergeCell ref="C90:D90"/>
    <mergeCell ref="F90:H91"/>
    <mergeCell ref="F92:H92"/>
    <mergeCell ref="F93:H93"/>
    <mergeCell ref="C86:D86"/>
    <mergeCell ref="F86:H86"/>
    <mergeCell ref="C87:D87"/>
    <mergeCell ref="F87:H87"/>
    <mergeCell ref="C88:D88"/>
    <mergeCell ref="F88:H88"/>
    <mergeCell ref="C101:D101"/>
    <mergeCell ref="F101:H101"/>
    <mergeCell ref="C102:D102"/>
    <mergeCell ref="F102:H102"/>
    <mergeCell ref="C103:D103"/>
    <mergeCell ref="F103:H103"/>
    <mergeCell ref="F94:H94"/>
    <mergeCell ref="F95:H95"/>
    <mergeCell ref="F96:H96"/>
    <mergeCell ref="F97:H97"/>
    <mergeCell ref="F98:H98"/>
    <mergeCell ref="C100:H100"/>
    <mergeCell ref="C107:D107"/>
    <mergeCell ref="F107:H107"/>
    <mergeCell ref="C108:D108"/>
    <mergeCell ref="F108:H108"/>
    <mergeCell ref="C109:D109"/>
    <mergeCell ref="F109:H109"/>
    <mergeCell ref="C104:D104"/>
    <mergeCell ref="F104:H104"/>
    <mergeCell ref="C105:D105"/>
    <mergeCell ref="F105:H105"/>
    <mergeCell ref="C106:D106"/>
    <mergeCell ref="F106:H106"/>
    <mergeCell ref="C134:H134"/>
    <mergeCell ref="F115:H115"/>
    <mergeCell ref="F116:H116"/>
    <mergeCell ref="F117:H117"/>
    <mergeCell ref="F118:H118"/>
    <mergeCell ref="F119:H119"/>
    <mergeCell ref="F120:G120"/>
    <mergeCell ref="C110:D110"/>
    <mergeCell ref="F110:H110"/>
    <mergeCell ref="C111:D111"/>
    <mergeCell ref="F111:H112"/>
    <mergeCell ref="F113:H113"/>
    <mergeCell ref="F114:H114"/>
    <mergeCell ref="C122:H122"/>
    <mergeCell ref="C125:H125"/>
    <mergeCell ref="C126:H126"/>
    <mergeCell ref="C127:H127"/>
    <mergeCell ref="C128:H128"/>
    <mergeCell ref="C132:H132"/>
    <mergeCell ref="C129:H129"/>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27947-B6A0-4E53-9F67-D59F62CD9C2E}">
  <sheetPr>
    <pageSetUpPr fitToPage="1"/>
  </sheetPr>
  <dimension ref="A1:O116"/>
  <sheetViews>
    <sheetView showGridLines="0" zoomScaleNormal="100" workbookViewId="0">
      <selection activeCell="I118" sqref="I118"/>
    </sheetView>
  </sheetViews>
  <sheetFormatPr defaultRowHeight="15"/>
  <cols>
    <col min="1" max="1" width="47.28515625" customWidth="1"/>
    <col min="3" max="3" width="13.140625" style="15" customWidth="1"/>
    <col min="4" max="4" width="12.28515625" style="13" bestFit="1" customWidth="1"/>
    <col min="5" max="5" width="14.5703125" style="13" customWidth="1"/>
    <col min="6" max="6" width="16.28515625" customWidth="1"/>
    <col min="7" max="7" width="13.5703125" customWidth="1"/>
    <col min="8" max="8" width="13.28515625" customWidth="1"/>
    <col min="9" max="9" width="11.85546875" customWidth="1"/>
  </cols>
  <sheetData>
    <row r="1" spans="1:15" ht="15.75" thickBot="1"/>
    <row r="2" spans="1:15" ht="15.75" customHeight="1">
      <c r="A2" s="604"/>
      <c r="B2" s="498" t="s">
        <v>173</v>
      </c>
      <c r="C2" s="499"/>
      <c r="D2" s="499"/>
      <c r="E2" s="499"/>
      <c r="F2" s="499"/>
      <c r="G2" s="499"/>
      <c r="H2" s="499"/>
      <c r="I2" s="500"/>
    </row>
    <row r="3" spans="1:15" ht="15" customHeight="1">
      <c r="A3" s="605"/>
      <c r="B3" s="501"/>
      <c r="C3" s="502"/>
      <c r="D3" s="502"/>
      <c r="E3" s="502"/>
      <c r="F3" s="502"/>
      <c r="G3" s="502"/>
      <c r="H3" s="502"/>
      <c r="I3" s="503"/>
    </row>
    <row r="4" spans="1:15" ht="15" customHeight="1">
      <c r="A4" s="605"/>
      <c r="B4" s="501"/>
      <c r="C4" s="502"/>
      <c r="D4" s="502"/>
      <c r="E4" s="502"/>
      <c r="F4" s="502"/>
      <c r="G4" s="502"/>
      <c r="H4" s="502"/>
      <c r="I4" s="503"/>
    </row>
    <row r="5" spans="1:15" ht="15.75" customHeight="1" thickBot="1">
      <c r="A5" s="606"/>
      <c r="B5" s="504"/>
      <c r="C5" s="505"/>
      <c r="D5" s="505"/>
      <c r="E5" s="505"/>
      <c r="F5" s="505"/>
      <c r="G5" s="505"/>
      <c r="H5" s="505"/>
      <c r="I5" s="506"/>
    </row>
    <row r="6" spans="1:15" ht="24" customHeight="1" thickBot="1">
      <c r="A6" s="516" t="s">
        <v>349</v>
      </c>
      <c r="B6" s="517"/>
      <c r="C6" s="517"/>
      <c r="D6" s="517"/>
      <c r="E6" s="517"/>
      <c r="F6" s="517"/>
      <c r="G6" s="602"/>
      <c r="H6" s="602"/>
      <c r="I6" s="603"/>
      <c r="L6" s="599" t="s">
        <v>354</v>
      </c>
      <c r="M6" s="600"/>
      <c r="N6" s="600"/>
      <c r="O6" s="601"/>
    </row>
    <row r="7" spans="1:15" ht="45.75" customHeight="1">
      <c r="A7" s="284" t="s">
        <v>350</v>
      </c>
      <c r="B7" s="285" t="s">
        <v>1</v>
      </c>
      <c r="C7" s="286" t="s">
        <v>408</v>
      </c>
      <c r="D7" s="287" t="s">
        <v>3</v>
      </c>
      <c r="E7" s="288" t="s">
        <v>201</v>
      </c>
      <c r="F7" s="401" t="s">
        <v>22</v>
      </c>
      <c r="G7" s="395" t="s">
        <v>351</v>
      </c>
      <c r="H7" s="396" t="s">
        <v>352</v>
      </c>
      <c r="I7" s="151" t="s">
        <v>353</v>
      </c>
      <c r="L7" s="306" t="s">
        <v>355</v>
      </c>
      <c r="M7" s="306" t="s">
        <v>356</v>
      </c>
      <c r="N7" s="307" t="s">
        <v>357</v>
      </c>
      <c r="O7" s="307" t="s">
        <v>358</v>
      </c>
    </row>
    <row r="8" spans="1:15" ht="66" customHeight="1">
      <c r="A8" s="405" t="s">
        <v>435</v>
      </c>
      <c r="B8" s="381" t="s">
        <v>120</v>
      </c>
      <c r="C8" s="382">
        <v>2902</v>
      </c>
      <c r="D8" s="383">
        <v>43.84</v>
      </c>
      <c r="E8" s="384">
        <f>'BDI CONVENCIONAL'!R4</f>
        <v>0.22</v>
      </c>
      <c r="F8" s="403">
        <f t="shared" ref="F8:F39" si="0">(D8*(1+E8))*C8</f>
        <v>155212.88959999999</v>
      </c>
      <c r="G8" s="397">
        <f t="shared" ref="G8:G39" si="1">F8/$F$116</f>
        <v>0.30248032709314021</v>
      </c>
      <c r="H8" s="304">
        <f>G8</f>
        <v>0.30248032709314021</v>
      </c>
      <c r="I8" s="398" t="str">
        <f>IF(H8&lt;=$M$8,"A",IF(H8&lt;=$M$9,"B","C"))</f>
        <v>A</v>
      </c>
      <c r="L8" s="308" t="s">
        <v>359</v>
      </c>
      <c r="M8" s="309">
        <v>0.85</v>
      </c>
      <c r="N8" s="310">
        <f>COUNTIF(I$8:I$112,L8)/COUNTA(I$8:I$112)</f>
        <v>4.7619047619047616E-2</v>
      </c>
      <c r="O8" s="311">
        <f>SUMIF($I$8:$I$112,L8,$G$8:$G$112)</f>
        <v>0.8167206491150919</v>
      </c>
    </row>
    <row r="9" spans="1:15" ht="39.75" customHeight="1">
      <c r="A9" s="412" t="s">
        <v>436</v>
      </c>
      <c r="B9" s="381" t="s">
        <v>437</v>
      </c>
      <c r="C9" s="382">
        <v>3482.4</v>
      </c>
      <c r="D9" s="383">
        <v>22.27</v>
      </c>
      <c r="E9" s="384">
        <f>'BDI CONVENCIONAL'!R4</f>
        <v>0.22</v>
      </c>
      <c r="F9" s="403">
        <f t="shared" si="0"/>
        <v>94614.718559999994</v>
      </c>
      <c r="G9" s="397">
        <f t="shared" si="1"/>
        <v>0.1843860461048604</v>
      </c>
      <c r="H9" s="304">
        <f>G9+H8</f>
        <v>0.48686637319800063</v>
      </c>
      <c r="I9" s="398" t="str">
        <f t="shared" ref="I9:I72" si="2">IF(H9&lt;=$M$8,"A",IF(H9&lt;=$M$9,"B","C"))</f>
        <v>A</v>
      </c>
      <c r="L9" s="308" t="s">
        <v>360</v>
      </c>
      <c r="M9" s="309">
        <v>0.95</v>
      </c>
      <c r="N9" s="310">
        <f>COUNTIF(I$8:I$112,L9)/COUNTA(I$8:I$112)</f>
        <v>0.15238095238095239</v>
      </c>
      <c r="O9" s="311">
        <f>SUMIF($I$8:$I$112,L9,$G$8:$G$112)</f>
        <v>0.13319042523806934</v>
      </c>
    </row>
    <row r="10" spans="1:15" ht="52.5" customHeight="1">
      <c r="A10" s="404" t="s">
        <v>433</v>
      </c>
      <c r="B10" s="381" t="s">
        <v>120</v>
      </c>
      <c r="C10" s="382">
        <v>2902</v>
      </c>
      <c r="D10" s="383">
        <v>20.61</v>
      </c>
      <c r="E10" s="384">
        <f>'BDI CONVENCIONAL'!R4</f>
        <v>0.22</v>
      </c>
      <c r="F10" s="403">
        <f t="shared" si="0"/>
        <v>72968.468399999998</v>
      </c>
      <c r="G10" s="397">
        <f t="shared" si="1"/>
        <v>0.14220163187476323</v>
      </c>
      <c r="H10" s="304">
        <f t="shared" ref="H10:H73" si="3">G10+H9</f>
        <v>0.62906800507276384</v>
      </c>
      <c r="I10" s="398" t="str">
        <f t="shared" si="2"/>
        <v>A</v>
      </c>
      <c r="L10" s="308" t="s">
        <v>361</v>
      </c>
      <c r="M10" s="309">
        <v>1</v>
      </c>
      <c r="N10" s="310">
        <f>COUNTIF(I$8:I$112,L10)/COUNTA(I$8:I$112)</f>
        <v>0.8</v>
      </c>
      <c r="O10" s="311">
        <f>SUMIF($I$8:$I$112,L10,$G$8:$G$112)</f>
        <v>5.0072694403706632E-2</v>
      </c>
    </row>
    <row r="11" spans="1:15" ht="33" customHeight="1">
      <c r="A11" s="298" t="s">
        <v>158</v>
      </c>
      <c r="B11" s="244" t="s">
        <v>120</v>
      </c>
      <c r="C11" s="182">
        <v>504</v>
      </c>
      <c r="D11" s="178">
        <v>100</v>
      </c>
      <c r="E11" s="177">
        <f>'BDI CONVENCIONAL'!$R$4</f>
        <v>0.22</v>
      </c>
      <c r="F11" s="402">
        <f t="shared" si="0"/>
        <v>61488</v>
      </c>
      <c r="G11" s="397">
        <f t="shared" si="1"/>
        <v>0.11982838796593738</v>
      </c>
      <c r="H11" s="304">
        <f t="shared" si="3"/>
        <v>0.74889639303870126</v>
      </c>
      <c r="I11" s="398" t="str">
        <f t="shared" si="2"/>
        <v>A</v>
      </c>
    </row>
    <row r="12" spans="1:15" ht="28.5" customHeight="1">
      <c r="A12" s="290" t="s">
        <v>246</v>
      </c>
      <c r="B12" s="160" t="s">
        <v>42</v>
      </c>
      <c r="C12" s="182">
        <v>1234.4000000000001</v>
      </c>
      <c r="D12" s="178">
        <v>23.11</v>
      </c>
      <c r="E12" s="177">
        <f>'BDI CONVENCIONAL'!$R$4</f>
        <v>0.22</v>
      </c>
      <c r="F12" s="402">
        <f t="shared" si="0"/>
        <v>34802.920480000001</v>
      </c>
      <c r="G12" s="397">
        <f t="shared" si="1"/>
        <v>6.7824256076390643E-2</v>
      </c>
      <c r="H12" s="304">
        <f t="shared" si="3"/>
        <v>0.8167206491150919</v>
      </c>
      <c r="I12" s="398" t="str">
        <f t="shared" si="2"/>
        <v>A</v>
      </c>
    </row>
    <row r="13" spans="1:15" ht="70.5" customHeight="1">
      <c r="A13" s="290" t="s">
        <v>160</v>
      </c>
      <c r="B13" s="160" t="s">
        <v>42</v>
      </c>
      <c r="C13" s="182">
        <v>87</v>
      </c>
      <c r="D13" s="178">
        <v>311.17</v>
      </c>
      <c r="E13" s="177">
        <f>'BDI CONVENCIONAL'!$R$4</f>
        <v>0.22</v>
      </c>
      <c r="F13" s="402">
        <f t="shared" si="0"/>
        <v>33027.5838</v>
      </c>
      <c r="G13" s="397">
        <f t="shared" si="1"/>
        <v>6.4364463393896509E-2</v>
      </c>
      <c r="H13" s="304">
        <f t="shared" si="3"/>
        <v>0.88108511250898847</v>
      </c>
      <c r="I13" s="398" t="str">
        <f t="shared" si="2"/>
        <v>B</v>
      </c>
    </row>
    <row r="14" spans="1:15" ht="36.75" customHeight="1">
      <c r="A14" s="291" t="s">
        <v>161</v>
      </c>
      <c r="B14" s="160" t="s">
        <v>120</v>
      </c>
      <c r="C14" s="182">
        <v>20</v>
      </c>
      <c r="D14" s="178">
        <v>232.06</v>
      </c>
      <c r="E14" s="177">
        <f>'BDI CONVENCIONAL'!$R$4</f>
        <v>0.22</v>
      </c>
      <c r="F14" s="402">
        <f t="shared" si="0"/>
        <v>5662.2640000000001</v>
      </c>
      <c r="G14" s="397">
        <f t="shared" si="1"/>
        <v>1.1034672901339457E-2</v>
      </c>
      <c r="H14" s="304">
        <f t="shared" si="3"/>
        <v>0.89211978541032788</v>
      </c>
      <c r="I14" s="398" t="str">
        <f t="shared" si="2"/>
        <v>B</v>
      </c>
    </row>
    <row r="15" spans="1:15" ht="39" customHeight="1">
      <c r="A15" s="292" t="s">
        <v>9</v>
      </c>
      <c r="B15" s="160" t="s">
        <v>2</v>
      </c>
      <c r="C15" s="182">
        <v>120</v>
      </c>
      <c r="D15" s="178">
        <v>26.47</v>
      </c>
      <c r="E15" s="177">
        <f>'BDI CONVENCIONAL'!$R$4</f>
        <v>0.22</v>
      </c>
      <c r="F15" s="402">
        <f t="shared" si="0"/>
        <v>3875.2079999999996</v>
      </c>
      <c r="G15" s="397">
        <f t="shared" si="1"/>
        <v>7.5520414987103861E-3</v>
      </c>
      <c r="H15" s="304">
        <f t="shared" si="3"/>
        <v>0.89967182690903824</v>
      </c>
      <c r="I15" s="398" t="str">
        <f t="shared" si="2"/>
        <v>B</v>
      </c>
    </row>
    <row r="16" spans="1:15" ht="70.5" customHeight="1">
      <c r="A16" s="297" t="s">
        <v>223</v>
      </c>
      <c r="B16" s="65" t="s">
        <v>224</v>
      </c>
      <c r="C16" s="63">
        <v>20</v>
      </c>
      <c r="D16" s="208">
        <v>133.78</v>
      </c>
      <c r="E16" s="177">
        <f>'BDI DIFERENCIAL'!$R$4</f>
        <v>0.16</v>
      </c>
      <c r="F16" s="403">
        <f t="shared" si="0"/>
        <v>3103.6959999999999</v>
      </c>
      <c r="G16" s="397">
        <f t="shared" si="1"/>
        <v>6.0485117163727557E-3</v>
      </c>
      <c r="H16" s="304">
        <f t="shared" si="3"/>
        <v>0.90572033862541101</v>
      </c>
      <c r="I16" s="398" t="str">
        <f t="shared" si="2"/>
        <v>B</v>
      </c>
    </row>
    <row r="17" spans="1:9" ht="43.5" customHeight="1">
      <c r="A17" s="292" t="s">
        <v>10</v>
      </c>
      <c r="B17" s="160" t="s">
        <v>2</v>
      </c>
      <c r="C17" s="182">
        <v>120</v>
      </c>
      <c r="D17" s="178">
        <v>20.43</v>
      </c>
      <c r="E17" s="177">
        <f>'BDI CONVENCIONAL'!$R$4</f>
        <v>0.22</v>
      </c>
      <c r="F17" s="402">
        <f t="shared" si="0"/>
        <v>2990.9519999999998</v>
      </c>
      <c r="G17" s="397">
        <f t="shared" si="1"/>
        <v>5.8287951574859534E-3</v>
      </c>
      <c r="H17" s="304">
        <f t="shared" si="3"/>
        <v>0.91154913378289693</v>
      </c>
      <c r="I17" s="398" t="str">
        <f t="shared" si="2"/>
        <v>B</v>
      </c>
    </row>
    <row r="18" spans="1:9" ht="44.25" customHeight="1">
      <c r="A18" s="292" t="s">
        <v>52</v>
      </c>
      <c r="B18" s="160" t="s">
        <v>42</v>
      </c>
      <c r="C18" s="182">
        <v>20</v>
      </c>
      <c r="D18" s="178">
        <v>98.93</v>
      </c>
      <c r="E18" s="177">
        <f>'BDI CONVENCIONAL'!$R$4</f>
        <v>0.22</v>
      </c>
      <c r="F18" s="402">
        <f t="shared" si="0"/>
        <v>2413.8920000000003</v>
      </c>
      <c r="G18" s="397">
        <f t="shared" si="1"/>
        <v>4.7042152466151531E-3</v>
      </c>
      <c r="H18" s="304">
        <f t="shared" si="3"/>
        <v>0.91625334902951205</v>
      </c>
      <c r="I18" s="398" t="str">
        <f t="shared" si="2"/>
        <v>B</v>
      </c>
    </row>
    <row r="19" spans="1:9" ht="31.5" customHeight="1">
      <c r="A19" s="292" t="s">
        <v>125</v>
      </c>
      <c r="B19" s="160" t="s">
        <v>109</v>
      </c>
      <c r="C19" s="182">
        <v>2</v>
      </c>
      <c r="D19" s="178">
        <v>968.84</v>
      </c>
      <c r="E19" s="177">
        <f>'BDI CONVENCIONAL'!$R$4</f>
        <v>0.22</v>
      </c>
      <c r="F19" s="402">
        <f t="shared" si="0"/>
        <v>2363.9695999999999</v>
      </c>
      <c r="G19" s="397">
        <f t="shared" si="1"/>
        <v>4.606926007814237E-3</v>
      </c>
      <c r="H19" s="304">
        <f t="shared" si="3"/>
        <v>0.92086027503732626</v>
      </c>
      <c r="I19" s="398" t="str">
        <f t="shared" si="2"/>
        <v>B</v>
      </c>
    </row>
    <row r="20" spans="1:9" ht="54" customHeight="1">
      <c r="A20" s="297" t="s">
        <v>214</v>
      </c>
      <c r="B20" s="160" t="s">
        <v>30</v>
      </c>
      <c r="C20" s="207">
        <v>60</v>
      </c>
      <c r="D20" s="161">
        <v>33.380000000000003</v>
      </c>
      <c r="E20" s="177">
        <f>'BDI DIFERENCIAL'!$R$4</f>
        <v>0.16</v>
      </c>
      <c r="F20" s="402">
        <f t="shared" si="0"/>
        <v>2323.2479999999996</v>
      </c>
      <c r="G20" s="397">
        <f t="shared" si="1"/>
        <v>4.5275673738792615E-3</v>
      </c>
      <c r="H20" s="304">
        <f t="shared" si="3"/>
        <v>0.92538784241120553</v>
      </c>
      <c r="I20" s="398" t="str">
        <f t="shared" si="2"/>
        <v>B</v>
      </c>
    </row>
    <row r="21" spans="1:9" ht="51.75" customHeight="1">
      <c r="A21" s="297" t="s">
        <v>111</v>
      </c>
      <c r="B21" s="160" t="s">
        <v>12</v>
      </c>
      <c r="C21" s="207">
        <v>400</v>
      </c>
      <c r="D21" s="161">
        <v>4.3499999999999996</v>
      </c>
      <c r="E21" s="177">
        <f>'BDI DIFERENCIAL'!$R$4</f>
        <v>0.16</v>
      </c>
      <c r="F21" s="402">
        <f t="shared" si="0"/>
        <v>2018.3999999999996</v>
      </c>
      <c r="G21" s="397">
        <f t="shared" si="1"/>
        <v>3.9334767478279983E-3</v>
      </c>
      <c r="H21" s="304">
        <f t="shared" si="3"/>
        <v>0.92932131915903349</v>
      </c>
      <c r="I21" s="398" t="str">
        <f t="shared" si="2"/>
        <v>B</v>
      </c>
    </row>
    <row r="22" spans="1:9" ht="35.25" customHeight="1">
      <c r="A22" s="294" t="s">
        <v>200</v>
      </c>
      <c r="B22" s="160" t="s">
        <v>2</v>
      </c>
      <c r="C22" s="182">
        <v>60</v>
      </c>
      <c r="D22" s="178">
        <v>26.47</v>
      </c>
      <c r="E22" s="177">
        <f>'BDI CONVENCIONAL'!$R$4</f>
        <v>0.22</v>
      </c>
      <c r="F22" s="402">
        <f t="shared" si="0"/>
        <v>1937.6039999999998</v>
      </c>
      <c r="G22" s="397">
        <f t="shared" si="1"/>
        <v>3.7760207493551931E-3</v>
      </c>
      <c r="H22" s="304">
        <f t="shared" si="3"/>
        <v>0.93309733990838872</v>
      </c>
      <c r="I22" s="398" t="str">
        <f t="shared" si="2"/>
        <v>B</v>
      </c>
    </row>
    <row r="23" spans="1:9" ht="31.5" customHeight="1">
      <c r="A23" s="292" t="s">
        <v>26</v>
      </c>
      <c r="B23" s="160" t="s">
        <v>2</v>
      </c>
      <c r="C23" s="182">
        <v>60</v>
      </c>
      <c r="D23" s="178">
        <v>25.58</v>
      </c>
      <c r="E23" s="177">
        <f>'BDI CONVENCIONAL'!$R$4</f>
        <v>0.22</v>
      </c>
      <c r="F23" s="402">
        <f t="shared" si="0"/>
        <v>1872.4559999999997</v>
      </c>
      <c r="G23" s="397">
        <f t="shared" si="1"/>
        <v>3.6490597192484256E-3</v>
      </c>
      <c r="H23" s="304">
        <f t="shared" si="3"/>
        <v>0.93674639962763717</v>
      </c>
      <c r="I23" s="398" t="str">
        <f t="shared" si="2"/>
        <v>B</v>
      </c>
    </row>
    <row r="24" spans="1:9" ht="41.25" customHeight="1">
      <c r="A24" s="293" t="s">
        <v>216</v>
      </c>
      <c r="B24" s="65" t="s">
        <v>4</v>
      </c>
      <c r="C24" s="63">
        <v>200</v>
      </c>
      <c r="D24" s="208">
        <v>6.9</v>
      </c>
      <c r="E24" s="177">
        <f>'BDI DIFERENCIAL'!$R$4</f>
        <v>0.16</v>
      </c>
      <c r="F24" s="402">
        <f t="shared" si="0"/>
        <v>1600.8</v>
      </c>
      <c r="G24" s="397">
        <f t="shared" si="1"/>
        <v>3.1196539724153097E-3</v>
      </c>
      <c r="H24" s="304">
        <f t="shared" si="3"/>
        <v>0.93986605360005249</v>
      </c>
      <c r="I24" s="398" t="str">
        <f t="shared" si="2"/>
        <v>B</v>
      </c>
    </row>
    <row r="25" spans="1:9" ht="46.5" customHeight="1">
      <c r="A25" s="292" t="s">
        <v>29</v>
      </c>
      <c r="B25" s="160" t="s">
        <v>2</v>
      </c>
      <c r="C25" s="182">
        <v>60</v>
      </c>
      <c r="D25" s="178">
        <v>20.100000000000001</v>
      </c>
      <c r="E25" s="177">
        <f>'BDI CONVENCIONAL'!$R$4</f>
        <v>0.22</v>
      </c>
      <c r="F25" s="402">
        <f t="shared" si="0"/>
        <v>1471.3200000000002</v>
      </c>
      <c r="G25" s="397">
        <f t="shared" si="1"/>
        <v>2.867322140613502E-3</v>
      </c>
      <c r="H25" s="304">
        <f t="shared" si="3"/>
        <v>0.94273337574066596</v>
      </c>
      <c r="I25" s="398" t="str">
        <f t="shared" si="2"/>
        <v>B</v>
      </c>
    </row>
    <row r="26" spans="1:9" ht="35.25" customHeight="1">
      <c r="A26" s="292" t="s">
        <v>27</v>
      </c>
      <c r="B26" s="160" t="s">
        <v>2</v>
      </c>
      <c r="C26" s="182">
        <v>40</v>
      </c>
      <c r="D26" s="178">
        <v>26.2</v>
      </c>
      <c r="E26" s="177">
        <f>'BDI CONVENCIONAL'!$R$4</f>
        <v>0.22</v>
      </c>
      <c r="F26" s="402">
        <f t="shared" si="0"/>
        <v>1278.56</v>
      </c>
      <c r="G26" s="397">
        <f t="shared" si="1"/>
        <v>2.491669654529809E-3</v>
      </c>
      <c r="H26" s="304">
        <f t="shared" si="3"/>
        <v>0.94522504539519581</v>
      </c>
      <c r="I26" s="398" t="str">
        <f t="shared" si="2"/>
        <v>B</v>
      </c>
    </row>
    <row r="27" spans="1:9">
      <c r="A27" s="292" t="s">
        <v>83</v>
      </c>
      <c r="B27" s="160" t="s">
        <v>2</v>
      </c>
      <c r="C27" s="182">
        <v>40</v>
      </c>
      <c r="D27" s="178">
        <v>26.05</v>
      </c>
      <c r="E27" s="177">
        <f>'BDI CONVENCIONAL'!$R$4</f>
        <v>0.22</v>
      </c>
      <c r="F27" s="402">
        <f t="shared" si="0"/>
        <v>1271.24</v>
      </c>
      <c r="G27" s="397">
        <f t="shared" si="1"/>
        <v>2.4774043702481497E-3</v>
      </c>
      <c r="H27" s="304">
        <f t="shared" si="3"/>
        <v>0.94770244976544393</v>
      </c>
      <c r="I27" s="398" t="str">
        <f t="shared" si="2"/>
        <v>B</v>
      </c>
    </row>
    <row r="28" spans="1:9" ht="51.75" customHeight="1">
      <c r="A28" s="297" t="s">
        <v>145</v>
      </c>
      <c r="B28" s="62" t="s">
        <v>12</v>
      </c>
      <c r="C28" s="207">
        <v>100</v>
      </c>
      <c r="D28" s="178">
        <v>9.77</v>
      </c>
      <c r="E28" s="177">
        <f>'BDI DIFERENCIAL'!$R$4</f>
        <v>0.16</v>
      </c>
      <c r="F28" s="402">
        <f t="shared" si="0"/>
        <v>1133.3199999999997</v>
      </c>
      <c r="G28" s="397">
        <f t="shared" si="1"/>
        <v>2.2086245877172149E-3</v>
      </c>
      <c r="H28" s="304">
        <f t="shared" si="3"/>
        <v>0.94991107435316113</v>
      </c>
      <c r="I28" s="398" t="str">
        <f t="shared" si="2"/>
        <v>B</v>
      </c>
    </row>
    <row r="29" spans="1:9" ht="36" customHeight="1">
      <c r="A29" s="297" t="s">
        <v>236</v>
      </c>
      <c r="B29" s="65" t="s">
        <v>1</v>
      </c>
      <c r="C29" s="63">
        <v>8</v>
      </c>
      <c r="D29" s="208">
        <v>118.63</v>
      </c>
      <c r="E29" s="177">
        <f>'BDI DIFERENCIAL'!$R$4</f>
        <v>0.16</v>
      </c>
      <c r="F29" s="403">
        <f t="shared" si="0"/>
        <v>1100.8863999999999</v>
      </c>
      <c r="G29" s="397">
        <f t="shared" si="1"/>
        <v>2.1454176854934963E-3</v>
      </c>
      <c r="H29" s="304">
        <f t="shared" si="3"/>
        <v>0.95205649203865461</v>
      </c>
      <c r="I29" s="398" t="str">
        <f t="shared" si="2"/>
        <v>C</v>
      </c>
    </row>
    <row r="30" spans="1:9" ht="51.75" customHeight="1">
      <c r="A30" s="289" t="s">
        <v>168</v>
      </c>
      <c r="B30" s="65" t="s">
        <v>15</v>
      </c>
      <c r="C30" s="63">
        <v>16</v>
      </c>
      <c r="D30" s="163">
        <v>55.95</v>
      </c>
      <c r="E30" s="177">
        <f>'BDI DIFERENCIAL'!$R$4</f>
        <v>0.16</v>
      </c>
      <c r="F30" s="403">
        <f t="shared" si="0"/>
        <v>1038.432</v>
      </c>
      <c r="G30" s="397">
        <f t="shared" si="1"/>
        <v>2.0237059681928881E-3</v>
      </c>
      <c r="H30" s="304">
        <f t="shared" si="3"/>
        <v>0.95408019800684751</v>
      </c>
      <c r="I30" s="398" t="str">
        <f t="shared" si="2"/>
        <v>C</v>
      </c>
    </row>
    <row r="31" spans="1:9" ht="44.25" customHeight="1">
      <c r="A31" s="292" t="s">
        <v>84</v>
      </c>
      <c r="B31" s="160" t="s">
        <v>2</v>
      </c>
      <c r="C31" s="182">
        <v>40</v>
      </c>
      <c r="D31" s="178">
        <v>20.52</v>
      </c>
      <c r="E31" s="177">
        <f>'BDI CONVENCIONAL'!$R$4</f>
        <v>0.22</v>
      </c>
      <c r="F31" s="402">
        <f t="shared" si="0"/>
        <v>1001.376</v>
      </c>
      <c r="G31" s="397">
        <f t="shared" si="1"/>
        <v>1.9514908897309802E-3</v>
      </c>
      <c r="H31" s="304">
        <f t="shared" si="3"/>
        <v>0.95603168889657852</v>
      </c>
      <c r="I31" s="398" t="str">
        <f t="shared" si="2"/>
        <v>C</v>
      </c>
    </row>
    <row r="32" spans="1:9">
      <c r="A32" s="292" t="s">
        <v>28</v>
      </c>
      <c r="B32" s="160" t="s">
        <v>2</v>
      </c>
      <c r="C32" s="182">
        <v>40</v>
      </c>
      <c r="D32" s="178">
        <v>19.39</v>
      </c>
      <c r="E32" s="177">
        <f>'BDI CONVENCIONAL'!$R$4</f>
        <v>0.22</v>
      </c>
      <c r="F32" s="402">
        <f t="shared" si="0"/>
        <v>946.23199999999997</v>
      </c>
      <c r="G32" s="397">
        <f t="shared" si="1"/>
        <v>1.8440257481424807E-3</v>
      </c>
      <c r="H32" s="304">
        <f t="shared" si="3"/>
        <v>0.95787571464472099</v>
      </c>
      <c r="I32" s="398" t="str">
        <f t="shared" si="2"/>
        <v>C</v>
      </c>
    </row>
    <row r="33" spans="1:9" ht="45">
      <c r="A33" s="297" t="s">
        <v>215</v>
      </c>
      <c r="B33" s="62" t="s">
        <v>30</v>
      </c>
      <c r="C33" s="207">
        <v>8</v>
      </c>
      <c r="D33" s="178">
        <v>99.74</v>
      </c>
      <c r="E33" s="177">
        <f>'BDI DIFERENCIAL'!$R$4</f>
        <v>0.16</v>
      </c>
      <c r="F33" s="402">
        <f t="shared" si="0"/>
        <v>925.58719999999994</v>
      </c>
      <c r="G33" s="397">
        <f t="shared" si="1"/>
        <v>1.8037929693258143E-3</v>
      </c>
      <c r="H33" s="304">
        <f t="shared" si="3"/>
        <v>0.95967950761404686</v>
      </c>
      <c r="I33" s="398" t="str">
        <f t="shared" si="2"/>
        <v>C</v>
      </c>
    </row>
    <row r="34" spans="1:9" ht="51" customHeight="1">
      <c r="A34" s="292" t="s">
        <v>127</v>
      </c>
      <c r="B34" s="160" t="s">
        <v>128</v>
      </c>
      <c r="C34" s="182">
        <v>4</v>
      </c>
      <c r="D34" s="178">
        <v>188.93</v>
      </c>
      <c r="E34" s="177">
        <f>'BDI CONVENCIONAL'!$R$4</f>
        <v>0.22</v>
      </c>
      <c r="F34" s="402">
        <f t="shared" si="0"/>
        <v>921.97839999999997</v>
      </c>
      <c r="G34" s="397">
        <f t="shared" si="1"/>
        <v>1.7967601062225831E-3</v>
      </c>
      <c r="H34" s="304">
        <f t="shared" si="3"/>
        <v>0.9614762677202694</v>
      </c>
      <c r="I34" s="398" t="str">
        <f t="shared" si="2"/>
        <v>C</v>
      </c>
    </row>
    <row r="35" spans="1:9" ht="44.25" customHeight="1">
      <c r="A35" s="297" t="s">
        <v>149</v>
      </c>
      <c r="B35" s="160" t="s">
        <v>30</v>
      </c>
      <c r="C35" s="207">
        <v>4</v>
      </c>
      <c r="D35" s="161">
        <v>197.53</v>
      </c>
      <c r="E35" s="177">
        <f>'BDI DIFERENCIAL'!$R$4</f>
        <v>0.16</v>
      </c>
      <c r="F35" s="402">
        <f t="shared" si="0"/>
        <v>916.53919999999994</v>
      </c>
      <c r="G35" s="397">
        <f t="shared" si="1"/>
        <v>1.786160142525206E-3</v>
      </c>
      <c r="H35" s="304">
        <f t="shared" si="3"/>
        <v>0.96326242786279459</v>
      </c>
      <c r="I35" s="398" t="str">
        <f t="shared" si="2"/>
        <v>C</v>
      </c>
    </row>
    <row r="36" spans="1:9" ht="75" customHeight="1">
      <c r="A36" s="289" t="s">
        <v>123</v>
      </c>
      <c r="B36" s="160" t="s">
        <v>124</v>
      </c>
      <c r="C36" s="182">
        <v>4</v>
      </c>
      <c r="D36" s="178">
        <v>179.78</v>
      </c>
      <c r="E36" s="177">
        <f>'BDI CONVENCIONAL'!$R$4</f>
        <v>0.22</v>
      </c>
      <c r="F36" s="402">
        <f t="shared" si="0"/>
        <v>877.32640000000004</v>
      </c>
      <c r="G36" s="397">
        <f t="shared" si="1"/>
        <v>1.7097418721044621E-3</v>
      </c>
      <c r="H36" s="304">
        <f t="shared" si="3"/>
        <v>0.96497216973489908</v>
      </c>
      <c r="I36" s="398" t="str">
        <f t="shared" si="2"/>
        <v>C</v>
      </c>
    </row>
    <row r="37" spans="1:9" ht="62.25" customHeight="1">
      <c r="A37" s="297" t="s">
        <v>112</v>
      </c>
      <c r="B37" s="62" t="s">
        <v>12</v>
      </c>
      <c r="C37" s="207">
        <v>100</v>
      </c>
      <c r="D37" s="178">
        <v>7.12</v>
      </c>
      <c r="E37" s="177">
        <f>'BDI DIFERENCIAL'!$R$4</f>
        <v>0.16</v>
      </c>
      <c r="F37" s="402">
        <f t="shared" si="0"/>
        <v>825.92</v>
      </c>
      <c r="G37" s="397">
        <f t="shared" si="1"/>
        <v>1.6095606002606525E-3</v>
      </c>
      <c r="H37" s="304">
        <f t="shared" si="3"/>
        <v>0.96658173033515971</v>
      </c>
      <c r="I37" s="398" t="str">
        <f t="shared" si="2"/>
        <v>C</v>
      </c>
    </row>
    <row r="38" spans="1:9" ht="48.75" customHeight="1">
      <c r="A38" s="292" t="s">
        <v>121</v>
      </c>
      <c r="B38" s="160" t="s">
        <v>1</v>
      </c>
      <c r="C38" s="182">
        <v>4</v>
      </c>
      <c r="D38" s="178">
        <v>166.34</v>
      </c>
      <c r="E38" s="177">
        <f>'BDI CONVENCIONAL'!$R$4</f>
        <v>0.22</v>
      </c>
      <c r="F38" s="402">
        <f t="shared" si="0"/>
        <v>811.73919999999998</v>
      </c>
      <c r="G38" s="397">
        <f t="shared" si="1"/>
        <v>1.5819249249407956E-3</v>
      </c>
      <c r="H38" s="304">
        <f t="shared" si="3"/>
        <v>0.96816365526010051</v>
      </c>
      <c r="I38" s="398" t="str">
        <f t="shared" si="2"/>
        <v>C</v>
      </c>
    </row>
    <row r="39" spans="1:9" ht="50.25" customHeight="1">
      <c r="A39" s="292" t="s">
        <v>122</v>
      </c>
      <c r="B39" s="160" t="s">
        <v>1</v>
      </c>
      <c r="C39" s="182">
        <v>4</v>
      </c>
      <c r="D39" s="178">
        <v>166.34</v>
      </c>
      <c r="E39" s="177">
        <f>'BDI CONVENCIONAL'!$R$4</f>
        <v>0.22</v>
      </c>
      <c r="F39" s="402">
        <f t="shared" si="0"/>
        <v>811.73919999999998</v>
      </c>
      <c r="G39" s="397">
        <f t="shared" si="1"/>
        <v>1.5819249249407956E-3</v>
      </c>
      <c r="H39" s="304">
        <f t="shared" si="3"/>
        <v>0.96974558018504131</v>
      </c>
      <c r="I39" s="398" t="str">
        <f t="shared" si="2"/>
        <v>C</v>
      </c>
    </row>
    <row r="40" spans="1:9" ht="70.5" customHeight="1">
      <c r="A40" s="292" t="s">
        <v>129</v>
      </c>
      <c r="B40" s="160" t="s">
        <v>1</v>
      </c>
      <c r="C40" s="182">
        <v>4</v>
      </c>
      <c r="D40" s="178">
        <v>166.34</v>
      </c>
      <c r="E40" s="177">
        <f>'BDI CONVENCIONAL'!$R$4</f>
        <v>0.22</v>
      </c>
      <c r="F40" s="402">
        <f t="shared" ref="F40:F71" si="4">(D40*(1+E40))*C40</f>
        <v>811.73919999999998</v>
      </c>
      <c r="G40" s="397">
        <f t="shared" ref="G40:G71" si="5">F40/$F$116</f>
        <v>1.5819249249407956E-3</v>
      </c>
      <c r="H40" s="304">
        <f t="shared" si="3"/>
        <v>0.97132750510998211</v>
      </c>
      <c r="I40" s="398" t="str">
        <f t="shared" si="2"/>
        <v>C</v>
      </c>
    </row>
    <row r="41" spans="1:9" ht="48" customHeight="1">
      <c r="A41" s="297" t="s">
        <v>147</v>
      </c>
      <c r="B41" s="160" t="s">
        <v>109</v>
      </c>
      <c r="C41" s="207">
        <v>10</v>
      </c>
      <c r="D41" s="161">
        <v>69.5</v>
      </c>
      <c r="E41" s="177">
        <f>'BDI DIFERENCIAL'!$R$4</f>
        <v>0.16</v>
      </c>
      <c r="F41" s="402">
        <f t="shared" si="4"/>
        <v>806.19999999999993</v>
      </c>
      <c r="G41" s="397">
        <f t="shared" si="5"/>
        <v>1.5711300803106086E-3</v>
      </c>
      <c r="H41" s="304">
        <f t="shared" si="3"/>
        <v>0.97289863519029274</v>
      </c>
      <c r="I41" s="398" t="str">
        <f t="shared" si="2"/>
        <v>C</v>
      </c>
    </row>
    <row r="42" spans="1:9" ht="38.25" customHeight="1">
      <c r="A42" s="297" t="s">
        <v>146</v>
      </c>
      <c r="B42" s="62" t="s">
        <v>30</v>
      </c>
      <c r="C42" s="207">
        <v>20</v>
      </c>
      <c r="D42" s="178">
        <v>34.54</v>
      </c>
      <c r="E42" s="177">
        <f>'BDI DIFERENCIAL'!$R$4</f>
        <v>0.16</v>
      </c>
      <c r="F42" s="402">
        <f t="shared" si="4"/>
        <v>801.32799999999986</v>
      </c>
      <c r="G42" s="397">
        <f t="shared" si="5"/>
        <v>1.5616354812641273E-3</v>
      </c>
      <c r="H42" s="304">
        <f t="shared" si="3"/>
        <v>0.97446027067155683</v>
      </c>
      <c r="I42" s="398" t="str">
        <f t="shared" si="2"/>
        <v>C</v>
      </c>
    </row>
    <row r="43" spans="1:9" ht="57" customHeight="1">
      <c r="A43" s="295" t="s">
        <v>207</v>
      </c>
      <c r="B43" s="160" t="s">
        <v>109</v>
      </c>
      <c r="C43" s="63">
        <v>20</v>
      </c>
      <c r="D43" s="161">
        <v>33.07</v>
      </c>
      <c r="E43" s="177">
        <f>'BDI DIFERENCIAL'!$R$4</f>
        <v>0.16</v>
      </c>
      <c r="F43" s="403">
        <f t="shared" si="4"/>
        <v>767.22399999999993</v>
      </c>
      <c r="G43" s="397">
        <f t="shared" si="5"/>
        <v>1.4951732879387577E-3</v>
      </c>
      <c r="H43" s="304">
        <f t="shared" si="3"/>
        <v>0.97595544395949563</v>
      </c>
      <c r="I43" s="398" t="str">
        <f t="shared" si="2"/>
        <v>C</v>
      </c>
    </row>
    <row r="44" spans="1:9" ht="31.5" customHeight="1">
      <c r="A44" s="297" t="s">
        <v>232</v>
      </c>
      <c r="B44" s="65" t="s">
        <v>1</v>
      </c>
      <c r="C44" s="63">
        <v>12</v>
      </c>
      <c r="D44" s="208">
        <v>54.2</v>
      </c>
      <c r="E44" s="177">
        <f>'BDI DIFERENCIAL'!$R$4</f>
        <v>0.16</v>
      </c>
      <c r="F44" s="403">
        <f t="shared" si="4"/>
        <v>754.46399999999994</v>
      </c>
      <c r="G44" s="397">
        <f t="shared" si="5"/>
        <v>1.4703064809122588E-3</v>
      </c>
      <c r="H44" s="304">
        <f t="shared" si="3"/>
        <v>0.97742575044040791</v>
      </c>
      <c r="I44" s="398" t="str">
        <f t="shared" si="2"/>
        <v>C</v>
      </c>
    </row>
    <row r="45" spans="1:9" ht="33" customHeight="1">
      <c r="A45" s="297" t="s">
        <v>226</v>
      </c>
      <c r="B45" s="65" t="s">
        <v>4</v>
      </c>
      <c r="C45" s="63">
        <v>10</v>
      </c>
      <c r="D45" s="208">
        <v>59.2</v>
      </c>
      <c r="E45" s="177">
        <f>'BDI DIFERENCIAL'!$R$4</f>
        <v>0.16</v>
      </c>
      <c r="F45" s="403">
        <f t="shared" si="4"/>
        <v>686.72</v>
      </c>
      <c r="G45" s="397">
        <f t="shared" si="5"/>
        <v>1.3382863417897562E-3</v>
      </c>
      <c r="H45" s="304">
        <f t="shared" si="3"/>
        <v>0.9787640367821977</v>
      </c>
      <c r="I45" s="398" t="str">
        <f t="shared" si="2"/>
        <v>C</v>
      </c>
    </row>
    <row r="46" spans="1:9" ht="63.75" customHeight="1">
      <c r="A46" s="292" t="s">
        <v>126</v>
      </c>
      <c r="B46" s="160" t="s">
        <v>1</v>
      </c>
      <c r="C46" s="182">
        <v>4</v>
      </c>
      <c r="D46" s="178">
        <v>139.84</v>
      </c>
      <c r="E46" s="177">
        <f>'BDI CONVENCIONAL'!$R$4</f>
        <v>0.22</v>
      </c>
      <c r="F46" s="402">
        <f t="shared" si="4"/>
        <v>682.41920000000005</v>
      </c>
      <c r="G46" s="397">
        <f t="shared" si="5"/>
        <v>1.3299049026314828E-3</v>
      </c>
      <c r="H46" s="304">
        <f t="shared" si="3"/>
        <v>0.98009394168482922</v>
      </c>
      <c r="I46" s="398" t="str">
        <f t="shared" si="2"/>
        <v>C</v>
      </c>
    </row>
    <row r="47" spans="1:9" ht="63.75" customHeight="1">
      <c r="A47" s="292" t="s">
        <v>82</v>
      </c>
      <c r="B47" s="160" t="s">
        <v>2</v>
      </c>
      <c r="C47" s="182">
        <v>20</v>
      </c>
      <c r="D47" s="178">
        <v>26.05</v>
      </c>
      <c r="E47" s="177">
        <f>'BDI CONVENCIONAL'!$R$4</f>
        <v>0.22</v>
      </c>
      <c r="F47" s="402">
        <f t="shared" si="4"/>
        <v>635.62</v>
      </c>
      <c r="G47" s="397">
        <f t="shared" si="5"/>
        <v>1.2387021851240749E-3</v>
      </c>
      <c r="H47" s="304">
        <f t="shared" si="3"/>
        <v>0.98133264386995334</v>
      </c>
      <c r="I47" s="398" t="str">
        <f t="shared" si="2"/>
        <v>C</v>
      </c>
    </row>
    <row r="48" spans="1:9">
      <c r="A48" s="292" t="s">
        <v>104</v>
      </c>
      <c r="B48" s="160" t="s">
        <v>2</v>
      </c>
      <c r="C48" s="182">
        <v>20</v>
      </c>
      <c r="D48" s="178">
        <v>25.93</v>
      </c>
      <c r="E48" s="177">
        <f>'BDI CONVENCIONAL'!$R$4</f>
        <v>0.22</v>
      </c>
      <c r="F48" s="402">
        <f t="shared" si="4"/>
        <v>632.69200000000001</v>
      </c>
      <c r="G48" s="397">
        <f t="shared" si="5"/>
        <v>1.2329960714114112E-3</v>
      </c>
      <c r="H48" s="304">
        <f t="shared" si="3"/>
        <v>0.9825656399413647</v>
      </c>
      <c r="I48" s="398" t="str">
        <f t="shared" si="2"/>
        <v>C</v>
      </c>
    </row>
    <row r="49" spans="1:9">
      <c r="A49" s="296" t="s">
        <v>209</v>
      </c>
      <c r="B49" s="65" t="s">
        <v>15</v>
      </c>
      <c r="C49" s="63">
        <v>16</v>
      </c>
      <c r="D49" s="163">
        <v>32.25</v>
      </c>
      <c r="E49" s="177">
        <f>'BDI DIFERENCIAL'!$R$4</f>
        <v>0.16</v>
      </c>
      <c r="F49" s="403">
        <f t="shared" si="4"/>
        <v>598.55999999999995</v>
      </c>
      <c r="G49" s="397">
        <f t="shared" si="5"/>
        <v>1.1664793114248549E-3</v>
      </c>
      <c r="H49" s="304">
        <f t="shared" si="3"/>
        <v>0.98373211925278958</v>
      </c>
      <c r="I49" s="398" t="str">
        <f t="shared" si="2"/>
        <v>C</v>
      </c>
    </row>
    <row r="50" spans="1:9" ht="54" customHeight="1">
      <c r="A50" s="290" t="s">
        <v>165</v>
      </c>
      <c r="B50" s="160" t="s">
        <v>42</v>
      </c>
      <c r="C50" s="182">
        <v>20</v>
      </c>
      <c r="D50" s="178">
        <v>23.49</v>
      </c>
      <c r="E50" s="177">
        <f>'BDI CONVENCIONAL'!$R$4</f>
        <v>0.22</v>
      </c>
      <c r="F50" s="402">
        <f t="shared" si="4"/>
        <v>573.15599999999995</v>
      </c>
      <c r="G50" s="397">
        <f t="shared" si="5"/>
        <v>1.1169717592539163E-3</v>
      </c>
      <c r="H50" s="304">
        <f t="shared" si="3"/>
        <v>0.98484909101204354</v>
      </c>
      <c r="I50" s="398" t="str">
        <f t="shared" si="2"/>
        <v>C</v>
      </c>
    </row>
    <row r="51" spans="1:9" ht="54.75" customHeight="1">
      <c r="A51" s="297" t="s">
        <v>31</v>
      </c>
      <c r="B51" s="65" t="s">
        <v>4</v>
      </c>
      <c r="C51" s="63">
        <v>10</v>
      </c>
      <c r="D51" s="208">
        <v>46.79</v>
      </c>
      <c r="E51" s="177">
        <f>'BDI DIFERENCIAL'!$R$4</f>
        <v>0.16</v>
      </c>
      <c r="F51" s="403">
        <f t="shared" si="4"/>
        <v>542.7639999999999</v>
      </c>
      <c r="G51" s="397">
        <f t="shared" si="5"/>
        <v>1.0577435461544371E-3</v>
      </c>
      <c r="H51" s="304">
        <f t="shared" si="3"/>
        <v>0.98590683455819794</v>
      </c>
      <c r="I51" s="398" t="str">
        <f t="shared" si="2"/>
        <v>C</v>
      </c>
    </row>
    <row r="52" spans="1:9">
      <c r="A52" s="292" t="s">
        <v>11</v>
      </c>
      <c r="B52" s="160" t="s">
        <v>2</v>
      </c>
      <c r="C52" s="182">
        <v>20</v>
      </c>
      <c r="D52" s="178">
        <v>20.52</v>
      </c>
      <c r="E52" s="177">
        <f>'BDI CONVENCIONAL'!$R$4</f>
        <v>0.22</v>
      </c>
      <c r="F52" s="402">
        <f t="shared" si="4"/>
        <v>500.68799999999999</v>
      </c>
      <c r="G52" s="397">
        <f t="shared" si="5"/>
        <v>9.7574544486549012E-4</v>
      </c>
      <c r="H52" s="304">
        <f t="shared" si="3"/>
        <v>0.98688258000306339</v>
      </c>
      <c r="I52" s="398" t="str">
        <f t="shared" si="2"/>
        <v>C</v>
      </c>
    </row>
    <row r="53" spans="1:9" ht="39.75" customHeight="1">
      <c r="A53" s="297" t="s">
        <v>234</v>
      </c>
      <c r="B53" s="65" t="s">
        <v>1</v>
      </c>
      <c r="C53" s="63">
        <v>8</v>
      </c>
      <c r="D53" s="208">
        <v>52.68</v>
      </c>
      <c r="E53" s="177">
        <f>'BDI DIFERENCIAL'!$R$4</f>
        <v>0.16</v>
      </c>
      <c r="F53" s="403">
        <f t="shared" si="4"/>
        <v>488.87039999999996</v>
      </c>
      <c r="G53" s="397">
        <f t="shared" si="5"/>
        <v>9.5271519574978837E-4</v>
      </c>
      <c r="H53" s="304">
        <f t="shared" si="3"/>
        <v>0.98783529519881319</v>
      </c>
      <c r="I53" s="398" t="str">
        <f t="shared" si="2"/>
        <v>C</v>
      </c>
    </row>
    <row r="54" spans="1:9" ht="54.75" customHeight="1">
      <c r="A54" s="297" t="s">
        <v>114</v>
      </c>
      <c r="B54" s="65" t="s">
        <v>1</v>
      </c>
      <c r="C54" s="63">
        <v>6</v>
      </c>
      <c r="D54" s="208">
        <v>61.52</v>
      </c>
      <c r="E54" s="177">
        <f>'BDI DIFERENCIAL'!$R$4</f>
        <v>0.16</v>
      </c>
      <c r="F54" s="402">
        <f t="shared" si="4"/>
        <v>428.17919999999992</v>
      </c>
      <c r="G54" s="397">
        <f t="shared" si="5"/>
        <v>8.3443961905647749E-4</v>
      </c>
      <c r="H54" s="304">
        <f t="shared" si="3"/>
        <v>0.98866973481786968</v>
      </c>
      <c r="I54" s="398" t="str">
        <f t="shared" si="2"/>
        <v>C</v>
      </c>
    </row>
    <row r="55" spans="1:9" ht="92.25" customHeight="1">
      <c r="A55" s="292" t="s">
        <v>130</v>
      </c>
      <c r="B55" s="160" t="s">
        <v>42</v>
      </c>
      <c r="C55" s="182">
        <v>20</v>
      </c>
      <c r="D55" s="178">
        <v>17.12</v>
      </c>
      <c r="E55" s="177">
        <f>'BDI CONVENCIONAL'!$R$4</f>
        <v>0.22</v>
      </c>
      <c r="F55" s="402">
        <f t="shared" si="4"/>
        <v>417.72800000000007</v>
      </c>
      <c r="G55" s="397">
        <f t="shared" si="5"/>
        <v>8.1407222300668581E-4</v>
      </c>
      <c r="H55" s="304">
        <f t="shared" si="3"/>
        <v>0.98948380704087635</v>
      </c>
      <c r="I55" s="398" t="str">
        <f t="shared" si="2"/>
        <v>C</v>
      </c>
    </row>
    <row r="56" spans="1:9" ht="45.75" customHeight="1">
      <c r="A56" s="292" t="s">
        <v>162</v>
      </c>
      <c r="B56" s="160" t="s">
        <v>42</v>
      </c>
      <c r="C56" s="182">
        <v>20</v>
      </c>
      <c r="D56" s="178">
        <v>15.83</v>
      </c>
      <c r="E56" s="177">
        <f>'BDI CONVENCIONAL'!$R$4</f>
        <v>0.22</v>
      </c>
      <c r="F56" s="402">
        <f t="shared" si="4"/>
        <v>386.25200000000001</v>
      </c>
      <c r="G56" s="397">
        <f t="shared" si="5"/>
        <v>7.527315005955511E-4</v>
      </c>
      <c r="H56" s="304">
        <f t="shared" si="3"/>
        <v>0.99023653854147187</v>
      </c>
      <c r="I56" s="398" t="str">
        <f t="shared" si="2"/>
        <v>C</v>
      </c>
    </row>
    <row r="57" spans="1:9" ht="77.25" customHeight="1">
      <c r="A57" s="297" t="s">
        <v>218</v>
      </c>
      <c r="B57" s="65" t="s">
        <v>30</v>
      </c>
      <c r="C57" s="63">
        <v>20</v>
      </c>
      <c r="D57" s="208">
        <v>16.3</v>
      </c>
      <c r="E57" s="177">
        <f>'BDI DIFERENCIAL'!$R$4</f>
        <v>0.16</v>
      </c>
      <c r="F57" s="402">
        <f t="shared" si="4"/>
        <v>378.16</v>
      </c>
      <c r="G57" s="397">
        <f t="shared" si="5"/>
        <v>7.3696173551260217E-4</v>
      </c>
      <c r="H57" s="304">
        <f t="shared" si="3"/>
        <v>0.9909735002769845</v>
      </c>
      <c r="I57" s="398" t="str">
        <f t="shared" si="2"/>
        <v>C</v>
      </c>
    </row>
    <row r="58" spans="1:9" ht="47.25" customHeight="1">
      <c r="A58" s="297" t="s">
        <v>171</v>
      </c>
      <c r="B58" s="160" t="s">
        <v>12</v>
      </c>
      <c r="C58" s="63">
        <v>20</v>
      </c>
      <c r="D58" s="161">
        <v>15.25</v>
      </c>
      <c r="E58" s="177">
        <f>'BDI DIFERENCIAL'!$R$4</f>
        <v>0.16</v>
      </c>
      <c r="F58" s="403">
        <f t="shared" si="4"/>
        <v>353.79999999999995</v>
      </c>
      <c r="G58" s="397">
        <f t="shared" si="5"/>
        <v>6.8948874028019514E-4</v>
      </c>
      <c r="H58" s="304">
        <f t="shared" si="3"/>
        <v>0.99166298901726468</v>
      </c>
      <c r="I58" s="398" t="str">
        <f t="shared" si="2"/>
        <v>C</v>
      </c>
    </row>
    <row r="59" spans="1:9" ht="40.5" customHeight="1">
      <c r="A59" s="297" t="s">
        <v>81</v>
      </c>
      <c r="B59" s="65" t="s">
        <v>1</v>
      </c>
      <c r="C59" s="63">
        <v>6</v>
      </c>
      <c r="D59" s="208">
        <v>36.08</v>
      </c>
      <c r="E59" s="177">
        <f>'BDI DIFERENCIAL'!$R$4</f>
        <v>0.16</v>
      </c>
      <c r="F59" s="402">
        <f t="shared" si="4"/>
        <v>251.11679999999996</v>
      </c>
      <c r="G59" s="397">
        <f t="shared" si="5"/>
        <v>4.893787622814972E-4</v>
      </c>
      <c r="H59" s="304">
        <f t="shared" si="3"/>
        <v>0.99215236777954618</v>
      </c>
      <c r="I59" s="398" t="str">
        <f t="shared" si="2"/>
        <v>C</v>
      </c>
    </row>
    <row r="60" spans="1:9" ht="43.5" customHeight="1">
      <c r="A60" s="297" t="s">
        <v>230</v>
      </c>
      <c r="B60" s="65" t="s">
        <v>1</v>
      </c>
      <c r="C60" s="63">
        <v>4</v>
      </c>
      <c r="D60" s="208">
        <v>46.41</v>
      </c>
      <c r="E60" s="177">
        <f>'BDI DIFERENCIAL'!$R$4</f>
        <v>0.16</v>
      </c>
      <c r="F60" s="403">
        <f t="shared" si="4"/>
        <v>215.34239999999997</v>
      </c>
      <c r="G60" s="397">
        <f t="shared" si="5"/>
        <v>4.1966127785447683E-4</v>
      </c>
      <c r="H60" s="304">
        <f t="shared" si="3"/>
        <v>0.99257202905740061</v>
      </c>
      <c r="I60" s="398" t="str">
        <f t="shared" si="2"/>
        <v>C</v>
      </c>
    </row>
    <row r="61" spans="1:9" ht="45" customHeight="1">
      <c r="A61" s="297" t="s">
        <v>169</v>
      </c>
      <c r="B61" s="62" t="s">
        <v>1</v>
      </c>
      <c r="C61" s="63">
        <v>10</v>
      </c>
      <c r="D61" s="64">
        <v>18.38</v>
      </c>
      <c r="E61" s="155">
        <f>'BDI DIFERENCIAL'!R4</f>
        <v>0.16</v>
      </c>
      <c r="F61" s="403">
        <f t="shared" si="4"/>
        <v>213.20799999999997</v>
      </c>
      <c r="G61" s="397">
        <f t="shared" si="5"/>
        <v>4.1550173922458972E-4</v>
      </c>
      <c r="H61" s="304">
        <f t="shared" si="3"/>
        <v>0.99298753079662516</v>
      </c>
      <c r="I61" s="398" t="str">
        <f t="shared" si="2"/>
        <v>C</v>
      </c>
    </row>
    <row r="62" spans="1:9" ht="44.25" customHeight="1">
      <c r="A62" s="297" t="s">
        <v>90</v>
      </c>
      <c r="B62" s="65" t="s">
        <v>1</v>
      </c>
      <c r="C62" s="63">
        <v>4</v>
      </c>
      <c r="D62" s="208">
        <v>43.64</v>
      </c>
      <c r="E62" s="177">
        <f>'BDI DIFERENCIAL'!$R$4</f>
        <v>0.16</v>
      </c>
      <c r="F62" s="403">
        <f t="shared" si="4"/>
        <v>202.4896</v>
      </c>
      <c r="G62" s="397">
        <f t="shared" si="5"/>
        <v>3.9461362132233075E-4</v>
      </c>
      <c r="H62" s="304">
        <f t="shared" si="3"/>
        <v>0.99338214441794748</v>
      </c>
      <c r="I62" s="398" t="str">
        <f t="shared" si="2"/>
        <v>C</v>
      </c>
    </row>
    <row r="63" spans="1:9" ht="33" customHeight="1">
      <c r="A63" s="297" t="s">
        <v>119</v>
      </c>
      <c r="B63" s="65" t="s">
        <v>1</v>
      </c>
      <c r="C63" s="63">
        <v>4</v>
      </c>
      <c r="D63" s="208">
        <v>40.799999999999997</v>
      </c>
      <c r="E63" s="177">
        <f>'BDI DIFERENCIAL'!$R$4</f>
        <v>0.16</v>
      </c>
      <c r="F63" s="403">
        <f t="shared" si="4"/>
        <v>189.31199999999998</v>
      </c>
      <c r="G63" s="397">
        <f t="shared" si="5"/>
        <v>3.6893299152041919E-4</v>
      </c>
      <c r="H63" s="304">
        <f t="shared" si="3"/>
        <v>0.99375107740946789</v>
      </c>
      <c r="I63" s="398" t="str">
        <f t="shared" si="2"/>
        <v>C</v>
      </c>
    </row>
    <row r="64" spans="1:9" ht="54.75" customHeight="1">
      <c r="A64" s="297" t="s">
        <v>90</v>
      </c>
      <c r="B64" s="65" t="s">
        <v>1</v>
      </c>
      <c r="C64" s="63">
        <v>4</v>
      </c>
      <c r="D64" s="208">
        <v>38.72</v>
      </c>
      <c r="E64" s="177">
        <f>'BDI DIFERENCIAL'!$R$4</f>
        <v>0.16</v>
      </c>
      <c r="F64" s="403">
        <f t="shared" si="4"/>
        <v>179.66079999999999</v>
      </c>
      <c r="G64" s="397">
        <f t="shared" si="5"/>
        <v>3.5012464293310373E-4</v>
      </c>
      <c r="H64" s="304">
        <f t="shared" si="3"/>
        <v>0.99410120205240105</v>
      </c>
      <c r="I64" s="398" t="str">
        <f t="shared" si="2"/>
        <v>C</v>
      </c>
    </row>
    <row r="65" spans="1:9" ht="30">
      <c r="A65" s="297" t="s">
        <v>231</v>
      </c>
      <c r="B65" s="65" t="s">
        <v>1</v>
      </c>
      <c r="C65" s="63">
        <v>4</v>
      </c>
      <c r="D65" s="208">
        <v>36.229999999999997</v>
      </c>
      <c r="E65" s="177">
        <f>'BDI DIFERENCIAL'!$R$4</f>
        <v>0.16</v>
      </c>
      <c r="F65" s="403">
        <f t="shared" si="4"/>
        <v>168.10719999999998</v>
      </c>
      <c r="G65" s="397">
        <f t="shared" si="5"/>
        <v>3.2760887948001931E-4</v>
      </c>
      <c r="H65" s="304">
        <f t="shared" si="3"/>
        <v>0.99442881093188107</v>
      </c>
      <c r="I65" s="398" t="str">
        <f t="shared" si="2"/>
        <v>C</v>
      </c>
    </row>
    <row r="66" spans="1:9" ht="45" customHeight="1">
      <c r="A66" s="298" t="s">
        <v>205</v>
      </c>
      <c r="B66" s="160" t="s">
        <v>109</v>
      </c>
      <c r="C66" s="63">
        <v>200</v>
      </c>
      <c r="D66" s="161">
        <v>0.59</v>
      </c>
      <c r="E66" s="177">
        <f>'BDI DIFERENCIAL'!$R$4</f>
        <v>0.16</v>
      </c>
      <c r="F66" s="403">
        <f t="shared" si="4"/>
        <v>136.87999999999997</v>
      </c>
      <c r="G66" s="397">
        <f t="shared" si="5"/>
        <v>2.667530208297148E-4</v>
      </c>
      <c r="H66" s="304">
        <f t="shared" si="3"/>
        <v>0.99469556395271075</v>
      </c>
      <c r="I66" s="398" t="str">
        <f t="shared" si="2"/>
        <v>C</v>
      </c>
    </row>
    <row r="67" spans="1:9" ht="46.5" customHeight="1">
      <c r="A67" s="297" t="s">
        <v>80</v>
      </c>
      <c r="B67" s="65" t="s">
        <v>1</v>
      </c>
      <c r="C67" s="63">
        <v>6</v>
      </c>
      <c r="D67" s="208">
        <v>19.440000000000001</v>
      </c>
      <c r="E67" s="177">
        <f>'BDI DIFERENCIAL'!$R$4</f>
        <v>0.16</v>
      </c>
      <c r="F67" s="402">
        <f t="shared" si="4"/>
        <v>135.30240000000001</v>
      </c>
      <c r="G67" s="397">
        <f t="shared" si="5"/>
        <v>2.6367857923371139E-4</v>
      </c>
      <c r="H67" s="304">
        <f t="shared" si="3"/>
        <v>0.99495924253194445</v>
      </c>
      <c r="I67" s="398" t="str">
        <f t="shared" si="2"/>
        <v>C</v>
      </c>
    </row>
    <row r="68" spans="1:9" ht="43.5" customHeight="1">
      <c r="A68" s="292" t="s">
        <v>105</v>
      </c>
      <c r="B68" s="160" t="s">
        <v>17</v>
      </c>
      <c r="C68" s="182">
        <v>3</v>
      </c>
      <c r="D68" s="178">
        <v>37.630000000000003</v>
      </c>
      <c r="E68" s="177">
        <f>'BDI DIFERENCIAL'!$R$4</f>
        <v>0.16</v>
      </c>
      <c r="F68" s="403">
        <f t="shared" si="4"/>
        <v>130.95239999999998</v>
      </c>
      <c r="G68" s="397">
        <f t="shared" si="5"/>
        <v>2.5520125865649584E-4</v>
      </c>
      <c r="H68" s="304">
        <f t="shared" si="3"/>
        <v>0.99521444379060098</v>
      </c>
      <c r="I68" s="398" t="str">
        <f t="shared" si="2"/>
        <v>C</v>
      </c>
    </row>
    <row r="69" spans="1:9" ht="57" customHeight="1">
      <c r="A69" s="290" t="s">
        <v>163</v>
      </c>
      <c r="B69" s="160" t="s">
        <v>42</v>
      </c>
      <c r="C69" s="182">
        <v>20</v>
      </c>
      <c r="D69" s="178">
        <v>5.27</v>
      </c>
      <c r="E69" s="177">
        <f>'BDI CONVENCIONAL'!$R$4</f>
        <v>0.22</v>
      </c>
      <c r="F69" s="402">
        <f t="shared" si="4"/>
        <v>128.58799999999999</v>
      </c>
      <c r="G69" s="397">
        <f t="shared" si="5"/>
        <v>2.5059349388114683E-4</v>
      </c>
      <c r="H69" s="304">
        <f t="shared" si="3"/>
        <v>0.9954650372844821</v>
      </c>
      <c r="I69" s="398" t="str">
        <f t="shared" si="2"/>
        <v>C</v>
      </c>
    </row>
    <row r="70" spans="1:9" ht="38.25" customHeight="1">
      <c r="A70" s="293" t="s">
        <v>85</v>
      </c>
      <c r="B70" s="65" t="s">
        <v>1</v>
      </c>
      <c r="C70" s="63">
        <v>10</v>
      </c>
      <c r="D70" s="208">
        <v>10.8</v>
      </c>
      <c r="E70" s="177">
        <f>'BDI DIFERENCIAL'!$R$4</f>
        <v>0.16</v>
      </c>
      <c r="F70" s="403">
        <f t="shared" si="4"/>
        <v>125.28</v>
      </c>
      <c r="G70" s="397">
        <f t="shared" si="5"/>
        <v>2.4414683262380686E-4</v>
      </c>
      <c r="H70" s="304">
        <f t="shared" si="3"/>
        <v>0.99570918411710596</v>
      </c>
      <c r="I70" s="398" t="str">
        <f t="shared" si="2"/>
        <v>C</v>
      </c>
    </row>
    <row r="71" spans="1:9" ht="48.75" customHeight="1">
      <c r="A71" s="297" t="s">
        <v>141</v>
      </c>
      <c r="B71" s="65" t="s">
        <v>1</v>
      </c>
      <c r="C71" s="63">
        <v>6</v>
      </c>
      <c r="D71" s="208">
        <v>15.13</v>
      </c>
      <c r="E71" s="177">
        <f>'BDI DIFERENCIAL'!$R$4</f>
        <v>0.16</v>
      </c>
      <c r="F71" s="402">
        <f t="shared" si="4"/>
        <v>105.3048</v>
      </c>
      <c r="G71" s="397">
        <f t="shared" si="5"/>
        <v>2.052189765332332E-4</v>
      </c>
      <c r="H71" s="304">
        <f t="shared" si="3"/>
        <v>0.99591440309363921</v>
      </c>
      <c r="I71" s="398" t="str">
        <f t="shared" si="2"/>
        <v>C</v>
      </c>
    </row>
    <row r="72" spans="1:9" ht="51" customHeight="1">
      <c r="A72" s="293" t="s">
        <v>153</v>
      </c>
      <c r="B72" s="65" t="s">
        <v>4</v>
      </c>
      <c r="C72" s="63">
        <v>10</v>
      </c>
      <c r="D72" s="208">
        <v>9.02</v>
      </c>
      <c r="E72" s="177">
        <f>'BDI DIFERENCIAL'!$R$4</f>
        <v>0.16</v>
      </c>
      <c r="F72" s="403">
        <f t="shared" ref="F72:F103" si="6">(D72*(1+E72))*C72</f>
        <v>104.63199999999999</v>
      </c>
      <c r="G72" s="397">
        <f t="shared" ref="G72:G103" si="7">F72/$F$116</f>
        <v>2.0390781761729052E-4</v>
      </c>
      <c r="H72" s="304">
        <f t="shared" si="3"/>
        <v>0.99611831091125647</v>
      </c>
      <c r="I72" s="398" t="str">
        <f t="shared" si="2"/>
        <v>C</v>
      </c>
    </row>
    <row r="73" spans="1:9" ht="48.75" customHeight="1">
      <c r="A73" s="297" t="s">
        <v>101</v>
      </c>
      <c r="B73" s="65" t="s">
        <v>1</v>
      </c>
      <c r="C73" s="63">
        <v>4</v>
      </c>
      <c r="D73" s="208">
        <v>21.41</v>
      </c>
      <c r="E73" s="177">
        <f>'BDI DIFERENCIAL'!$R$4</f>
        <v>0.16</v>
      </c>
      <c r="F73" s="403">
        <f t="shared" si="6"/>
        <v>99.342399999999998</v>
      </c>
      <c r="G73" s="397">
        <f t="shared" si="7"/>
        <v>1.9359939579539646E-4</v>
      </c>
      <c r="H73" s="304">
        <f t="shared" si="3"/>
        <v>0.99631191030705191</v>
      </c>
      <c r="I73" s="398" t="str">
        <f t="shared" ref="I73:I111" si="8">IF(H73&lt;=$M$8,"A",IF(H73&lt;=$M$9,"B","C"))</f>
        <v>C</v>
      </c>
    </row>
    <row r="74" spans="1:9" ht="45" customHeight="1">
      <c r="A74" s="297" t="s">
        <v>43</v>
      </c>
      <c r="B74" s="65" t="s">
        <v>1</v>
      </c>
      <c r="C74" s="63">
        <v>4</v>
      </c>
      <c r="D74" s="208">
        <v>19.57</v>
      </c>
      <c r="E74" s="177">
        <f>'BDI DIFERENCIAL'!$R$4</f>
        <v>0.16</v>
      </c>
      <c r="F74" s="403">
        <f t="shared" si="6"/>
        <v>90.8048</v>
      </c>
      <c r="G74" s="397">
        <f t="shared" si="7"/>
        <v>1.7696124127584815E-4</v>
      </c>
      <c r="H74" s="304">
        <f t="shared" ref="H74:H111" si="9">G74+H73</f>
        <v>0.99648887154832777</v>
      </c>
      <c r="I74" s="398" t="str">
        <f t="shared" si="8"/>
        <v>C</v>
      </c>
    </row>
    <row r="75" spans="1:9" ht="45">
      <c r="A75" s="297" t="s">
        <v>102</v>
      </c>
      <c r="B75" s="65" t="s">
        <v>1</v>
      </c>
      <c r="C75" s="63">
        <v>2</v>
      </c>
      <c r="D75" s="208">
        <v>37.74</v>
      </c>
      <c r="E75" s="177">
        <f>'BDI DIFERENCIAL'!$R$4</f>
        <v>0.16</v>
      </c>
      <c r="F75" s="403">
        <f t="shared" si="6"/>
        <v>87.556799999999996</v>
      </c>
      <c r="G75" s="397">
        <f t="shared" si="7"/>
        <v>1.7063150857819388E-4</v>
      </c>
      <c r="H75" s="304">
        <f t="shared" si="9"/>
        <v>0.99665950305690598</v>
      </c>
      <c r="I75" s="398" t="str">
        <f t="shared" si="8"/>
        <v>C</v>
      </c>
    </row>
    <row r="76" spans="1:9" ht="48.75" customHeight="1">
      <c r="A76" s="292" t="s">
        <v>238</v>
      </c>
      <c r="B76" s="160" t="s">
        <v>1</v>
      </c>
      <c r="C76" s="182">
        <v>4</v>
      </c>
      <c r="D76" s="178">
        <v>17.89</v>
      </c>
      <c r="E76" s="177">
        <f>'BDI CONVENCIONAL'!$R$4</f>
        <v>0.22</v>
      </c>
      <c r="F76" s="402">
        <f t="shared" si="6"/>
        <v>87.303200000000004</v>
      </c>
      <c r="G76" s="397">
        <f t="shared" si="7"/>
        <v>1.7013729053258887E-4</v>
      </c>
      <c r="H76" s="304">
        <f t="shared" si="9"/>
        <v>0.99682964034743859</v>
      </c>
      <c r="I76" s="398" t="str">
        <f t="shared" si="8"/>
        <v>C</v>
      </c>
    </row>
    <row r="77" spans="1:9" ht="58.5" customHeight="1">
      <c r="A77" s="291" t="s">
        <v>155</v>
      </c>
      <c r="B77" s="65" t="s">
        <v>1</v>
      </c>
      <c r="C77" s="63">
        <v>4</v>
      </c>
      <c r="D77" s="208">
        <v>18.7</v>
      </c>
      <c r="E77" s="177">
        <f>'BDI DIFERENCIAL'!$R$4</f>
        <v>0.16</v>
      </c>
      <c r="F77" s="403">
        <f t="shared" si="6"/>
        <v>86.767999999999986</v>
      </c>
      <c r="G77" s="397">
        <f t="shared" si="7"/>
        <v>1.6909428778019212E-4</v>
      </c>
      <c r="H77" s="304">
        <f t="shared" si="9"/>
        <v>0.99699873463521882</v>
      </c>
      <c r="I77" s="398" t="str">
        <f t="shared" si="8"/>
        <v>C</v>
      </c>
    </row>
    <row r="78" spans="1:9" ht="33.75" customHeight="1">
      <c r="A78" s="293" t="s">
        <v>18</v>
      </c>
      <c r="B78" s="65" t="s">
        <v>17</v>
      </c>
      <c r="C78" s="63">
        <v>3</v>
      </c>
      <c r="D78" s="208">
        <v>24.77</v>
      </c>
      <c r="E78" s="177">
        <f>'BDI DIFERENCIAL'!$R$4</f>
        <v>0.16</v>
      </c>
      <c r="F78" s="403">
        <f t="shared" si="6"/>
        <v>86.19959999999999</v>
      </c>
      <c r="G78" s="397">
        <f t="shared" si="7"/>
        <v>1.6798658455810262E-4</v>
      </c>
      <c r="H78" s="304">
        <f t="shared" si="9"/>
        <v>0.9971667212197769</v>
      </c>
      <c r="I78" s="398" t="str">
        <f t="shared" si="8"/>
        <v>C</v>
      </c>
    </row>
    <row r="79" spans="1:9" ht="46.5" customHeight="1">
      <c r="A79" s="297" t="s">
        <v>151</v>
      </c>
      <c r="B79" s="65" t="s">
        <v>17</v>
      </c>
      <c r="C79" s="63">
        <v>2</v>
      </c>
      <c r="D79" s="208">
        <v>33.950000000000003</v>
      </c>
      <c r="E79" s="177">
        <f>'BDI DIFERENCIAL'!$R$4</f>
        <v>0.16</v>
      </c>
      <c r="F79" s="403">
        <f t="shared" si="6"/>
        <v>78.763999999999996</v>
      </c>
      <c r="G79" s="397">
        <f t="shared" si="7"/>
        <v>1.534960179181156E-4</v>
      </c>
      <c r="H79" s="304">
        <f t="shared" si="9"/>
        <v>0.99732021723769504</v>
      </c>
      <c r="I79" s="398" t="str">
        <f t="shared" si="8"/>
        <v>C</v>
      </c>
    </row>
    <row r="80" spans="1:9" ht="28.5" customHeight="1">
      <c r="A80" s="293" t="s">
        <v>240</v>
      </c>
      <c r="B80" s="65" t="s">
        <v>17</v>
      </c>
      <c r="C80" s="63">
        <v>2</v>
      </c>
      <c r="D80" s="208">
        <v>33.950000000000003</v>
      </c>
      <c r="E80" s="177">
        <f>'BDI DIFERENCIAL'!$R$4</f>
        <v>0.16</v>
      </c>
      <c r="F80" s="403">
        <f t="shared" si="6"/>
        <v>78.763999999999996</v>
      </c>
      <c r="G80" s="397">
        <f t="shared" si="7"/>
        <v>1.534960179181156E-4</v>
      </c>
      <c r="H80" s="304">
        <f t="shared" si="9"/>
        <v>0.99747371325561318</v>
      </c>
      <c r="I80" s="398" t="str">
        <f t="shared" si="8"/>
        <v>C</v>
      </c>
    </row>
    <row r="81" spans="1:9" ht="43.5" customHeight="1">
      <c r="A81" s="297" t="s">
        <v>113</v>
      </c>
      <c r="B81" s="65" t="s">
        <v>1</v>
      </c>
      <c r="C81" s="63">
        <v>6</v>
      </c>
      <c r="D81" s="208">
        <v>10.73</v>
      </c>
      <c r="E81" s="177">
        <f>'BDI DIFERENCIAL'!$R$4</f>
        <v>0.16</v>
      </c>
      <c r="F81" s="402">
        <f t="shared" si="6"/>
        <v>74.680800000000005</v>
      </c>
      <c r="G81" s="397">
        <f t="shared" si="7"/>
        <v>1.4553863966963599E-4</v>
      </c>
      <c r="H81" s="304">
        <f t="shared" si="9"/>
        <v>0.99761925189528278</v>
      </c>
      <c r="I81" s="398" t="str">
        <f t="shared" si="8"/>
        <v>C</v>
      </c>
    </row>
    <row r="82" spans="1:9" ht="45" customHeight="1">
      <c r="A82" s="297" t="s">
        <v>115</v>
      </c>
      <c r="B82" s="65" t="s">
        <v>1</v>
      </c>
      <c r="C82" s="63">
        <v>4</v>
      </c>
      <c r="D82" s="208">
        <v>15.91</v>
      </c>
      <c r="E82" s="177">
        <f>'BDI DIFERENCIAL'!$R$4</f>
        <v>0.16</v>
      </c>
      <c r="F82" s="402">
        <f t="shared" si="6"/>
        <v>73.822400000000002</v>
      </c>
      <c r="G82" s="397">
        <f t="shared" si="7"/>
        <v>1.4386578174239878E-4</v>
      </c>
      <c r="H82" s="304">
        <f t="shared" si="9"/>
        <v>0.99776311767702519</v>
      </c>
      <c r="I82" s="398" t="str">
        <f t="shared" si="8"/>
        <v>C</v>
      </c>
    </row>
    <row r="83" spans="1:9" ht="42" customHeight="1">
      <c r="A83" s="289" t="s">
        <v>157</v>
      </c>
      <c r="B83" s="65" t="s">
        <v>1</v>
      </c>
      <c r="C83" s="63">
        <v>4</v>
      </c>
      <c r="D83" s="208">
        <v>15.83</v>
      </c>
      <c r="E83" s="177">
        <f>'BDI DIFERENCIAL'!$R$4</f>
        <v>0.16</v>
      </c>
      <c r="F83" s="403">
        <f t="shared" si="6"/>
        <v>73.4512</v>
      </c>
      <c r="G83" s="397">
        <f t="shared" si="7"/>
        <v>1.4314238371980972E-4</v>
      </c>
      <c r="H83" s="304">
        <f t="shared" si="9"/>
        <v>0.99790626006074501</v>
      </c>
      <c r="I83" s="398" t="str">
        <f t="shared" si="8"/>
        <v>C</v>
      </c>
    </row>
    <row r="84" spans="1:9" ht="45.75" customHeight="1">
      <c r="A84" s="297" t="s">
        <v>116</v>
      </c>
      <c r="B84" s="65" t="s">
        <v>1</v>
      </c>
      <c r="C84" s="63">
        <v>1</v>
      </c>
      <c r="D84" s="208">
        <v>60.57</v>
      </c>
      <c r="E84" s="177">
        <f>'BDI DIFERENCIAL'!$R$4</f>
        <v>0.16</v>
      </c>
      <c r="F84" s="402">
        <f t="shared" si="6"/>
        <v>70.261200000000002</v>
      </c>
      <c r="G84" s="397">
        <f t="shared" si="7"/>
        <v>1.3692568196318501E-4</v>
      </c>
      <c r="H84" s="304">
        <f t="shared" si="9"/>
        <v>0.99804318574270823</v>
      </c>
      <c r="I84" s="398" t="str">
        <f t="shared" si="8"/>
        <v>C</v>
      </c>
    </row>
    <row r="85" spans="1:9" ht="52.5" customHeight="1">
      <c r="A85" s="298" t="s">
        <v>167</v>
      </c>
      <c r="B85" s="160" t="s">
        <v>1</v>
      </c>
      <c r="C85" s="182">
        <v>2</v>
      </c>
      <c r="D85" s="178">
        <v>28.55</v>
      </c>
      <c r="E85" s="177">
        <f>'BDI DIFERENCIAL'!$R$4</f>
        <v>0.16</v>
      </c>
      <c r="F85" s="403">
        <f t="shared" si="6"/>
        <v>66.23599999999999</v>
      </c>
      <c r="G85" s="397">
        <f t="shared" si="7"/>
        <v>1.2908133465573489E-4</v>
      </c>
      <c r="H85" s="304">
        <f t="shared" si="9"/>
        <v>0.99817226707736395</v>
      </c>
      <c r="I85" s="398" t="str">
        <f t="shared" si="8"/>
        <v>C</v>
      </c>
    </row>
    <row r="86" spans="1:9" ht="43.5" customHeight="1">
      <c r="A86" s="297" t="s">
        <v>93</v>
      </c>
      <c r="B86" s="65" t="s">
        <v>1</v>
      </c>
      <c r="C86" s="63">
        <v>4</v>
      </c>
      <c r="D86" s="208">
        <v>13.99</v>
      </c>
      <c r="E86" s="177">
        <f>'BDI DIFERENCIAL'!$R$4</f>
        <v>0.16</v>
      </c>
      <c r="F86" s="403">
        <f t="shared" si="6"/>
        <v>64.913600000000002</v>
      </c>
      <c r="G86" s="397">
        <f t="shared" si="7"/>
        <v>1.2650422920026141E-4</v>
      </c>
      <c r="H86" s="304">
        <f t="shared" si="9"/>
        <v>0.99829877130656419</v>
      </c>
      <c r="I86" s="398" t="str">
        <f t="shared" si="8"/>
        <v>C</v>
      </c>
    </row>
    <row r="87" spans="1:9" ht="50.25" customHeight="1">
      <c r="A87" s="297" t="s">
        <v>100</v>
      </c>
      <c r="B87" s="65" t="s">
        <v>1</v>
      </c>
      <c r="C87" s="63">
        <v>4</v>
      </c>
      <c r="D87" s="208">
        <v>13.89</v>
      </c>
      <c r="E87" s="177">
        <f>'BDI DIFERENCIAL'!$R$4</f>
        <v>0.16</v>
      </c>
      <c r="F87" s="403">
        <f t="shared" si="6"/>
        <v>64.449600000000004</v>
      </c>
      <c r="G87" s="397">
        <f t="shared" si="7"/>
        <v>1.2559998167202508E-4</v>
      </c>
      <c r="H87" s="304">
        <f t="shared" si="9"/>
        <v>0.99842437128823625</v>
      </c>
      <c r="I87" s="398" t="str">
        <f t="shared" si="8"/>
        <v>C</v>
      </c>
    </row>
    <row r="88" spans="1:9" ht="39.75" customHeight="1">
      <c r="A88" s="297" t="s">
        <v>33</v>
      </c>
      <c r="B88" s="65" t="s">
        <v>1</v>
      </c>
      <c r="C88" s="63">
        <v>4</v>
      </c>
      <c r="D88" s="208">
        <v>13.82</v>
      </c>
      <c r="E88" s="177">
        <f>'BDI DIFERENCIAL'!$R$4</f>
        <v>0.16</v>
      </c>
      <c r="F88" s="403">
        <f t="shared" si="6"/>
        <v>64.124799999999993</v>
      </c>
      <c r="G88" s="397">
        <f t="shared" si="7"/>
        <v>1.2496700840225963E-4</v>
      </c>
      <c r="H88" s="304">
        <f t="shared" si="9"/>
        <v>0.9985493382966385</v>
      </c>
      <c r="I88" s="398" t="str">
        <f t="shared" si="8"/>
        <v>C</v>
      </c>
    </row>
    <row r="89" spans="1:9" ht="39" customHeight="1">
      <c r="A89" s="297" t="s">
        <v>34</v>
      </c>
      <c r="B89" s="65" t="s">
        <v>1</v>
      </c>
      <c r="C89" s="63">
        <v>4</v>
      </c>
      <c r="D89" s="208">
        <v>12.93</v>
      </c>
      <c r="E89" s="177">
        <f>'BDI DIFERENCIAL'!$R$4</f>
        <v>0.16</v>
      </c>
      <c r="F89" s="403">
        <f t="shared" si="6"/>
        <v>59.995199999999997</v>
      </c>
      <c r="G89" s="397">
        <f t="shared" si="7"/>
        <v>1.1691920540095639E-4</v>
      </c>
      <c r="H89" s="304">
        <f t="shared" si="9"/>
        <v>0.99866625750203941</v>
      </c>
      <c r="I89" s="398" t="str">
        <f t="shared" si="8"/>
        <v>C</v>
      </c>
    </row>
    <row r="90" spans="1:9" ht="44.25" customHeight="1">
      <c r="A90" s="297" t="s">
        <v>98</v>
      </c>
      <c r="B90" s="65" t="s">
        <v>1</v>
      </c>
      <c r="C90" s="63">
        <v>4</v>
      </c>
      <c r="D90" s="208">
        <v>12.34</v>
      </c>
      <c r="E90" s="177">
        <f>'BDI DIFERENCIAL'!$R$4</f>
        <v>0.16</v>
      </c>
      <c r="F90" s="403">
        <f t="shared" si="6"/>
        <v>57.257599999999996</v>
      </c>
      <c r="G90" s="397">
        <f t="shared" si="7"/>
        <v>1.1158414498436209E-4</v>
      </c>
      <c r="H90" s="304">
        <f t="shared" si="9"/>
        <v>0.99877784164702377</v>
      </c>
      <c r="I90" s="398" t="str">
        <f t="shared" si="8"/>
        <v>C</v>
      </c>
    </row>
    <row r="91" spans="1:9" ht="36" customHeight="1">
      <c r="A91" s="293" t="s">
        <v>19</v>
      </c>
      <c r="B91" s="65" t="s">
        <v>17</v>
      </c>
      <c r="C91" s="63">
        <v>2</v>
      </c>
      <c r="D91" s="208">
        <v>22.85</v>
      </c>
      <c r="E91" s="177">
        <f>'BDI DIFERENCIAL'!$R$4</f>
        <v>0.16</v>
      </c>
      <c r="F91" s="403">
        <f t="shared" si="6"/>
        <v>53.012</v>
      </c>
      <c r="G91" s="397">
        <f t="shared" si="7"/>
        <v>1.0331028010099975E-4</v>
      </c>
      <c r="H91" s="304">
        <f t="shared" si="9"/>
        <v>0.99888115192712479</v>
      </c>
      <c r="I91" s="398" t="str">
        <f t="shared" si="8"/>
        <v>C</v>
      </c>
    </row>
    <row r="92" spans="1:9" ht="30.75" customHeight="1">
      <c r="A92" s="297" t="s">
        <v>97</v>
      </c>
      <c r="B92" s="65" t="s">
        <v>1</v>
      </c>
      <c r="C92" s="63">
        <v>4</v>
      </c>
      <c r="D92" s="208">
        <v>11.41</v>
      </c>
      <c r="E92" s="177">
        <f>'BDI DIFERENCIAL'!$R$4</f>
        <v>0.16</v>
      </c>
      <c r="F92" s="403">
        <f t="shared" si="6"/>
        <v>52.942399999999999</v>
      </c>
      <c r="G92" s="397">
        <f t="shared" si="7"/>
        <v>1.031746429717643E-4</v>
      </c>
      <c r="H92" s="304">
        <f t="shared" si="9"/>
        <v>0.9989843265700965</v>
      </c>
      <c r="I92" s="398" t="str">
        <f t="shared" si="8"/>
        <v>C</v>
      </c>
    </row>
    <row r="93" spans="1:9" ht="30">
      <c r="A93" s="297" t="s">
        <v>99</v>
      </c>
      <c r="B93" s="65" t="s">
        <v>1</v>
      </c>
      <c r="C93" s="63">
        <v>4</v>
      </c>
      <c r="D93" s="208">
        <v>11.11</v>
      </c>
      <c r="E93" s="177">
        <f>'BDI DIFERENCIAL'!$R$4</f>
        <v>0.16</v>
      </c>
      <c r="F93" s="403">
        <f t="shared" si="6"/>
        <v>51.550399999999996</v>
      </c>
      <c r="G93" s="397">
        <f t="shared" si="7"/>
        <v>1.0046190038705533E-4</v>
      </c>
      <c r="H93" s="304">
        <f t="shared" si="9"/>
        <v>0.99908478847048354</v>
      </c>
      <c r="I93" s="398" t="str">
        <f t="shared" si="8"/>
        <v>C</v>
      </c>
    </row>
    <row r="94" spans="1:9" ht="54.75" customHeight="1">
      <c r="A94" s="289" t="s">
        <v>156</v>
      </c>
      <c r="B94" s="65" t="s">
        <v>1</v>
      </c>
      <c r="C94" s="63">
        <v>4</v>
      </c>
      <c r="D94" s="208">
        <v>11.09</v>
      </c>
      <c r="E94" s="177">
        <f>'BDI DIFERENCIAL'!$R$4</f>
        <v>0.16</v>
      </c>
      <c r="F94" s="403">
        <f t="shared" si="6"/>
        <v>51.457599999999999</v>
      </c>
      <c r="G94" s="397">
        <f t="shared" si="7"/>
        <v>1.0028105088140807E-4</v>
      </c>
      <c r="H94" s="304">
        <f t="shared" si="9"/>
        <v>0.99918506952136499</v>
      </c>
      <c r="I94" s="398" t="str">
        <f t="shared" si="8"/>
        <v>C</v>
      </c>
    </row>
    <row r="95" spans="1:9" ht="48.75" customHeight="1">
      <c r="A95" s="297" t="s">
        <v>32</v>
      </c>
      <c r="B95" s="65" t="s">
        <v>1</v>
      </c>
      <c r="C95" s="63">
        <v>4</v>
      </c>
      <c r="D95" s="208">
        <v>10.97</v>
      </c>
      <c r="E95" s="177">
        <f>'BDI DIFERENCIAL'!$R$4</f>
        <v>0.16</v>
      </c>
      <c r="F95" s="403">
        <f t="shared" si="6"/>
        <v>50.900799999999997</v>
      </c>
      <c r="G95" s="397">
        <f t="shared" si="7"/>
        <v>9.9195953847524472E-5</v>
      </c>
      <c r="H95" s="304">
        <f t="shared" si="9"/>
        <v>0.99928426547521254</v>
      </c>
      <c r="I95" s="398" t="str">
        <f t="shared" si="8"/>
        <v>C</v>
      </c>
    </row>
    <row r="96" spans="1:9" ht="43.5" customHeight="1">
      <c r="A96" s="292" t="s">
        <v>106</v>
      </c>
      <c r="B96" s="160" t="s">
        <v>1</v>
      </c>
      <c r="C96" s="182">
        <v>10</v>
      </c>
      <c r="D96" s="178">
        <v>4.1399999999999997</v>
      </c>
      <c r="E96" s="177">
        <f>'BDI DIFERENCIAL'!$R$4</f>
        <v>0.16</v>
      </c>
      <c r="F96" s="403">
        <f t="shared" si="6"/>
        <v>48.023999999999994</v>
      </c>
      <c r="G96" s="397">
        <f t="shared" si="7"/>
        <v>9.3589619172459277E-5</v>
      </c>
      <c r="H96" s="304">
        <f t="shared" si="9"/>
        <v>0.99937785509438504</v>
      </c>
      <c r="I96" s="398" t="str">
        <f t="shared" si="8"/>
        <v>C</v>
      </c>
    </row>
    <row r="97" spans="1:9" ht="32.25" customHeight="1">
      <c r="A97" s="297" t="s">
        <v>87</v>
      </c>
      <c r="B97" s="65" t="s">
        <v>1</v>
      </c>
      <c r="C97" s="63">
        <v>4</v>
      </c>
      <c r="D97" s="208">
        <v>8.89</v>
      </c>
      <c r="E97" s="177">
        <f>'BDI DIFERENCIAL'!$R$4</f>
        <v>0.16</v>
      </c>
      <c r="F97" s="403">
        <f t="shared" si="6"/>
        <v>41.249600000000001</v>
      </c>
      <c r="G97" s="397">
        <f t="shared" si="7"/>
        <v>8.0387605260208992E-5</v>
      </c>
      <c r="H97" s="304">
        <f t="shared" si="9"/>
        <v>0.99945824269964523</v>
      </c>
      <c r="I97" s="398" t="str">
        <f t="shared" si="8"/>
        <v>C</v>
      </c>
    </row>
    <row r="98" spans="1:9" ht="37.5" customHeight="1">
      <c r="A98" s="299" t="s">
        <v>91</v>
      </c>
      <c r="B98" s="65" t="s">
        <v>1</v>
      </c>
      <c r="C98" s="63">
        <v>8</v>
      </c>
      <c r="D98" s="208">
        <v>3.91</v>
      </c>
      <c r="E98" s="177">
        <f>'BDI DIFERENCIAL'!$R$4</f>
        <v>0.16</v>
      </c>
      <c r="F98" s="403">
        <f t="shared" si="6"/>
        <v>36.284799999999997</v>
      </c>
      <c r="G98" s="397">
        <f t="shared" si="7"/>
        <v>7.0712156708080347E-5</v>
      </c>
      <c r="H98" s="304">
        <f t="shared" si="9"/>
        <v>0.99952895485635329</v>
      </c>
      <c r="I98" s="398" t="str">
        <f t="shared" si="8"/>
        <v>C</v>
      </c>
    </row>
    <row r="99" spans="1:9" ht="42.75" customHeight="1">
      <c r="A99" s="297" t="s">
        <v>92</v>
      </c>
      <c r="B99" s="65" t="s">
        <v>1</v>
      </c>
      <c r="C99" s="63">
        <v>4</v>
      </c>
      <c r="D99" s="208">
        <v>7.37</v>
      </c>
      <c r="E99" s="177">
        <f>'BDI DIFERENCIAL'!$R$4</f>
        <v>0.16</v>
      </c>
      <c r="F99" s="403">
        <f t="shared" si="6"/>
        <v>34.196799999999996</v>
      </c>
      <c r="G99" s="397">
        <f t="shared" si="7"/>
        <v>6.6643042831016896E-5</v>
      </c>
      <c r="H99" s="304">
        <f t="shared" si="9"/>
        <v>0.99959559789918428</v>
      </c>
      <c r="I99" s="398" t="str">
        <f t="shared" si="8"/>
        <v>C</v>
      </c>
    </row>
    <row r="100" spans="1:9" ht="34.5" customHeight="1">
      <c r="A100" s="297" t="s">
        <v>96</v>
      </c>
      <c r="B100" s="65" t="s">
        <v>1</v>
      </c>
      <c r="C100" s="63">
        <v>4</v>
      </c>
      <c r="D100" s="208">
        <v>5.22</v>
      </c>
      <c r="E100" s="177">
        <f>'BDI DIFERENCIAL'!$R$4</f>
        <v>0.16</v>
      </c>
      <c r="F100" s="403">
        <f t="shared" si="6"/>
        <v>24.220799999999997</v>
      </c>
      <c r="G100" s="397">
        <f t="shared" si="7"/>
        <v>4.7201720973935986E-5</v>
      </c>
      <c r="H100" s="304">
        <f t="shared" si="9"/>
        <v>0.99964279962015823</v>
      </c>
      <c r="I100" s="398" t="str">
        <f t="shared" si="8"/>
        <v>C</v>
      </c>
    </row>
    <row r="101" spans="1:9" ht="39.75" customHeight="1">
      <c r="A101" s="293" t="s">
        <v>103</v>
      </c>
      <c r="B101" s="65" t="s">
        <v>1</v>
      </c>
      <c r="C101" s="63">
        <v>4</v>
      </c>
      <c r="D101" s="208">
        <v>4.5999999999999996</v>
      </c>
      <c r="E101" s="177">
        <f>'BDI DIFERENCIAL'!$R$4</f>
        <v>0.16</v>
      </c>
      <c r="F101" s="403">
        <f t="shared" si="6"/>
        <v>21.343999999999998</v>
      </c>
      <c r="G101" s="397">
        <f t="shared" si="7"/>
        <v>4.1595386298870791E-5</v>
      </c>
      <c r="H101" s="304">
        <f t="shared" si="9"/>
        <v>0.99968439500645712</v>
      </c>
      <c r="I101" s="398" t="str">
        <f t="shared" si="8"/>
        <v>C</v>
      </c>
    </row>
    <row r="102" spans="1:9" ht="41.25" customHeight="1">
      <c r="A102" s="297" t="s">
        <v>228</v>
      </c>
      <c r="B102" s="65" t="s">
        <v>1</v>
      </c>
      <c r="C102" s="63">
        <v>4</v>
      </c>
      <c r="D102" s="208">
        <v>4.4800000000000004</v>
      </c>
      <c r="E102" s="177">
        <f>'BDI DIFERENCIAL'!$R$4</f>
        <v>0.16</v>
      </c>
      <c r="F102" s="403">
        <f t="shared" si="6"/>
        <v>20.787200000000002</v>
      </c>
      <c r="G102" s="397">
        <f t="shared" si="7"/>
        <v>4.0510289264987211E-5</v>
      </c>
      <c r="H102" s="304">
        <f t="shared" si="9"/>
        <v>0.99972490529572211</v>
      </c>
      <c r="I102" s="398" t="str">
        <f t="shared" si="8"/>
        <v>C</v>
      </c>
    </row>
    <row r="103" spans="1:9" ht="24.75" customHeight="1">
      <c r="A103" s="293" t="s">
        <v>88</v>
      </c>
      <c r="B103" s="65" t="s">
        <v>1</v>
      </c>
      <c r="C103" s="63">
        <v>4</v>
      </c>
      <c r="D103" s="208">
        <v>4.3899999999999997</v>
      </c>
      <c r="E103" s="177">
        <f>'BDI DIFERENCIAL'!$R$4</f>
        <v>0.16</v>
      </c>
      <c r="F103" s="403">
        <f t="shared" si="6"/>
        <v>20.369599999999998</v>
      </c>
      <c r="G103" s="397">
        <f t="shared" si="7"/>
        <v>3.9696466489574515E-5</v>
      </c>
      <c r="H103" s="304">
        <f t="shared" si="9"/>
        <v>0.99976460176221171</v>
      </c>
      <c r="I103" s="398" t="str">
        <f t="shared" si="8"/>
        <v>C</v>
      </c>
    </row>
    <row r="104" spans="1:9" ht="39" customHeight="1">
      <c r="A104" s="296" t="s">
        <v>110</v>
      </c>
      <c r="B104" s="160" t="s">
        <v>30</v>
      </c>
      <c r="C104" s="183">
        <v>15</v>
      </c>
      <c r="D104" s="183">
        <v>1.17</v>
      </c>
      <c r="E104" s="177">
        <f>'BDI DIFERENCIAL'!$R$4</f>
        <v>0.16</v>
      </c>
      <c r="F104" s="402">
        <f t="shared" ref="F104:F135" si="10">(D104*(1+E104))*C104</f>
        <v>20.357999999999997</v>
      </c>
      <c r="G104" s="397">
        <f t="shared" ref="G104:G135" si="11">F104/$F$116</f>
        <v>3.9673860301368607E-5</v>
      </c>
      <c r="H104" s="304">
        <f t="shared" si="9"/>
        <v>0.99980427562251306</v>
      </c>
      <c r="I104" s="398" t="str">
        <f t="shared" si="8"/>
        <v>C</v>
      </c>
    </row>
    <row r="105" spans="1:9" ht="38.25" customHeight="1">
      <c r="A105" s="297" t="s">
        <v>117</v>
      </c>
      <c r="B105" s="65" t="s">
        <v>1</v>
      </c>
      <c r="C105" s="63">
        <v>4</v>
      </c>
      <c r="D105" s="208">
        <v>4.12</v>
      </c>
      <c r="E105" s="177">
        <f>'BDI DIFERENCIAL'!$R$4</f>
        <v>0.16</v>
      </c>
      <c r="F105" s="402">
        <f t="shared" si="10"/>
        <v>19.116799999999998</v>
      </c>
      <c r="G105" s="397">
        <f t="shared" si="11"/>
        <v>3.7254998163336449E-5</v>
      </c>
      <c r="H105" s="304">
        <f t="shared" si="9"/>
        <v>0.99984153062067638</v>
      </c>
      <c r="I105" s="398" t="str">
        <f t="shared" si="8"/>
        <v>C</v>
      </c>
    </row>
    <row r="106" spans="1:9" ht="34.5" customHeight="1">
      <c r="A106" s="292" t="s">
        <v>107</v>
      </c>
      <c r="B106" s="160" t="s">
        <v>1</v>
      </c>
      <c r="C106" s="182">
        <v>10</v>
      </c>
      <c r="D106" s="178">
        <v>1.38</v>
      </c>
      <c r="E106" s="177">
        <f>'BDI DIFERENCIAL'!$R$4</f>
        <v>0.16</v>
      </c>
      <c r="F106" s="403">
        <f t="shared" si="10"/>
        <v>16.007999999999999</v>
      </c>
      <c r="G106" s="397">
        <f t="shared" si="11"/>
        <v>3.1196539724153097E-5</v>
      </c>
      <c r="H106" s="304">
        <f t="shared" si="9"/>
        <v>0.99987272716040054</v>
      </c>
      <c r="I106" s="398" t="str">
        <f t="shared" si="8"/>
        <v>C</v>
      </c>
    </row>
    <row r="107" spans="1:9" ht="37.5" customHeight="1">
      <c r="A107" s="297" t="s">
        <v>37</v>
      </c>
      <c r="B107" s="65" t="s">
        <v>1</v>
      </c>
      <c r="C107" s="63">
        <v>4</v>
      </c>
      <c r="D107" s="208">
        <v>2.76</v>
      </c>
      <c r="E107" s="177">
        <f>'BDI DIFERENCIAL'!$R$4</f>
        <v>0.16</v>
      </c>
      <c r="F107" s="403">
        <f t="shared" si="10"/>
        <v>12.806399999999998</v>
      </c>
      <c r="G107" s="397">
        <f t="shared" si="11"/>
        <v>2.4957231779322475E-5</v>
      </c>
      <c r="H107" s="304">
        <f t="shared" si="9"/>
        <v>0.99989768439217985</v>
      </c>
      <c r="I107" s="398" t="str">
        <f t="shared" si="8"/>
        <v>C</v>
      </c>
    </row>
    <row r="108" spans="1:9" ht="30.75" customHeight="1">
      <c r="A108" s="297" t="s">
        <v>6</v>
      </c>
      <c r="B108" s="65" t="s">
        <v>1</v>
      </c>
      <c r="C108" s="63">
        <v>2</v>
      </c>
      <c r="D108" s="208">
        <v>5.14</v>
      </c>
      <c r="E108" s="177">
        <f>'BDI DIFERENCIAL'!$R$4</f>
        <v>0.16</v>
      </c>
      <c r="F108" s="403">
        <f t="shared" si="10"/>
        <v>11.924799999999998</v>
      </c>
      <c r="G108" s="397">
        <f t="shared" si="11"/>
        <v>2.3239161475673462E-5</v>
      </c>
      <c r="H108" s="304">
        <f t="shared" si="9"/>
        <v>0.99992092355365547</v>
      </c>
      <c r="I108" s="398" t="str">
        <f t="shared" si="8"/>
        <v>C</v>
      </c>
    </row>
    <row r="109" spans="1:9" ht="41.25" customHeight="1">
      <c r="A109" s="297" t="s">
        <v>89</v>
      </c>
      <c r="B109" s="65" t="s">
        <v>1</v>
      </c>
      <c r="C109" s="63">
        <v>4</v>
      </c>
      <c r="D109" s="208">
        <v>2.2999999999999998</v>
      </c>
      <c r="E109" s="177">
        <f>'BDI DIFERENCIAL'!$R$4</f>
        <v>0.16</v>
      </c>
      <c r="F109" s="403">
        <f t="shared" si="10"/>
        <v>10.671999999999999</v>
      </c>
      <c r="G109" s="397">
        <f t="shared" si="11"/>
        <v>2.0797693149435396E-5</v>
      </c>
      <c r="H109" s="304">
        <f t="shared" si="9"/>
        <v>0.99994172124680492</v>
      </c>
      <c r="I109" s="398" t="str">
        <f t="shared" si="8"/>
        <v>C</v>
      </c>
    </row>
    <row r="110" spans="1:9" ht="37.5" customHeight="1">
      <c r="A110" s="299" t="s">
        <v>35</v>
      </c>
      <c r="B110" s="65" t="s">
        <v>1</v>
      </c>
      <c r="C110" s="63">
        <v>4</v>
      </c>
      <c r="D110" s="208">
        <v>1.89</v>
      </c>
      <c r="E110" s="177">
        <f>'BDI DIFERENCIAL'!$R$4</f>
        <v>0.16</v>
      </c>
      <c r="F110" s="403">
        <f t="shared" si="10"/>
        <v>8.7695999999999987</v>
      </c>
      <c r="G110" s="397">
        <f t="shared" si="11"/>
        <v>1.7090278283666477E-5</v>
      </c>
      <c r="H110" s="304">
        <f t="shared" si="9"/>
        <v>0.99995881152508859</v>
      </c>
      <c r="I110" s="398" t="str">
        <f t="shared" si="8"/>
        <v>C</v>
      </c>
    </row>
    <row r="111" spans="1:9" ht="24" customHeight="1">
      <c r="A111" s="297" t="s">
        <v>95</v>
      </c>
      <c r="B111" s="65" t="s">
        <v>1</v>
      </c>
      <c r="C111" s="63">
        <v>4</v>
      </c>
      <c r="D111" s="208">
        <v>1.57</v>
      </c>
      <c r="E111" s="177">
        <f>'BDI DIFERENCIAL'!$R$4</f>
        <v>0.16</v>
      </c>
      <c r="F111" s="403">
        <f t="shared" si="10"/>
        <v>7.2847999999999997</v>
      </c>
      <c r="G111" s="397">
        <f t="shared" si="11"/>
        <v>1.419668619331025E-5</v>
      </c>
      <c r="H111" s="304">
        <f t="shared" si="9"/>
        <v>0.99997300821128188</v>
      </c>
      <c r="I111" s="398" t="str">
        <f t="shared" si="8"/>
        <v>C</v>
      </c>
    </row>
    <row r="112" spans="1:9" ht="24" customHeight="1">
      <c r="A112" s="297" t="s">
        <v>94</v>
      </c>
      <c r="B112" s="65" t="s">
        <v>1</v>
      </c>
      <c r="C112" s="63">
        <v>4</v>
      </c>
      <c r="D112" s="208">
        <v>1.19</v>
      </c>
      <c r="E112" s="177">
        <f>'BDI DIFERENCIAL'!$R$4</f>
        <v>0.16</v>
      </c>
      <c r="F112" s="403">
        <f t="shared" si="10"/>
        <v>5.5215999999999994</v>
      </c>
      <c r="G112" s="397">
        <f t="shared" si="11"/>
        <v>1.0760545586012226E-5</v>
      </c>
      <c r="H112" s="304">
        <f>G112+H111</f>
        <v>0.9999837687568679</v>
      </c>
      <c r="I112" s="398" t="str">
        <f>IF(H112&lt;=$M$8,"A",IF(H112&lt;=$M$9,"B","C"))</f>
        <v>C</v>
      </c>
    </row>
    <row r="113" spans="1:9" ht="33" customHeight="1">
      <c r="A113" s="297" t="s">
        <v>36</v>
      </c>
      <c r="B113" s="65" t="s">
        <v>1</v>
      </c>
      <c r="C113" s="63">
        <v>4</v>
      </c>
      <c r="D113" s="208">
        <v>0.92</v>
      </c>
      <c r="E113" s="177">
        <f>'BDI DIFERENCIAL'!$R$4</f>
        <v>0.16</v>
      </c>
      <c r="F113" s="403">
        <f t="shared" si="10"/>
        <v>4.2687999999999997</v>
      </c>
      <c r="G113" s="397">
        <f t="shared" si="11"/>
        <v>8.3190772597741579E-6</v>
      </c>
      <c r="H113" s="304">
        <f>G113+H112</f>
        <v>0.99999208783412763</v>
      </c>
      <c r="I113" s="398" t="str">
        <f>IF(H113&lt;=$M$8,"A",IF(H113&lt;=$M$9,"B","C"))</f>
        <v>C</v>
      </c>
    </row>
    <row r="114" spans="1:9" ht="28.5" customHeight="1">
      <c r="A114" s="293" t="s">
        <v>86</v>
      </c>
      <c r="B114" s="65" t="s">
        <v>17</v>
      </c>
      <c r="C114" s="63">
        <v>3</v>
      </c>
      <c r="D114" s="208">
        <v>0.6</v>
      </c>
      <c r="E114" s="177">
        <f>'BDI DIFERENCIAL'!$R$4</f>
        <v>0.16</v>
      </c>
      <c r="F114" s="403">
        <f t="shared" si="10"/>
        <v>2.0880000000000001</v>
      </c>
      <c r="G114" s="397">
        <f t="shared" si="11"/>
        <v>4.0691138770634478E-6</v>
      </c>
      <c r="H114" s="304">
        <f>G114+H113</f>
        <v>0.9999961569480047</v>
      </c>
      <c r="I114" s="398" t="str">
        <f>IF(H114&lt;=$M$8,"A",IF(H114&lt;=$M$9,"B","C"))</f>
        <v>C</v>
      </c>
    </row>
    <row r="115" spans="1:9" ht="30" customHeight="1" thickBot="1">
      <c r="A115" s="303" t="s">
        <v>7</v>
      </c>
      <c r="B115" s="300" t="s">
        <v>21</v>
      </c>
      <c r="C115" s="301">
        <v>5</v>
      </c>
      <c r="D115" s="302">
        <v>0.34</v>
      </c>
      <c r="E115" s="189">
        <f>'BDI DIFERENCIAL'!$R$4</f>
        <v>0.16</v>
      </c>
      <c r="F115" s="406">
        <f t="shared" si="10"/>
        <v>1.9720000000000002</v>
      </c>
      <c r="G115" s="399">
        <f t="shared" si="11"/>
        <v>3.8430519950043674E-6</v>
      </c>
      <c r="H115" s="305">
        <f>G115+H114</f>
        <v>0.99999999999999967</v>
      </c>
      <c r="I115" s="400" t="str">
        <f>IF(H115&lt;=$M$8,"A",IF(H115&lt;=$M$9,"B","C"))</f>
        <v>C</v>
      </c>
    </row>
    <row r="116" spans="1:9" s="313" customFormat="1" ht="46.5" customHeight="1">
      <c r="A116" s="407"/>
      <c r="B116" s="408"/>
      <c r="C116" s="409"/>
      <c r="D116" s="410"/>
      <c r="E116" s="410"/>
      <c r="F116" s="312">
        <f>SUM(F8:F115)</f>
        <v>513133.83284000016</v>
      </c>
      <c r="G116" s="411"/>
      <c r="H116" s="411"/>
      <c r="I116" s="411"/>
    </row>
  </sheetData>
  <sortState xmlns:xlrd2="http://schemas.microsoft.com/office/spreadsheetml/2017/richdata2" ref="A8:F115">
    <sortCondition descending="1" ref="F8:F115"/>
  </sortState>
  <mergeCells count="4">
    <mergeCell ref="L6:O6"/>
    <mergeCell ref="A6:I6"/>
    <mergeCell ref="B2:I5"/>
    <mergeCell ref="A2:A5"/>
  </mergeCells>
  <conditionalFormatting sqref="I8:I115">
    <cfRule type="cellIs" dxfId="4" priority="1" operator="equal">
      <formula>"C"</formula>
    </cfRule>
    <cfRule type="cellIs" dxfId="3" priority="2" operator="equal">
      <formula>"B"</formula>
    </cfRule>
    <cfRule type="cellIs" dxfId="2" priority="3" operator="equal">
      <formula>"B"</formula>
    </cfRule>
    <cfRule type="cellIs" dxfId="1" priority="4" operator="equal">
      <formula>"B"</formula>
    </cfRule>
    <cfRule type="cellIs" dxfId="0" priority="5" operator="equal">
      <formula>"A"</formula>
    </cfRule>
  </conditionalFormatting>
  <pageMargins left="0.51181102362204722" right="0.51181102362204722" top="0.78740157480314965" bottom="0.78740157480314965" header="0.31496062992125984" footer="0.31496062992125984"/>
  <pageSetup paperSize="8" scale="24" orientation="portrait" r:id="rId1"/>
  <drawing r:id="rId2"/>
  <legacyDrawing r:id="rId3"/>
  <oleObjects>
    <mc:AlternateContent xmlns:mc="http://schemas.openxmlformats.org/markup-compatibility/2006">
      <mc:Choice Requires="x14">
        <oleObject progId="PBrush" shapeId="9217" r:id="rId4">
          <objectPr defaultSize="0" autoPict="0" r:id="rId5">
            <anchor moveWithCells="1" sizeWithCells="1">
              <from>
                <xdr:col>0</xdr:col>
                <xdr:colOff>295275</xdr:colOff>
                <xdr:row>1</xdr:row>
                <xdr:rowOff>38100</xdr:rowOff>
              </from>
              <to>
                <xdr:col>0</xdr:col>
                <xdr:colOff>1924050</xdr:colOff>
                <xdr:row>4</xdr:row>
                <xdr:rowOff>190500</xdr:rowOff>
              </to>
            </anchor>
          </objectPr>
        </oleObject>
      </mc:Choice>
      <mc:Fallback>
        <oleObject progId="PBrush" shapeId="9217"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92"/>
  <sheetViews>
    <sheetView showGridLines="0" zoomScaleNormal="100" workbookViewId="0">
      <selection activeCell="F86" sqref="F86"/>
    </sheetView>
  </sheetViews>
  <sheetFormatPr defaultRowHeight="15"/>
  <cols>
    <col min="2" max="2" width="5.7109375" customWidth="1"/>
    <col min="11" max="11" width="6.42578125" customWidth="1"/>
    <col min="12" max="12" width="10.5703125" customWidth="1"/>
    <col min="14" max="14" width="5.7109375" customWidth="1"/>
  </cols>
  <sheetData>
    <row r="1" spans="2:14" ht="15.75" thickBot="1"/>
    <row r="2" spans="2:14">
      <c r="B2" s="34"/>
      <c r="C2" s="35"/>
      <c r="D2" s="35"/>
      <c r="E2" s="35"/>
      <c r="F2" s="35"/>
      <c r="G2" s="35"/>
      <c r="H2" s="35"/>
      <c r="I2" s="35"/>
      <c r="J2" s="35"/>
      <c r="K2" s="35"/>
      <c r="L2" s="35"/>
      <c r="M2" s="35"/>
      <c r="N2" s="36"/>
    </row>
    <row r="3" spans="2:14">
      <c r="B3" s="37"/>
      <c r="C3" s="38"/>
      <c r="D3" s="38"/>
      <c r="E3" s="38"/>
      <c r="F3" s="38"/>
      <c r="G3" s="38"/>
      <c r="H3" s="38"/>
      <c r="I3" s="38"/>
      <c r="J3" s="38"/>
      <c r="K3" s="38"/>
      <c r="L3" s="38"/>
      <c r="M3" s="38"/>
      <c r="N3" s="39"/>
    </row>
    <row r="4" spans="2:14">
      <c r="B4" s="37"/>
      <c r="C4" s="38"/>
      <c r="D4" s="38"/>
      <c r="E4" s="38"/>
      <c r="F4" s="38"/>
      <c r="G4" s="38"/>
      <c r="H4" s="38"/>
      <c r="I4" s="38"/>
      <c r="J4" s="38"/>
      <c r="K4" s="38"/>
      <c r="L4" s="38"/>
      <c r="M4" s="38"/>
      <c r="N4" s="39"/>
    </row>
    <row r="5" spans="2:14">
      <c r="B5" s="37"/>
      <c r="C5" s="38"/>
      <c r="D5" s="38"/>
      <c r="E5" s="38"/>
      <c r="F5" s="38"/>
      <c r="G5" s="38"/>
      <c r="H5" s="38"/>
      <c r="I5" s="38"/>
      <c r="J5" s="38"/>
      <c r="K5" s="38"/>
      <c r="L5" s="38"/>
      <c r="M5" s="38"/>
      <c r="N5" s="39"/>
    </row>
    <row r="6" spans="2:14">
      <c r="B6" s="37"/>
      <c r="C6" s="38"/>
      <c r="D6" s="38"/>
      <c r="E6" s="38"/>
      <c r="F6" s="38"/>
      <c r="G6" s="38"/>
      <c r="H6" s="38"/>
      <c r="I6" s="38"/>
      <c r="J6" s="38"/>
      <c r="K6" s="38"/>
      <c r="L6" s="38"/>
      <c r="M6" s="38"/>
      <c r="N6" s="39"/>
    </row>
    <row r="7" spans="2:14" ht="15.75">
      <c r="B7" s="37"/>
      <c r="C7" s="70"/>
      <c r="D7" s="70"/>
      <c r="E7" s="70"/>
      <c r="F7" s="70"/>
      <c r="G7" s="70"/>
      <c r="H7" s="70"/>
      <c r="I7" s="70"/>
      <c r="J7" s="70"/>
      <c r="K7" s="70"/>
      <c r="L7" s="70"/>
      <c r="M7" s="38"/>
      <c r="N7" s="39"/>
    </row>
    <row r="8" spans="2:14" ht="15.75">
      <c r="B8" s="37"/>
      <c r="C8" s="612" t="s">
        <v>131</v>
      </c>
      <c r="D8" s="612"/>
      <c r="E8" s="612"/>
      <c r="F8" s="612"/>
      <c r="G8" s="612"/>
      <c r="H8" s="612"/>
      <c r="I8" s="612"/>
      <c r="J8" s="612"/>
      <c r="K8" s="612"/>
      <c r="L8" s="612"/>
      <c r="M8" s="612"/>
      <c r="N8" s="39"/>
    </row>
    <row r="9" spans="2:14" ht="15.75">
      <c r="B9" s="37"/>
      <c r="C9" s="612" t="s">
        <v>242</v>
      </c>
      <c r="D9" s="612"/>
      <c r="E9" s="612"/>
      <c r="F9" s="612"/>
      <c r="G9" s="612"/>
      <c r="H9" s="612"/>
      <c r="I9" s="612"/>
      <c r="J9" s="612"/>
      <c r="K9" s="612"/>
      <c r="L9" s="612"/>
      <c r="M9" s="612"/>
      <c r="N9" s="39"/>
    </row>
    <row r="10" spans="2:14" ht="15.75">
      <c r="B10" s="37"/>
      <c r="C10" s="613" t="s">
        <v>243</v>
      </c>
      <c r="D10" s="613"/>
      <c r="E10" s="613"/>
      <c r="F10" s="613"/>
      <c r="G10" s="613"/>
      <c r="H10" s="613"/>
      <c r="I10" s="613"/>
      <c r="J10" s="613"/>
      <c r="K10" s="613"/>
      <c r="L10" s="613"/>
      <c r="M10" s="613"/>
      <c r="N10" s="39"/>
    </row>
    <row r="11" spans="2:14" ht="16.5" customHeight="1">
      <c r="B11" s="37"/>
      <c r="C11" s="98"/>
      <c r="D11" s="613" t="s">
        <v>244</v>
      </c>
      <c r="E11" s="613"/>
      <c r="F11" s="613"/>
      <c r="G11" s="613"/>
      <c r="H11" s="613"/>
      <c r="I11" s="613"/>
      <c r="J11" s="613"/>
      <c r="K11" s="613"/>
      <c r="L11" s="613"/>
      <c r="M11" s="98"/>
      <c r="N11" s="39"/>
    </row>
    <row r="12" spans="2:14" ht="15.75">
      <c r="B12" s="37"/>
      <c r="C12" s="98"/>
      <c r="D12" s="98"/>
      <c r="E12" s="98"/>
      <c r="F12" s="98"/>
      <c r="G12" s="98"/>
      <c r="H12" s="98"/>
      <c r="I12" s="98"/>
      <c r="J12" s="98"/>
      <c r="K12" s="98"/>
      <c r="L12" s="98"/>
      <c r="M12" s="98"/>
      <c r="N12" s="39"/>
    </row>
    <row r="13" spans="2:14" ht="15.75">
      <c r="B13" s="37"/>
      <c r="C13" s="71"/>
      <c r="D13" s="71"/>
      <c r="E13" s="71"/>
      <c r="F13" s="71"/>
      <c r="G13" s="71"/>
      <c r="H13" s="71"/>
      <c r="I13" s="71"/>
      <c r="J13" s="71"/>
      <c r="K13" s="71"/>
      <c r="L13" s="71"/>
      <c r="M13" s="71"/>
      <c r="N13" s="39"/>
    </row>
    <row r="14" spans="2:14" ht="23.25">
      <c r="B14" s="37"/>
      <c r="C14" s="611" t="s">
        <v>55</v>
      </c>
      <c r="D14" s="611"/>
      <c r="E14" s="611"/>
      <c r="F14" s="611"/>
      <c r="G14" s="611"/>
      <c r="H14" s="611"/>
      <c r="I14" s="611"/>
      <c r="J14" s="611"/>
      <c r="K14" s="611"/>
      <c r="L14" s="611"/>
      <c r="M14" s="611"/>
      <c r="N14" s="39"/>
    </row>
    <row r="15" spans="2:14" ht="15.75">
      <c r="B15" s="37"/>
      <c r="C15" s="70" t="s">
        <v>56</v>
      </c>
      <c r="D15" s="72"/>
      <c r="E15" s="72"/>
      <c r="F15" s="88" t="s">
        <v>132</v>
      </c>
      <c r="G15" s="70"/>
      <c r="H15" s="70"/>
      <c r="I15" s="70"/>
      <c r="J15" s="70"/>
      <c r="K15" s="70"/>
      <c r="L15" s="70"/>
      <c r="M15" s="38"/>
      <c r="N15" s="39"/>
    </row>
    <row r="16" spans="2:14" ht="15.75">
      <c r="B16" s="37"/>
      <c r="C16" s="70" t="s">
        <v>57</v>
      </c>
      <c r="D16" s="72"/>
      <c r="E16" s="72"/>
      <c r="F16" s="88" t="s">
        <v>133</v>
      </c>
      <c r="G16" s="70"/>
      <c r="H16" s="70"/>
      <c r="I16" s="70"/>
      <c r="J16" s="70"/>
      <c r="K16" s="70"/>
      <c r="L16" s="70"/>
      <c r="M16" s="38"/>
      <c r="N16" s="39"/>
    </row>
    <row r="17" spans="2:14" ht="15.75">
      <c r="B17" s="37"/>
      <c r="C17" s="70" t="s">
        <v>58</v>
      </c>
      <c r="D17" s="72"/>
      <c r="E17" s="72"/>
      <c r="F17" s="89" t="s">
        <v>245</v>
      </c>
      <c r="G17" s="70"/>
      <c r="H17" s="70"/>
      <c r="I17" s="70"/>
      <c r="J17" s="70"/>
      <c r="K17" s="70"/>
      <c r="L17" s="70"/>
      <c r="M17" s="38"/>
      <c r="N17" s="39"/>
    </row>
    <row r="18" spans="2:14" ht="15.75">
      <c r="B18" s="37"/>
      <c r="C18" s="70"/>
      <c r="D18" s="70"/>
      <c r="E18" s="70"/>
      <c r="F18" s="70"/>
      <c r="G18" s="70"/>
      <c r="H18" s="70"/>
      <c r="I18" s="70"/>
      <c r="J18" s="70"/>
      <c r="K18" s="70"/>
      <c r="L18" s="70"/>
      <c r="M18" s="38"/>
      <c r="N18" s="39"/>
    </row>
    <row r="19" spans="2:14" ht="15.75">
      <c r="B19" s="37"/>
      <c r="C19" s="73" t="s">
        <v>59</v>
      </c>
      <c r="D19" s="70"/>
      <c r="E19" s="70"/>
      <c r="F19" s="70"/>
      <c r="G19" s="70"/>
      <c r="H19" s="70"/>
      <c r="I19" s="70"/>
      <c r="J19" s="70"/>
      <c r="K19" s="70"/>
      <c r="L19" s="70"/>
      <c r="M19" s="38"/>
      <c r="N19" s="39"/>
    </row>
    <row r="20" spans="2:14">
      <c r="B20" s="37"/>
      <c r="C20" s="74"/>
      <c r="D20" s="75"/>
      <c r="E20" s="75"/>
      <c r="F20" s="75"/>
      <c r="G20" s="75"/>
      <c r="H20" s="75"/>
      <c r="I20" s="75"/>
      <c r="J20" s="75"/>
      <c r="K20" s="75"/>
      <c r="L20" s="75"/>
      <c r="M20" s="76"/>
      <c r="N20" s="39"/>
    </row>
    <row r="21" spans="2:14">
      <c r="B21" s="37"/>
      <c r="C21" s="74"/>
      <c r="D21" s="75"/>
      <c r="E21" s="75"/>
      <c r="F21" s="75"/>
      <c r="G21" s="75"/>
      <c r="H21" s="75"/>
      <c r="I21" s="75"/>
      <c r="J21" s="75"/>
      <c r="K21" s="75"/>
      <c r="L21" s="75"/>
      <c r="M21" s="76"/>
      <c r="N21" s="39"/>
    </row>
    <row r="22" spans="2:14">
      <c r="B22" s="37"/>
      <c r="C22" s="74"/>
      <c r="D22" s="75"/>
      <c r="E22" s="75"/>
      <c r="F22" s="75"/>
      <c r="G22" s="75"/>
      <c r="H22" s="75"/>
      <c r="I22" s="75"/>
      <c r="J22" s="75"/>
      <c r="K22" s="75"/>
      <c r="L22" s="75"/>
      <c r="M22" s="76"/>
      <c r="N22" s="39"/>
    </row>
    <row r="23" spans="2:14">
      <c r="B23" s="37"/>
      <c r="C23" s="74"/>
      <c r="D23" s="75"/>
      <c r="E23" s="75"/>
      <c r="F23" s="75"/>
      <c r="G23" s="75"/>
      <c r="H23" s="75"/>
      <c r="I23" s="75"/>
      <c r="J23" s="75"/>
      <c r="K23" s="75"/>
      <c r="L23" s="75"/>
      <c r="M23" s="76"/>
      <c r="N23" s="39"/>
    </row>
    <row r="24" spans="2:14">
      <c r="B24" s="37"/>
      <c r="C24" s="74"/>
      <c r="D24" s="75"/>
      <c r="E24" s="75"/>
      <c r="F24" s="75"/>
      <c r="G24" s="75"/>
      <c r="H24" s="75"/>
      <c r="I24" s="75"/>
      <c r="J24" s="75"/>
      <c r="K24" s="75"/>
      <c r="L24" s="75"/>
      <c r="M24" s="76"/>
      <c r="N24" s="39"/>
    </row>
    <row r="25" spans="2:14">
      <c r="B25" s="37"/>
      <c r="C25" s="74"/>
      <c r="D25" s="75"/>
      <c r="E25" s="75"/>
      <c r="F25" s="75"/>
      <c r="G25" s="75"/>
      <c r="H25" s="75"/>
      <c r="I25" s="75"/>
      <c r="J25" s="75"/>
      <c r="K25" s="75"/>
      <c r="L25" s="75"/>
      <c r="M25" s="76"/>
      <c r="N25" s="39"/>
    </row>
    <row r="26" spans="2:14">
      <c r="B26" s="37"/>
      <c r="C26" s="74"/>
      <c r="D26" s="75"/>
      <c r="E26" s="75"/>
      <c r="F26" s="75"/>
      <c r="G26" s="75"/>
      <c r="H26" s="75"/>
      <c r="I26" s="75"/>
      <c r="J26" s="75"/>
      <c r="K26" s="75"/>
      <c r="L26" s="75"/>
      <c r="M26" s="76"/>
      <c r="N26" s="39"/>
    </row>
    <row r="27" spans="2:14">
      <c r="B27" s="37"/>
      <c r="C27" s="74"/>
      <c r="D27" s="75"/>
      <c r="E27" s="75"/>
      <c r="F27" s="75"/>
      <c r="G27" s="75"/>
      <c r="H27" s="75"/>
      <c r="I27" s="75"/>
      <c r="J27" s="75"/>
      <c r="K27" s="75"/>
      <c r="L27" s="75"/>
      <c r="M27" s="76"/>
      <c r="N27" s="39"/>
    </row>
    <row r="28" spans="2:14">
      <c r="B28" s="37"/>
      <c r="C28" s="74"/>
      <c r="D28" s="75"/>
      <c r="E28" s="75"/>
      <c r="F28" s="75"/>
      <c r="G28" s="75"/>
      <c r="H28" s="75"/>
      <c r="I28" s="75"/>
      <c r="J28" s="75"/>
      <c r="K28" s="75"/>
      <c r="L28" s="75"/>
      <c r="M28" s="76"/>
      <c r="N28" s="39"/>
    </row>
    <row r="29" spans="2:14">
      <c r="B29" s="37"/>
      <c r="C29" s="38"/>
      <c r="D29" s="38"/>
      <c r="E29" s="38"/>
      <c r="F29" s="38"/>
      <c r="G29" s="38"/>
      <c r="H29" s="38"/>
      <c r="I29" s="38"/>
      <c r="J29" s="38"/>
      <c r="K29" s="38"/>
      <c r="L29" s="38"/>
      <c r="M29" s="38"/>
      <c r="N29" s="39"/>
    </row>
    <row r="30" spans="2:14" ht="15.75">
      <c r="B30" s="37"/>
      <c r="C30" s="73" t="s">
        <v>60</v>
      </c>
      <c r="D30" s="38"/>
      <c r="E30" s="38"/>
      <c r="F30" s="38"/>
      <c r="G30" s="38"/>
      <c r="H30" s="38"/>
      <c r="I30" s="38"/>
      <c r="J30" s="38"/>
      <c r="K30" s="38"/>
      <c r="L30" s="38"/>
      <c r="M30" s="38"/>
      <c r="N30" s="39"/>
    </row>
    <row r="31" spans="2:14">
      <c r="B31" s="37"/>
      <c r="C31" s="74" t="s">
        <v>61</v>
      </c>
      <c r="D31" s="75"/>
      <c r="E31" s="75"/>
      <c r="F31" s="75"/>
      <c r="G31" s="75"/>
      <c r="H31" s="75"/>
      <c r="I31" s="75"/>
      <c r="J31" s="77" t="s">
        <v>77</v>
      </c>
      <c r="K31" s="77" t="s">
        <v>30</v>
      </c>
      <c r="L31" s="77" t="s">
        <v>62</v>
      </c>
      <c r="M31" s="77" t="s">
        <v>53</v>
      </c>
      <c r="N31" s="39"/>
    </row>
    <row r="32" spans="2:14">
      <c r="B32" s="37"/>
      <c r="C32" s="74" t="s">
        <v>63</v>
      </c>
      <c r="D32" s="75"/>
      <c r="E32" s="75"/>
      <c r="F32" s="75"/>
      <c r="G32" s="75"/>
      <c r="H32" s="75"/>
      <c r="I32" s="75"/>
      <c r="J32" s="74"/>
      <c r="K32" s="74"/>
      <c r="L32" s="78">
        <v>0</v>
      </c>
      <c r="M32" s="78">
        <v>0</v>
      </c>
      <c r="N32" s="39"/>
    </row>
    <row r="33" spans="2:14">
      <c r="B33" s="37"/>
      <c r="C33" s="74" t="s">
        <v>64</v>
      </c>
      <c r="D33" s="75"/>
      <c r="E33" s="75"/>
      <c r="F33" s="75"/>
      <c r="G33" s="75"/>
      <c r="H33" s="75"/>
      <c r="I33" s="75"/>
      <c r="J33" s="74"/>
      <c r="K33" s="74"/>
      <c r="L33" s="78">
        <v>0</v>
      </c>
      <c r="M33" s="78">
        <v>0</v>
      </c>
      <c r="N33" s="39"/>
    </row>
    <row r="34" spans="2:14">
      <c r="B34" s="37"/>
      <c r="C34" s="74" t="s">
        <v>65</v>
      </c>
      <c r="D34" s="75"/>
      <c r="E34" s="75"/>
      <c r="F34" s="75"/>
      <c r="G34" s="75"/>
      <c r="H34" s="75"/>
      <c r="I34" s="75"/>
      <c r="J34" s="74"/>
      <c r="K34" s="74"/>
      <c r="L34" s="78">
        <v>0</v>
      </c>
      <c r="M34" s="78">
        <v>0</v>
      </c>
      <c r="N34" s="39"/>
    </row>
    <row r="35" spans="2:14">
      <c r="B35" s="37"/>
      <c r="C35" s="74" t="s">
        <v>66</v>
      </c>
      <c r="D35" s="75"/>
      <c r="E35" s="75"/>
      <c r="F35" s="75"/>
      <c r="G35" s="75"/>
      <c r="H35" s="75"/>
      <c r="I35" s="75"/>
      <c r="J35" s="74"/>
      <c r="K35" s="74"/>
      <c r="L35" s="78">
        <v>0</v>
      </c>
      <c r="M35" s="78">
        <v>0</v>
      </c>
      <c r="N35" s="39"/>
    </row>
    <row r="36" spans="2:14">
      <c r="B36" s="37"/>
      <c r="C36" s="74" t="s">
        <v>67</v>
      </c>
      <c r="D36" s="75"/>
      <c r="E36" s="75"/>
      <c r="F36" s="75"/>
      <c r="G36" s="75"/>
      <c r="H36" s="75"/>
      <c r="I36" s="75"/>
      <c r="J36" s="74"/>
      <c r="K36" s="74"/>
      <c r="L36" s="78">
        <v>0</v>
      </c>
      <c r="M36" s="78">
        <v>0</v>
      </c>
      <c r="N36" s="39"/>
    </row>
    <row r="37" spans="2:14">
      <c r="B37" s="37"/>
      <c r="C37" s="74" t="s">
        <v>68</v>
      </c>
      <c r="D37" s="75"/>
      <c r="E37" s="75"/>
      <c r="F37" s="75"/>
      <c r="G37" s="75"/>
      <c r="H37" s="75"/>
      <c r="I37" s="75"/>
      <c r="J37" s="74"/>
      <c r="K37" s="74"/>
      <c r="L37" s="78">
        <v>0</v>
      </c>
      <c r="M37" s="78">
        <v>0</v>
      </c>
      <c r="N37" s="39"/>
    </row>
    <row r="38" spans="2:14">
      <c r="B38" s="37"/>
      <c r="C38" s="74" t="s">
        <v>69</v>
      </c>
      <c r="D38" s="75"/>
      <c r="E38" s="75"/>
      <c r="F38" s="75"/>
      <c r="G38" s="75"/>
      <c r="H38" s="75"/>
      <c r="I38" s="75"/>
      <c r="J38" s="74"/>
      <c r="K38" s="74"/>
      <c r="L38" s="78">
        <v>0</v>
      </c>
      <c r="M38" s="78">
        <v>0</v>
      </c>
      <c r="N38" s="39"/>
    </row>
    <row r="39" spans="2:14">
      <c r="B39" s="37"/>
      <c r="C39" s="74" t="s">
        <v>70</v>
      </c>
      <c r="D39" s="75"/>
      <c r="E39" s="75"/>
      <c r="F39" s="75"/>
      <c r="G39" s="75"/>
      <c r="H39" s="75"/>
      <c r="I39" s="75"/>
      <c r="J39" s="74"/>
      <c r="K39" s="74"/>
      <c r="L39" s="78">
        <v>0</v>
      </c>
      <c r="M39" s="78">
        <v>0</v>
      </c>
      <c r="N39" s="39"/>
    </row>
    <row r="40" spans="2:14">
      <c r="B40" s="37"/>
      <c r="C40" s="74" t="s">
        <v>71</v>
      </c>
      <c r="D40" s="75"/>
      <c r="E40" s="75"/>
      <c r="F40" s="75"/>
      <c r="G40" s="75"/>
      <c r="H40" s="75"/>
      <c r="I40" s="75"/>
      <c r="J40" s="74"/>
      <c r="K40" s="74"/>
      <c r="L40" s="78">
        <v>0</v>
      </c>
      <c r="M40" s="78">
        <v>0</v>
      </c>
      <c r="N40" s="39"/>
    </row>
    <row r="41" spans="2:14">
      <c r="B41" s="37"/>
      <c r="C41" s="74" t="s">
        <v>72</v>
      </c>
      <c r="D41" s="75"/>
      <c r="E41" s="75"/>
      <c r="F41" s="75"/>
      <c r="G41" s="75"/>
      <c r="H41" s="75"/>
      <c r="I41" s="75"/>
      <c r="J41" s="74"/>
      <c r="K41" s="74"/>
      <c r="L41" s="78">
        <v>0</v>
      </c>
      <c r="M41" s="78">
        <v>0</v>
      </c>
      <c r="N41" s="39"/>
    </row>
    <row r="42" spans="2:14">
      <c r="B42" s="37"/>
      <c r="C42" s="79"/>
      <c r="D42" s="80"/>
      <c r="E42" s="80"/>
      <c r="F42" s="80"/>
      <c r="G42" s="80"/>
      <c r="H42" s="80"/>
      <c r="I42" s="80"/>
      <c r="J42" s="80"/>
      <c r="K42" s="80"/>
      <c r="L42" s="81" t="s">
        <v>53</v>
      </c>
      <c r="M42" s="82">
        <v>0</v>
      </c>
      <c r="N42" s="39"/>
    </row>
    <row r="43" spans="2:14">
      <c r="B43" s="37"/>
      <c r="C43" s="38"/>
      <c r="D43" s="38"/>
      <c r="E43" s="38"/>
      <c r="F43" s="38"/>
      <c r="G43" s="38"/>
      <c r="H43" s="38"/>
      <c r="I43" s="38"/>
      <c r="J43" s="38"/>
      <c r="K43" s="38"/>
      <c r="L43" s="41"/>
      <c r="M43" s="83"/>
      <c r="N43" s="39"/>
    </row>
    <row r="44" spans="2:14" ht="15.75">
      <c r="B44" s="37"/>
      <c r="C44" s="73" t="s">
        <v>73</v>
      </c>
      <c r="D44" s="38"/>
      <c r="E44" s="38"/>
      <c r="F44" s="38"/>
      <c r="G44" s="38"/>
      <c r="H44" s="38"/>
      <c r="I44" s="38"/>
      <c r="J44" s="38"/>
      <c r="K44" s="38"/>
      <c r="L44" s="38"/>
      <c r="M44" s="38"/>
      <c r="N44" s="39"/>
    </row>
    <row r="45" spans="2:14">
      <c r="B45" s="37"/>
      <c r="C45" s="74" t="s">
        <v>74</v>
      </c>
      <c r="D45" s="75"/>
      <c r="E45" s="75"/>
      <c r="F45" s="75"/>
      <c r="G45" s="75"/>
      <c r="H45" s="75"/>
      <c r="I45" s="75"/>
      <c r="J45" s="77" t="s">
        <v>77</v>
      </c>
      <c r="K45" s="77" t="s">
        <v>30</v>
      </c>
      <c r="L45" s="77" t="s">
        <v>62</v>
      </c>
      <c r="M45" s="77" t="s">
        <v>53</v>
      </c>
      <c r="N45" s="39"/>
    </row>
    <row r="46" spans="2:14">
      <c r="B46" s="37"/>
      <c r="C46" s="74" t="s">
        <v>63</v>
      </c>
      <c r="D46" s="75"/>
      <c r="E46" s="75"/>
      <c r="F46" s="75"/>
      <c r="G46" s="75"/>
      <c r="H46" s="75"/>
      <c r="I46" s="75"/>
      <c r="J46" s="74"/>
      <c r="K46" s="74"/>
      <c r="L46" s="78">
        <v>0</v>
      </c>
      <c r="M46" s="84"/>
      <c r="N46" s="39"/>
    </row>
    <row r="47" spans="2:14">
      <c r="B47" s="37"/>
      <c r="C47" s="74" t="s">
        <v>64</v>
      </c>
      <c r="D47" s="75"/>
      <c r="E47" s="75"/>
      <c r="F47" s="75"/>
      <c r="G47" s="75"/>
      <c r="H47" s="75"/>
      <c r="I47" s="75"/>
      <c r="J47" s="74"/>
      <c r="K47" s="74"/>
      <c r="L47" s="78">
        <v>0</v>
      </c>
      <c r="M47" s="84"/>
      <c r="N47" s="39"/>
    </row>
    <row r="48" spans="2:14">
      <c r="B48" s="37"/>
      <c r="C48" s="74" t="s">
        <v>65</v>
      </c>
      <c r="D48" s="75"/>
      <c r="E48" s="75"/>
      <c r="F48" s="75"/>
      <c r="G48" s="75"/>
      <c r="H48" s="75"/>
      <c r="I48" s="75"/>
      <c r="J48" s="74"/>
      <c r="K48" s="74"/>
      <c r="L48" s="78">
        <v>0</v>
      </c>
      <c r="M48" s="84"/>
      <c r="N48" s="39"/>
    </row>
    <row r="49" spans="2:14">
      <c r="B49" s="37"/>
      <c r="C49" s="74" t="s">
        <v>66</v>
      </c>
      <c r="D49" s="75"/>
      <c r="E49" s="75"/>
      <c r="F49" s="75"/>
      <c r="G49" s="75"/>
      <c r="H49" s="75"/>
      <c r="I49" s="75"/>
      <c r="J49" s="74"/>
      <c r="K49" s="74"/>
      <c r="L49" s="78">
        <v>0</v>
      </c>
      <c r="M49" s="84"/>
      <c r="N49" s="39"/>
    </row>
    <row r="50" spans="2:14">
      <c r="B50" s="37"/>
      <c r="C50" s="74" t="s">
        <v>67</v>
      </c>
      <c r="D50" s="75"/>
      <c r="E50" s="75"/>
      <c r="F50" s="75"/>
      <c r="G50" s="75"/>
      <c r="H50" s="75"/>
      <c r="I50" s="75"/>
      <c r="J50" s="74"/>
      <c r="K50" s="74"/>
      <c r="L50" s="78">
        <v>0</v>
      </c>
      <c r="M50" s="84"/>
      <c r="N50" s="39"/>
    </row>
    <row r="51" spans="2:14">
      <c r="B51" s="37"/>
      <c r="C51" s="74" t="s">
        <v>68</v>
      </c>
      <c r="D51" s="75"/>
      <c r="E51" s="75"/>
      <c r="F51" s="75"/>
      <c r="G51" s="75"/>
      <c r="H51" s="75"/>
      <c r="I51" s="75"/>
      <c r="J51" s="74"/>
      <c r="K51" s="74"/>
      <c r="L51" s="78">
        <v>0</v>
      </c>
      <c r="M51" s="84"/>
      <c r="N51" s="39"/>
    </row>
    <row r="52" spans="2:14">
      <c r="B52" s="37"/>
      <c r="C52" s="74" t="s">
        <v>69</v>
      </c>
      <c r="D52" s="75"/>
      <c r="E52" s="75"/>
      <c r="F52" s="75"/>
      <c r="G52" s="75"/>
      <c r="H52" s="75"/>
      <c r="I52" s="75"/>
      <c r="J52" s="74"/>
      <c r="K52" s="74"/>
      <c r="L52" s="78">
        <v>0</v>
      </c>
      <c r="M52" s="84"/>
      <c r="N52" s="39"/>
    </row>
    <row r="53" spans="2:14">
      <c r="B53" s="37"/>
      <c r="C53" s="74" t="s">
        <v>70</v>
      </c>
      <c r="D53" s="75"/>
      <c r="E53" s="75"/>
      <c r="F53" s="75"/>
      <c r="G53" s="75"/>
      <c r="H53" s="75"/>
      <c r="I53" s="75"/>
      <c r="J53" s="74"/>
      <c r="K53" s="74"/>
      <c r="L53" s="78">
        <v>0</v>
      </c>
      <c r="M53" s="84"/>
      <c r="N53" s="39"/>
    </row>
    <row r="54" spans="2:14">
      <c r="B54" s="37"/>
      <c r="C54" s="74" t="s">
        <v>71</v>
      </c>
      <c r="D54" s="75"/>
      <c r="E54" s="75"/>
      <c r="F54" s="75"/>
      <c r="G54" s="75"/>
      <c r="H54" s="75"/>
      <c r="I54" s="75"/>
      <c r="J54" s="74"/>
      <c r="K54" s="74"/>
      <c r="L54" s="78">
        <v>0</v>
      </c>
      <c r="M54" s="84"/>
      <c r="N54" s="39"/>
    </row>
    <row r="55" spans="2:14">
      <c r="B55" s="37"/>
      <c r="C55" s="74" t="s">
        <v>72</v>
      </c>
      <c r="D55" s="75"/>
      <c r="E55" s="75"/>
      <c r="F55" s="75"/>
      <c r="G55" s="75"/>
      <c r="H55" s="75"/>
      <c r="I55" s="75"/>
      <c r="J55" s="74"/>
      <c r="K55" s="74"/>
      <c r="L55" s="78">
        <v>0</v>
      </c>
      <c r="M55" s="84"/>
      <c r="N55" s="39"/>
    </row>
    <row r="56" spans="2:14">
      <c r="B56" s="37"/>
      <c r="C56" s="79"/>
      <c r="D56" s="80"/>
      <c r="E56" s="80"/>
      <c r="F56" s="80"/>
      <c r="G56" s="80"/>
      <c r="H56" s="80"/>
      <c r="I56" s="80"/>
      <c r="J56" s="80"/>
      <c r="K56" s="80"/>
      <c r="L56" s="81" t="s">
        <v>53</v>
      </c>
      <c r="M56" s="82">
        <v>0</v>
      </c>
      <c r="N56" s="39"/>
    </row>
    <row r="57" spans="2:14">
      <c r="B57" s="37"/>
      <c r="C57" s="38"/>
      <c r="D57" s="38"/>
      <c r="E57" s="38"/>
      <c r="F57" s="38"/>
      <c r="G57" s="38"/>
      <c r="H57" s="38"/>
      <c r="I57" s="38"/>
      <c r="J57" s="38"/>
      <c r="K57" s="38"/>
      <c r="L57" s="41"/>
      <c r="M57" s="83"/>
      <c r="N57" s="39"/>
    </row>
    <row r="58" spans="2:14" ht="15.75">
      <c r="B58" s="37"/>
      <c r="C58" s="73" t="s">
        <v>78</v>
      </c>
      <c r="D58" s="38"/>
      <c r="E58" s="38"/>
      <c r="F58" s="38"/>
      <c r="G58" s="38"/>
      <c r="H58" s="38"/>
      <c r="I58" s="38"/>
      <c r="J58" s="38"/>
      <c r="K58" s="38"/>
      <c r="L58" s="38"/>
      <c r="M58" s="38"/>
      <c r="N58" s="39"/>
    </row>
    <row r="59" spans="2:14">
      <c r="B59" s="37"/>
      <c r="C59" s="74" t="s">
        <v>50</v>
      </c>
      <c r="D59" s="75"/>
      <c r="E59" s="75"/>
      <c r="F59" s="75"/>
      <c r="G59" s="75"/>
      <c r="H59" s="75"/>
      <c r="I59" s="75"/>
      <c r="J59" s="77" t="s">
        <v>77</v>
      </c>
      <c r="K59" s="77" t="s">
        <v>30</v>
      </c>
      <c r="L59" s="77" t="s">
        <v>62</v>
      </c>
      <c r="M59" s="77" t="s">
        <v>53</v>
      </c>
      <c r="N59" s="39"/>
    </row>
    <row r="60" spans="2:14">
      <c r="B60" s="37"/>
      <c r="C60" s="74" t="s">
        <v>63</v>
      </c>
      <c r="D60" s="75"/>
      <c r="E60" s="75"/>
      <c r="F60" s="75"/>
      <c r="G60" s="75"/>
      <c r="H60" s="75"/>
      <c r="I60" s="75"/>
      <c r="J60" s="74"/>
      <c r="K60" s="74"/>
      <c r="L60" s="78">
        <v>0</v>
      </c>
      <c r="M60" s="84"/>
      <c r="N60" s="39"/>
    </row>
    <row r="61" spans="2:14">
      <c r="B61" s="37"/>
      <c r="C61" s="74" t="s">
        <v>64</v>
      </c>
      <c r="D61" s="75"/>
      <c r="E61" s="75"/>
      <c r="F61" s="75"/>
      <c r="G61" s="75"/>
      <c r="H61" s="75"/>
      <c r="I61" s="75"/>
      <c r="J61" s="74"/>
      <c r="K61" s="74"/>
      <c r="L61" s="78">
        <v>0</v>
      </c>
      <c r="M61" s="84"/>
      <c r="N61" s="39"/>
    </row>
    <row r="62" spans="2:14">
      <c r="B62" s="37"/>
      <c r="C62" s="74" t="s">
        <v>65</v>
      </c>
      <c r="D62" s="75"/>
      <c r="E62" s="75"/>
      <c r="F62" s="75"/>
      <c r="G62" s="75"/>
      <c r="H62" s="75"/>
      <c r="I62" s="75"/>
      <c r="J62" s="74"/>
      <c r="K62" s="74"/>
      <c r="L62" s="78">
        <v>0</v>
      </c>
      <c r="M62" s="84"/>
      <c r="N62" s="39"/>
    </row>
    <row r="63" spans="2:14">
      <c r="B63" s="37"/>
      <c r="C63" s="74" t="s">
        <v>66</v>
      </c>
      <c r="D63" s="75"/>
      <c r="E63" s="75"/>
      <c r="F63" s="75"/>
      <c r="G63" s="75"/>
      <c r="H63" s="75"/>
      <c r="I63" s="75"/>
      <c r="J63" s="74"/>
      <c r="K63" s="74"/>
      <c r="L63" s="78">
        <v>0</v>
      </c>
      <c r="M63" s="84"/>
      <c r="N63" s="39"/>
    </row>
    <row r="64" spans="2:14">
      <c r="B64" s="37"/>
      <c r="C64" s="74" t="s">
        <v>67</v>
      </c>
      <c r="D64" s="75"/>
      <c r="E64" s="75"/>
      <c r="F64" s="75"/>
      <c r="G64" s="75"/>
      <c r="H64" s="75"/>
      <c r="I64" s="75"/>
      <c r="J64" s="74"/>
      <c r="K64" s="74"/>
      <c r="L64" s="78">
        <v>0</v>
      </c>
      <c r="M64" s="84"/>
      <c r="N64" s="39"/>
    </row>
    <row r="65" spans="2:14">
      <c r="B65" s="37"/>
      <c r="C65" s="74" t="s">
        <v>68</v>
      </c>
      <c r="D65" s="75"/>
      <c r="E65" s="75"/>
      <c r="F65" s="75"/>
      <c r="G65" s="75"/>
      <c r="H65" s="75"/>
      <c r="I65" s="75"/>
      <c r="J65" s="74"/>
      <c r="K65" s="74"/>
      <c r="L65" s="78">
        <v>0</v>
      </c>
      <c r="M65" s="84"/>
      <c r="N65" s="39"/>
    </row>
    <row r="66" spans="2:14">
      <c r="B66" s="37"/>
      <c r="C66" s="74" t="s">
        <v>69</v>
      </c>
      <c r="D66" s="75"/>
      <c r="E66" s="75"/>
      <c r="F66" s="75"/>
      <c r="G66" s="75"/>
      <c r="H66" s="75"/>
      <c r="I66" s="75"/>
      <c r="J66" s="74"/>
      <c r="K66" s="74"/>
      <c r="L66" s="78">
        <v>0</v>
      </c>
      <c r="M66" s="84"/>
      <c r="N66" s="39"/>
    </row>
    <row r="67" spans="2:14">
      <c r="B67" s="37"/>
      <c r="C67" s="74" t="s">
        <v>70</v>
      </c>
      <c r="D67" s="75"/>
      <c r="E67" s="75"/>
      <c r="F67" s="75"/>
      <c r="G67" s="75"/>
      <c r="H67" s="75"/>
      <c r="I67" s="75"/>
      <c r="J67" s="74"/>
      <c r="K67" s="74"/>
      <c r="L67" s="78">
        <v>0</v>
      </c>
      <c r="M67" s="84"/>
      <c r="N67" s="39"/>
    </row>
    <row r="68" spans="2:14">
      <c r="B68" s="37"/>
      <c r="C68" s="74" t="s">
        <v>71</v>
      </c>
      <c r="D68" s="75"/>
      <c r="E68" s="75"/>
      <c r="F68" s="75"/>
      <c r="G68" s="75"/>
      <c r="H68" s="75"/>
      <c r="I68" s="75"/>
      <c r="J68" s="74"/>
      <c r="K68" s="74"/>
      <c r="L68" s="78">
        <v>0</v>
      </c>
      <c r="M68" s="84"/>
      <c r="N68" s="39"/>
    </row>
    <row r="69" spans="2:14">
      <c r="B69" s="37"/>
      <c r="C69" s="74" t="s">
        <v>72</v>
      </c>
      <c r="D69" s="75"/>
      <c r="E69" s="75"/>
      <c r="F69" s="75"/>
      <c r="G69" s="75"/>
      <c r="H69" s="75"/>
      <c r="I69" s="75"/>
      <c r="J69" s="74"/>
      <c r="K69" s="74"/>
      <c r="L69" s="78">
        <v>0</v>
      </c>
      <c r="M69" s="84"/>
      <c r="N69" s="39"/>
    </row>
    <row r="70" spans="2:14">
      <c r="B70" s="37"/>
      <c r="C70" s="79"/>
      <c r="D70" s="80"/>
      <c r="E70" s="80"/>
      <c r="F70" s="80"/>
      <c r="G70" s="80"/>
      <c r="H70" s="80"/>
      <c r="I70" s="80"/>
      <c r="J70" s="80"/>
      <c r="K70" s="80"/>
      <c r="L70" s="81" t="s">
        <v>53</v>
      </c>
      <c r="M70" s="82">
        <v>0</v>
      </c>
      <c r="N70" s="39"/>
    </row>
    <row r="71" spans="2:14">
      <c r="B71" s="37"/>
      <c r="C71" s="38"/>
      <c r="D71" s="38"/>
      <c r="E71" s="38"/>
      <c r="F71" s="38"/>
      <c r="G71" s="38"/>
      <c r="H71" s="38"/>
      <c r="I71" s="38"/>
      <c r="J71" s="38"/>
      <c r="K71" s="38"/>
      <c r="L71" s="38"/>
      <c r="M71" s="38"/>
      <c r="N71" s="39"/>
    </row>
    <row r="72" spans="2:14">
      <c r="B72" s="37"/>
      <c r="C72" s="41" t="s">
        <v>134</v>
      </c>
      <c r="D72" s="38"/>
      <c r="E72" s="38"/>
      <c r="F72" s="38"/>
      <c r="G72" s="38"/>
      <c r="H72" s="38"/>
      <c r="I72" s="38"/>
      <c r="J72" s="38"/>
      <c r="K72" s="38"/>
      <c r="L72" s="38"/>
      <c r="M72" s="38"/>
      <c r="N72" s="39"/>
    </row>
    <row r="73" spans="2:14">
      <c r="B73" s="37"/>
      <c r="C73" s="607"/>
      <c r="D73" s="607"/>
      <c r="E73" s="607"/>
      <c r="F73" s="607"/>
      <c r="G73" s="607"/>
      <c r="H73" s="607"/>
      <c r="I73" s="607"/>
      <c r="J73" s="607"/>
      <c r="K73" s="607"/>
      <c r="L73" s="607"/>
      <c r="M73" s="607"/>
      <c r="N73" s="39"/>
    </row>
    <row r="74" spans="2:14">
      <c r="B74" s="37"/>
      <c r="C74" s="607"/>
      <c r="D74" s="607"/>
      <c r="E74" s="607"/>
      <c r="F74" s="607"/>
      <c r="G74" s="607"/>
      <c r="H74" s="607"/>
      <c r="I74" s="607"/>
      <c r="J74" s="607"/>
      <c r="K74" s="607"/>
      <c r="L74" s="607"/>
      <c r="M74" s="607"/>
      <c r="N74" s="39"/>
    </row>
    <row r="75" spans="2:14">
      <c r="B75" s="37"/>
      <c r="C75" s="90"/>
      <c r="D75" s="90"/>
      <c r="E75" s="90"/>
      <c r="F75" s="90"/>
      <c r="G75" s="90"/>
      <c r="H75" s="90"/>
      <c r="I75" s="90"/>
      <c r="J75" s="90"/>
      <c r="K75" s="90"/>
      <c r="L75" s="90"/>
      <c r="M75" s="90"/>
      <c r="N75" s="39"/>
    </row>
    <row r="76" spans="2:14">
      <c r="B76" s="37"/>
      <c r="C76" s="41" t="s">
        <v>135</v>
      </c>
      <c r="D76" s="38"/>
      <c r="E76" s="38"/>
      <c r="F76" s="38"/>
      <c r="G76" s="38"/>
      <c r="H76" s="38"/>
      <c r="I76" s="38"/>
      <c r="J76" s="38"/>
      <c r="K76" s="38"/>
      <c r="L76" s="38"/>
      <c r="M76" s="38"/>
      <c r="N76" s="39"/>
    </row>
    <row r="77" spans="2:14">
      <c r="B77" s="37"/>
      <c r="C77" s="607"/>
      <c r="D77" s="607"/>
      <c r="E77" s="607"/>
      <c r="F77" s="607"/>
      <c r="G77" s="607"/>
      <c r="H77" s="607"/>
      <c r="I77" s="607"/>
      <c r="J77" s="607"/>
      <c r="K77" s="607"/>
      <c r="L77" s="607"/>
      <c r="M77" s="607"/>
      <c r="N77" s="39"/>
    </row>
    <row r="78" spans="2:14">
      <c r="B78" s="37"/>
      <c r="C78" s="607"/>
      <c r="D78" s="607"/>
      <c r="E78" s="607"/>
      <c r="F78" s="607"/>
      <c r="G78" s="607"/>
      <c r="H78" s="607"/>
      <c r="I78" s="607"/>
      <c r="J78" s="607"/>
      <c r="K78" s="607"/>
      <c r="L78" s="607"/>
      <c r="M78" s="607"/>
      <c r="N78" s="39"/>
    </row>
    <row r="79" spans="2:14">
      <c r="B79" s="37"/>
      <c r="C79" s="38"/>
      <c r="D79" s="38"/>
      <c r="E79" s="38"/>
      <c r="F79" s="38"/>
      <c r="G79" s="38"/>
      <c r="H79" s="38"/>
      <c r="I79" s="38"/>
      <c r="J79" s="38"/>
      <c r="K79" s="38"/>
      <c r="L79" s="38"/>
      <c r="M79" s="38"/>
      <c r="N79" s="39"/>
    </row>
    <row r="80" spans="2:14">
      <c r="B80" s="37"/>
      <c r="C80" s="41" t="s">
        <v>79</v>
      </c>
      <c r="D80" s="38"/>
      <c r="E80" s="80"/>
      <c r="F80" s="85"/>
      <c r="G80" s="80"/>
      <c r="H80" s="80"/>
      <c r="I80" s="80"/>
      <c r="J80" s="80"/>
      <c r="K80" s="80"/>
      <c r="L80" s="80"/>
      <c r="M80" s="80"/>
      <c r="N80" s="39"/>
    </row>
    <row r="81" spans="2:14">
      <c r="B81" s="37"/>
      <c r="C81" s="41"/>
      <c r="D81" s="38"/>
      <c r="E81" s="86"/>
      <c r="F81" s="87"/>
      <c r="G81" s="86"/>
      <c r="H81" s="86"/>
      <c r="I81" s="86"/>
      <c r="J81" s="86"/>
      <c r="K81" s="86"/>
      <c r="L81" s="86"/>
      <c r="M81" s="86"/>
      <c r="N81" s="39"/>
    </row>
    <row r="82" spans="2:14">
      <c r="B82" s="37"/>
      <c r="C82" s="41"/>
      <c r="D82" s="38"/>
      <c r="E82" s="38"/>
      <c r="F82" s="91"/>
      <c r="G82" s="38"/>
      <c r="H82" s="38"/>
      <c r="I82" s="38"/>
      <c r="J82" s="38"/>
      <c r="K82" s="38"/>
      <c r="L82" s="38"/>
      <c r="M82" s="38"/>
      <c r="N82" s="39"/>
    </row>
    <row r="83" spans="2:14">
      <c r="B83" s="37"/>
      <c r="C83" s="86" t="s">
        <v>75</v>
      </c>
      <c r="D83" s="86"/>
      <c r="E83" s="86"/>
      <c r="F83" s="86"/>
      <c r="G83" s="38"/>
      <c r="H83" s="38"/>
      <c r="I83" s="38"/>
      <c r="J83" s="86" t="s">
        <v>76</v>
      </c>
      <c r="K83" s="86"/>
      <c r="L83" s="86"/>
      <c r="M83" s="86"/>
      <c r="N83" s="39"/>
    </row>
    <row r="84" spans="2:14">
      <c r="B84" s="37"/>
      <c r="C84" s="38"/>
      <c r="D84" s="38"/>
      <c r="E84" s="38"/>
      <c r="F84" s="38"/>
      <c r="G84" s="38"/>
      <c r="H84" s="38"/>
      <c r="I84" s="38"/>
      <c r="J84" s="38"/>
      <c r="K84" s="38"/>
      <c r="L84" s="38"/>
      <c r="M84" s="38"/>
      <c r="N84" s="39"/>
    </row>
    <row r="85" spans="2:14">
      <c r="B85" s="37"/>
      <c r="C85" s="38"/>
      <c r="D85" s="38"/>
      <c r="E85" s="38"/>
      <c r="F85" s="38"/>
      <c r="G85" s="38"/>
      <c r="H85" s="38"/>
      <c r="I85" s="38"/>
      <c r="J85" s="38"/>
      <c r="K85" s="38"/>
      <c r="L85" s="38"/>
      <c r="M85" s="38"/>
      <c r="N85" s="39"/>
    </row>
    <row r="86" spans="2:14">
      <c r="B86" s="37"/>
      <c r="C86" s="92"/>
      <c r="D86" s="92"/>
      <c r="E86" s="92"/>
      <c r="F86" s="93" t="s">
        <v>136</v>
      </c>
      <c r="G86" s="93"/>
      <c r="H86" s="93"/>
      <c r="I86" s="93"/>
      <c r="J86" s="93"/>
      <c r="K86" s="92"/>
      <c r="L86" s="92"/>
      <c r="M86" s="92"/>
      <c r="N86" s="39"/>
    </row>
    <row r="87" spans="2:14" ht="15.75" thickBot="1">
      <c r="B87" s="40"/>
      <c r="C87" s="1"/>
      <c r="D87" s="1"/>
      <c r="E87" s="1"/>
      <c r="F87" s="1"/>
      <c r="G87" s="1"/>
      <c r="H87" s="1"/>
      <c r="I87" s="1"/>
      <c r="J87" s="1"/>
      <c r="K87" s="1"/>
      <c r="L87" s="1"/>
      <c r="M87" s="1"/>
      <c r="N87" s="2"/>
    </row>
    <row r="88" spans="2:14">
      <c r="B88" s="94" t="s">
        <v>137</v>
      </c>
      <c r="C88" s="35"/>
      <c r="D88" s="35"/>
      <c r="E88" s="35"/>
      <c r="F88" s="35"/>
      <c r="G88" s="35"/>
      <c r="H88" s="35"/>
      <c r="I88" s="35"/>
      <c r="J88" s="35"/>
      <c r="K88" s="35"/>
      <c r="L88" s="35"/>
      <c r="M88" s="35"/>
      <c r="N88" s="36"/>
    </row>
    <row r="89" spans="2:14">
      <c r="B89" s="37" t="s">
        <v>138</v>
      </c>
      <c r="C89" s="38"/>
      <c r="D89" s="38"/>
      <c r="E89" s="38"/>
      <c r="F89" s="38"/>
      <c r="G89" s="38"/>
      <c r="H89" s="38"/>
      <c r="I89" s="38"/>
      <c r="J89" s="38"/>
      <c r="K89" s="38"/>
      <c r="L89" s="38"/>
      <c r="M89" s="38"/>
      <c r="N89" s="39"/>
    </row>
    <row r="90" spans="2:14">
      <c r="B90" s="37" t="s">
        <v>139</v>
      </c>
      <c r="C90" s="38"/>
      <c r="D90" s="38"/>
      <c r="E90" s="38"/>
      <c r="F90" s="38"/>
      <c r="G90" s="38"/>
      <c r="H90" s="38"/>
      <c r="I90" s="38"/>
      <c r="J90" s="38"/>
      <c r="K90" s="38"/>
      <c r="L90" s="38"/>
      <c r="M90" s="38"/>
      <c r="N90" s="39"/>
    </row>
    <row r="91" spans="2:14">
      <c r="B91" s="37" t="s">
        <v>140</v>
      </c>
      <c r="C91" s="38"/>
      <c r="D91" s="38"/>
      <c r="E91" s="38"/>
      <c r="F91" s="38"/>
      <c r="G91" s="38"/>
      <c r="H91" s="38"/>
      <c r="I91" s="38"/>
      <c r="J91" s="38"/>
      <c r="K91" s="38"/>
      <c r="L91" s="38"/>
      <c r="M91" s="38"/>
      <c r="N91" s="39"/>
    </row>
    <row r="92" spans="2:14" ht="15.75" thickBot="1">
      <c r="B92" s="608"/>
      <c r="C92" s="609"/>
      <c r="D92" s="609"/>
      <c r="E92" s="609"/>
      <c r="F92" s="609"/>
      <c r="G92" s="609"/>
      <c r="H92" s="609"/>
      <c r="I92" s="609"/>
      <c r="J92" s="609"/>
      <c r="K92" s="609"/>
      <c r="L92" s="609"/>
      <c r="M92" s="609"/>
      <c r="N92" s="610"/>
    </row>
  </sheetData>
  <mergeCells count="10">
    <mergeCell ref="C77:M77"/>
    <mergeCell ref="C78:M78"/>
    <mergeCell ref="B92:N92"/>
    <mergeCell ref="C14:M14"/>
    <mergeCell ref="C8:M8"/>
    <mergeCell ref="C9:M9"/>
    <mergeCell ref="C10:M10"/>
    <mergeCell ref="C73:M73"/>
    <mergeCell ref="C74:M74"/>
    <mergeCell ref="D11:L11"/>
  </mergeCells>
  <pageMargins left="0.51181102362204722" right="0.51181102362204722" top="0.78740157480314965" bottom="0.78740157480314965"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SERVIÇO POR DEMANDA</vt:lpstr>
      <vt:lpstr>BDI CONVENCIONAL</vt:lpstr>
      <vt:lpstr>BDI DIFERENCIAL</vt:lpstr>
      <vt:lpstr>MEMÓRIA DE CÁLCULO COMPLEMENTAR</vt:lpstr>
      <vt:lpstr>CURVA ABC</vt:lpstr>
      <vt:lpstr>MODELO DE OS</vt:lpstr>
    </vt:vector>
  </TitlesOfParts>
  <Company>DNPM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kleber.vargas</dc:creator>
  <cp:lastModifiedBy>Administrador</cp:lastModifiedBy>
  <cp:lastPrinted>2022-08-17T18:28:50Z</cp:lastPrinted>
  <dcterms:created xsi:type="dcterms:W3CDTF">2012-04-04T19:10:35Z</dcterms:created>
  <dcterms:modified xsi:type="dcterms:W3CDTF">2022-12-15T12:07:38Z</dcterms:modified>
</cp:coreProperties>
</file>