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CE - PB - PE - 48051.004684-2022-63/PCFP/"/>
    </mc:Choice>
  </mc:AlternateContent>
  <xr:revisionPtr revIDLastSave="3" documentId="8_{97567EA1-A0A7-4F69-8291-ECFCFB1975F5}" xr6:coauthVersionLast="47" xr6:coauthVersionMax="47" xr10:uidLastSave="{89BE9B79-DC29-4D74-AF59-5A55E20219A6}"/>
  <bookViews>
    <workbookView xWindow="31650" yWindow="2850" windowWidth="18000" windowHeight="9240" tabRatio="661" activeTab="10" xr2:uid="{00000000-000D-0000-FFFF-FFFF00000000}"/>
  </bookViews>
  <sheets>
    <sheet name="Serv.Limp" sheetId="4" r:id="rId1"/>
    <sheet name="Mód2.2" sheetId="9" state="hidden" r:id="rId2"/>
    <sheet name="Mód2.3" sheetId="12" r:id="rId3"/>
    <sheet name="Mód3" sheetId="8" state="hidden" r:id="rId4"/>
    <sheet name="Mód6" sheetId="6" state="hidden" r:id="rId5"/>
    <sheet name="Mód4" sheetId="10" state="hidden" r:id="rId6"/>
    <sheet name="Uniform&amp;EPIs" sheetId="11" r:id="rId7"/>
    <sheet name="Materiais" sheetId="14" r:id="rId8"/>
    <sheet name="Eqp" sheetId="15" r:id="rId9"/>
    <sheet name="FatorK" sheetId="7" r:id="rId10"/>
    <sheet name="MemóriaCálculo" sheetId="16"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4" i="16" l="1"/>
  <c r="I73" i="16"/>
  <c r="I72" i="16"/>
  <c r="I71" i="16"/>
  <c r="I70" i="16"/>
  <c r="I22" i="16"/>
  <c r="I24" i="16" s="1"/>
  <c r="I20" i="16"/>
  <c r="I251" i="4"/>
  <c r="I234" i="4"/>
  <c r="I235" i="4"/>
  <c r="G248" i="4"/>
  <c r="G247" i="4"/>
  <c r="G246" i="4"/>
  <c r="G245" i="4"/>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6" i="14"/>
  <c r="K56" i="14"/>
  <c r="L55" i="14"/>
  <c r="K55" i="14"/>
  <c r="L54" i="14"/>
  <c r="K54" i="14"/>
  <c r="L53" i="14"/>
  <c r="K53" i="14"/>
  <c r="L52" i="14"/>
  <c r="K52" i="14"/>
  <c r="L51" i="14"/>
  <c r="K51" i="14"/>
  <c r="L50" i="14"/>
  <c r="K50" i="14"/>
  <c r="L49" i="14"/>
  <c r="K49" i="14"/>
  <c r="L48" i="14"/>
  <c r="K48" i="14"/>
  <c r="L47" i="14"/>
  <c r="K47" i="14"/>
  <c r="L46" i="14"/>
  <c r="K46" i="14"/>
  <c r="L45" i="14"/>
  <c r="K45" i="14"/>
  <c r="L44" i="14"/>
  <c r="K58" i="14" s="1"/>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11" i="14"/>
  <c r="L18" i="11"/>
  <c r="K18" i="11"/>
  <c r="L17" i="11"/>
  <c r="K17" i="11"/>
  <c r="L16" i="11"/>
  <c r="K16" i="11"/>
  <c r="L15" i="11"/>
  <c r="K15" i="11"/>
  <c r="L14" i="11"/>
  <c r="K14" i="11"/>
  <c r="L13" i="11"/>
  <c r="K13" i="11"/>
  <c r="L12" i="11"/>
  <c r="K12" i="11"/>
  <c r="L11" i="11"/>
  <c r="K19" i="11" s="1"/>
  <c r="K21" i="11" s="1"/>
  <c r="K24" i="11" s="1"/>
  <c r="K11" i="11"/>
  <c r="K35" i="14" l="1"/>
  <c r="I75" i="16"/>
  <c r="I76" i="16"/>
  <c r="I77" i="16" s="1"/>
  <c r="K26" i="15"/>
  <c r="I142" i="4" l="1"/>
  <c r="I248" i="4" l="1"/>
  <c r="I247" i="4"/>
  <c r="I246" i="4"/>
  <c r="I245" i="4"/>
  <c r="I250" i="4" l="1"/>
  <c r="I249" i="4"/>
  <c r="G236" i="4"/>
  <c r="K60" i="14" l="1"/>
  <c r="K64" i="14" s="1"/>
  <c r="K28" i="15"/>
  <c r="I144" i="4" s="1"/>
  <c r="J37" i="14"/>
  <c r="K37" i="14" s="1"/>
  <c r="K63" i="14" s="1"/>
  <c r="K65" i="14" s="1"/>
  <c r="I143" i="4" s="1"/>
  <c r="I19" i="10"/>
  <c r="I25" i="10"/>
  <c r="I23" i="10"/>
  <c r="I21" i="10"/>
  <c r="I17" i="10"/>
  <c r="H107" i="4"/>
  <c r="J27" i="10" l="1"/>
  <c r="P31" i="10"/>
  <c r="H132" i="4" l="1"/>
  <c r="I132" i="4"/>
  <c r="I137" i="4" s="1"/>
  <c r="H158" i="4" l="1"/>
  <c r="H1" i="6" l="1"/>
  <c r="E13" i="8"/>
  <c r="E12" i="8"/>
  <c r="I89" i="4"/>
  <c r="H75" i="4"/>
  <c r="H110" i="4" l="1"/>
  <c r="H127" i="4"/>
  <c r="P39" i="8"/>
  <c r="C26" i="8"/>
  <c r="G26" i="8"/>
  <c r="G39" i="8"/>
  <c r="I146" i="4" l="1"/>
  <c r="J91" i="8"/>
  <c r="G25" i="8"/>
  <c r="G51" i="8"/>
  <c r="C51" i="8"/>
  <c r="C25" i="8"/>
  <c r="B89" i="8"/>
  <c r="G76" i="8"/>
  <c r="B88" i="8"/>
  <c r="B87" i="8"/>
  <c r="B86" i="8"/>
  <c r="B85" i="8"/>
  <c r="P65" i="8"/>
  <c r="I87" i="4"/>
  <c r="I86" i="4"/>
  <c r="I85" i="4"/>
  <c r="C17" i="9"/>
  <c r="C16" i="9"/>
  <c r="H52" i="4"/>
  <c r="H54" i="4" s="1"/>
  <c r="H56" i="4" s="1"/>
  <c r="G52" i="8" l="1"/>
  <c r="G65" i="8" l="1"/>
  <c r="C52" i="8"/>
  <c r="I169" i="4" l="1"/>
  <c r="G63" i="8"/>
  <c r="G37" i="8"/>
  <c r="H9" i="9"/>
  <c r="C9" i="9"/>
  <c r="F19" i="9" l="1"/>
  <c r="I39" i="4"/>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88" i="4"/>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s="1"/>
  <c r="I157" i="4" l="1"/>
  <c r="I155" i="4"/>
  <c r="I156" i="4"/>
  <c r="I158" i="4" l="1"/>
  <c r="I171" i="4" l="1"/>
  <c r="I172" i="4" s="1"/>
  <c r="G188" i="4" l="1"/>
  <c r="G197" i="4" s="1"/>
  <c r="G206" i="4" s="1"/>
  <c r="B3" i="7"/>
  <c r="I188" i="4" l="1"/>
  <c r="I189" i="4" s="1"/>
  <c r="D230" i="4" s="1"/>
  <c r="I230" i="4" s="1"/>
  <c r="G215" i="4"/>
  <c r="I215" i="4" s="1"/>
  <c r="I216" i="4" s="1"/>
  <c r="I206" i="4"/>
  <c r="I197" i="4"/>
  <c r="I198" i="4" s="1"/>
  <c r="D231" i="4" l="1"/>
  <c r="I231" i="4" s="1"/>
  <c r="I207" i="4"/>
  <c r="D232" i="4" l="1"/>
  <c r="I232" i="4" s="1"/>
  <c r="D233" i="4" l="1"/>
  <c r="I233" i="4" l="1"/>
  <c r="I236" i="4" s="1"/>
  <c r="I256" i="4" s="1"/>
  <c r="I258" i="4" s="1"/>
</calcChain>
</file>

<file path=xl/sharedStrings.xml><?xml version="1.0" encoding="utf-8"?>
<sst xmlns="http://schemas.openxmlformats.org/spreadsheetml/2006/main" count="923" uniqueCount="524">
  <si>
    <t>-</t>
  </si>
  <si>
    <t>VALOR (R$)</t>
  </si>
  <si>
    <t>Adicional Noturno</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</si>
  <si>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</si>
  <si>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</si>
  <si>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</si>
  <si>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</si>
  <si>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</si>
  <si>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</si>
  <si>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</si>
  <si>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</si>
  <si>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</si>
  <si>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</si>
  <si>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</si>
  <si>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</si>
  <si>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</si>
  <si>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</si>
  <si>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</si>
  <si>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</si>
  <si>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</si>
  <si>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TOTAL</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</si>
  <si>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</si>
  <si>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</si>
  <si>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</si>
  <si>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</si>
  <si>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</si>
  <si>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</si>
  <si>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</si>
  <si>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</si>
  <si>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</si>
  <si>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</si>
  <si>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</si>
  <si>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</si>
  <si>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</si>
  <si>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</si>
  <si>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</si>
  <si>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</si>
  <si>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</si>
  <si>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</si>
  <si>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</si>
  <si>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 xml:space="preserve">Adicional Periculosidade </t>
  </si>
  <si>
    <t>Adicional Insalubridade</t>
  </si>
  <si>
    <t>Adicional de Hora Noturna Reduzida</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</si>
  <si>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</si>
  <si>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</si>
  <si>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</si>
  <si>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</si>
  <si>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</si>
  <si>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</si>
  <si>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</si>
  <si>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</si>
  <si>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</si>
  <si>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</si>
  <si>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</si>
  <si>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</si>
  <si>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</si>
  <si>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</si>
  <si>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</si>
  <si>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</si>
  <si>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</si>
  <si>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</si>
  <si>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</si>
  <si>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</si>
  <si>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</si>
  <si>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</si>
  <si>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</si>
  <si>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</si>
  <si>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</si>
  <si>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</si>
  <si>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</si>
  <si>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</si>
  <si>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</si>
  <si>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</si>
  <si>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</si>
  <si>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</si>
  <si>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</si>
  <si>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</si>
  <si>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</si>
  <si>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</si>
  <si>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</si>
  <si>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</si>
  <si>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</si>
  <si>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</si>
  <si>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</si>
  <si>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</si>
  <si>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</si>
  <si>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</si>
  <si>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</si>
  <si>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</si>
  <si>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</si>
  <si>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</si>
  <si>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</si>
  <si>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</si>
  <si>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</si>
  <si>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</si>
  <si>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</si>
  <si>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</si>
  <si>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</si>
  <si>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</si>
  <si>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</si>
  <si>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</si>
  <si>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</si>
  <si>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</si>
  <si>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</si>
  <si>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</si>
  <si>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</si>
  <si>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</si>
  <si>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</si>
  <si>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</si>
  <si>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</si>
  <si>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</si>
  <si>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</si>
  <si>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</si>
  <si>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</si>
  <si>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</si>
  <si>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</si>
  <si>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</si>
  <si>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</si>
  <si>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</si>
  <si>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</si>
  <si>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</si>
  <si>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</si>
  <si>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</si>
  <si>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</si>
  <si>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</si>
  <si>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</si>
  <si>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</si>
  <si>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</si>
  <si>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</si>
  <si>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</si>
  <si>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</si>
  <si>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</si>
  <si>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</si>
  <si>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</si>
  <si>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</si>
  <si>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</si>
  <si>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</si>
  <si>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</si>
  <si>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</si>
  <si>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</si>
  <si>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</si>
  <si>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</si>
  <si>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</si>
  <si>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</si>
  <si>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</si>
  <si>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</si>
  <si>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</si>
  <si>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</si>
  <si>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</si>
  <si>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</si>
  <si>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Contato</t>
  </si>
  <si>
    <t>Fone</t>
  </si>
  <si>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</si>
  <si>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</si>
  <si>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</si>
  <si>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</si>
  <si>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</si>
  <si>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</si>
  <si>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</si>
  <si>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</si>
  <si>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</si>
  <si>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</si>
  <si>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</si>
  <si>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</si>
  <si>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</si>
  <si>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</si>
  <si>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</si>
  <si>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</si>
  <si>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</si>
  <si>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</si>
  <si>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</si>
  <si>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</si>
  <si>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</si>
  <si>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</si>
  <si>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</si>
  <si>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</si>
  <si>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</si>
  <si>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</si>
  <si>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</si>
  <si>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</si>
  <si>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</si>
  <si>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</si>
  <si>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</si>
  <si>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</si>
  <si>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</si>
  <si>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</si>
  <si>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</si>
  <si>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</si>
  <si>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</si>
  <si>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</si>
  <si>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</si>
  <si>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</si>
  <si>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</si>
  <si>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</si>
  <si>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</si>
  <si>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</si>
  <si>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</si>
  <si>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</si>
  <si>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</si>
  <si>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</si>
  <si>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</si>
  <si>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</si>
  <si>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</si>
  <si>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</si>
  <si>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</si>
  <si>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</si>
  <si>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</si>
  <si>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</si>
  <si>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</si>
  <si>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</si>
  <si>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</si>
  <si>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</si>
  <si>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</si>
  <si>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</si>
  <si>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</si>
  <si>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</si>
  <si>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</si>
  <si>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</si>
  <si>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</si>
  <si>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</si>
  <si>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</si>
  <si>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</si>
  <si>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</si>
  <si>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</si>
  <si>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</si>
  <si>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</si>
  <si>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</si>
  <si>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</si>
  <si>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</si>
  <si>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</si>
  <si>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</si>
  <si>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efetivo mensal dos materias de consumo</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</si>
  <si>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</si>
  <si>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</si>
  <si>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</si>
  <si>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</si>
  <si>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</si>
  <si>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</si>
  <si>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Posto de Serviço 44h Semanais</t>
  </si>
  <si>
    <t>Meses de pagamento</t>
  </si>
  <si>
    <t>Custo Anual</t>
  </si>
  <si>
    <t>Nº Empregados cobertos</t>
  </si>
  <si>
    <t>VALOR TOTAL PROVISÃO PARA RESCISÃO (MÓD. 3)</t>
  </si>
  <si>
    <t>Servente de Limpeza</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</si>
  <si>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</si>
  <si>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</si>
  <si>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</si>
  <si>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</si>
  <si>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</si>
  <si>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</si>
  <si>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</si>
  <si>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</si>
  <si>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</si>
  <si>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</si>
  <si>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5143-20</t>
  </si>
  <si>
    <t>Limpeza, Asseio e Conservação</t>
  </si>
  <si>
    <t>Fardamento e seus complementos</t>
  </si>
  <si>
    <t>Custo anual do uniforme, por empregado.</t>
  </si>
  <si>
    <r>
      <t xml:space="preserve">Custo Efetivo mensal do uniforme e seus complementos por empregado </t>
    </r>
    <r>
      <rPr>
        <b/>
        <i/>
        <sz val="10"/>
        <rFont val="Arial"/>
        <family val="2"/>
      </rPr>
      <t>(custo anual / 12 meses )</t>
    </r>
  </si>
  <si>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</si>
  <si>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</si>
  <si>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</si>
  <si>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</si>
  <si>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</si>
  <si>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</si>
  <si>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</si>
  <si>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</si>
  <si>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</si>
  <si>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</si>
  <si>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</si>
  <si>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</si>
  <si>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</si>
  <si>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</si>
  <si>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</si>
  <si>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</si>
  <si>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</si>
  <si>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</si>
  <si>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Litro</t>
  </si>
  <si>
    <t>Unidade</t>
  </si>
  <si>
    <t>Pacote</t>
  </si>
  <si>
    <t>Caixa</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</si>
  <si>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</si>
  <si>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</si>
  <si>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</si>
  <si>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</si>
  <si>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</si>
  <si>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</si>
  <si>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</si>
  <si>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</si>
  <si>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</si>
  <si>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</si>
  <si>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</si>
  <si>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Custo total anual dos utensílios de consumo</t>
  </si>
  <si>
    <t xml:space="preserve">Custo efetivo mensal dos materiais e utensílios de consumo </t>
  </si>
  <si>
    <t>Valor</t>
  </si>
  <si>
    <t>Custo efetivo mensal dos utensílios de consumo</t>
  </si>
  <si>
    <t>Custo efetivo mensal dos materiais e utensílios de consumo</t>
  </si>
  <si>
    <t>RODO COM DUAS BORRACHAS COM CABO 40 cm</t>
  </si>
  <si>
    <t>VASSOURA DE NYLON COM CABO</t>
  </si>
  <si>
    <t>VASSOURA DE PÊLO 60cm COM CABO</t>
  </si>
  <si>
    <t>VASSOURA DE PIAÇAVA COM CABO</t>
  </si>
  <si>
    <t xml:space="preserve">Lavadora de alta pressão </t>
  </si>
  <si>
    <t>Escada Aluminio 4x4</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</si>
  <si>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</si>
  <si>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</si>
  <si>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</si>
  <si>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</si>
  <si>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</si>
  <si>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</si>
  <si>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</si>
  <si>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</si>
  <si>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</si>
  <si>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</si>
  <si>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</si>
  <si>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</si>
  <si>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</si>
  <si>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</si>
  <si>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</si>
  <si>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</si>
  <si>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</si>
  <si>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</si>
  <si>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</si>
  <si>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</si>
  <si>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</si>
  <si>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</si>
  <si>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</si>
  <si>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</si>
  <si>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</si>
  <si>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</si>
  <si>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</si>
  <si>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</si>
  <si>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</si>
  <si>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</si>
  <si>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</si>
  <si>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Bota de borracha/PVC cano curto</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</si>
  <si>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</si>
  <si>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</si>
  <si>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</si>
  <si>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</si>
  <si>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</si>
  <si>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</si>
  <si>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</si>
  <si>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</si>
  <si>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</si>
  <si>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</si>
  <si>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</si>
  <si>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</si>
  <si>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</si>
  <si>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</si>
  <si>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</si>
  <si>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</si>
  <si>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</si>
  <si>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</si>
  <si>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</si>
  <si>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</si>
  <si>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</si>
  <si>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</si>
  <si>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</si>
  <si>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</si>
  <si>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</si>
  <si>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</si>
  <si>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</si>
  <si>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</si>
  <si>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</si>
  <si>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</si>
  <si>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</si>
  <si>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</si>
  <si>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</si>
  <si>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</si>
  <si>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</si>
  <si>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</si>
  <si>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</si>
  <si>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</si>
  <si>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</si>
  <si>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</si>
  <si>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</si>
  <si>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</si>
  <si>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</si>
  <si>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</si>
  <si>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</si>
  <si>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</si>
  <si>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</si>
  <si>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</si>
  <si>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</si>
  <si>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</si>
  <si>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</si>
  <si>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</si>
  <si>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</si>
  <si>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</si>
  <si>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</si>
  <si>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</si>
  <si>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</si>
  <si>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</si>
  <si>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</si>
  <si>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</si>
  <si>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</si>
  <si>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</si>
  <si>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</si>
  <si>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</si>
  <si>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</si>
  <si>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</si>
  <si>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</si>
  <si>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</si>
  <si>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</si>
  <si>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</si>
  <si>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</si>
  <si>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</si>
  <si>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</si>
  <si>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</si>
  <si>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</si>
  <si>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</si>
  <si>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</si>
  <si>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</si>
  <si>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 xml:space="preserve">                Declaro que foi realizada pesquisa mercadológica conforme dados abaixo:</t>
  </si>
  <si>
    <t xml:space="preserve">                 Declaro que foi realizada pesquisa mercadológica conforme dados abaixo:</t>
  </si>
  <si>
    <t>Descrição dos Utensílios de consumo
 (Quantidade Semestral/Anual)</t>
  </si>
  <si>
    <t>Declaro que foi realizada pesquisa mercadológica conforme dados abaixo:</t>
  </si>
  <si>
    <t>Tesoura de poda</t>
  </si>
  <si>
    <t>calçado de couro, tipo bota cano curto, preferencialmente na cor preta;</t>
  </si>
  <si>
    <t>Óculos de proteção</t>
  </si>
  <si>
    <t>ESTIMATIVA DO VALOR GLOBAL DOS SERVIÇOS DE LIMPEZA E CONSERVAÇÃO</t>
  </si>
  <si>
    <t>DESCRIÇÃO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</si>
  <si>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</si>
  <si>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</si>
  <si>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</si>
  <si>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</si>
  <si>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</si>
  <si>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</si>
  <si>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</si>
  <si>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</si>
  <si>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</si>
  <si>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</si>
  <si>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</si>
  <si>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</si>
  <si>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</si>
  <si>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</si>
  <si>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</si>
  <si>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</si>
  <si>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</si>
  <si>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</si>
  <si>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</si>
  <si>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</si>
  <si>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</si>
  <si>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TIPO DE ÁREA</t>
  </si>
  <si>
    <t>PREÇO MENSAL
UNITÁRIO
(R$/ m²)</t>
  </si>
  <si>
    <t>SUBTOTAL
(R$)</t>
  </si>
  <si>
    <t>I - Área Interna</t>
  </si>
  <si>
    <t>II - Área Externa</t>
  </si>
  <si>
    <t xml:space="preserve">III - Esquadria Externa
</t>
  </si>
  <si>
    <t>IV - Fachada Envidraçada</t>
  </si>
  <si>
    <t>V - Área Médico-Hospitalar</t>
  </si>
  <si>
    <t xml:space="preserve">Outras (especificar)
</t>
  </si>
  <si>
    <t xml:space="preserve">TOTAL </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</si>
  <si>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</si>
  <si>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</si>
  <si>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</si>
  <si>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</si>
  <si>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</si>
  <si>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</si>
  <si>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</si>
  <si>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VASSOURA PARA JARDIM/ALAMEDA/PASSEIO COM CABO</t>
  </si>
  <si>
    <t>Aspirador de pó</t>
  </si>
  <si>
    <r>
      <rPr>
        <b/>
        <sz val="10"/>
        <rFont val="Arial"/>
        <family val="2"/>
      </rPr>
      <t>Nº do Processo</t>
    </r>
    <r>
      <rPr>
        <sz val="10"/>
        <rFont val="Arial"/>
        <family val="2"/>
      </rPr>
      <t>: 48051.004684/2022-63</t>
    </r>
  </si>
  <si>
    <r>
      <rPr>
        <b/>
        <sz val="10"/>
        <rFont val="Arial"/>
        <family val="2"/>
      </rPr>
      <t>Nota 3</t>
    </r>
    <r>
      <rPr>
        <sz val="10"/>
        <rFont val="Arial"/>
        <family val="2"/>
      </rPr>
      <t>: o custo de substituição do empregado, em suas férias, pelo substituto já está embutido no cálculo da conta vinculada em 12,10%</t>
    </r>
  </si>
  <si>
    <t>ESTIMATIVA NÚMERO DE SERVENTES</t>
  </si>
  <si>
    <t>PRODUTIVIDADE</t>
  </si>
  <si>
    <t>NÚMERO DE SERVENTES</t>
  </si>
  <si>
    <t>VALOR POR METRO QUADRADO ESTIMATIVO</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</si>
  <si>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</si>
  <si>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</si>
  <si>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</si>
  <si>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</si>
  <si>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</si>
  <si>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</si>
  <si>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t>Mangueira Jadim 30m</t>
  </si>
  <si>
    <t>1.      LOCAL :   GERÊNCIA DA ANM NO ESTADO DE PARAÍBA</t>
  </si>
  <si>
    <t>1. GERÊNCIA DA ANM NO ESTADO DO PB</t>
  </si>
  <si>
    <t>Recife/PE</t>
  </si>
  <si>
    <t>PE000089/2022</t>
  </si>
  <si>
    <t>ORIENTAÇÃO TÉCNICA N° 02/2022 Data: 07/03/2022 Legislação: Decreto Municipal nº 32.425/2019 Redator: Lucas Canto (matrícula nº 107.074-6)</t>
  </si>
  <si>
    <t>Cesta básica + auxilio alimentação</t>
  </si>
  <si>
    <t>DAM CONFECÇÕES INDÚSTRIA E COMÉRCIO LTDA | CNPJ: 35.711.241/0001-23</t>
  </si>
  <si>
    <t>https://www.damroupas.com.br/</t>
  </si>
  <si>
    <t>Lojas Americanas | CNPJ 00.776.574/0006-60</t>
  </si>
  <si>
    <t>atendimento.b2b@empresas.americanas.com</t>
  </si>
  <si>
    <t>FABRICA DE UNIFORMES | CNPJ: 06.369.324/0001-88</t>
  </si>
  <si>
    <t>fabricadeuniformes.com.br</t>
  </si>
  <si>
    <t>batas curtas unissex, 100% algodão, preferencialmente na cor cinza, com gola, botões, manga curta, três bolsos e logomarca da empresa;</t>
  </si>
  <si>
    <t>calças compridas, tipo pijama, unissex, 100% algodão, preferencialmente na cor cinza, com cós elástico e três bolsos;</t>
  </si>
  <si>
    <t>meias cano curto, preferencialmente na cor preta, 100% algodão, adequadas à prestação dos serviços.</t>
  </si>
  <si>
    <t>Crachá</t>
  </si>
  <si>
    <t>Respiradores anti-poeira csx 25 um</t>
  </si>
  <si>
    <t>AMAZON - CNPJ 15.436.940/0001-03</t>
  </si>
  <si>
    <t>ajuda-amazon@amazon.com.br</t>
  </si>
  <si>
    <t>CASAS BAHIA - CNPJ: 33.041.260/0652-90</t>
  </si>
  <si>
    <t xml:space="preserve"> www.casasbahia.com.br </t>
  </si>
  <si>
    <t>EXTRA - CNPJ: 33.041.260/0652-90</t>
  </si>
  <si>
    <t>www.extra.com.br</t>
  </si>
  <si>
    <t>FLANELA 40 x 60, 100% algodão, para uso geral</t>
  </si>
  <si>
    <t>SACO de lixo preto, 20 litros, pacote com 20</t>
  </si>
  <si>
    <t>SACO de lixo preto, 40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</si>
  <si>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</si>
  <si>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Atual 2022</t>
  </si>
  <si>
    <t>Normatel | CNPJ: 05.353.545/0001-03</t>
  </si>
  <si>
    <t>normatel.com.br</t>
  </si>
  <si>
    <t>Leroy Merlin | CNPJ: 01.438.784/0048-60</t>
  </si>
  <si>
    <t>leroymerlin.com.br</t>
  </si>
  <si>
    <t>Magazine Luiza | CNPJ: 47.960.950/1088-36</t>
  </si>
  <si>
    <t>magazineluiza.com.br</t>
  </si>
  <si>
    <r>
      <t xml:space="preserve">Custo efetivo mensal dos equipamentos, ferramentas e acessórios </t>
    </r>
    <r>
      <rPr>
        <b/>
        <i/>
        <sz val="10"/>
        <rFont val="Arial"/>
        <family val="2"/>
      </rPr>
      <t>(custo anual x taxa de depreciação) / 12</t>
    </r>
    <r>
      <rPr>
        <b/>
        <sz val="10"/>
        <rFont val="Arial"/>
        <family val="2"/>
      </rPr>
      <t>/NR. SERVENTES</t>
    </r>
  </si>
  <si>
    <r>
      <t xml:space="preserve">Custo efetivo mensal dos utensílios de consumo dividido pelo nº de meses previsto da contratação e de serventes </t>
    </r>
    <r>
      <rPr>
        <b/>
        <i/>
        <sz val="9"/>
        <rFont val="Arial"/>
        <family val="2"/>
      </rPr>
      <t>(custo anual / 12 / NR serventes)</t>
    </r>
  </si>
  <si>
    <t>ÁREA A SER LIMPA DIARIAMENTE
(m²)</t>
  </si>
  <si>
    <r>
      <t>Substituto na cobertura de Férias</t>
    </r>
    <r>
      <rPr>
        <sz val="10"/>
        <color rgb="FFFF0000"/>
        <rFont val="Arial"/>
        <family val="2"/>
      </rPr>
      <t xml:space="preserve"> não se aplica , conforme memória de cálculo</t>
    </r>
  </si>
  <si>
    <t>Ajuste Anexo VI-B, item 9 IN 05/2017</t>
  </si>
  <si>
    <t>TOTAL DE SERVENTES</t>
  </si>
  <si>
    <r>
      <t xml:space="preserve">Substituto na cobertura de Férias </t>
    </r>
    <r>
      <rPr>
        <sz val="10"/>
        <color rgb="FFFF0000"/>
        <rFont val="Arial"/>
        <family val="2"/>
      </rPr>
      <t>inaplicável, conforme memorial de cálculo</t>
    </r>
  </si>
  <si>
    <t>Em relação ao item 4.1 conforme Doutrinador João Luiz Domingues, nas planilhas de custo com conta vinculada é inaplicável a previsão adicional de substituto em férias, pois a despesa já está devidamente suportada no percentual de 12,10%.</t>
  </si>
  <si>
    <t>Dessa forma, ao provisionarmos o percentual estabelecido pelo Manual da Conta Vinculada no Submódulo 2.1, 12,10%, não se faz necessário efetuar qualquer previsão no Submódulo 4.1.</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</si>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</sst>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46"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i/>
      <sz val="12"/>
      <color rgb="FF44444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7" fontId="1" fillId="0" borderId="0" applyFill="0" applyBorder="0" applyAlignment="0" applyProtection="0"/>
    <xf numFmtId="0" fontId="39"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5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7" fillId="0" borderId="33" xfId="0" applyFont="1" applyBorder="1" applyAlignment="1">
      <alignment horizontal="center"/>
    </xf>
    <xf numFmtId="10" fontId="7" fillId="0" borderId="34" xfId="2" applyNumberFormat="1" applyFont="1" applyBorder="1" applyAlignment="1"/>
    <xf numFmtId="2" fontId="7" fillId="0" borderId="35" xfId="0" applyNumberFormat="1" applyFont="1" applyBorder="1"/>
    <xf numFmtId="0" fontId="7" fillId="0" borderId="36" xfId="0" applyFont="1" applyBorder="1" applyAlignment="1">
      <alignment horizontal="center"/>
    </xf>
    <xf numFmtId="10" fontId="7" fillId="0" borderId="0" xfId="2" applyNumberFormat="1" applyFont="1" applyBorder="1" applyAlignment="1"/>
    <xf numFmtId="2" fontId="7" fillId="0" borderId="37" xfId="0" applyNumberFormat="1" applyFont="1" applyBorder="1"/>
    <xf numFmtId="0" fontId="6" fillId="0" borderId="36" xfId="0" applyFont="1" applyBorder="1"/>
    <xf numFmtId="0" fontId="7" fillId="0" borderId="23" xfId="0" applyFont="1" applyBorder="1" applyAlignment="1">
      <alignment horizontal="center"/>
    </xf>
    <xf numFmtId="10" fontId="7" fillId="0" borderId="24" xfId="2" applyNumberFormat="1" applyFont="1" applyBorder="1" applyAlignment="1"/>
    <xf numFmtId="2" fontId="7" fillId="0" borderId="25"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4"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2"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1"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2"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10" fontId="2" fillId="0" borderId="0" xfId="0" applyNumberFormat="1" applyFont="1"/>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8"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0" fillId="0" borderId="0" xfId="0" applyAlignment="1">
      <alignment vertical="top" wrapText="1"/>
    </xf>
    <xf numFmtId="2" fontId="14"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1" fillId="0" borderId="0" xfId="0" applyFont="1" applyAlignment="1">
      <alignment vertical="center"/>
    </xf>
    <xf numFmtId="0" fontId="32" fillId="0" borderId="0" xfId="0" applyFont="1"/>
    <xf numFmtId="0" fontId="31" fillId="0" borderId="0" xfId="0" applyFont="1"/>
    <xf numFmtId="2" fontId="32" fillId="0" borderId="0" xfId="0" applyNumberFormat="1" applyFont="1"/>
    <xf numFmtId="2" fontId="31" fillId="0" borderId="0" xfId="0" applyNumberFormat="1" applyFont="1"/>
    <xf numFmtId="0" fontId="32" fillId="0" borderId="22" xfId="0" applyFont="1" applyBorder="1"/>
    <xf numFmtId="0" fontId="32" fillId="0" borderId="20" xfId="0" applyFont="1" applyBorder="1"/>
    <xf numFmtId="0" fontId="32" fillId="0" borderId="14" xfId="0" applyFont="1" applyBorder="1" applyAlignment="1">
      <alignment horizontal="center" vertical="center"/>
    </xf>
    <xf numFmtId="0" fontId="32" fillId="0" borderId="0" xfId="0" applyFont="1" applyAlignment="1">
      <alignment horizontal="center" vertical="center"/>
    </xf>
    <xf numFmtId="0" fontId="31" fillId="4" borderId="22" xfId="0" applyFont="1" applyFill="1" applyBorder="1"/>
    <xf numFmtId="0" fontId="31" fillId="4" borderId="20" xfId="0" applyFont="1" applyFill="1" applyBorder="1"/>
    <xf numFmtId="2" fontId="31" fillId="4" borderId="14" xfId="0" applyNumberFormat="1" applyFont="1" applyFill="1" applyBorder="1"/>
    <xf numFmtId="166"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4"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43" fontId="0" fillId="0" borderId="1" xfId="0" applyNumberFormat="1" applyBorder="1"/>
    <xf numFmtId="169" fontId="38" fillId="0" borderId="1" xfId="0" applyNumberFormat="1" applyFont="1" applyBorder="1"/>
    <xf numFmtId="165" fontId="38" fillId="0" borderId="1" xfId="0" applyNumberFormat="1" applyFont="1" applyBorder="1"/>
    <xf numFmtId="0" fontId="41" fillId="0" borderId="0" xfId="0" applyFont="1" applyAlignment="1">
      <alignment horizontal="justify" vertical="center" wrapText="1"/>
    </xf>
    <xf numFmtId="0" fontId="42" fillId="14" borderId="66" xfId="0" applyFont="1" applyFill="1" applyBorder="1" applyAlignment="1">
      <alignment horizontal="center" vertical="center" wrapText="1"/>
    </xf>
    <xf numFmtId="0" fontId="44" fillId="14" borderId="67" xfId="0" applyFont="1" applyFill="1" applyBorder="1" applyAlignment="1">
      <alignment horizontal="center" vertical="center" wrapText="1"/>
    </xf>
    <xf numFmtId="0" fontId="40" fillId="0" borderId="68" xfId="0" applyFont="1" applyBorder="1" applyAlignment="1">
      <alignment horizontal="center" vertical="center" wrapText="1"/>
    </xf>
    <xf numFmtId="10" fontId="40" fillId="0" borderId="69" xfId="0" applyNumberFormat="1" applyFont="1" applyBorder="1" applyAlignment="1">
      <alignment horizontal="center" vertical="center" wrapText="1"/>
    </xf>
    <xf numFmtId="0" fontId="44" fillId="15" borderId="68" xfId="0" applyFont="1" applyFill="1" applyBorder="1" applyAlignment="1">
      <alignment horizontal="center" vertical="center" wrapText="1"/>
    </xf>
    <xf numFmtId="10" fontId="44" fillId="15" borderId="69"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22" xfId="0" applyFont="1" applyBorder="1" applyAlignment="1">
      <alignment horizontal="left"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0" fontId="0" fillId="0" borderId="28" xfId="0" applyBorder="1" applyAlignment="1">
      <alignment horizontal="left" vertical="center"/>
    </xf>
    <xf numFmtId="0" fontId="27" fillId="0" borderId="0" xfId="0" applyFont="1" applyAlignment="1">
      <alignment vertical="center"/>
    </xf>
    <xf numFmtId="0" fontId="10" fillId="0" borderId="0" xfId="0" applyFont="1"/>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9" fontId="0" fillId="10" borderId="4" xfId="0" applyNumberFormat="1" applyFill="1" applyBorder="1" applyAlignment="1">
      <alignment horizontal="center" vertical="center"/>
    </xf>
    <xf numFmtId="10" fontId="0" fillId="10" borderId="4" xfId="0" applyNumberFormat="1" applyFill="1" applyBorder="1" applyAlignment="1">
      <alignment horizontal="center" vertic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2" fontId="0" fillId="10" borderId="4" xfId="0" applyNumberFormat="1" applyFill="1" applyBorder="1"/>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6"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6" fillId="0" borderId="47" xfId="0" applyFont="1" applyBorder="1" applyAlignment="1">
      <alignment horizontal="center" vertical="center"/>
    </xf>
    <xf numFmtId="0" fontId="16" fillId="0" borderId="47" xfId="0" applyFont="1" applyBorder="1" applyAlignment="1">
      <alignment horizontal="center" vertical="center" wrapText="1"/>
    </xf>
    <xf numFmtId="0" fontId="19" fillId="6" borderId="5" xfId="0" applyFont="1" applyFill="1" applyBorder="1" applyAlignment="1">
      <alignment horizontal="center" vertical="center" wrapText="1"/>
    </xf>
    <xf numFmtId="0" fontId="19" fillId="6" borderId="1" xfId="0" applyFont="1" applyFill="1" applyBorder="1" applyAlignment="1">
      <alignment horizontal="center" vertical="center"/>
    </xf>
    <xf numFmtId="0" fontId="19" fillId="6" borderId="4" xfId="0" applyFont="1" applyFill="1" applyBorder="1" applyAlignment="1">
      <alignment horizontal="center" vertical="center"/>
    </xf>
    <xf numFmtId="0" fontId="20" fillId="6" borderId="6" xfId="0" applyFont="1" applyFill="1" applyBorder="1" applyAlignment="1">
      <alignment horizontal="center" vertical="center" wrapText="1"/>
    </xf>
    <xf numFmtId="0" fontId="20" fillId="6" borderId="47"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1"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2" fontId="16" fillId="0" borderId="10" xfId="0" applyNumberFormat="1" applyFont="1" applyBorder="1" applyAlignment="1">
      <alignment horizontal="center" vertical="center"/>
    </xf>
    <xf numFmtId="2" fontId="16" fillId="0" borderId="46"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1"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2" fontId="16" fillId="0" borderId="1" xfId="0" applyNumberFormat="1" applyFont="1" applyBorder="1" applyAlignment="1">
      <alignment horizontal="center" vertical="center"/>
    </xf>
    <xf numFmtId="2" fontId="16" fillId="0" borderId="1" xfId="0" applyNumberFormat="1" applyFont="1" applyBorder="1" applyAlignment="1">
      <alignment horizontal="center" vertical="center" wrapText="1"/>
    </xf>
    <xf numFmtId="2" fontId="8" fillId="0" borderId="4"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51" xfId="0" applyNumberFormat="1" applyFont="1" applyFill="1" applyBorder="1" applyAlignment="1">
      <alignment horizontal="center" vertical="center"/>
    </xf>
    <xf numFmtId="2" fontId="16" fillId="6" borderId="52" xfId="0" applyNumberFormat="1" applyFont="1" applyFill="1" applyBorder="1" applyAlignment="1">
      <alignment horizontal="center" vertical="center"/>
    </xf>
    <xf numFmtId="2" fontId="16"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1" fillId="0" borderId="46" xfId="0" applyFont="1" applyBorder="1" applyAlignment="1">
      <alignment horizontal="justify" vertical="center"/>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6" fillId="6" borderId="2" xfId="0" applyFont="1" applyFill="1" applyBorder="1" applyAlignment="1">
      <alignment horizontal="center" vertical="center"/>
    </xf>
    <xf numFmtId="2" fontId="16" fillId="0" borderId="46" xfId="0" applyNumberFormat="1" applyFont="1" applyBorder="1" applyAlignment="1">
      <alignment horizontal="center" vertical="center"/>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1"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6" fillId="0" borderId="62" xfId="0" applyFont="1" applyBorder="1" applyAlignment="1">
      <alignment horizontal="center" vertical="center"/>
    </xf>
    <xf numFmtId="0" fontId="16" fillId="0" borderId="62" xfId="0" applyFont="1" applyBorder="1" applyAlignment="1">
      <alignment horizontal="center" vertical="center" wrapText="1"/>
    </xf>
    <xf numFmtId="0" fontId="19" fillId="6" borderId="1" xfId="0" applyFont="1" applyFill="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8" fillId="0" borderId="1" xfId="0" applyFont="1" applyBorder="1" applyAlignment="1">
      <alignment horizontal="center" vertical="center"/>
    </xf>
    <xf numFmtId="0" fontId="20" fillId="6" borderId="48" xfId="0" applyFont="1" applyFill="1" applyBorder="1" applyAlignment="1">
      <alignment horizontal="center" vertical="center" wrapText="1"/>
    </xf>
    <xf numFmtId="0" fontId="20" fillId="6" borderId="62" xfId="0" applyFont="1" applyFill="1" applyBorder="1" applyAlignment="1">
      <alignment horizontal="center" vertical="center" wrapText="1"/>
    </xf>
    <xf numFmtId="0" fontId="20" fillId="6" borderId="49" xfId="0" applyFont="1" applyFill="1" applyBorder="1" applyAlignment="1">
      <alignment horizontal="center" vertical="center" wrapText="1"/>
    </xf>
    <xf numFmtId="0" fontId="1" fillId="0" borderId="1" xfId="0" applyFont="1" applyBorder="1" applyAlignment="1">
      <alignment vertical="center" wrapText="1"/>
    </xf>
    <xf numFmtId="0" fontId="28" fillId="0" borderId="46" xfId="0" applyFont="1" applyBorder="1" applyAlignment="1">
      <alignment horizontal="justify" vertical="center" wrapText="1"/>
    </xf>
    <xf numFmtId="0" fontId="28" fillId="0" borderId="46" xfId="0" applyFont="1" applyBorder="1" applyAlignment="1">
      <alignment horizontal="center" vertical="center"/>
    </xf>
    <xf numFmtId="0" fontId="16" fillId="6" borderId="10" xfId="0" applyFont="1" applyFill="1" applyBorder="1" applyAlignment="1">
      <alignment horizontal="center" vertical="center"/>
    </xf>
    <xf numFmtId="0" fontId="1" fillId="0" borderId="65" xfId="0" applyFont="1" applyBorder="1" applyAlignment="1">
      <alignment vertical="center" wrapText="1"/>
    </xf>
    <xf numFmtId="2" fontId="1" fillId="0" borderId="10" xfId="0" applyNumberFormat="1" applyFont="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8" fillId="10" borderId="46"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28" fillId="10" borderId="46" xfId="0" applyFont="1" applyFill="1" applyBorder="1" applyAlignment="1">
      <alignment horizontal="center" vertical="center"/>
    </xf>
    <xf numFmtId="0" fontId="28" fillId="10" borderId="1" xfId="0" applyFont="1" applyFill="1" applyBorder="1" applyAlignment="1">
      <alignment horizontal="center" vertical="center"/>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2" fillId="6" borderId="22" xfId="0" applyFont="1" applyFill="1" applyBorder="1" applyAlignment="1">
      <alignment vertical="center"/>
    </xf>
    <xf numFmtId="0" fontId="2" fillId="6" borderId="20" xfId="0" applyFont="1" applyFill="1" applyBorder="1" applyAlignment="1">
      <alignment vertical="center"/>
    </xf>
    <xf numFmtId="0" fontId="2" fillId="6" borderId="21" xfId="0" applyFont="1" applyFill="1" applyBorder="1" applyAlignment="1">
      <alignment horizontal="right" vertical="center"/>
    </xf>
    <xf numFmtId="43" fontId="2" fillId="6" borderId="13" xfId="0" applyNumberFormat="1" applyFont="1" applyFill="1" applyBorder="1" applyAlignment="1">
      <alignment horizontal="center" vertical="center"/>
    </xf>
    <xf numFmtId="0" fontId="43" fillId="0" borderId="0" xfId="0" applyFont="1" applyAlignment="1">
      <alignment horizontal="center" vertical="center" wrapText="1"/>
    </xf>
    <xf numFmtId="2" fontId="0" fillId="10" borderId="1" xfId="0" applyNumberFormat="1" applyFill="1" applyBorder="1"/>
    <xf numFmtId="0" fontId="2" fillId="0" borderId="1" xfId="0" applyFont="1" applyBorder="1" applyAlignment="1">
      <alignment vertical="center" wrapText="1"/>
    </xf>
    <xf numFmtId="2" fontId="2" fillId="7" borderId="1" xfId="0" applyNumberFormat="1" applyFont="1" applyFill="1" applyBorder="1"/>
    <xf numFmtId="0" fontId="2" fillId="7" borderId="1" xfId="0" applyFont="1" applyFill="1" applyBorder="1"/>
    <xf numFmtId="0" fontId="2" fillId="0" borderId="0" xfId="0" applyFont="1" applyAlignment="1">
      <alignment horizontal="left" wrapText="1"/>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4"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wrapText="1"/>
    </xf>
    <xf numFmtId="0" fontId="20"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4" fillId="0" borderId="1" xfId="0" applyFont="1" applyBorder="1" applyAlignment="1">
      <alignment horizontal="left" vertical="center"/>
    </xf>
    <xf numFmtId="0" fontId="30" fillId="0" borderId="26" xfId="0" applyFont="1" applyBorder="1" applyAlignment="1">
      <alignment horizontal="center"/>
    </xf>
    <xf numFmtId="0" fontId="30" fillId="0" borderId="12" xfId="0" applyFont="1" applyBorder="1" applyAlignment="1">
      <alignment horizontal="center"/>
    </xf>
    <xf numFmtId="0" fontId="30"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36" fillId="13" borderId="1" xfId="0" applyFont="1" applyFill="1" applyBorder="1" applyAlignment="1">
      <alignment horizontal="center" vertical="center"/>
    </xf>
    <xf numFmtId="0" fontId="36" fillId="4" borderId="1" xfId="0" applyFont="1" applyFill="1" applyBorder="1" applyAlignment="1">
      <alignment horizontal="left" vertical="center"/>
    </xf>
    <xf numFmtId="2" fontId="0" fillId="0" borderId="1" xfId="0" applyNumberFormat="1" applyBorder="1" applyAlignment="1">
      <alignment horizontal="center" vertical="center"/>
    </xf>
    <xf numFmtId="0" fontId="14" fillId="0" borderId="33" xfId="0" applyFont="1" applyBorder="1" applyAlignment="1">
      <alignment vertical="center" wrapText="1"/>
    </xf>
    <xf numFmtId="0" fontId="37" fillId="0" borderId="34" xfId="0" applyFont="1" applyBorder="1" applyAlignment="1">
      <alignment vertical="center" wrapText="1"/>
    </xf>
    <xf numFmtId="0" fontId="37" fillId="0" borderId="35" xfId="0" applyFont="1" applyBorder="1" applyAlignment="1">
      <alignment vertical="center" wrapText="1"/>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0" fillId="0" borderId="26" xfId="0" applyBorder="1" applyAlignment="1">
      <alignment horizontal="justify" vertical="justify"/>
    </xf>
    <xf numFmtId="0" fontId="0" fillId="0" borderId="12" xfId="0" applyBorder="1" applyAlignment="1">
      <alignment horizontal="justify" vertical="justify"/>
    </xf>
    <xf numFmtId="0" fontId="0" fillId="0" borderId="27" xfId="0" applyBorder="1" applyAlignment="1">
      <alignment horizontal="justify" vertical="justify"/>
    </xf>
    <xf numFmtId="2" fontId="0" fillId="0" borderId="26" xfId="0" applyNumberFormat="1" applyBorder="1" applyAlignment="1">
      <alignment horizontal="center"/>
    </xf>
    <xf numFmtId="2" fontId="0" fillId="0" borderId="12" xfId="0" applyNumberFormat="1" applyBorder="1" applyAlignment="1">
      <alignment horizontal="center"/>
    </xf>
    <xf numFmtId="2" fontId="0" fillId="0" borderId="27" xfId="0" applyNumberFormat="1" applyBorder="1" applyAlignment="1">
      <alignment horizontal="center"/>
    </xf>
    <xf numFmtId="0" fontId="0" fillId="0" borderId="26" xfId="0" applyBorder="1" applyAlignment="1">
      <alignment horizontal="justify" vertical="justify" wrapText="1"/>
    </xf>
    <xf numFmtId="0" fontId="0" fillId="0" borderId="12" xfId="0" applyBorder="1" applyAlignment="1">
      <alignment horizontal="justify" vertical="justify" wrapText="1"/>
    </xf>
    <xf numFmtId="0" fontId="0" fillId="0" borderId="27" xfId="0" applyBorder="1" applyAlignment="1">
      <alignment horizontal="justify" vertical="justify" wrapText="1"/>
    </xf>
    <xf numFmtId="0" fontId="0" fillId="0" borderId="1" xfId="0" applyBorder="1" applyAlignment="1">
      <alignment horizontal="justify" vertical="justify"/>
    </xf>
    <xf numFmtId="2" fontId="0" fillId="0" borderId="1" xfId="0" applyNumberFormat="1" applyBorder="1" applyAlignment="1">
      <alignment horizontal="center"/>
    </xf>
    <xf numFmtId="0" fontId="0" fillId="0" borderId="1" xfId="0" applyBorder="1" applyAlignment="1">
      <alignment horizontal="justify" vertical="justify" wrapText="1"/>
    </xf>
    <xf numFmtId="0" fontId="2" fillId="0" borderId="2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 xfId="0" applyFont="1" applyBorder="1" applyAlignment="1">
      <alignment horizontal="center" vertical="center" wrapText="1"/>
    </xf>
    <xf numFmtId="2" fontId="0" fillId="10" borderId="26" xfId="0" applyNumberFormat="1" applyFill="1" applyBorder="1" applyAlignment="1">
      <alignment horizontal="center"/>
    </xf>
    <xf numFmtId="2" fontId="0" fillId="10" borderId="27" xfId="0" applyNumberFormat="1" applyFill="1" applyBorder="1" applyAlignment="1">
      <alignment horizontal="center"/>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7" fillId="0" borderId="0" xfId="0" applyFont="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69" fontId="36" fillId="4" borderId="1" xfId="0" applyNumberFormat="1" applyFont="1" applyFill="1" applyBorder="1" applyAlignment="1">
      <alignment horizontal="center" vertical="center"/>
    </xf>
    <xf numFmtId="0" fontId="2" fillId="7" borderId="1" xfId="0" applyFont="1" applyFill="1" applyBorder="1" applyAlignment="1">
      <alignment horizontal="left" wrapText="1"/>
    </xf>
    <xf numFmtId="0" fontId="2" fillId="4" borderId="1" xfId="0" applyFont="1" applyFill="1" applyBorder="1" applyAlignment="1">
      <alignment horizontal="center" vertical="center"/>
    </xf>
    <xf numFmtId="2" fontId="0" fillId="10" borderId="1" xfId="0" applyNumberFormat="1" applyFill="1" applyBorder="1" applyAlignment="1">
      <alignment horizontal="center"/>
    </xf>
    <xf numFmtId="0" fontId="2" fillId="0" borderId="57"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center" vertical="center" wrapText="1"/>
    </xf>
    <xf numFmtId="0" fontId="2" fillId="0" borderId="4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50" xfId="0" applyFont="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14"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8" fillId="4" borderId="22" xfId="0" applyFont="1" applyFill="1" applyBorder="1" applyAlignment="1">
      <alignment horizontal="center" vertical="center"/>
    </xf>
    <xf numFmtId="0" fontId="8"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7" fillId="0" borderId="34" xfId="0" applyFont="1" applyBorder="1" applyAlignment="1">
      <alignment horizontal="left"/>
    </xf>
    <xf numFmtId="0" fontId="7" fillId="0" borderId="0" xfId="0" applyFont="1" applyAlignment="1">
      <alignment horizontal="left"/>
    </xf>
    <xf numFmtId="0" fontId="7"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1" fillId="4" borderId="22"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14"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2" fontId="15" fillId="10" borderId="22" xfId="0" applyNumberFormat="1"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6" fillId="6" borderId="46" xfId="0" applyFont="1" applyFill="1" applyBorder="1" applyAlignment="1">
      <alignment horizontal="left" vertical="center"/>
    </xf>
    <xf numFmtId="0" fontId="17" fillId="6" borderId="46" xfId="4" applyFill="1" applyBorder="1" applyAlignment="1" applyProtection="1">
      <alignment horizontal="left" vertical="center" wrapText="1"/>
    </xf>
    <xf numFmtId="0" fontId="16" fillId="6" borderId="46" xfId="0" applyFont="1" applyFill="1" applyBorder="1" applyAlignment="1">
      <alignment horizontal="left" vertical="center" wrapText="1"/>
    </xf>
    <xf numFmtId="0" fontId="16" fillId="0" borderId="65" xfId="0" applyFont="1" applyBorder="1" applyAlignment="1">
      <alignment vertical="center"/>
    </xf>
    <xf numFmtId="0" fontId="16" fillId="0" borderId="47" xfId="0" applyFont="1" applyBorder="1" applyAlignment="1">
      <alignment horizontal="left" vertical="center"/>
    </xf>
    <xf numFmtId="0" fontId="17" fillId="0" borderId="47" xfId="4" applyBorder="1" applyAlignment="1" applyProtection="1">
      <alignment horizontal="left" vertical="center" wrapText="1"/>
    </xf>
    <xf numFmtId="0" fontId="16" fillId="0" borderId="47" xfId="0" applyFont="1" applyBorder="1" applyAlignment="1">
      <alignment horizontal="left" vertical="center" wrapText="1"/>
    </xf>
    <xf numFmtId="0" fontId="16" fillId="0" borderId="1" xfId="0" applyFont="1" applyBorder="1" applyAlignment="1">
      <alignment horizontal="left" vertical="center"/>
    </xf>
    <xf numFmtId="0" fontId="17" fillId="0" borderId="1" xfId="4" applyBorder="1" applyAlignment="1" applyProtection="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xf>
    <xf numFmtId="0" fontId="16" fillId="7" borderId="1" xfId="0" applyFont="1" applyFill="1" applyBorder="1" applyAlignment="1">
      <alignment horizontal="left" vertical="center"/>
    </xf>
    <xf numFmtId="0" fontId="17" fillId="7" borderId="1" xfId="4" applyFill="1" applyBorder="1" applyAlignment="1" applyProtection="1">
      <alignment horizontal="left" vertical="center" wrapText="1"/>
    </xf>
    <xf numFmtId="0" fontId="18" fillId="7" borderId="1" xfId="4" applyFont="1" applyFill="1" applyBorder="1" applyAlignment="1" applyProtection="1">
      <alignment horizontal="left" vertical="center" wrapText="1"/>
    </xf>
    <xf numFmtId="0" fontId="16" fillId="7" borderId="4" xfId="0" applyFont="1" applyFill="1" applyBorder="1" applyAlignment="1">
      <alignment horizontal="left" vertical="center"/>
    </xf>
    <xf numFmtId="0" fontId="16" fillId="0" borderId="7"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6" fillId="6" borderId="3" xfId="0" applyFont="1" applyFill="1" applyBorder="1" applyAlignment="1">
      <alignment horizontal="left" vertical="center" wrapText="1"/>
    </xf>
    <xf numFmtId="0" fontId="16" fillId="0" borderId="4" xfId="0" applyFont="1" applyBorder="1" applyAlignment="1">
      <alignment horizontal="left" vertical="center" wrapText="1"/>
    </xf>
    <xf numFmtId="0" fontId="16" fillId="6" borderId="65" xfId="0" applyFont="1" applyFill="1" applyBorder="1" applyAlignment="1">
      <alignment vertical="center" wrapText="1"/>
    </xf>
    <xf numFmtId="0" fontId="17" fillId="6" borderId="65" xfId="4" applyFill="1" applyBorder="1" applyAlignment="1" applyProtection="1">
      <alignment horizontal="left" vertical="center" wrapText="1"/>
    </xf>
    <xf numFmtId="0" fontId="16" fillId="6" borderId="65" xfId="0" applyFont="1" applyFill="1" applyBorder="1" applyAlignment="1">
      <alignment horizontal="left" vertical="center" wrapText="1"/>
    </xf>
    <xf numFmtId="0" fontId="16" fillId="6" borderId="1" xfId="0" applyFont="1" applyFill="1" applyBorder="1" applyAlignment="1">
      <alignment horizontal="left" vertical="center" wrapText="1"/>
    </xf>
    <xf numFmtId="0" fontId="16" fillId="6" borderId="4" xfId="0" applyFont="1" applyFill="1" applyBorder="1" applyAlignment="1">
      <alignment horizontal="left" vertical="center" wrapText="1"/>
    </xf>
    <xf numFmtId="0" fontId="39" fillId="0" borderId="65" xfId="6" applyBorder="1" applyAlignment="1" applyProtection="1">
      <alignment horizontal="left" vertical="center"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6" fillId="0" borderId="57" xfId="0" applyFont="1" applyBorder="1" applyAlignment="1">
      <alignment horizontal="left" vertical="top" wrapText="1"/>
    </xf>
    <xf numFmtId="0" fontId="16" fillId="0" borderId="59" xfId="0" applyFont="1" applyBorder="1" applyAlignment="1">
      <alignment horizontal="left" vertical="top" wrapText="1"/>
    </xf>
    <xf numFmtId="0" fontId="16" fillId="0" borderId="58" xfId="0" applyFont="1" applyBorder="1" applyAlignment="1">
      <alignment horizontal="left" vertical="top" wrapText="1"/>
    </xf>
    <xf numFmtId="0" fontId="16" fillId="0" borderId="38" xfId="0" applyFont="1" applyBorder="1" applyAlignment="1">
      <alignment horizontal="left" vertical="top" wrapText="1"/>
    </xf>
    <xf numFmtId="0" fontId="16" fillId="0" borderId="0" xfId="0" applyFont="1" applyAlignment="1">
      <alignment horizontal="left" vertical="top" wrapText="1"/>
    </xf>
    <xf numFmtId="0" fontId="16" fillId="0" borderId="42" xfId="0" applyFont="1" applyBorder="1" applyAlignment="1">
      <alignment horizontal="left" vertical="top" wrapText="1"/>
    </xf>
    <xf numFmtId="0" fontId="16" fillId="0" borderId="31" xfId="0" applyFont="1" applyBorder="1" applyAlignment="1">
      <alignment horizontal="left" vertical="top" wrapText="1"/>
    </xf>
    <xf numFmtId="0" fontId="16" fillId="0" borderId="32" xfId="0" applyFont="1" applyBorder="1" applyAlignment="1">
      <alignment horizontal="left" vertical="top" wrapText="1"/>
    </xf>
    <xf numFmtId="0" fontId="16"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2" fontId="8" fillId="8" borderId="31" xfId="0" applyNumberFormat="1" applyFont="1" applyFill="1" applyBorder="1" applyAlignment="1">
      <alignment horizontal="center" vertical="center"/>
    </xf>
    <xf numFmtId="2" fontId="8"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8" fillId="12" borderId="21" xfId="0" applyFont="1" applyFill="1" applyBorder="1" applyAlignment="1">
      <alignment horizontal="left" vertical="center"/>
    </xf>
    <xf numFmtId="0" fontId="8" fillId="12" borderId="45"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6" fillId="0" borderId="48" xfId="0" applyFont="1" applyBorder="1" applyAlignment="1">
      <alignment horizontal="left" vertical="center"/>
    </xf>
    <xf numFmtId="0" fontId="16" fillId="0" borderId="62" xfId="0" applyFont="1" applyBorder="1" applyAlignment="1">
      <alignment horizontal="left" vertical="center"/>
    </xf>
    <xf numFmtId="0" fontId="16" fillId="0" borderId="2" xfId="0" applyFont="1" applyBorder="1" applyAlignment="1">
      <alignment horizontal="left" vertical="center"/>
    </xf>
    <xf numFmtId="0" fontId="16"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8" fillId="8" borderId="22"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2"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57" xfId="0" applyFont="1" applyFill="1" applyBorder="1" applyAlignment="1">
      <alignment horizontal="center" vertical="center"/>
    </xf>
    <xf numFmtId="0" fontId="8" fillId="6" borderId="59" xfId="0" applyFont="1" applyFill="1" applyBorder="1" applyAlignment="1">
      <alignment horizontal="center" vertical="center"/>
    </xf>
    <xf numFmtId="0" fontId="8"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7" borderId="5" xfId="0" applyFont="1" applyFill="1" applyBorder="1" applyAlignment="1">
      <alignment horizontal="left" vertical="center"/>
    </xf>
    <xf numFmtId="0" fontId="39" fillId="7" borderId="1" xfId="6" applyFill="1" applyBorder="1" applyAlignment="1" applyProtection="1">
      <alignment horizontal="left" vertical="center" wrapText="1"/>
    </xf>
    <xf numFmtId="0" fontId="39" fillId="7" borderId="1" xfId="6" applyFill="1" applyBorder="1" applyAlignment="1">
      <alignment horizontal="left" vertical="center" wrapText="1"/>
    </xf>
    <xf numFmtId="0" fontId="16" fillId="0" borderId="6" xfId="0" applyFont="1" applyBorder="1" applyAlignment="1">
      <alignment horizontal="left" vertical="center"/>
    </xf>
    <xf numFmtId="0" fontId="17" fillId="0" borderId="29" xfId="4" applyBorder="1" applyAlignment="1" applyProtection="1">
      <alignment horizontal="left" vertical="center" wrapText="1"/>
    </xf>
    <xf numFmtId="0" fontId="16" fillId="0" borderId="16" xfId="0" applyFont="1" applyBorder="1" applyAlignment="1">
      <alignment horizontal="left" vertical="center" wrapText="1"/>
    </xf>
    <xf numFmtId="0" fontId="16" fillId="0" borderId="30" xfId="0" applyFont="1" applyBorder="1" applyAlignment="1">
      <alignment horizontal="left" vertical="center" wrapText="1"/>
    </xf>
    <xf numFmtId="0" fontId="16" fillId="6" borderId="2" xfId="0" applyFont="1" applyFill="1" applyBorder="1" applyAlignment="1">
      <alignment horizontal="left" vertical="center" wrapText="1"/>
    </xf>
    <xf numFmtId="0" fontId="17" fillId="6" borderId="46" xfId="4" applyFill="1" applyBorder="1" applyAlignment="1" applyProtection="1">
      <alignment horizontal="left" vertical="top" wrapText="1"/>
    </xf>
    <xf numFmtId="0" fontId="16" fillId="6" borderId="46" xfId="0" applyFont="1" applyFill="1" applyBorder="1" applyAlignment="1">
      <alignment horizontal="left" vertical="top" wrapText="1"/>
    </xf>
    <xf numFmtId="0" fontId="16" fillId="0" borderId="5" xfId="0" applyFont="1" applyBorder="1" applyAlignment="1">
      <alignment horizontal="left" vertical="center"/>
    </xf>
    <xf numFmtId="0" fontId="16" fillId="6" borderId="5" xfId="0" applyFont="1" applyFill="1" applyBorder="1" applyAlignment="1">
      <alignment horizontal="left" vertical="center" wrapText="1"/>
    </xf>
    <xf numFmtId="0" fontId="17" fillId="6" borderId="1" xfId="4" applyFill="1" applyBorder="1" applyAlignment="1" applyProtection="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6" borderId="26" xfId="0" applyFont="1" applyFill="1" applyBorder="1" applyAlignment="1">
      <alignment horizontal="left" vertical="center" wrapText="1"/>
    </xf>
    <xf numFmtId="0" fontId="16" fillId="6" borderId="12" xfId="0" applyFont="1" applyFill="1" applyBorder="1" applyAlignment="1">
      <alignment horizontal="left" vertical="center" wrapText="1"/>
    </xf>
    <xf numFmtId="0" fontId="16" fillId="6" borderId="27" xfId="0" applyFont="1" applyFill="1" applyBorder="1" applyAlignment="1">
      <alignment horizontal="left" vertical="center" wrapText="1"/>
    </xf>
    <xf numFmtId="0" fontId="17" fillId="6" borderId="26" xfId="4" applyFill="1" applyBorder="1" applyAlignment="1" applyProtection="1">
      <alignment horizontal="left" vertical="center" wrapText="1"/>
    </xf>
    <xf numFmtId="0" fontId="17" fillId="6" borderId="12" xfId="4" applyFill="1" applyBorder="1" applyAlignment="1" applyProtection="1">
      <alignment horizontal="left" vertical="center" wrapText="1"/>
    </xf>
    <xf numFmtId="0" fontId="17" fillId="6" borderId="27" xfId="4" applyFill="1" applyBorder="1" applyAlignment="1" applyProtection="1">
      <alignment horizontal="left" vertical="center" wrapText="1"/>
    </xf>
    <xf numFmtId="0" fontId="16" fillId="6" borderId="72" xfId="0" applyFont="1" applyFill="1" applyBorder="1" applyAlignment="1">
      <alignment horizontal="left" vertical="center" wrapText="1"/>
    </xf>
    <xf numFmtId="0" fontId="16" fillId="6" borderId="55" xfId="0" applyFont="1" applyFill="1" applyBorder="1" applyAlignment="1">
      <alignment horizontal="left" vertical="center" wrapText="1"/>
    </xf>
    <xf numFmtId="0" fontId="16" fillId="0" borderId="26" xfId="0" applyFont="1" applyBorder="1" applyAlignment="1">
      <alignment horizontal="left" vertical="center"/>
    </xf>
    <xf numFmtId="0" fontId="16" fillId="0" borderId="12" xfId="0" applyFont="1" applyBorder="1" applyAlignment="1">
      <alignment horizontal="left" vertical="center"/>
    </xf>
    <xf numFmtId="0" fontId="16" fillId="0" borderId="27" xfId="0" applyFont="1" applyBorder="1" applyAlignment="1">
      <alignment horizontal="left" vertical="center"/>
    </xf>
    <xf numFmtId="0" fontId="17" fillId="0" borderId="26" xfId="4" applyBorder="1" applyAlignment="1" applyProtection="1">
      <alignment horizontal="left" vertical="center" wrapText="1"/>
    </xf>
    <xf numFmtId="0" fontId="17" fillId="0" borderId="12" xfId="4" applyBorder="1" applyAlignment="1" applyProtection="1">
      <alignment horizontal="left" vertical="center" wrapText="1"/>
    </xf>
    <xf numFmtId="0" fontId="17" fillId="0" borderId="27" xfId="4" applyBorder="1" applyAlignment="1" applyProtection="1">
      <alignment horizontal="left" vertical="center" wrapText="1"/>
    </xf>
    <xf numFmtId="0" fontId="16" fillId="0" borderId="71" xfId="0" applyFont="1" applyBorder="1" applyAlignment="1">
      <alignment horizontal="left" vertical="center"/>
    </xf>
    <xf numFmtId="0" fontId="16" fillId="6" borderId="71" xfId="0" applyFont="1" applyFill="1" applyBorder="1" applyAlignment="1">
      <alignment horizontal="left" vertical="center" wrapText="1"/>
    </xf>
    <xf numFmtId="0" fontId="17" fillId="0" borderId="26" xfId="4" applyBorder="1" applyAlignment="1" applyProtection="1">
      <alignment horizontal="left" vertical="center"/>
    </xf>
    <xf numFmtId="0" fontId="17" fillId="0" borderId="71" xfId="4" applyBorder="1" applyAlignment="1" applyProtection="1">
      <alignment horizontal="left" vertical="center"/>
    </xf>
    <xf numFmtId="0" fontId="2" fillId="6" borderId="72" xfId="0"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52" xfId="0" applyFont="1" applyFill="1" applyBorder="1" applyAlignment="1">
      <alignment horizontal="center" vertical="center" wrapText="1"/>
    </xf>
    <xf numFmtId="0" fontId="16" fillId="0" borderId="29" xfId="0" applyFont="1" applyBorder="1" applyAlignment="1">
      <alignment horizontal="left" vertical="center"/>
    </xf>
    <xf numFmtId="0" fontId="16" fillId="0" borderId="16" xfId="0" applyFont="1" applyBorder="1" applyAlignment="1">
      <alignment horizontal="left" vertical="center"/>
    </xf>
    <xf numFmtId="0" fontId="16" fillId="0" borderId="30" xfId="0" applyFont="1" applyBorder="1" applyAlignment="1">
      <alignment horizontal="left" vertical="center"/>
    </xf>
    <xf numFmtId="0" fontId="17" fillId="0" borderId="16" xfId="4" applyBorder="1" applyAlignment="1" applyProtection="1">
      <alignment horizontal="left" vertical="center" wrapText="1"/>
    </xf>
    <xf numFmtId="0" fontId="17" fillId="0" borderId="30" xfId="4" applyBorder="1" applyAlignment="1" applyProtection="1">
      <alignment horizontal="left" vertical="center" wrapText="1"/>
    </xf>
    <xf numFmtId="0" fontId="16" fillId="0" borderId="76" xfId="0" applyFont="1" applyBorder="1" applyAlignment="1">
      <alignment horizontal="left" vertical="center"/>
    </xf>
    <xf numFmtId="0" fontId="2" fillId="6" borderId="75" xfId="0" applyFont="1" applyFill="1" applyBorder="1" applyAlignment="1">
      <alignment horizontal="center" vertical="center" textRotation="90"/>
    </xf>
    <xf numFmtId="0" fontId="2" fillId="6" borderId="63" xfId="0" applyFont="1" applyFill="1" applyBorder="1" applyAlignment="1">
      <alignment horizontal="center" vertical="center" textRotation="90"/>
    </xf>
    <xf numFmtId="0" fontId="2" fillId="6" borderId="51" xfId="0" applyFont="1" applyFill="1" applyBorder="1" applyAlignment="1">
      <alignment horizontal="center" vertical="center" textRotation="90"/>
    </xf>
    <xf numFmtId="0" fontId="2" fillId="6" borderId="74" xfId="0" applyFont="1" applyFill="1" applyBorder="1" applyAlignment="1">
      <alignment horizontal="center" vertical="center" wrapText="1"/>
    </xf>
    <xf numFmtId="0" fontId="2" fillId="6" borderId="41" xfId="0" applyFont="1" applyFill="1" applyBorder="1" applyAlignment="1">
      <alignment horizontal="center" vertical="center" wrapText="1"/>
    </xf>
    <xf numFmtId="0" fontId="2" fillId="6" borderId="74" xfId="0" applyFont="1" applyFill="1" applyBorder="1" applyAlignment="1">
      <alignment horizontal="center" vertical="center" textRotation="90"/>
    </xf>
    <xf numFmtId="0" fontId="2" fillId="6" borderId="41" xfId="0" applyFont="1" applyFill="1" applyBorder="1" applyAlignment="1">
      <alignment horizontal="center" vertical="center" textRotation="90"/>
    </xf>
    <xf numFmtId="0" fontId="2" fillId="6" borderId="52" xfId="0" applyFont="1" applyFill="1" applyBorder="1" applyAlignment="1">
      <alignment horizontal="center" vertical="center" textRotation="90"/>
    </xf>
    <xf numFmtId="0" fontId="1" fillId="6" borderId="72" xfId="0" applyFont="1" applyFill="1" applyBorder="1" applyAlignment="1">
      <alignment horizontal="center"/>
    </xf>
    <xf numFmtId="0" fontId="1" fillId="6" borderId="73" xfId="0" applyFont="1" applyFill="1" applyBorder="1" applyAlignment="1">
      <alignment horizontal="center"/>
    </xf>
    <xf numFmtId="0" fontId="1" fillId="0" borderId="57" xfId="0" applyFont="1" applyBorder="1" applyAlignment="1">
      <alignment horizontal="left" vertical="top" wrapText="1"/>
    </xf>
    <xf numFmtId="0" fontId="1" fillId="0" borderId="59" xfId="0" applyFont="1" applyBorder="1" applyAlignment="1">
      <alignment horizontal="left" vertical="top" wrapText="1"/>
    </xf>
    <xf numFmtId="0" fontId="1" fillId="0" borderId="58" xfId="0" applyFont="1" applyBorder="1" applyAlignment="1">
      <alignment horizontal="left" vertical="top" wrapText="1"/>
    </xf>
    <xf numFmtId="0" fontId="1" fillId="0" borderId="38" xfId="0" applyFont="1" applyBorder="1" applyAlignment="1">
      <alignment horizontal="left" vertical="top" wrapText="1"/>
    </xf>
    <xf numFmtId="0" fontId="1" fillId="0" borderId="0" xfId="0" applyFont="1" applyAlignment="1">
      <alignment horizontal="left" vertical="top" wrapText="1"/>
    </xf>
    <xf numFmtId="0" fontId="1" fillId="0" borderId="42" xfId="0" applyFont="1" applyBorder="1" applyAlignment="1">
      <alignment horizontal="left" vertical="top" wrapText="1"/>
    </xf>
    <xf numFmtId="0" fontId="1" fillId="0" borderId="31" xfId="0" applyFont="1" applyBorder="1" applyAlignment="1">
      <alignment horizontal="left" vertical="top" wrapText="1"/>
    </xf>
    <xf numFmtId="0" fontId="1" fillId="0" borderId="32" xfId="0" applyFont="1" applyBorder="1" applyAlignment="1">
      <alignment horizontal="left" vertical="top" wrapText="1"/>
    </xf>
    <xf numFmtId="0" fontId="1" fillId="0" borderId="50" xfId="0" applyFont="1" applyBorder="1" applyAlignment="1">
      <alignment horizontal="left" vertical="top" wrapText="1"/>
    </xf>
    <xf numFmtId="0" fontId="0" fillId="0" borderId="26" xfId="0" applyBorder="1" applyAlignment="1">
      <alignment horizontal="left" wrapText="1"/>
    </xf>
    <xf numFmtId="0" fontId="0" fillId="0" borderId="0" xfId="0" applyAlignment="1">
      <alignment horizontal="left" wrapText="1"/>
    </xf>
    <xf numFmtId="0" fontId="0" fillId="0" borderId="1" xfId="0" applyBorder="1" applyAlignment="1">
      <alignment horizontal="left" vertical="center" wrapText="1"/>
    </xf>
    <xf numFmtId="0" fontId="6" fillId="0" borderId="1" xfId="0" applyFont="1" applyBorder="1" applyAlignment="1">
      <alignment horizontal="left"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45" fillId="0" borderId="1" xfId="0" applyFont="1" applyBorder="1" applyAlignment="1">
      <alignment horizontal="center" vertical="center" wrapText="1"/>
    </xf>
    <xf numFmtId="0" fontId="2" fillId="0" borderId="0" xfId="0" quotePrefix="1" applyFont="1" applyAlignment="1">
      <alignment horizontal="left" vertical="center" wrapText="1"/>
    </xf>
    <xf numFmtId="0" fontId="2" fillId="0" borderId="1" xfId="0" applyFont="1" applyBorder="1" applyAlignment="1">
      <alignment horizontal="left" wrapText="1"/>
    </xf>
    <xf numFmtId="10" fontId="44" fillId="15" borderId="70" xfId="0" applyNumberFormat="1" applyFont="1" applyFill="1" applyBorder="1" applyAlignment="1">
      <alignment horizontal="center" vertical="center" wrapText="1"/>
    </xf>
    <xf numFmtId="10" fontId="44" fillId="15" borderId="67" xfId="0" applyNumberFormat="1" applyFont="1" applyFill="1" applyBorder="1" applyAlignment="1">
      <alignment horizontal="center" vertical="center"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76B560DB-36E9-406A-866E-4A26EEB055F2}"/>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23</xdr:row>
      <xdr:rowOff>0</xdr:rowOff>
    </xdr:from>
    <xdr:to>
      <xdr:col>14</xdr:col>
      <xdr:colOff>236970</xdr:colOff>
      <xdr:row>37</xdr:row>
      <xdr:rowOff>147202</xdr:rowOff>
    </xdr:to>
    <xdr:pic>
      <xdr:nvPicPr>
        <xdr:cNvPr id="4" name="Imagem 3">
          <a:extLst>
            <a:ext uri="{FF2B5EF4-FFF2-40B4-BE49-F238E27FC236}">
              <a16:creationId xmlns:a16="http://schemas.microsoft.com/office/drawing/2014/main" id="{D38EFBF4-B98E-4B20-A5D0-BE0848A88143}"/>
            </a:ext>
          </a:extLst>
        </xdr:cNvPr>
        <xdr:cNvPicPr>
          <a:picLocks noChangeAspect="1"/>
        </xdr:cNvPicPr>
      </xdr:nvPicPr>
      <xdr:blipFill>
        <a:blip xmlns:r="http://schemas.openxmlformats.org/officeDocument/2006/relationships" r:embed="rId1"/>
        <a:stretch>
          <a:fillRect/>
        </a:stretch>
      </xdr:blipFill>
      <xdr:spPr>
        <a:xfrm>
          <a:off x="5429250" y="3835977"/>
          <a:ext cx="5086061" cy="2519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37</xdr:row>
      <xdr:rowOff>104775</xdr:rowOff>
    </xdr:from>
    <xdr:to>
      <xdr:col>1</xdr:col>
      <xdr:colOff>1962150</xdr:colOff>
      <xdr:row>38</xdr:row>
      <xdr:rowOff>9525</xdr:rowOff>
    </xdr:to>
    <xdr:sp macro="" textlink="">
      <xdr:nvSpPr>
        <xdr:cNvPr id="2" name="Text Box 12">
          <a:extLst>
            <a:ext uri="{FF2B5EF4-FFF2-40B4-BE49-F238E27FC236}">
              <a16:creationId xmlns:a16="http://schemas.microsoft.com/office/drawing/2014/main" id="{8472AB48-B2FB-4253-BEE9-91DD4C71A84A}"/>
            </a:ext>
          </a:extLst>
        </xdr:cNvPr>
        <xdr:cNvSpPr txBox="1">
          <a:spLocks noChangeArrowheads="1"/>
        </xdr:cNvSpPr>
      </xdr:nvSpPr>
      <xdr:spPr bwMode="auto">
        <a:xfrm>
          <a:off x="781050" y="6210300"/>
          <a:ext cx="1428750" cy="762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 name="Text Box 13">
          <a:extLst>
            <a:ext uri="{FF2B5EF4-FFF2-40B4-BE49-F238E27FC236}">
              <a16:creationId xmlns:a16="http://schemas.microsoft.com/office/drawing/2014/main" id="{86788146-6D1E-4C9F-8177-086953D6E8EE}"/>
            </a:ext>
          </a:extLst>
        </xdr:cNvPr>
        <xdr:cNvSpPr txBox="1">
          <a:spLocks noChangeArrowheads="1"/>
        </xdr:cNvSpPr>
      </xdr:nvSpPr>
      <xdr:spPr bwMode="auto">
        <a:xfrm>
          <a:off x="2781299" y="6219825"/>
          <a:ext cx="466725" cy="666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4" name="Text Box 14">
          <a:extLst>
            <a:ext uri="{FF2B5EF4-FFF2-40B4-BE49-F238E27FC236}">
              <a16:creationId xmlns:a16="http://schemas.microsoft.com/office/drawing/2014/main" id="{F0D9B2E1-5559-4B50-B9C4-219899249068}"/>
            </a:ext>
          </a:extLst>
        </xdr:cNvPr>
        <xdr:cNvSpPr txBox="1">
          <a:spLocks noChangeArrowheads="1"/>
        </xdr:cNvSpPr>
      </xdr:nvSpPr>
      <xdr:spPr bwMode="auto">
        <a:xfrm>
          <a:off x="638175" y="6003256"/>
          <a:ext cx="2581275" cy="16894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6" name="Text Box 16">
          <a:extLst>
            <a:ext uri="{FF2B5EF4-FFF2-40B4-BE49-F238E27FC236}">
              <a16:creationId xmlns:a16="http://schemas.microsoft.com/office/drawing/2014/main" id="{04C0BCBC-3EDD-4961-8A59-827C056AD60D}"/>
            </a:ext>
          </a:extLst>
        </xdr:cNvPr>
        <xdr:cNvSpPr txBox="1">
          <a:spLocks noChangeArrowheads="1"/>
        </xdr:cNvSpPr>
      </xdr:nvSpPr>
      <xdr:spPr bwMode="auto">
        <a:xfrm>
          <a:off x="66675" y="6010275"/>
          <a:ext cx="542925" cy="152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7" name="Text Box 17">
          <a:extLst>
            <a:ext uri="{FF2B5EF4-FFF2-40B4-BE49-F238E27FC236}">
              <a16:creationId xmlns:a16="http://schemas.microsoft.com/office/drawing/2014/main" id="{65B51329-F028-4946-A3F9-AB0513A5EEAC}"/>
            </a:ext>
          </a:extLst>
        </xdr:cNvPr>
        <xdr:cNvSpPr txBox="1">
          <a:spLocks noChangeArrowheads="1"/>
        </xdr:cNvSpPr>
      </xdr:nvSpPr>
      <xdr:spPr bwMode="auto">
        <a:xfrm>
          <a:off x="76200" y="6238875"/>
          <a:ext cx="695325" cy="38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8" name="Text Box 18">
          <a:extLst>
            <a:ext uri="{FF2B5EF4-FFF2-40B4-BE49-F238E27FC236}">
              <a16:creationId xmlns:a16="http://schemas.microsoft.com/office/drawing/2014/main" id="{36ADA001-620E-4D37-A1C7-FC36E4F120A1}"/>
            </a:ext>
          </a:extLst>
        </xdr:cNvPr>
        <xdr:cNvSpPr txBox="1">
          <a:spLocks noChangeArrowheads="1"/>
        </xdr:cNvSpPr>
      </xdr:nvSpPr>
      <xdr:spPr bwMode="auto">
        <a:xfrm>
          <a:off x="2263943" y="6239375"/>
          <a:ext cx="498307" cy="676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9" name="Text Box 32">
          <a:extLst>
            <a:ext uri="{FF2B5EF4-FFF2-40B4-BE49-F238E27FC236}">
              <a16:creationId xmlns:a16="http://schemas.microsoft.com/office/drawing/2014/main" id="{3F3B203E-6B19-4F32-BD5E-45C8DFCB12A9}"/>
            </a:ext>
          </a:extLst>
        </xdr:cNvPr>
        <xdr:cNvSpPr txBox="1">
          <a:spLocks noChangeArrowheads="1"/>
        </xdr:cNvSpPr>
      </xdr:nvSpPr>
      <xdr:spPr bwMode="auto">
        <a:xfrm>
          <a:off x="775536" y="633512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10" name="Text Box 34">
          <a:extLst>
            <a:ext uri="{FF2B5EF4-FFF2-40B4-BE49-F238E27FC236}">
              <a16:creationId xmlns:a16="http://schemas.microsoft.com/office/drawing/2014/main" id="{1B492349-F8E3-44E2-9E8D-3FD492D11CC1}"/>
            </a:ext>
          </a:extLst>
        </xdr:cNvPr>
        <xdr:cNvSpPr txBox="1">
          <a:spLocks noChangeArrowheads="1"/>
        </xdr:cNvSpPr>
      </xdr:nvSpPr>
      <xdr:spPr bwMode="auto">
        <a:xfrm>
          <a:off x="105778" y="638425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29" name="Conector de seta reta 9">
          <a:extLst>
            <a:ext uri="{FF2B5EF4-FFF2-40B4-BE49-F238E27FC236}">
              <a16:creationId xmlns:a16="http://schemas.microsoft.com/office/drawing/2014/main" id="{601B272F-40D8-4E19-847E-45E417BB57CE}"/>
            </a:ext>
          </a:extLst>
        </xdr:cNvPr>
        <xdr:cNvCxnSpPr/>
      </xdr:nvCxnSpPr>
      <xdr:spPr>
        <a:xfrm>
          <a:off x="4277226" y="6279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30" name="Text Box 12">
          <a:extLst>
            <a:ext uri="{FF2B5EF4-FFF2-40B4-BE49-F238E27FC236}">
              <a16:creationId xmlns:a16="http://schemas.microsoft.com/office/drawing/2014/main" id="{1E858DEB-9BE3-44B7-A2B9-6B88B89FE281}"/>
            </a:ext>
          </a:extLst>
        </xdr:cNvPr>
        <xdr:cNvSpPr txBox="1">
          <a:spLocks noChangeArrowheads="1"/>
        </xdr:cNvSpPr>
      </xdr:nvSpPr>
      <xdr:spPr bwMode="auto">
        <a:xfrm>
          <a:off x="781050" y="45529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1" name="Text Box 13">
          <a:extLst>
            <a:ext uri="{FF2B5EF4-FFF2-40B4-BE49-F238E27FC236}">
              <a16:creationId xmlns:a16="http://schemas.microsoft.com/office/drawing/2014/main" id="{A481A978-3FDC-41DF-BBF4-E5BED57ADD83}"/>
            </a:ext>
          </a:extLst>
        </xdr:cNvPr>
        <xdr:cNvSpPr txBox="1">
          <a:spLocks noChangeArrowheads="1"/>
        </xdr:cNvSpPr>
      </xdr:nvSpPr>
      <xdr:spPr bwMode="auto">
        <a:xfrm>
          <a:off x="2781299" y="45624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3" name="Text Box 14">
          <a:extLst>
            <a:ext uri="{FF2B5EF4-FFF2-40B4-BE49-F238E27FC236}">
              <a16:creationId xmlns:a16="http://schemas.microsoft.com/office/drawing/2014/main" id="{A67F3D22-0ED4-42AC-8912-FBA9EDCDB338}"/>
            </a:ext>
          </a:extLst>
        </xdr:cNvPr>
        <xdr:cNvSpPr txBox="1">
          <a:spLocks noChangeArrowheads="1"/>
        </xdr:cNvSpPr>
      </xdr:nvSpPr>
      <xdr:spPr bwMode="auto">
        <a:xfrm>
          <a:off x="638175" y="4336381"/>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4" name="Text Box 16">
          <a:extLst>
            <a:ext uri="{FF2B5EF4-FFF2-40B4-BE49-F238E27FC236}">
              <a16:creationId xmlns:a16="http://schemas.microsoft.com/office/drawing/2014/main" id="{E0FB6524-0173-4737-AB62-8075B4D5D32D}"/>
            </a:ext>
          </a:extLst>
        </xdr:cNvPr>
        <xdr:cNvSpPr txBox="1">
          <a:spLocks noChangeArrowheads="1"/>
        </xdr:cNvSpPr>
      </xdr:nvSpPr>
      <xdr:spPr bwMode="auto">
        <a:xfrm>
          <a:off x="66675" y="4343400"/>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5" name="Text Box 17">
          <a:extLst>
            <a:ext uri="{FF2B5EF4-FFF2-40B4-BE49-F238E27FC236}">
              <a16:creationId xmlns:a16="http://schemas.microsoft.com/office/drawing/2014/main" id="{F91060E2-BA2C-4219-8F46-F7645989F8D7}"/>
            </a:ext>
          </a:extLst>
        </xdr:cNvPr>
        <xdr:cNvSpPr txBox="1">
          <a:spLocks noChangeArrowheads="1"/>
        </xdr:cNvSpPr>
      </xdr:nvSpPr>
      <xdr:spPr bwMode="auto">
        <a:xfrm>
          <a:off x="76200" y="45815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6" name="Text Box 18">
          <a:extLst>
            <a:ext uri="{FF2B5EF4-FFF2-40B4-BE49-F238E27FC236}">
              <a16:creationId xmlns:a16="http://schemas.microsoft.com/office/drawing/2014/main" id="{5B804180-C2ED-47A4-A295-9134662131F0}"/>
            </a:ext>
          </a:extLst>
        </xdr:cNvPr>
        <xdr:cNvSpPr txBox="1">
          <a:spLocks noChangeArrowheads="1"/>
        </xdr:cNvSpPr>
      </xdr:nvSpPr>
      <xdr:spPr bwMode="auto">
        <a:xfrm>
          <a:off x="2263943" y="45820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7" name="Text Box 32">
          <a:extLst>
            <a:ext uri="{FF2B5EF4-FFF2-40B4-BE49-F238E27FC236}">
              <a16:creationId xmlns:a16="http://schemas.microsoft.com/office/drawing/2014/main" id="{EDA64C6E-F8FE-4922-BC0D-1A558A6CC20C}"/>
            </a:ext>
          </a:extLst>
        </xdr:cNvPr>
        <xdr:cNvSpPr txBox="1">
          <a:spLocks noChangeArrowheads="1"/>
        </xdr:cNvSpPr>
      </xdr:nvSpPr>
      <xdr:spPr bwMode="auto">
        <a:xfrm>
          <a:off x="775536" y="466825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8" name="Text Box 34">
          <a:extLst>
            <a:ext uri="{FF2B5EF4-FFF2-40B4-BE49-F238E27FC236}">
              <a16:creationId xmlns:a16="http://schemas.microsoft.com/office/drawing/2014/main" id="{6D69D940-2087-45A5-B254-275E5D375C4C}"/>
            </a:ext>
          </a:extLst>
        </xdr:cNvPr>
        <xdr:cNvSpPr txBox="1">
          <a:spLocks noChangeArrowheads="1"/>
        </xdr:cNvSpPr>
      </xdr:nvSpPr>
      <xdr:spPr bwMode="auto">
        <a:xfrm>
          <a:off x="105778" y="4717382"/>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39" name="Conector de seta reta 9">
          <a:extLst>
            <a:ext uri="{FF2B5EF4-FFF2-40B4-BE49-F238E27FC236}">
              <a16:creationId xmlns:a16="http://schemas.microsoft.com/office/drawing/2014/main" id="{5358A266-CCDE-4467-9BA0-E413E8246DF2}"/>
            </a:ext>
          </a:extLst>
        </xdr:cNvPr>
        <xdr:cNvCxnSpPr/>
      </xdr:nvCxnSpPr>
      <xdr:spPr>
        <a:xfrm>
          <a:off x="4277226" y="4613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29" name="Text Box 12">
          <a:extLst>
            <a:ext uri="{FF2B5EF4-FFF2-40B4-BE49-F238E27FC236}">
              <a16:creationId xmlns:a16="http://schemas.microsoft.com/office/drawing/2014/main" id="{91858C29-82AA-4A48-9883-9F5D865BDB09}"/>
            </a:ext>
          </a:extLst>
        </xdr:cNvPr>
        <xdr:cNvSpPr txBox="1">
          <a:spLocks noChangeArrowheads="1"/>
        </xdr:cNvSpPr>
      </xdr:nvSpPr>
      <xdr:spPr bwMode="auto">
        <a:xfrm>
          <a:off x="781050" y="218027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0" name="Text Box 13">
          <a:extLst>
            <a:ext uri="{FF2B5EF4-FFF2-40B4-BE49-F238E27FC236}">
              <a16:creationId xmlns:a16="http://schemas.microsoft.com/office/drawing/2014/main" id="{4EBF6709-F891-43EF-A1E3-931D2C674EA5}"/>
            </a:ext>
          </a:extLst>
        </xdr:cNvPr>
        <xdr:cNvSpPr txBox="1">
          <a:spLocks noChangeArrowheads="1"/>
        </xdr:cNvSpPr>
      </xdr:nvSpPr>
      <xdr:spPr bwMode="auto">
        <a:xfrm>
          <a:off x="2781299" y="218122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1" name="Text Box 14">
          <a:extLst>
            <a:ext uri="{FF2B5EF4-FFF2-40B4-BE49-F238E27FC236}">
              <a16:creationId xmlns:a16="http://schemas.microsoft.com/office/drawing/2014/main" id="{ABA12954-32EB-4702-AAE7-7F9DECD909E0}"/>
            </a:ext>
          </a:extLst>
        </xdr:cNvPr>
        <xdr:cNvSpPr txBox="1">
          <a:spLocks noChangeArrowheads="1"/>
        </xdr:cNvSpPr>
      </xdr:nvSpPr>
      <xdr:spPr bwMode="auto">
        <a:xfrm>
          <a:off x="638175" y="214909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2" name="Text Box 16">
          <a:extLst>
            <a:ext uri="{FF2B5EF4-FFF2-40B4-BE49-F238E27FC236}">
              <a16:creationId xmlns:a16="http://schemas.microsoft.com/office/drawing/2014/main" id="{4A2F5349-5E44-4768-B3B1-0FBE9A953EE9}"/>
            </a:ext>
          </a:extLst>
        </xdr:cNvPr>
        <xdr:cNvSpPr txBox="1">
          <a:spLocks noChangeArrowheads="1"/>
        </xdr:cNvSpPr>
      </xdr:nvSpPr>
      <xdr:spPr bwMode="auto">
        <a:xfrm>
          <a:off x="66675" y="214979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33" name="Text Box 17">
          <a:extLst>
            <a:ext uri="{FF2B5EF4-FFF2-40B4-BE49-F238E27FC236}">
              <a16:creationId xmlns:a16="http://schemas.microsoft.com/office/drawing/2014/main" id="{CBD54699-4165-4E57-ACA9-3EE4C3924BB8}"/>
            </a:ext>
          </a:extLst>
        </xdr:cNvPr>
        <xdr:cNvSpPr txBox="1">
          <a:spLocks noChangeArrowheads="1"/>
        </xdr:cNvSpPr>
      </xdr:nvSpPr>
      <xdr:spPr bwMode="auto">
        <a:xfrm>
          <a:off x="76200" y="21831300"/>
          <a:ext cx="69532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4" name="Text Box 18">
          <a:extLst>
            <a:ext uri="{FF2B5EF4-FFF2-40B4-BE49-F238E27FC236}">
              <a16:creationId xmlns:a16="http://schemas.microsoft.com/office/drawing/2014/main" id="{9EBA2CA9-6913-47E3-85C2-863B18ECBE30}"/>
            </a:ext>
          </a:extLst>
        </xdr:cNvPr>
        <xdr:cNvSpPr txBox="1">
          <a:spLocks noChangeArrowheads="1"/>
        </xdr:cNvSpPr>
      </xdr:nvSpPr>
      <xdr:spPr bwMode="auto">
        <a:xfrm>
          <a:off x="2263943" y="218318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5" name="Text Box 32">
          <a:extLst>
            <a:ext uri="{FF2B5EF4-FFF2-40B4-BE49-F238E27FC236}">
              <a16:creationId xmlns:a16="http://schemas.microsoft.com/office/drawing/2014/main" id="{EF68C830-F7E1-4792-96BA-2B80A4555459}"/>
            </a:ext>
          </a:extLst>
        </xdr:cNvPr>
        <xdr:cNvSpPr txBox="1">
          <a:spLocks noChangeArrowheads="1"/>
        </xdr:cNvSpPr>
      </xdr:nvSpPr>
      <xdr:spPr bwMode="auto">
        <a:xfrm>
          <a:off x="775536" y="22118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6" name="Text Box 34">
          <a:extLst>
            <a:ext uri="{FF2B5EF4-FFF2-40B4-BE49-F238E27FC236}">
              <a16:creationId xmlns:a16="http://schemas.microsoft.com/office/drawing/2014/main" id="{2A1B5856-E32C-409E-BA35-CA5ABE4F3CC0}"/>
            </a:ext>
          </a:extLst>
        </xdr:cNvPr>
        <xdr:cNvSpPr txBox="1">
          <a:spLocks noChangeArrowheads="1"/>
        </xdr:cNvSpPr>
      </xdr:nvSpPr>
      <xdr:spPr bwMode="auto">
        <a:xfrm>
          <a:off x="105778" y="22167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7" name="Conector de seta reta 18">
          <a:extLst>
            <a:ext uri="{FF2B5EF4-FFF2-40B4-BE49-F238E27FC236}">
              <a16:creationId xmlns:a16="http://schemas.microsoft.com/office/drawing/2014/main" id="{5EDC30A9-EDEE-4983-AF5D-FB32E8AF5F33}"/>
            </a:ext>
          </a:extLst>
        </xdr:cNvPr>
        <xdr:cNvCxnSpPr/>
      </xdr:nvCxnSpPr>
      <xdr:spPr>
        <a:xfrm>
          <a:off x="3886701" y="219486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38" name="Text Box 12">
          <a:extLst>
            <a:ext uri="{FF2B5EF4-FFF2-40B4-BE49-F238E27FC236}">
              <a16:creationId xmlns:a16="http://schemas.microsoft.com/office/drawing/2014/main" id="{1E5A92EC-C134-4FC3-89A9-194A70AF36D8}"/>
            </a:ext>
          </a:extLst>
        </xdr:cNvPr>
        <xdr:cNvSpPr txBox="1">
          <a:spLocks noChangeArrowheads="1"/>
        </xdr:cNvSpPr>
      </xdr:nvSpPr>
      <xdr:spPr bwMode="auto">
        <a:xfrm>
          <a:off x="781050" y="2072640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39" name="Text Box 13">
          <a:extLst>
            <a:ext uri="{FF2B5EF4-FFF2-40B4-BE49-F238E27FC236}">
              <a16:creationId xmlns:a16="http://schemas.microsoft.com/office/drawing/2014/main" id="{663066D7-2C5D-476E-A7DB-DD51A1C257E6}"/>
            </a:ext>
          </a:extLst>
        </xdr:cNvPr>
        <xdr:cNvSpPr txBox="1">
          <a:spLocks noChangeArrowheads="1"/>
        </xdr:cNvSpPr>
      </xdr:nvSpPr>
      <xdr:spPr bwMode="auto">
        <a:xfrm>
          <a:off x="2781299" y="2073592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40" name="Text Box 14">
          <a:extLst>
            <a:ext uri="{FF2B5EF4-FFF2-40B4-BE49-F238E27FC236}">
              <a16:creationId xmlns:a16="http://schemas.microsoft.com/office/drawing/2014/main" id="{7D283335-26A7-4156-A267-98CA4FA472BD}"/>
            </a:ext>
          </a:extLst>
        </xdr:cNvPr>
        <xdr:cNvSpPr txBox="1">
          <a:spLocks noChangeArrowheads="1"/>
        </xdr:cNvSpPr>
      </xdr:nvSpPr>
      <xdr:spPr bwMode="auto">
        <a:xfrm>
          <a:off x="638175" y="20509831"/>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44" name="Text Box 16">
          <a:extLst>
            <a:ext uri="{FF2B5EF4-FFF2-40B4-BE49-F238E27FC236}">
              <a16:creationId xmlns:a16="http://schemas.microsoft.com/office/drawing/2014/main" id="{797412E2-2515-4ACE-849A-90217F880147}"/>
            </a:ext>
          </a:extLst>
        </xdr:cNvPr>
        <xdr:cNvSpPr txBox="1">
          <a:spLocks noChangeArrowheads="1"/>
        </xdr:cNvSpPr>
      </xdr:nvSpPr>
      <xdr:spPr bwMode="auto">
        <a:xfrm>
          <a:off x="66675" y="20516850"/>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46" name="Text Box 17">
          <a:extLst>
            <a:ext uri="{FF2B5EF4-FFF2-40B4-BE49-F238E27FC236}">
              <a16:creationId xmlns:a16="http://schemas.microsoft.com/office/drawing/2014/main" id="{37088BA1-59A0-4BAD-97DE-A507A7B4EB28}"/>
            </a:ext>
          </a:extLst>
        </xdr:cNvPr>
        <xdr:cNvSpPr txBox="1">
          <a:spLocks noChangeArrowheads="1"/>
        </xdr:cNvSpPr>
      </xdr:nvSpPr>
      <xdr:spPr bwMode="auto">
        <a:xfrm>
          <a:off x="76200" y="2075497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47" name="Text Box 18">
          <a:extLst>
            <a:ext uri="{FF2B5EF4-FFF2-40B4-BE49-F238E27FC236}">
              <a16:creationId xmlns:a16="http://schemas.microsoft.com/office/drawing/2014/main" id="{4D52E5DC-ED61-4031-97C3-5FF340779FA3}"/>
            </a:ext>
          </a:extLst>
        </xdr:cNvPr>
        <xdr:cNvSpPr txBox="1">
          <a:spLocks noChangeArrowheads="1"/>
        </xdr:cNvSpPr>
      </xdr:nvSpPr>
      <xdr:spPr bwMode="auto">
        <a:xfrm>
          <a:off x="2263943" y="2075547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48" name="Text Box 32">
          <a:extLst>
            <a:ext uri="{FF2B5EF4-FFF2-40B4-BE49-F238E27FC236}">
              <a16:creationId xmlns:a16="http://schemas.microsoft.com/office/drawing/2014/main" id="{774177ED-F9B6-4F73-BFB3-5C9E46809FD2}"/>
            </a:ext>
          </a:extLst>
        </xdr:cNvPr>
        <xdr:cNvSpPr txBox="1">
          <a:spLocks noChangeArrowheads="1"/>
        </xdr:cNvSpPr>
      </xdr:nvSpPr>
      <xdr:spPr bwMode="auto">
        <a:xfrm>
          <a:off x="775536" y="208417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49" name="Text Box 34">
          <a:extLst>
            <a:ext uri="{FF2B5EF4-FFF2-40B4-BE49-F238E27FC236}">
              <a16:creationId xmlns:a16="http://schemas.microsoft.com/office/drawing/2014/main" id="{E0FB49DE-227E-453C-80BE-B25879D60644}"/>
            </a:ext>
          </a:extLst>
        </xdr:cNvPr>
        <xdr:cNvSpPr txBox="1">
          <a:spLocks noChangeArrowheads="1"/>
        </xdr:cNvSpPr>
      </xdr:nvSpPr>
      <xdr:spPr bwMode="auto">
        <a:xfrm>
          <a:off x="105778" y="20890832"/>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50" name="Conector de seta reta 18">
          <a:extLst>
            <a:ext uri="{FF2B5EF4-FFF2-40B4-BE49-F238E27FC236}">
              <a16:creationId xmlns:a16="http://schemas.microsoft.com/office/drawing/2014/main" id="{0A181452-0F73-42B0-82F1-8B9D792FF2D9}"/>
            </a:ext>
          </a:extLst>
        </xdr:cNvPr>
        <xdr:cNvCxnSpPr/>
      </xdr:nvCxnSpPr>
      <xdr:spPr>
        <a:xfrm>
          <a:off x="3886701" y="20786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10" name="Text Box 12">
          <a:extLst>
            <a:ext uri="{FF2B5EF4-FFF2-40B4-BE49-F238E27FC236}">
              <a16:creationId xmlns:a16="http://schemas.microsoft.com/office/drawing/2014/main" id="{B32CF9B5-74F5-4792-BEA8-6A3C2418D5C7}"/>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9" name="Text Box 13">
          <a:extLst>
            <a:ext uri="{FF2B5EF4-FFF2-40B4-BE49-F238E27FC236}">
              <a16:creationId xmlns:a16="http://schemas.microsoft.com/office/drawing/2014/main" id="{8BA9D474-ABC2-4F4E-AFF0-8F5CE4A61214}"/>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8" name="Text Box 14">
          <a:extLst>
            <a:ext uri="{FF2B5EF4-FFF2-40B4-BE49-F238E27FC236}">
              <a16:creationId xmlns:a16="http://schemas.microsoft.com/office/drawing/2014/main" id="{52A2C0B3-567D-4D9B-B6A8-04A8E1486103}"/>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9" name="Text Box 16">
          <a:extLst>
            <a:ext uri="{FF2B5EF4-FFF2-40B4-BE49-F238E27FC236}">
              <a16:creationId xmlns:a16="http://schemas.microsoft.com/office/drawing/2014/main" id="{7445C647-D0FC-44EB-B31A-B2AEFAAF14DB}"/>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31" name="Text Box 17">
          <a:extLst>
            <a:ext uri="{FF2B5EF4-FFF2-40B4-BE49-F238E27FC236}">
              <a16:creationId xmlns:a16="http://schemas.microsoft.com/office/drawing/2014/main" id="{3F59F1E0-5B2A-4B0B-9039-4453AD07B57E}"/>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37" name="Text Box 18">
          <a:extLst>
            <a:ext uri="{FF2B5EF4-FFF2-40B4-BE49-F238E27FC236}">
              <a16:creationId xmlns:a16="http://schemas.microsoft.com/office/drawing/2014/main" id="{59373FC3-12FA-4136-8841-993B737C2FAE}"/>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92" name="Text Box 32">
          <a:extLst>
            <a:ext uri="{FF2B5EF4-FFF2-40B4-BE49-F238E27FC236}">
              <a16:creationId xmlns:a16="http://schemas.microsoft.com/office/drawing/2014/main" id="{B92EF896-4880-4C34-9F97-3BB35653DB53}"/>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3" name="Text Box 34">
          <a:extLst>
            <a:ext uri="{FF2B5EF4-FFF2-40B4-BE49-F238E27FC236}">
              <a16:creationId xmlns:a16="http://schemas.microsoft.com/office/drawing/2014/main" id="{5AAF423A-0EEB-4AAA-9D8D-F88045E23BDE}"/>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4" name="Conector de seta reta 9">
          <a:extLst>
            <a:ext uri="{FF2B5EF4-FFF2-40B4-BE49-F238E27FC236}">
              <a16:creationId xmlns:a16="http://schemas.microsoft.com/office/drawing/2014/main" id="{5F99912E-884B-4B83-A756-224146ACE4BE}"/>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95" name="Text Box 12">
          <a:extLst>
            <a:ext uri="{FF2B5EF4-FFF2-40B4-BE49-F238E27FC236}">
              <a16:creationId xmlns:a16="http://schemas.microsoft.com/office/drawing/2014/main" id="{7CDCFE51-FE63-4EDD-B4E6-8E55C280B259}"/>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96" name="Text Box 13">
          <a:extLst>
            <a:ext uri="{FF2B5EF4-FFF2-40B4-BE49-F238E27FC236}">
              <a16:creationId xmlns:a16="http://schemas.microsoft.com/office/drawing/2014/main" id="{B2F58853-A4A2-45C1-9058-27BF2856D79D}"/>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97" name="Text Box 14">
          <a:extLst>
            <a:ext uri="{FF2B5EF4-FFF2-40B4-BE49-F238E27FC236}">
              <a16:creationId xmlns:a16="http://schemas.microsoft.com/office/drawing/2014/main" id="{ACCD8C9C-71CE-47ED-AE66-37DD1C281AE5}"/>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98" name="Text Box 16">
          <a:extLst>
            <a:ext uri="{FF2B5EF4-FFF2-40B4-BE49-F238E27FC236}">
              <a16:creationId xmlns:a16="http://schemas.microsoft.com/office/drawing/2014/main" id="{85305CAA-328E-4219-B295-C856D5BDDFAC}"/>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99" name="Text Box 17">
          <a:extLst>
            <a:ext uri="{FF2B5EF4-FFF2-40B4-BE49-F238E27FC236}">
              <a16:creationId xmlns:a16="http://schemas.microsoft.com/office/drawing/2014/main" id="{DB4BA960-9C47-4A69-9706-8FAC3AC28A84}"/>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00" name="Text Box 18">
          <a:extLst>
            <a:ext uri="{FF2B5EF4-FFF2-40B4-BE49-F238E27FC236}">
              <a16:creationId xmlns:a16="http://schemas.microsoft.com/office/drawing/2014/main" id="{488B5A02-704E-4830-AB33-B152CFB9CF3F}"/>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01" name="Text Box 32">
          <a:extLst>
            <a:ext uri="{FF2B5EF4-FFF2-40B4-BE49-F238E27FC236}">
              <a16:creationId xmlns:a16="http://schemas.microsoft.com/office/drawing/2014/main" id="{4FAD3C9F-446C-47C1-B8B1-F283B90D6AFB}"/>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02" name="Text Box 34">
          <a:extLst>
            <a:ext uri="{FF2B5EF4-FFF2-40B4-BE49-F238E27FC236}">
              <a16:creationId xmlns:a16="http://schemas.microsoft.com/office/drawing/2014/main" id="{A89DE4C9-5024-4BE4-A223-E34B9F0383BA}"/>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03" name="Conector de seta reta 9">
          <a:extLst>
            <a:ext uri="{FF2B5EF4-FFF2-40B4-BE49-F238E27FC236}">
              <a16:creationId xmlns:a16="http://schemas.microsoft.com/office/drawing/2014/main" id="{CF3441E2-EC45-4DA3-AFED-5FBF60D70790}"/>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04" name="Text Box 12">
          <a:extLst>
            <a:ext uri="{FF2B5EF4-FFF2-40B4-BE49-F238E27FC236}">
              <a16:creationId xmlns:a16="http://schemas.microsoft.com/office/drawing/2014/main" id="{18E497CB-5F93-4B13-A710-20ADBE8767F8}"/>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05" name="Text Box 13">
          <a:extLst>
            <a:ext uri="{FF2B5EF4-FFF2-40B4-BE49-F238E27FC236}">
              <a16:creationId xmlns:a16="http://schemas.microsoft.com/office/drawing/2014/main" id="{F19831F5-20B0-42CD-89F1-2D672B97E937}"/>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06" name="Text Box 14">
          <a:extLst>
            <a:ext uri="{FF2B5EF4-FFF2-40B4-BE49-F238E27FC236}">
              <a16:creationId xmlns:a16="http://schemas.microsoft.com/office/drawing/2014/main" id="{638F9E64-92F7-4130-8934-8B7C1759B685}"/>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07" name="Text Box 16">
          <a:extLst>
            <a:ext uri="{FF2B5EF4-FFF2-40B4-BE49-F238E27FC236}">
              <a16:creationId xmlns:a16="http://schemas.microsoft.com/office/drawing/2014/main" id="{63645841-AA09-463B-B5C6-71BF4A0E4FD3}"/>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08" name="Text Box 17">
          <a:extLst>
            <a:ext uri="{FF2B5EF4-FFF2-40B4-BE49-F238E27FC236}">
              <a16:creationId xmlns:a16="http://schemas.microsoft.com/office/drawing/2014/main" id="{4FF72FF8-1206-4604-A863-DC8184EC1AB5}"/>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09" name="Text Box 18">
          <a:extLst>
            <a:ext uri="{FF2B5EF4-FFF2-40B4-BE49-F238E27FC236}">
              <a16:creationId xmlns:a16="http://schemas.microsoft.com/office/drawing/2014/main" id="{7CF848DA-0854-4B78-8F68-0F82A3E32A2E}"/>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10" name="Text Box 32">
          <a:extLst>
            <a:ext uri="{FF2B5EF4-FFF2-40B4-BE49-F238E27FC236}">
              <a16:creationId xmlns:a16="http://schemas.microsoft.com/office/drawing/2014/main" id="{9E7F54E3-5B80-47F0-A201-A77425D50021}"/>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11" name="Text Box 34">
          <a:extLst>
            <a:ext uri="{FF2B5EF4-FFF2-40B4-BE49-F238E27FC236}">
              <a16:creationId xmlns:a16="http://schemas.microsoft.com/office/drawing/2014/main" id="{4FC7AF14-411C-49AC-B9A9-DCEDA4E864D2}"/>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12" name="Conector de seta reta 9">
          <a:extLst>
            <a:ext uri="{FF2B5EF4-FFF2-40B4-BE49-F238E27FC236}">
              <a16:creationId xmlns:a16="http://schemas.microsoft.com/office/drawing/2014/main" id="{C1779D00-ACCC-4585-B992-BE809DB38426}"/>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113" name="Text Box 12">
          <a:extLst>
            <a:ext uri="{FF2B5EF4-FFF2-40B4-BE49-F238E27FC236}">
              <a16:creationId xmlns:a16="http://schemas.microsoft.com/office/drawing/2014/main" id="{4B713FE9-8C27-49CC-B2F2-A09553186669}"/>
            </a:ext>
          </a:extLst>
        </xdr:cNvPr>
        <xdr:cNvSpPr txBox="1">
          <a:spLocks noChangeArrowheads="1"/>
        </xdr:cNvSpPr>
      </xdr:nvSpPr>
      <xdr:spPr bwMode="auto">
        <a:xfrm>
          <a:off x="781050" y="52355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114" name="Text Box 13">
          <a:extLst>
            <a:ext uri="{FF2B5EF4-FFF2-40B4-BE49-F238E27FC236}">
              <a16:creationId xmlns:a16="http://schemas.microsoft.com/office/drawing/2014/main" id="{A6FD3881-1BE8-47B1-BCB4-A93139B52007}"/>
            </a:ext>
          </a:extLst>
        </xdr:cNvPr>
        <xdr:cNvSpPr txBox="1">
          <a:spLocks noChangeArrowheads="1"/>
        </xdr:cNvSpPr>
      </xdr:nvSpPr>
      <xdr:spPr bwMode="auto">
        <a:xfrm>
          <a:off x="2781299" y="52482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115" name="Text Box 14">
          <a:extLst>
            <a:ext uri="{FF2B5EF4-FFF2-40B4-BE49-F238E27FC236}">
              <a16:creationId xmlns:a16="http://schemas.microsoft.com/office/drawing/2014/main" id="{293D0588-12F1-4D0A-928B-7E59AB7EAEEF}"/>
            </a:ext>
          </a:extLst>
        </xdr:cNvPr>
        <xdr:cNvSpPr txBox="1">
          <a:spLocks noChangeArrowheads="1"/>
        </xdr:cNvSpPr>
      </xdr:nvSpPr>
      <xdr:spPr bwMode="auto">
        <a:xfrm>
          <a:off x="635000" y="492375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116" name="Text Box 16">
          <a:extLst>
            <a:ext uri="{FF2B5EF4-FFF2-40B4-BE49-F238E27FC236}">
              <a16:creationId xmlns:a16="http://schemas.microsoft.com/office/drawing/2014/main" id="{86267F3F-9C7F-4012-B5AB-D206D6796AB3}"/>
            </a:ext>
          </a:extLst>
        </xdr:cNvPr>
        <xdr:cNvSpPr txBox="1">
          <a:spLocks noChangeArrowheads="1"/>
        </xdr:cNvSpPr>
      </xdr:nvSpPr>
      <xdr:spPr bwMode="auto">
        <a:xfrm>
          <a:off x="63500" y="493395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117" name="Text Box 17">
          <a:extLst>
            <a:ext uri="{FF2B5EF4-FFF2-40B4-BE49-F238E27FC236}">
              <a16:creationId xmlns:a16="http://schemas.microsoft.com/office/drawing/2014/main" id="{CC39E474-EB04-468A-800A-2B9147E40BDA}"/>
            </a:ext>
          </a:extLst>
        </xdr:cNvPr>
        <xdr:cNvSpPr txBox="1">
          <a:spLocks noChangeArrowheads="1"/>
        </xdr:cNvSpPr>
      </xdr:nvSpPr>
      <xdr:spPr bwMode="auto">
        <a:xfrm>
          <a:off x="76200" y="5267325"/>
          <a:ext cx="692150"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118" name="Text Box 18">
          <a:extLst>
            <a:ext uri="{FF2B5EF4-FFF2-40B4-BE49-F238E27FC236}">
              <a16:creationId xmlns:a16="http://schemas.microsoft.com/office/drawing/2014/main" id="{FC270773-DCEE-4FE1-B55E-38FB4E729CCB}"/>
            </a:ext>
          </a:extLst>
        </xdr:cNvPr>
        <xdr:cNvSpPr txBox="1">
          <a:spLocks noChangeArrowheads="1"/>
        </xdr:cNvSpPr>
      </xdr:nvSpPr>
      <xdr:spPr bwMode="auto">
        <a:xfrm>
          <a:off x="2263943" y="52678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119" name="Text Box 32">
          <a:extLst>
            <a:ext uri="{FF2B5EF4-FFF2-40B4-BE49-F238E27FC236}">
              <a16:creationId xmlns:a16="http://schemas.microsoft.com/office/drawing/2014/main" id="{97811FCB-16F8-4F74-A62C-E47CECA72CC8}"/>
            </a:ext>
          </a:extLst>
        </xdr:cNvPr>
        <xdr:cNvSpPr txBox="1">
          <a:spLocks noChangeArrowheads="1"/>
        </xdr:cNvSpPr>
      </xdr:nvSpPr>
      <xdr:spPr bwMode="auto">
        <a:xfrm>
          <a:off x="772361" y="53540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120" name="Text Box 34">
          <a:extLst>
            <a:ext uri="{FF2B5EF4-FFF2-40B4-BE49-F238E27FC236}">
              <a16:creationId xmlns:a16="http://schemas.microsoft.com/office/drawing/2014/main" id="{8C00D54E-9A77-42C1-9817-08021E403F41}"/>
            </a:ext>
          </a:extLst>
        </xdr:cNvPr>
        <xdr:cNvSpPr txBox="1">
          <a:spLocks noChangeArrowheads="1"/>
        </xdr:cNvSpPr>
      </xdr:nvSpPr>
      <xdr:spPr bwMode="auto">
        <a:xfrm>
          <a:off x="102603" y="540000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121" name="Conector de seta reta 9">
          <a:extLst>
            <a:ext uri="{FF2B5EF4-FFF2-40B4-BE49-F238E27FC236}">
              <a16:creationId xmlns:a16="http://schemas.microsoft.com/office/drawing/2014/main" id="{3A129D2D-0D18-44D9-B4E9-3D672437EEEE}"/>
            </a:ext>
          </a:extLst>
        </xdr:cNvPr>
        <xdr:cNvCxnSpPr/>
      </xdr:nvCxnSpPr>
      <xdr:spPr>
        <a:xfrm>
          <a:off x="3883526" y="5302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22" name="Text Box 12">
          <a:extLst>
            <a:ext uri="{FF2B5EF4-FFF2-40B4-BE49-F238E27FC236}">
              <a16:creationId xmlns:a16="http://schemas.microsoft.com/office/drawing/2014/main" id="{5E171FC4-AFEE-4FAF-9A56-557CA995E2E6}"/>
            </a:ext>
          </a:extLst>
        </xdr:cNvPr>
        <xdr:cNvSpPr txBox="1">
          <a:spLocks noChangeArrowheads="1"/>
        </xdr:cNvSpPr>
      </xdr:nvSpPr>
      <xdr:spPr bwMode="auto">
        <a:xfrm>
          <a:off x="781050" y="5238750"/>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3" name="Text Box 13">
          <a:extLst>
            <a:ext uri="{FF2B5EF4-FFF2-40B4-BE49-F238E27FC236}">
              <a16:creationId xmlns:a16="http://schemas.microsoft.com/office/drawing/2014/main" id="{A0A3F52D-2CFD-4743-AC44-A1F35BA6474D}"/>
            </a:ext>
          </a:extLst>
        </xdr:cNvPr>
        <xdr:cNvSpPr txBox="1">
          <a:spLocks noChangeArrowheads="1"/>
        </xdr:cNvSpPr>
      </xdr:nvSpPr>
      <xdr:spPr bwMode="auto">
        <a:xfrm>
          <a:off x="2781299" y="5248275"/>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24" name="Text Box 14">
          <a:extLst>
            <a:ext uri="{FF2B5EF4-FFF2-40B4-BE49-F238E27FC236}">
              <a16:creationId xmlns:a16="http://schemas.microsoft.com/office/drawing/2014/main" id="{65C0DAA2-C17E-4914-BB72-BDCDF09C82A2}"/>
            </a:ext>
          </a:extLst>
        </xdr:cNvPr>
        <xdr:cNvSpPr txBox="1">
          <a:spLocks noChangeArrowheads="1"/>
        </xdr:cNvSpPr>
      </xdr:nvSpPr>
      <xdr:spPr bwMode="auto">
        <a:xfrm>
          <a:off x="638175" y="492693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25" name="Text Box 16">
          <a:extLst>
            <a:ext uri="{FF2B5EF4-FFF2-40B4-BE49-F238E27FC236}">
              <a16:creationId xmlns:a16="http://schemas.microsoft.com/office/drawing/2014/main" id="{3222DA78-C3A0-4987-8B49-631AB864C518}"/>
            </a:ext>
          </a:extLst>
        </xdr:cNvPr>
        <xdr:cNvSpPr txBox="1">
          <a:spLocks noChangeArrowheads="1"/>
        </xdr:cNvSpPr>
      </xdr:nvSpPr>
      <xdr:spPr bwMode="auto">
        <a:xfrm>
          <a:off x="66675" y="493395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26" name="Text Box 17">
          <a:extLst>
            <a:ext uri="{FF2B5EF4-FFF2-40B4-BE49-F238E27FC236}">
              <a16:creationId xmlns:a16="http://schemas.microsoft.com/office/drawing/2014/main" id="{14192555-89E0-4D53-9127-46E72D4C5335}"/>
            </a:ext>
          </a:extLst>
        </xdr:cNvPr>
        <xdr:cNvSpPr txBox="1">
          <a:spLocks noChangeArrowheads="1"/>
        </xdr:cNvSpPr>
      </xdr:nvSpPr>
      <xdr:spPr bwMode="auto">
        <a:xfrm>
          <a:off x="76200" y="5267325"/>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27" name="Text Box 18">
          <a:extLst>
            <a:ext uri="{FF2B5EF4-FFF2-40B4-BE49-F238E27FC236}">
              <a16:creationId xmlns:a16="http://schemas.microsoft.com/office/drawing/2014/main" id="{0C66707A-4DB7-46F1-887A-7D9BD621A884}"/>
            </a:ext>
          </a:extLst>
        </xdr:cNvPr>
        <xdr:cNvSpPr txBox="1">
          <a:spLocks noChangeArrowheads="1"/>
        </xdr:cNvSpPr>
      </xdr:nvSpPr>
      <xdr:spPr bwMode="auto">
        <a:xfrm>
          <a:off x="2263943" y="5267825"/>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28" name="Text Box 32">
          <a:extLst>
            <a:ext uri="{FF2B5EF4-FFF2-40B4-BE49-F238E27FC236}">
              <a16:creationId xmlns:a16="http://schemas.microsoft.com/office/drawing/2014/main" id="{1981C526-590D-4030-96FC-63904BC773CD}"/>
            </a:ext>
          </a:extLst>
        </xdr:cNvPr>
        <xdr:cNvSpPr txBox="1">
          <a:spLocks noChangeArrowheads="1"/>
        </xdr:cNvSpPr>
      </xdr:nvSpPr>
      <xdr:spPr bwMode="auto">
        <a:xfrm>
          <a:off x="775536" y="53540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29" name="Text Box 34">
          <a:extLst>
            <a:ext uri="{FF2B5EF4-FFF2-40B4-BE49-F238E27FC236}">
              <a16:creationId xmlns:a16="http://schemas.microsoft.com/office/drawing/2014/main" id="{94AD056A-7409-4495-8A8A-AB70080F6F09}"/>
            </a:ext>
          </a:extLst>
        </xdr:cNvPr>
        <xdr:cNvSpPr txBox="1">
          <a:spLocks noChangeArrowheads="1"/>
        </xdr:cNvSpPr>
      </xdr:nvSpPr>
      <xdr:spPr bwMode="auto">
        <a:xfrm>
          <a:off x="105778" y="54031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30" name="Conector de seta reta 9">
          <a:extLst>
            <a:ext uri="{FF2B5EF4-FFF2-40B4-BE49-F238E27FC236}">
              <a16:creationId xmlns:a16="http://schemas.microsoft.com/office/drawing/2014/main" id="{2789519A-EB5F-4067-8ED3-98277892A4DE}"/>
            </a:ext>
          </a:extLst>
        </xdr:cNvPr>
        <xdr:cNvCxnSpPr/>
      </xdr:nvCxnSpPr>
      <xdr:spPr>
        <a:xfrm>
          <a:off x="3886701" y="5298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atendimento.b2b@empresas.americanas.com" TargetMode="External"/><Relationship Id="rId1" Type="http://schemas.openxmlformats.org/officeDocument/2006/relationships/hyperlink" Target="https://www.damroupas.com.br/"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3" Type="http://schemas.openxmlformats.org/officeDocument/2006/relationships/hyperlink" Target="mailto:ajuda-amazon@amazon.com.br" TargetMode="External"/><Relationship Id="rId2" Type="http://schemas.openxmlformats.org/officeDocument/2006/relationships/hyperlink" Target="mailto:ajuda-amazon@amazon.com.br" TargetMode="External"/><Relationship Id="rId1" Type="http://schemas.openxmlformats.org/officeDocument/2006/relationships/hyperlink" Target="http://www.extra.com.br/" TargetMode="External"/><Relationship Id="rId5" Type="http://schemas.openxmlformats.org/officeDocument/2006/relationships/drawing" Target="../drawings/drawing3.xml"/><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233" zoomScale="130" zoomScaleNormal="130" workbookViewId="0">
      <selection activeCell="I251" sqref="I25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37" t="s">
        <v>70</v>
      </c>
      <c r="B1" s="338"/>
      <c r="C1" s="338"/>
      <c r="D1" s="338"/>
      <c r="E1" s="338"/>
      <c r="F1" s="338"/>
      <c r="G1" s="338"/>
      <c r="H1" s="338"/>
      <c r="I1" s="339"/>
    </row>
    <row r="2" spans="1:9" x14ac:dyDescent="0.25">
      <c r="A2" s="7"/>
      <c r="B2" s="7"/>
      <c r="C2" s="7"/>
      <c r="D2" s="7"/>
      <c r="E2" s="7"/>
      <c r="F2" s="7"/>
      <c r="G2" s="7"/>
      <c r="H2" s="7"/>
      <c r="I2" s="7"/>
    </row>
    <row r="3" spans="1:9" ht="15" customHeight="1" x14ac:dyDescent="0.25">
      <c r="A3" s="346" t="s">
        <v>462</v>
      </c>
      <c r="B3" s="346"/>
      <c r="C3" s="346"/>
      <c r="D3" s="346"/>
      <c r="E3" s="346"/>
      <c r="F3" s="346"/>
      <c r="G3" s="7"/>
      <c r="H3" s="7"/>
      <c r="I3" s="7"/>
    </row>
    <row r="4" spans="1:9" ht="15" customHeight="1" x14ac:dyDescent="0.25">
      <c r="A4" s="346" t="s">
        <v>303</v>
      </c>
      <c r="B4" s="346"/>
      <c r="C4" s="346"/>
      <c r="D4" s="346"/>
      <c r="E4" s="346"/>
      <c r="F4" s="346"/>
      <c r="G4" s="7"/>
      <c r="H4" s="7"/>
      <c r="I4" s="7"/>
    </row>
    <row r="5" spans="1:9" ht="13" x14ac:dyDescent="0.3">
      <c r="A5" s="13"/>
      <c r="B5" s="13"/>
      <c r="C5" s="13"/>
      <c r="D5" s="13"/>
      <c r="E5" s="13"/>
      <c r="F5" s="13"/>
      <c r="G5" s="13"/>
      <c r="H5" s="13"/>
      <c r="I5" s="13"/>
    </row>
    <row r="6" spans="1:9" ht="13" x14ac:dyDescent="0.3">
      <c r="A6" s="346" t="s">
        <v>310</v>
      </c>
      <c r="B6" s="346"/>
      <c r="C6" s="346"/>
      <c r="D6" s="346"/>
      <c r="E6" s="346"/>
      <c r="F6" s="346"/>
      <c r="G6" s="13"/>
      <c r="H6" s="13"/>
      <c r="I6" s="13"/>
    </row>
    <row r="7" spans="1:9" x14ac:dyDescent="0.25">
      <c r="A7" s="3"/>
      <c r="B7" s="3"/>
      <c r="C7" s="3"/>
      <c r="D7" s="3"/>
      <c r="E7" s="3"/>
      <c r="F7" s="3"/>
      <c r="G7" s="3"/>
      <c r="H7" s="3"/>
      <c r="I7" s="3"/>
    </row>
    <row r="8" spans="1:9" ht="13" x14ac:dyDescent="0.3">
      <c r="A8" s="314" t="s">
        <v>71</v>
      </c>
      <c r="B8" s="314"/>
      <c r="C8" s="314"/>
      <c r="D8" s="314"/>
      <c r="E8" s="314"/>
      <c r="F8" s="314"/>
      <c r="G8" s="314"/>
      <c r="H8" s="314"/>
      <c r="I8" s="314"/>
    </row>
    <row r="9" spans="1:9" x14ac:dyDescent="0.25">
      <c r="A9" s="26" t="s">
        <v>8</v>
      </c>
      <c r="B9" s="313" t="s">
        <v>72</v>
      </c>
      <c r="C9" s="327"/>
      <c r="D9" s="327"/>
      <c r="E9" s="327"/>
      <c r="F9" s="327"/>
      <c r="G9" s="327"/>
      <c r="H9" s="327"/>
      <c r="I9" s="127">
        <v>44607</v>
      </c>
    </row>
    <row r="10" spans="1:9" x14ac:dyDescent="0.25">
      <c r="A10" s="26" t="s">
        <v>9</v>
      </c>
      <c r="B10" s="313" t="s">
        <v>73</v>
      </c>
      <c r="C10" s="327"/>
      <c r="D10" s="327"/>
      <c r="E10" s="327"/>
      <c r="F10" s="327"/>
      <c r="G10" s="327"/>
      <c r="H10" s="327"/>
      <c r="I10" s="185" t="s">
        <v>477</v>
      </c>
    </row>
    <row r="11" spans="1:9" x14ac:dyDescent="0.25">
      <c r="A11" s="26" t="s">
        <v>10</v>
      </c>
      <c r="B11" s="313" t="s">
        <v>311</v>
      </c>
      <c r="C11" s="313"/>
      <c r="D11" s="313"/>
      <c r="E11" s="313"/>
      <c r="F11" s="313"/>
      <c r="G11" s="313"/>
      <c r="H11" s="313"/>
      <c r="I11" s="185" t="s">
        <v>478</v>
      </c>
    </row>
    <row r="12" spans="1:9" x14ac:dyDescent="0.25">
      <c r="A12" s="26" t="s">
        <v>11</v>
      </c>
      <c r="B12" s="313" t="s">
        <v>74</v>
      </c>
      <c r="C12" s="327"/>
      <c r="D12" s="327"/>
      <c r="E12" s="327"/>
      <c r="F12" s="327"/>
      <c r="G12" s="327"/>
      <c r="H12" s="327"/>
      <c r="I12" s="186">
        <v>12</v>
      </c>
    </row>
    <row r="13" spans="1:9" x14ac:dyDescent="0.25">
      <c r="A13" s="7"/>
      <c r="B13" s="3"/>
      <c r="C13" s="3"/>
      <c r="D13" s="3"/>
      <c r="E13" s="3"/>
      <c r="F13" s="3"/>
      <c r="G13" s="3"/>
      <c r="H13" s="7"/>
      <c r="I13" s="7"/>
    </row>
    <row r="14" spans="1:9" ht="13" x14ac:dyDescent="0.3">
      <c r="A14" s="314" t="s">
        <v>29</v>
      </c>
      <c r="B14" s="314"/>
      <c r="C14" s="314"/>
      <c r="D14" s="314"/>
      <c r="E14" s="314"/>
      <c r="F14" s="314"/>
      <c r="G14" s="314"/>
      <c r="H14" s="314"/>
      <c r="I14" s="314"/>
    </row>
    <row r="15" spans="1:9" ht="13" x14ac:dyDescent="0.3">
      <c r="A15" s="317" t="s">
        <v>26</v>
      </c>
      <c r="B15" s="317"/>
      <c r="C15" s="317" t="s">
        <v>27</v>
      </c>
      <c r="D15" s="317"/>
      <c r="E15" s="317" t="s">
        <v>28</v>
      </c>
      <c r="F15" s="317"/>
      <c r="G15" s="317"/>
      <c r="H15" s="317"/>
      <c r="I15" s="317"/>
    </row>
    <row r="16" spans="1:9" ht="25.5" customHeight="1" x14ac:dyDescent="0.25">
      <c r="A16" s="340" t="s">
        <v>255</v>
      </c>
      <c r="B16" s="341"/>
      <c r="C16" s="342" t="s">
        <v>238</v>
      </c>
      <c r="D16" s="343"/>
      <c r="E16" s="344"/>
      <c r="F16" s="345"/>
      <c r="G16" s="345"/>
      <c r="H16" s="345"/>
      <c r="I16" s="345"/>
    </row>
    <row r="17" spans="1:9" ht="15" customHeight="1" x14ac:dyDescent="0.25">
      <c r="A17" s="47"/>
      <c r="B17" s="48"/>
      <c r="C17" s="49"/>
      <c r="D17" s="50"/>
      <c r="E17" s="51"/>
      <c r="F17" s="52"/>
      <c r="G17" s="52"/>
      <c r="H17" s="52"/>
      <c r="I17" s="52"/>
    </row>
    <row r="18" spans="1:9" ht="15" customHeight="1" x14ac:dyDescent="0.25">
      <c r="A18" s="45" t="s">
        <v>92</v>
      </c>
      <c r="B18" s="48"/>
      <c r="C18" s="49"/>
      <c r="D18" s="50"/>
      <c r="E18" s="51"/>
      <c r="F18" s="52"/>
      <c r="G18" s="52"/>
      <c r="H18" s="52"/>
      <c r="I18" s="52"/>
    </row>
    <row r="19" spans="1:9" ht="15" customHeight="1" x14ac:dyDescent="0.25">
      <c r="A19" s="45" t="s">
        <v>93</v>
      </c>
      <c r="B19" s="48"/>
      <c r="C19" s="49"/>
      <c r="D19" s="50"/>
      <c r="E19" s="51"/>
      <c r="F19" s="52"/>
      <c r="G19" s="52"/>
      <c r="H19" s="52"/>
      <c r="I19" s="52"/>
    </row>
    <row r="20" spans="1:9" ht="15" customHeight="1" x14ac:dyDescent="0.25">
      <c r="A20" s="45" t="s">
        <v>94</v>
      </c>
      <c r="B20" s="48"/>
      <c r="C20" s="49"/>
      <c r="D20" s="50"/>
      <c r="E20" s="51"/>
      <c r="F20" s="52"/>
      <c r="G20" s="52"/>
      <c r="H20" s="52"/>
      <c r="I20" s="52"/>
    </row>
    <row r="21" spans="1:9" ht="15" customHeight="1" x14ac:dyDescent="0.25">
      <c r="A21" s="45" t="s">
        <v>95</v>
      </c>
      <c r="B21" s="48"/>
      <c r="C21" s="49"/>
      <c r="D21" s="50"/>
      <c r="E21" s="51"/>
      <c r="F21" s="52"/>
      <c r="G21" s="52"/>
      <c r="H21" s="52"/>
      <c r="I21" s="52"/>
    </row>
    <row r="22" spans="1:9" ht="15" customHeight="1" x14ac:dyDescent="0.25">
      <c r="A22" s="67"/>
      <c r="B22" s="48"/>
      <c r="C22" s="49"/>
      <c r="D22" s="50"/>
      <c r="E22" s="51"/>
      <c r="F22" s="52"/>
      <c r="G22" s="52"/>
      <c r="H22" s="52"/>
      <c r="I22" s="52"/>
    </row>
    <row r="23" spans="1:9" ht="15" customHeight="1" x14ac:dyDescent="0.25">
      <c r="A23" s="46" t="s">
        <v>75</v>
      </c>
      <c r="B23" s="48"/>
      <c r="C23" s="49"/>
      <c r="D23" s="50"/>
      <c r="E23" s="51"/>
      <c r="F23" s="52"/>
      <c r="G23" s="52"/>
      <c r="H23" s="52"/>
      <c r="I23" s="52"/>
    </row>
    <row r="24" spans="1:9" ht="15" customHeight="1" x14ac:dyDescent="0.25">
      <c r="A24" s="47"/>
      <c r="B24" s="48"/>
      <c r="C24" s="49"/>
      <c r="D24" s="50"/>
      <c r="E24" s="51"/>
      <c r="F24" s="52"/>
      <c r="G24" s="52"/>
      <c r="H24" s="52"/>
      <c r="I24" s="52"/>
    </row>
    <row r="25" spans="1:9" ht="15" customHeight="1" x14ac:dyDescent="0.25">
      <c r="A25" s="46" t="s">
        <v>76</v>
      </c>
      <c r="B25" s="48"/>
      <c r="C25" s="49"/>
      <c r="D25" s="50"/>
      <c r="E25" s="51"/>
      <c r="F25" s="52"/>
      <c r="G25" s="52"/>
      <c r="H25" s="52"/>
      <c r="I25" s="52"/>
    </row>
    <row r="26" spans="1:9" ht="15" customHeight="1" x14ac:dyDescent="0.25">
      <c r="A26" s="45" t="s">
        <v>77</v>
      </c>
      <c r="B26" s="48"/>
      <c r="C26" s="49"/>
      <c r="D26" s="50"/>
      <c r="E26" s="51"/>
      <c r="F26" s="52"/>
      <c r="G26" s="52"/>
      <c r="H26" s="52"/>
      <c r="I26" s="52"/>
    </row>
    <row r="27" spans="1:9" ht="13" x14ac:dyDescent="0.3">
      <c r="A27" s="314" t="s">
        <v>38</v>
      </c>
      <c r="B27" s="314"/>
      <c r="C27" s="314"/>
      <c r="D27" s="314"/>
      <c r="E27" s="314"/>
      <c r="F27" s="314"/>
      <c r="G27" s="314"/>
      <c r="H27" s="314"/>
      <c r="I27" s="314"/>
    </row>
    <row r="28" spans="1:9" ht="25" x14ac:dyDescent="0.25">
      <c r="A28" s="43">
        <v>1</v>
      </c>
      <c r="B28" s="348" t="s">
        <v>7</v>
      </c>
      <c r="C28" s="348"/>
      <c r="D28" s="348"/>
      <c r="E28" s="348"/>
      <c r="F28" s="348"/>
      <c r="G28" s="348"/>
      <c r="H28" s="348"/>
      <c r="I28" s="42" t="str">
        <f>A16</f>
        <v>Limpeza, Asseio e Conservação</v>
      </c>
    </row>
    <row r="29" spans="1:9" x14ac:dyDescent="0.25">
      <c r="A29" s="26">
        <v>2</v>
      </c>
      <c r="B29" s="313" t="s">
        <v>39</v>
      </c>
      <c r="C29" s="313"/>
      <c r="D29" s="313"/>
      <c r="E29" s="313"/>
      <c r="F29" s="313"/>
      <c r="G29" s="313"/>
      <c r="H29" s="313"/>
      <c r="I29" s="27" t="s">
        <v>254</v>
      </c>
    </row>
    <row r="30" spans="1:9" x14ac:dyDescent="0.25">
      <c r="A30" s="26">
        <v>3</v>
      </c>
      <c r="B30" s="327" t="s">
        <v>6</v>
      </c>
      <c r="C30" s="327"/>
      <c r="D30" s="327"/>
      <c r="E30" s="327"/>
      <c r="F30" s="327"/>
      <c r="G30" s="327"/>
      <c r="H30" s="327"/>
      <c r="I30" s="126">
        <v>1236.43</v>
      </c>
    </row>
    <row r="31" spans="1:9" ht="25" x14ac:dyDescent="0.25">
      <c r="A31" s="43">
        <v>4</v>
      </c>
      <c r="B31" s="348" t="s">
        <v>5</v>
      </c>
      <c r="C31" s="348"/>
      <c r="D31" s="348"/>
      <c r="E31" s="348"/>
      <c r="F31" s="348"/>
      <c r="G31" s="348"/>
      <c r="H31" s="348"/>
      <c r="I31" s="44" t="s">
        <v>243</v>
      </c>
    </row>
    <row r="32" spans="1:9" x14ac:dyDescent="0.25">
      <c r="A32" s="26">
        <v>5</v>
      </c>
      <c r="B32" s="313" t="s">
        <v>304</v>
      </c>
      <c r="C32" s="327"/>
      <c r="D32" s="327"/>
      <c r="E32" s="327"/>
      <c r="F32" s="327"/>
      <c r="G32" s="327"/>
      <c r="H32" s="327"/>
      <c r="I32" s="127">
        <v>44562</v>
      </c>
    </row>
    <row r="33" spans="1:9" x14ac:dyDescent="0.25">
      <c r="A33" s="7"/>
      <c r="B33" s="3"/>
      <c r="C33" s="3"/>
      <c r="D33" s="3"/>
      <c r="E33" s="3"/>
      <c r="F33" s="3"/>
      <c r="G33" s="3"/>
      <c r="H33" s="3"/>
      <c r="I33" s="53"/>
    </row>
    <row r="34" spans="1:9" ht="13" x14ac:dyDescent="0.25">
      <c r="A34" s="45" t="s">
        <v>78</v>
      </c>
      <c r="B34" s="3"/>
      <c r="C34" s="3"/>
      <c r="D34" s="3"/>
      <c r="E34" s="3"/>
      <c r="F34" s="3"/>
      <c r="G34" s="3"/>
      <c r="H34" s="3"/>
      <c r="I34" s="53"/>
    </row>
    <row r="35" spans="1:9" ht="13" x14ac:dyDescent="0.25">
      <c r="A35" s="45" t="s">
        <v>79</v>
      </c>
      <c r="B35" s="3"/>
      <c r="C35" s="3"/>
      <c r="D35" s="3"/>
      <c r="E35" s="3"/>
      <c r="F35" s="3"/>
      <c r="G35" s="3"/>
      <c r="H35" s="3"/>
      <c r="I35" s="53"/>
    </row>
    <row r="37" spans="1:9" ht="13" x14ac:dyDescent="0.3">
      <c r="A37" s="316" t="s">
        <v>25</v>
      </c>
      <c r="B37" s="316"/>
      <c r="C37" s="316"/>
      <c r="D37" s="316"/>
      <c r="E37" s="316"/>
      <c r="F37" s="316"/>
      <c r="G37" s="316"/>
      <c r="H37" s="316"/>
      <c r="I37" s="316"/>
    </row>
    <row r="38" spans="1:9" ht="13" x14ac:dyDescent="0.3">
      <c r="A38" s="11">
        <v>1</v>
      </c>
      <c r="B38" s="317" t="s">
        <v>16</v>
      </c>
      <c r="C38" s="317"/>
      <c r="D38" s="317"/>
      <c r="E38" s="317"/>
      <c r="F38" s="317"/>
      <c r="G38" s="317"/>
      <c r="H38" s="11" t="s">
        <v>3</v>
      </c>
      <c r="I38" s="11" t="s">
        <v>1</v>
      </c>
    </row>
    <row r="39" spans="1:9" ht="13" x14ac:dyDescent="0.3">
      <c r="A39" s="11" t="s">
        <v>8</v>
      </c>
      <c r="B39" s="313" t="s">
        <v>164</v>
      </c>
      <c r="C39" s="313"/>
      <c r="D39" s="313"/>
      <c r="E39" s="313"/>
      <c r="F39" s="313"/>
      <c r="G39" s="313"/>
      <c r="H39" s="25"/>
      <c r="I39" s="160">
        <f>I30</f>
        <v>1236.43</v>
      </c>
    </row>
    <row r="40" spans="1:9" ht="13" x14ac:dyDescent="0.3">
      <c r="A40" s="11" t="s">
        <v>9</v>
      </c>
      <c r="B40" s="313" t="s">
        <v>40</v>
      </c>
      <c r="C40" s="313"/>
      <c r="D40" s="313"/>
      <c r="E40" s="313"/>
      <c r="F40" s="313"/>
      <c r="G40" s="313"/>
      <c r="H40" s="2"/>
      <c r="I40" s="160">
        <f>I39*H40</f>
        <v>0</v>
      </c>
    </row>
    <row r="41" spans="1:9" ht="13" x14ac:dyDescent="0.3">
      <c r="A41" s="11" t="s">
        <v>10</v>
      </c>
      <c r="B41" s="313" t="s">
        <v>41</v>
      </c>
      <c r="C41" s="313"/>
      <c r="D41" s="313"/>
      <c r="E41" s="313"/>
      <c r="F41" s="313"/>
      <c r="G41" s="313"/>
      <c r="H41" s="2"/>
      <c r="I41" s="160">
        <f>H41*I39</f>
        <v>0</v>
      </c>
    </row>
    <row r="42" spans="1:9" ht="13" x14ac:dyDescent="0.3">
      <c r="A42" s="11" t="s">
        <v>11</v>
      </c>
      <c r="B42" s="313" t="s">
        <v>2</v>
      </c>
      <c r="C42" s="313"/>
      <c r="D42" s="313"/>
      <c r="E42" s="313"/>
      <c r="F42" s="313"/>
      <c r="G42" s="313"/>
      <c r="H42" s="2"/>
      <c r="I42" s="160">
        <v>0</v>
      </c>
    </row>
    <row r="43" spans="1:9" ht="13" x14ac:dyDescent="0.3">
      <c r="A43" s="11" t="s">
        <v>12</v>
      </c>
      <c r="B43" s="313" t="s">
        <v>42</v>
      </c>
      <c r="C43" s="313"/>
      <c r="D43" s="313"/>
      <c r="E43" s="313"/>
      <c r="F43" s="313"/>
      <c r="G43" s="313"/>
      <c r="H43" s="8"/>
      <c r="I43" s="160">
        <v>0</v>
      </c>
    </row>
    <row r="44" spans="1:9" ht="13" x14ac:dyDescent="0.3">
      <c r="A44" s="11" t="s">
        <v>13</v>
      </c>
      <c r="B44" s="313" t="s">
        <v>4</v>
      </c>
      <c r="C44" s="313"/>
      <c r="D44" s="313"/>
      <c r="E44" s="313"/>
      <c r="F44" s="313"/>
      <c r="G44" s="313"/>
      <c r="H44" s="2"/>
      <c r="I44" s="160">
        <v>0</v>
      </c>
    </row>
    <row r="45" spans="1:9" ht="13" x14ac:dyDescent="0.3">
      <c r="A45" s="315" t="s">
        <v>55</v>
      </c>
      <c r="B45" s="314"/>
      <c r="C45" s="314"/>
      <c r="D45" s="314"/>
      <c r="E45" s="314"/>
      <c r="F45" s="314"/>
      <c r="G45" s="314"/>
      <c r="H45" s="314"/>
      <c r="I45" s="161">
        <f>SUM(I39:I44)</f>
        <v>1236.43</v>
      </c>
    </row>
    <row r="46" spans="1:9" s="13" customFormat="1" ht="13" x14ac:dyDescent="0.3"/>
    <row r="47" spans="1:9" s="13" customFormat="1" ht="13" x14ac:dyDescent="0.3">
      <c r="A47" s="45" t="s">
        <v>81</v>
      </c>
    </row>
    <row r="48" spans="1:9" s="13" customFormat="1" ht="13" x14ac:dyDescent="0.3">
      <c r="A48" s="45" t="s">
        <v>80</v>
      </c>
    </row>
    <row r="49" spans="1:11" ht="13" x14ac:dyDescent="0.3">
      <c r="A49" s="4"/>
      <c r="B49" s="4"/>
      <c r="C49" s="4"/>
      <c r="D49" s="4"/>
      <c r="E49" s="4"/>
      <c r="F49" s="4"/>
      <c r="G49" s="4"/>
      <c r="H49" s="4"/>
      <c r="I49" s="5"/>
    </row>
    <row r="50" spans="1:11" ht="13" x14ac:dyDescent="0.3">
      <c r="A50" s="316" t="s">
        <v>43</v>
      </c>
      <c r="B50" s="316"/>
      <c r="C50" s="316"/>
      <c r="D50" s="316"/>
      <c r="E50" s="316"/>
      <c r="F50" s="316"/>
      <c r="G50" s="316"/>
      <c r="H50" s="316"/>
      <c r="I50" s="316"/>
    </row>
    <row r="51" spans="1:11" ht="13" x14ac:dyDescent="0.3">
      <c r="A51" s="59" t="s">
        <v>50</v>
      </c>
      <c r="B51" s="349" t="s">
        <v>305</v>
      </c>
      <c r="C51" s="350"/>
      <c r="D51" s="350"/>
      <c r="E51" s="350"/>
      <c r="F51" s="350"/>
      <c r="G51" s="351"/>
      <c r="H51" s="11" t="s">
        <v>3</v>
      </c>
      <c r="I51" s="11" t="s">
        <v>1</v>
      </c>
    </row>
    <row r="52" spans="1:11" ht="13" x14ac:dyDescent="0.3">
      <c r="A52" s="11" t="s">
        <v>8</v>
      </c>
      <c r="B52" s="313" t="s">
        <v>371</v>
      </c>
      <c r="C52" s="313"/>
      <c r="D52" s="313"/>
      <c r="E52" s="313"/>
      <c r="F52" s="313"/>
      <c r="G52" s="313"/>
      <c r="H52" s="1">
        <f>1/12</f>
        <v>8.3333333333333329E-2</v>
      </c>
      <c r="I52" s="29">
        <f>$I$45*H52</f>
        <v>103.03583333333333</v>
      </c>
      <c r="K52" s="100"/>
    </row>
    <row r="53" spans="1:11" ht="13" x14ac:dyDescent="0.3">
      <c r="A53" s="11" t="s">
        <v>9</v>
      </c>
      <c r="B53" s="313" t="s">
        <v>370</v>
      </c>
      <c r="C53" s="313"/>
      <c r="D53" s="313"/>
      <c r="E53" s="313"/>
      <c r="F53" s="313"/>
      <c r="G53" s="313"/>
      <c r="H53" s="28">
        <v>0.121</v>
      </c>
      <c r="I53" s="29">
        <f>$I$45*H53</f>
        <v>149.60803000000001</v>
      </c>
    </row>
    <row r="54" spans="1:11" ht="13" x14ac:dyDescent="0.3">
      <c r="A54" s="314" t="s">
        <v>348</v>
      </c>
      <c r="B54" s="314"/>
      <c r="C54" s="314"/>
      <c r="D54" s="314"/>
      <c r="E54" s="314"/>
      <c r="F54" s="314"/>
      <c r="G54" s="314"/>
      <c r="H54" s="54">
        <f>TRUNC(SUM(H52:H53),4)</f>
        <v>0.20430000000000001</v>
      </c>
      <c r="I54" s="55">
        <f>SUM(I52:I53)</f>
        <v>252.64386333333334</v>
      </c>
    </row>
    <row r="55" spans="1:11" ht="22" customHeight="1" x14ac:dyDescent="0.25">
      <c r="A55" s="59" t="s">
        <v>10</v>
      </c>
      <c r="B55" s="334" t="s">
        <v>372</v>
      </c>
      <c r="C55" s="334"/>
      <c r="D55" s="334"/>
      <c r="E55" s="334"/>
      <c r="F55" s="334"/>
      <c r="G55" s="334"/>
      <c r="H55" s="156">
        <v>7.8200000000000006E-2</v>
      </c>
      <c r="I55" s="157">
        <f>$I$45*H55</f>
        <v>96.688826000000006</v>
      </c>
    </row>
    <row r="56" spans="1:11" ht="13" x14ac:dyDescent="0.3">
      <c r="A56" s="314" t="s">
        <v>44</v>
      </c>
      <c r="B56" s="314"/>
      <c r="C56" s="314"/>
      <c r="D56" s="314"/>
      <c r="E56" s="314"/>
      <c r="F56" s="314"/>
      <c r="G56" s="314"/>
      <c r="H56" s="54">
        <f>TRUNC(SUM(H54:H55),4)</f>
        <v>0.28249999999999997</v>
      </c>
      <c r="I56" s="55">
        <f>SUM(I54:I55)</f>
        <v>349.33268933333335</v>
      </c>
    </row>
    <row r="57" spans="1:11" ht="13" x14ac:dyDescent="0.3">
      <c r="A57" s="4"/>
      <c r="B57" s="4"/>
      <c r="C57" s="4"/>
      <c r="D57" s="4"/>
      <c r="E57" s="4"/>
      <c r="F57" s="4"/>
      <c r="G57" s="4"/>
      <c r="H57" s="56"/>
      <c r="I57" s="5"/>
    </row>
    <row r="58" spans="1:11" ht="13" x14ac:dyDescent="0.3">
      <c r="A58" s="45" t="s">
        <v>82</v>
      </c>
      <c r="B58" s="4"/>
      <c r="C58" s="4"/>
      <c r="D58" s="4"/>
      <c r="E58" s="4"/>
      <c r="F58" s="4"/>
      <c r="G58" s="4"/>
      <c r="H58" s="56"/>
      <c r="I58" s="5"/>
    </row>
    <row r="59" spans="1:11" ht="13" x14ac:dyDescent="0.3">
      <c r="A59" s="45" t="s">
        <v>244</v>
      </c>
      <c r="B59" s="4"/>
      <c r="C59" s="4"/>
      <c r="D59" s="4"/>
      <c r="E59" s="4"/>
      <c r="F59" s="4"/>
      <c r="G59" s="4"/>
      <c r="H59" s="56"/>
      <c r="I59" s="5"/>
    </row>
    <row r="60" spans="1:11" ht="13" x14ac:dyDescent="0.3">
      <c r="A60" s="45" t="s">
        <v>83</v>
      </c>
      <c r="B60" s="4"/>
      <c r="C60" s="4"/>
      <c r="D60" s="4"/>
      <c r="E60" s="4"/>
      <c r="F60" s="4"/>
      <c r="G60" s="4"/>
      <c r="H60" s="56"/>
      <c r="I60" s="5"/>
    </row>
    <row r="61" spans="1:11" ht="13" x14ac:dyDescent="0.3">
      <c r="A61" s="45" t="s">
        <v>84</v>
      </c>
      <c r="B61" s="13"/>
      <c r="C61" s="13"/>
      <c r="D61" s="13"/>
      <c r="E61" s="13"/>
      <c r="F61" s="13"/>
      <c r="G61" s="13"/>
      <c r="H61" s="13"/>
      <c r="I61" s="13"/>
    </row>
    <row r="62" spans="1:11" ht="13" x14ac:dyDescent="0.3">
      <c r="A62" s="45" t="s">
        <v>463</v>
      </c>
      <c r="B62" s="13"/>
      <c r="C62" s="13"/>
      <c r="D62" s="13"/>
      <c r="E62" s="13"/>
      <c r="F62" s="13"/>
      <c r="G62" s="13"/>
      <c r="H62" s="13"/>
      <c r="I62" s="13"/>
    </row>
    <row r="63" spans="1:11" ht="13" x14ac:dyDescent="0.3">
      <c r="A63" s="45"/>
      <c r="B63" s="13"/>
      <c r="C63" s="13"/>
      <c r="D63" s="13"/>
      <c r="E63" s="13"/>
      <c r="F63" s="13"/>
      <c r="G63" s="13"/>
      <c r="H63" s="13"/>
      <c r="I63" s="13"/>
    </row>
    <row r="64" spans="1:11" ht="13" x14ac:dyDescent="0.3">
      <c r="A64" s="45"/>
      <c r="B64" s="13"/>
      <c r="C64" s="13"/>
      <c r="D64" s="13"/>
      <c r="E64" s="13"/>
      <c r="F64" s="13"/>
      <c r="G64" s="13"/>
      <c r="H64" s="13"/>
      <c r="I64" s="13"/>
    </row>
    <row r="65" spans="1:12" ht="13" x14ac:dyDescent="0.3">
      <c r="A65" s="57"/>
      <c r="B65" s="57"/>
      <c r="C65" s="57"/>
      <c r="D65" s="57"/>
      <c r="E65" s="57"/>
      <c r="F65" s="57"/>
      <c r="G65" s="57"/>
      <c r="H65" s="57"/>
      <c r="I65" s="57"/>
    </row>
    <row r="66" spans="1:12" ht="13" x14ac:dyDescent="0.3">
      <c r="A66" s="61" t="s">
        <v>51</v>
      </c>
      <c r="B66" s="352" t="s">
        <v>47</v>
      </c>
      <c r="C66" s="353"/>
      <c r="D66" s="353"/>
      <c r="E66" s="353"/>
      <c r="F66" s="353"/>
      <c r="G66" s="354"/>
      <c r="H66" s="39" t="s">
        <v>3</v>
      </c>
      <c r="I66" s="39" t="s">
        <v>1</v>
      </c>
      <c r="K66" s="37"/>
      <c r="L66" s="36"/>
    </row>
    <row r="67" spans="1:12" ht="13" x14ac:dyDescent="0.3">
      <c r="A67" s="11" t="s">
        <v>8</v>
      </c>
      <c r="B67" s="313" t="s">
        <v>349</v>
      </c>
      <c r="C67" s="313"/>
      <c r="D67" s="313"/>
      <c r="E67" s="313"/>
      <c r="F67" s="313"/>
      <c r="G67" s="313"/>
      <c r="H67" s="1">
        <v>0.2</v>
      </c>
      <c r="I67" s="29">
        <f t="shared" ref="I67:I74" si="0">H67*($I$45)</f>
        <v>247.28600000000003</v>
      </c>
      <c r="K67" s="38"/>
      <c r="L67" s="36"/>
    </row>
    <row r="68" spans="1:12" ht="13" x14ac:dyDescent="0.3">
      <c r="A68" s="11" t="s">
        <v>9</v>
      </c>
      <c r="B68" s="313" t="s">
        <v>350</v>
      </c>
      <c r="C68" s="313"/>
      <c r="D68" s="313"/>
      <c r="E68" s="313"/>
      <c r="F68" s="313"/>
      <c r="G68" s="313"/>
      <c r="H68" s="1">
        <v>2.5000000000000001E-2</v>
      </c>
      <c r="I68" s="29">
        <f t="shared" si="0"/>
        <v>30.910750000000004</v>
      </c>
      <c r="K68" s="37"/>
    </row>
    <row r="69" spans="1:12" ht="13" x14ac:dyDescent="0.3">
      <c r="A69" s="11" t="s">
        <v>10</v>
      </c>
      <c r="B69" s="313" t="s">
        <v>351</v>
      </c>
      <c r="C69" s="313"/>
      <c r="D69" s="313"/>
      <c r="E69" s="313"/>
      <c r="F69" s="313"/>
      <c r="G69" s="313"/>
      <c r="H69" s="1">
        <v>0.03</v>
      </c>
      <c r="I69" s="29">
        <f t="shared" si="0"/>
        <v>37.0929</v>
      </c>
      <c r="K69" s="37"/>
    </row>
    <row r="70" spans="1:12" ht="13" x14ac:dyDescent="0.3">
      <c r="A70" s="11" t="s">
        <v>11</v>
      </c>
      <c r="B70" s="313" t="s">
        <v>352</v>
      </c>
      <c r="C70" s="313"/>
      <c r="D70" s="313"/>
      <c r="E70" s="313"/>
      <c r="F70" s="313"/>
      <c r="G70" s="313"/>
      <c r="H70" s="1">
        <v>1.4999999999999999E-2</v>
      </c>
      <c r="I70" s="29">
        <f t="shared" si="0"/>
        <v>18.54645</v>
      </c>
    </row>
    <row r="71" spans="1:12" ht="13" x14ac:dyDescent="0.3">
      <c r="A71" s="11" t="s">
        <v>12</v>
      </c>
      <c r="B71" s="313" t="s">
        <v>353</v>
      </c>
      <c r="C71" s="313"/>
      <c r="D71" s="313"/>
      <c r="E71" s="313"/>
      <c r="F71" s="313"/>
      <c r="G71" s="313"/>
      <c r="H71" s="1">
        <v>0.01</v>
      </c>
      <c r="I71" s="29">
        <f t="shared" si="0"/>
        <v>12.3643</v>
      </c>
    </row>
    <row r="72" spans="1:12" ht="13" x14ac:dyDescent="0.3">
      <c r="A72" s="11" t="s">
        <v>13</v>
      </c>
      <c r="B72" s="313" t="s">
        <v>354</v>
      </c>
      <c r="C72" s="313"/>
      <c r="D72" s="313"/>
      <c r="E72" s="313"/>
      <c r="F72" s="313"/>
      <c r="G72" s="313"/>
      <c r="H72" s="1">
        <v>6.0000000000000001E-3</v>
      </c>
      <c r="I72" s="29">
        <f t="shared" si="0"/>
        <v>7.4185800000000004</v>
      </c>
    </row>
    <row r="73" spans="1:12" ht="13" x14ac:dyDescent="0.3">
      <c r="A73" s="11" t="s">
        <v>14</v>
      </c>
      <c r="B73" s="313" t="s">
        <v>355</v>
      </c>
      <c r="C73" s="313"/>
      <c r="D73" s="313"/>
      <c r="E73" s="313"/>
      <c r="F73" s="313"/>
      <c r="G73" s="313"/>
      <c r="H73" s="1">
        <v>2E-3</v>
      </c>
      <c r="I73" s="29">
        <f t="shared" si="0"/>
        <v>2.4728600000000003</v>
      </c>
    </row>
    <row r="74" spans="1:12" ht="13" x14ac:dyDescent="0.3">
      <c r="A74" s="11" t="s">
        <v>15</v>
      </c>
      <c r="B74" s="313" t="s">
        <v>356</v>
      </c>
      <c r="C74" s="313"/>
      <c r="D74" s="313"/>
      <c r="E74" s="313"/>
      <c r="F74" s="313"/>
      <c r="G74" s="313"/>
      <c r="H74" s="1">
        <v>0.08</v>
      </c>
      <c r="I74" s="29">
        <f t="shared" si="0"/>
        <v>98.914400000000001</v>
      </c>
    </row>
    <row r="75" spans="1:12" ht="13" x14ac:dyDescent="0.3">
      <c r="A75" s="314" t="s">
        <v>46</v>
      </c>
      <c r="B75" s="314"/>
      <c r="C75" s="314"/>
      <c r="D75" s="314"/>
      <c r="E75" s="314"/>
      <c r="F75" s="314"/>
      <c r="G75" s="314"/>
      <c r="H75" s="54">
        <f>SUM(H67:H74)</f>
        <v>0.36800000000000005</v>
      </c>
      <c r="I75" s="55">
        <f>SUM(I67:I74)</f>
        <v>455.00624000000005</v>
      </c>
      <c r="K75" s="24"/>
    </row>
    <row r="76" spans="1:12" ht="13" x14ac:dyDescent="0.3">
      <c r="A76" s="4"/>
      <c r="B76" s="4"/>
      <c r="C76" s="4"/>
      <c r="D76" s="4"/>
      <c r="E76" s="4"/>
      <c r="F76" s="4"/>
      <c r="G76" s="4"/>
      <c r="H76" s="56"/>
      <c r="I76" s="5"/>
      <c r="K76" s="24"/>
    </row>
    <row r="77" spans="1:12" ht="13" x14ac:dyDescent="0.3">
      <c r="A77" s="45" t="s">
        <v>149</v>
      </c>
      <c r="B77" s="4"/>
      <c r="C77" s="4"/>
      <c r="D77" s="4"/>
      <c r="E77" s="4"/>
      <c r="F77" s="4"/>
      <c r="G77" s="4"/>
      <c r="H77" s="56"/>
      <c r="I77" s="5"/>
      <c r="K77" s="24"/>
    </row>
    <row r="78" spans="1:12" ht="13" x14ac:dyDescent="0.3">
      <c r="A78" s="45" t="s">
        <v>85</v>
      </c>
      <c r="B78" s="4"/>
      <c r="C78" s="4"/>
      <c r="D78" s="4"/>
      <c r="E78" s="4"/>
      <c r="F78" s="4"/>
      <c r="G78" s="4"/>
      <c r="H78" s="56"/>
      <c r="I78" s="5"/>
      <c r="K78" s="24"/>
    </row>
    <row r="79" spans="1:12" ht="13" x14ac:dyDescent="0.3">
      <c r="A79" s="45" t="s">
        <v>86</v>
      </c>
      <c r="B79" s="4"/>
      <c r="C79" s="4"/>
      <c r="D79" s="4"/>
      <c r="E79" s="4"/>
      <c r="F79" s="4"/>
      <c r="G79" s="4"/>
      <c r="H79" s="56"/>
      <c r="I79" s="5"/>
      <c r="K79" s="24"/>
    </row>
    <row r="80" spans="1:12" ht="13" x14ac:dyDescent="0.3">
      <c r="A80" s="45" t="s">
        <v>87</v>
      </c>
      <c r="B80" s="4"/>
      <c r="C80" s="4"/>
      <c r="D80" s="4"/>
      <c r="E80" s="4"/>
      <c r="F80" s="4"/>
      <c r="G80" s="4"/>
      <c r="H80" s="56"/>
      <c r="I80" s="5"/>
      <c r="K80" s="24"/>
    </row>
    <row r="81" spans="1:11" ht="13" x14ac:dyDescent="0.3">
      <c r="A81" s="45" t="s">
        <v>245</v>
      </c>
      <c r="B81" s="4"/>
      <c r="C81" s="4"/>
      <c r="D81" s="4"/>
      <c r="E81" s="4"/>
      <c r="F81" s="4"/>
      <c r="G81" s="4"/>
      <c r="H81" s="56"/>
      <c r="I81" s="5"/>
      <c r="K81" s="24"/>
    </row>
    <row r="82" spans="1:11" ht="13" x14ac:dyDescent="0.3">
      <c r="A82" s="13"/>
      <c r="B82" s="13"/>
      <c r="C82" s="13"/>
      <c r="D82" s="13"/>
      <c r="E82" s="13"/>
      <c r="F82" s="13"/>
      <c r="G82" s="13"/>
      <c r="H82" s="13"/>
      <c r="I82" s="13"/>
    </row>
    <row r="83" spans="1:11" ht="13" x14ac:dyDescent="0.3">
      <c r="A83" s="61" t="s">
        <v>52</v>
      </c>
      <c r="B83" s="328" t="s">
        <v>48</v>
      </c>
      <c r="C83" s="329"/>
      <c r="D83" s="329"/>
      <c r="E83" s="329"/>
      <c r="F83" s="329"/>
      <c r="G83" s="330"/>
      <c r="H83" s="54"/>
      <c r="I83" s="39" t="s">
        <v>1</v>
      </c>
    </row>
    <row r="84" spans="1:11" ht="13" x14ac:dyDescent="0.3">
      <c r="A84" s="11" t="s">
        <v>8</v>
      </c>
      <c r="B84" s="318" t="s">
        <v>359</v>
      </c>
      <c r="C84" s="318"/>
      <c r="D84" s="318"/>
      <c r="E84" s="318"/>
      <c r="F84" s="318"/>
      <c r="G84" s="318"/>
      <c r="H84" s="27" t="s">
        <v>0</v>
      </c>
      <c r="I84" s="31">
        <f>'Mód2.3'!E12</f>
        <v>118.5342</v>
      </c>
    </row>
    <row r="85" spans="1:11" ht="13" x14ac:dyDescent="0.3">
      <c r="A85" s="11" t="s">
        <v>9</v>
      </c>
      <c r="B85" s="318" t="s">
        <v>357</v>
      </c>
      <c r="C85" s="318"/>
      <c r="D85" s="318"/>
      <c r="E85" s="318"/>
      <c r="F85" s="318"/>
      <c r="G85" s="318"/>
      <c r="H85" s="27" t="s">
        <v>0</v>
      </c>
      <c r="I85" s="31">
        <f>'Mód2.3'!E25</f>
        <v>414.02</v>
      </c>
    </row>
    <row r="86" spans="1:11" ht="13" x14ac:dyDescent="0.3">
      <c r="A86" s="11" t="s">
        <v>10</v>
      </c>
      <c r="B86" s="318" t="s">
        <v>358</v>
      </c>
      <c r="C86" s="318"/>
      <c r="D86" s="318"/>
      <c r="E86" s="318"/>
      <c r="F86" s="318"/>
      <c r="G86" s="318"/>
      <c r="H86" s="27" t="s">
        <v>0</v>
      </c>
      <c r="I86" s="31">
        <f>'Mód2.3'!E33</f>
        <v>66.150000000000006</v>
      </c>
    </row>
    <row r="87" spans="1:11" ht="25.5" customHeight="1" x14ac:dyDescent="0.25">
      <c r="A87" s="59" t="s">
        <v>11</v>
      </c>
      <c r="B87" s="332" t="s">
        <v>360</v>
      </c>
      <c r="C87" s="332"/>
      <c r="D87" s="332"/>
      <c r="E87" s="332"/>
      <c r="F87" s="332"/>
      <c r="G87" s="332"/>
      <c r="H87" s="41" t="s">
        <v>0</v>
      </c>
      <c r="I87" s="162">
        <f>'Mód2.3'!E42</f>
        <v>0</v>
      </c>
    </row>
    <row r="88" spans="1:11" ht="13" x14ac:dyDescent="0.3">
      <c r="A88" s="11" t="s">
        <v>12</v>
      </c>
      <c r="B88" s="318" t="s">
        <v>361</v>
      </c>
      <c r="C88" s="318"/>
      <c r="D88" s="318"/>
      <c r="E88" s="318"/>
      <c r="F88" s="318"/>
      <c r="G88" s="318"/>
      <c r="H88" s="27" t="s">
        <v>0</v>
      </c>
      <c r="I88" s="31">
        <f>'Mód2.3'!E52</f>
        <v>0</v>
      </c>
    </row>
    <row r="89" spans="1:11" ht="13" x14ac:dyDescent="0.3">
      <c r="A89" s="11" t="s">
        <v>13</v>
      </c>
      <c r="B89" s="318" t="s">
        <v>362</v>
      </c>
      <c r="C89" s="318"/>
      <c r="D89" s="318"/>
      <c r="E89" s="318"/>
      <c r="F89" s="318"/>
      <c r="G89" s="318"/>
      <c r="H89" s="27" t="s">
        <v>0</v>
      </c>
      <c r="I89" s="31">
        <f>'Mód2.3'!E60</f>
        <v>0</v>
      </c>
    </row>
    <row r="90" spans="1:11" ht="13" x14ac:dyDescent="0.3">
      <c r="A90" s="314" t="s">
        <v>49</v>
      </c>
      <c r="B90" s="314"/>
      <c r="C90" s="314"/>
      <c r="D90" s="314"/>
      <c r="E90" s="314"/>
      <c r="F90" s="314"/>
      <c r="G90" s="314"/>
      <c r="H90" s="314"/>
      <c r="I90" s="55">
        <f>SUM(I84:I89)</f>
        <v>598.70420000000001</v>
      </c>
    </row>
    <row r="91" spans="1:11" ht="13" x14ac:dyDescent="0.3">
      <c r="A91" s="4"/>
      <c r="B91" s="4"/>
      <c r="C91" s="4"/>
      <c r="D91" s="4"/>
      <c r="E91" s="4"/>
      <c r="F91" s="4"/>
      <c r="G91" s="4"/>
      <c r="H91" s="4"/>
      <c r="I91" s="5"/>
    </row>
    <row r="92" spans="1:11" ht="13" x14ac:dyDescent="0.3">
      <c r="A92" s="45" t="s">
        <v>88</v>
      </c>
      <c r="B92" s="4"/>
      <c r="C92" s="4"/>
      <c r="D92" s="4"/>
      <c r="E92" s="4"/>
      <c r="F92" s="4"/>
      <c r="G92" s="4"/>
      <c r="H92" s="4"/>
      <c r="I92" s="5"/>
    </row>
    <row r="93" spans="1:11" ht="13" x14ac:dyDescent="0.3">
      <c r="A93" s="45" t="s">
        <v>89</v>
      </c>
      <c r="B93" s="4"/>
      <c r="C93" s="4"/>
      <c r="D93" s="4"/>
      <c r="E93" s="4"/>
      <c r="F93" s="4"/>
      <c r="G93" s="4"/>
      <c r="H93" s="4"/>
      <c r="I93" s="5"/>
    </row>
    <row r="94" spans="1:11" ht="13" x14ac:dyDescent="0.3">
      <c r="A94" s="45" t="s">
        <v>90</v>
      </c>
      <c r="B94" s="4"/>
      <c r="C94" s="4"/>
      <c r="D94" s="4"/>
      <c r="E94" s="4"/>
      <c r="F94" s="4"/>
      <c r="G94" s="4"/>
      <c r="H94" s="4"/>
      <c r="I94" s="5"/>
    </row>
    <row r="95" spans="1:11" ht="13" x14ac:dyDescent="0.3">
      <c r="A95" s="45" t="s">
        <v>306</v>
      </c>
      <c r="B95" s="4"/>
      <c r="C95" s="4"/>
      <c r="D95" s="4"/>
      <c r="E95" s="4"/>
      <c r="F95" s="4"/>
      <c r="G95" s="4"/>
      <c r="H95" s="4"/>
      <c r="I95" s="5"/>
    </row>
    <row r="96" spans="1:11" ht="13" x14ac:dyDescent="0.3">
      <c r="A96" s="13"/>
      <c r="B96" s="13"/>
      <c r="C96" s="13"/>
      <c r="D96" s="13"/>
      <c r="E96" s="13"/>
      <c r="F96" s="13"/>
      <c r="G96" s="13"/>
      <c r="H96" s="13"/>
      <c r="I96" s="13"/>
    </row>
    <row r="97" spans="1:11" ht="13" x14ac:dyDescent="0.3">
      <c r="A97" s="61">
        <v>2</v>
      </c>
      <c r="B97" s="60" t="s">
        <v>307</v>
      </c>
      <c r="C97" s="60"/>
      <c r="D97" s="60"/>
      <c r="E97" s="60"/>
      <c r="F97" s="60"/>
      <c r="G97" s="60"/>
      <c r="H97" s="60"/>
      <c r="I97" s="60"/>
    </row>
    <row r="98" spans="1:11" ht="13" x14ac:dyDescent="0.3">
      <c r="A98" s="317" t="s">
        <v>53</v>
      </c>
      <c r="B98" s="317"/>
      <c r="C98" s="317"/>
      <c r="D98" s="317"/>
      <c r="E98" s="317"/>
      <c r="F98" s="317"/>
      <c r="G98" s="317"/>
      <c r="H98" s="317"/>
      <c r="I98" s="11" t="s">
        <v>1</v>
      </c>
    </row>
    <row r="99" spans="1:11" ht="13" x14ac:dyDescent="0.3">
      <c r="A99" s="11" t="s">
        <v>50</v>
      </c>
      <c r="B99" s="347" t="s">
        <v>308</v>
      </c>
      <c r="C99" s="347"/>
      <c r="D99" s="347"/>
      <c r="E99" s="347"/>
      <c r="F99" s="347"/>
      <c r="G99" s="347"/>
      <c r="H99" s="347"/>
      <c r="I99" s="29">
        <f>I56</f>
        <v>349.33268933333335</v>
      </c>
    </row>
    <row r="100" spans="1:11" ht="13" x14ac:dyDescent="0.3">
      <c r="A100" s="11" t="s">
        <v>51</v>
      </c>
      <c r="B100" s="347" t="s">
        <v>312</v>
      </c>
      <c r="C100" s="347"/>
      <c r="D100" s="347"/>
      <c r="E100" s="347"/>
      <c r="F100" s="347"/>
      <c r="G100" s="347"/>
      <c r="H100" s="347"/>
      <c r="I100" s="29">
        <f>I75</f>
        <v>455.00624000000005</v>
      </c>
    </row>
    <row r="101" spans="1:11" ht="13" x14ac:dyDescent="0.3">
      <c r="A101" s="11" t="s">
        <v>52</v>
      </c>
      <c r="B101" s="347" t="s">
        <v>54</v>
      </c>
      <c r="C101" s="347"/>
      <c r="D101" s="347"/>
      <c r="E101" s="347"/>
      <c r="F101" s="347"/>
      <c r="G101" s="347"/>
      <c r="H101" s="347"/>
      <c r="I101" s="29">
        <f>I90</f>
        <v>598.70420000000001</v>
      </c>
    </row>
    <row r="102" spans="1:11" ht="13" x14ac:dyDescent="0.3">
      <c r="A102" s="315" t="s">
        <v>56</v>
      </c>
      <c r="B102" s="315"/>
      <c r="C102" s="315"/>
      <c r="D102" s="315"/>
      <c r="E102" s="315"/>
      <c r="F102" s="315"/>
      <c r="G102" s="315"/>
      <c r="H102" s="315"/>
      <c r="I102" s="125">
        <f>SUM(I99:I101)</f>
        <v>1403.0431293333336</v>
      </c>
      <c r="K102" s="10"/>
    </row>
    <row r="103" spans="1:11" ht="13" x14ac:dyDescent="0.3">
      <c r="A103" s="319"/>
      <c r="B103" s="320"/>
      <c r="C103" s="320"/>
      <c r="D103" s="320"/>
      <c r="E103" s="320"/>
      <c r="F103" s="320"/>
      <c r="G103" s="320"/>
      <c r="H103" s="320"/>
      <c r="I103" s="320"/>
    </row>
    <row r="104" spans="1:11" ht="13" x14ac:dyDescent="0.3">
      <c r="A104" s="316" t="s">
        <v>57</v>
      </c>
      <c r="B104" s="316"/>
      <c r="C104" s="316"/>
      <c r="D104" s="316"/>
      <c r="E104" s="316"/>
      <c r="F104" s="316"/>
      <c r="G104" s="316"/>
      <c r="H104" s="316"/>
      <c r="I104" s="316"/>
    </row>
    <row r="105" spans="1:11" ht="13" x14ac:dyDescent="0.3">
      <c r="A105" s="11">
        <v>3</v>
      </c>
      <c r="B105" s="317" t="s">
        <v>58</v>
      </c>
      <c r="C105" s="317"/>
      <c r="D105" s="317"/>
      <c r="E105" s="317"/>
      <c r="F105" s="317"/>
      <c r="G105" s="317"/>
      <c r="H105" s="11" t="s">
        <v>3</v>
      </c>
      <c r="I105" s="11" t="s">
        <v>1</v>
      </c>
    </row>
    <row r="106" spans="1:11" ht="13" x14ac:dyDescent="0.3">
      <c r="A106" s="11" t="s">
        <v>8</v>
      </c>
      <c r="B106" s="313" t="s">
        <v>365</v>
      </c>
      <c r="C106" s="313"/>
      <c r="D106" s="313"/>
      <c r="E106" s="313"/>
      <c r="F106" s="313"/>
      <c r="G106" s="313"/>
      <c r="H106" s="1">
        <v>4.1999999999999997E-3</v>
      </c>
      <c r="I106" s="29">
        <f>H106*I45</f>
        <v>5.1930059999999996</v>
      </c>
    </row>
    <row r="107" spans="1:11" ht="13" x14ac:dyDescent="0.25">
      <c r="A107" s="59" t="s">
        <v>9</v>
      </c>
      <c r="B107" s="334" t="s">
        <v>363</v>
      </c>
      <c r="C107" s="334"/>
      <c r="D107" s="334"/>
      <c r="E107" s="334"/>
      <c r="F107" s="334"/>
      <c r="G107" s="334"/>
      <c r="H107" s="156">
        <f>H74</f>
        <v>0.08</v>
      </c>
      <c r="I107" s="157">
        <f>I106*H107</f>
        <v>0.41544048</v>
      </c>
    </row>
    <row r="108" spans="1:11" ht="24.75" customHeight="1" x14ac:dyDescent="0.25">
      <c r="A108" s="59" t="s">
        <v>10</v>
      </c>
      <c r="B108" s="334" t="s">
        <v>366</v>
      </c>
      <c r="C108" s="334"/>
      <c r="D108" s="334"/>
      <c r="E108" s="334"/>
      <c r="F108" s="334"/>
      <c r="G108" s="334"/>
      <c r="H108" s="156">
        <v>2E-3</v>
      </c>
      <c r="I108" s="157">
        <f>H108*I45</f>
        <v>2.4728600000000003</v>
      </c>
    </row>
    <row r="109" spans="1:11" ht="13" x14ac:dyDescent="0.3">
      <c r="A109" s="11" t="s">
        <v>11</v>
      </c>
      <c r="B109" s="313" t="s">
        <v>364</v>
      </c>
      <c r="C109" s="313"/>
      <c r="D109" s="313"/>
      <c r="E109" s="313"/>
      <c r="F109" s="313"/>
      <c r="G109" s="313"/>
      <c r="H109" s="1">
        <v>1.9400000000000001E-2</v>
      </c>
      <c r="I109" s="29">
        <f>H109*I45</f>
        <v>23.986742000000003</v>
      </c>
    </row>
    <row r="110" spans="1:11" ht="13" x14ac:dyDescent="0.3">
      <c r="A110" s="11" t="s">
        <v>12</v>
      </c>
      <c r="B110" s="333" t="s">
        <v>246</v>
      </c>
      <c r="C110" s="333"/>
      <c r="D110" s="333"/>
      <c r="E110" s="333"/>
      <c r="F110" s="333"/>
      <c r="G110" s="333"/>
      <c r="H110" s="28">
        <f>H75</f>
        <v>0.36800000000000005</v>
      </c>
      <c r="I110" s="29">
        <f>I109*H110</f>
        <v>8.8271210560000029</v>
      </c>
    </row>
    <row r="111" spans="1:11" ht="25.5" customHeight="1" x14ac:dyDescent="0.25">
      <c r="A111" s="59" t="s">
        <v>13</v>
      </c>
      <c r="B111" s="334" t="s">
        <v>367</v>
      </c>
      <c r="C111" s="334"/>
      <c r="D111" s="334"/>
      <c r="E111" s="334"/>
      <c r="F111" s="334"/>
      <c r="G111" s="334"/>
      <c r="H111" s="156">
        <v>3.7999999999999999E-2</v>
      </c>
      <c r="I111" s="157">
        <f>H111*I45</f>
        <v>46.984340000000003</v>
      </c>
      <c r="K111" s="10"/>
    </row>
    <row r="112" spans="1:11" ht="13" x14ac:dyDescent="0.3">
      <c r="A112" s="315" t="s">
        <v>59</v>
      </c>
      <c r="B112" s="315"/>
      <c r="C112" s="315"/>
      <c r="D112" s="315"/>
      <c r="E112" s="315"/>
      <c r="F112" s="315"/>
      <c r="G112" s="315"/>
      <c r="H112" s="54"/>
      <c r="I112" s="125">
        <f>SUM(I106:I111)</f>
        <v>87.879509536</v>
      </c>
    </row>
    <row r="113" spans="1:11" ht="13" x14ac:dyDescent="0.3">
      <c r="A113" s="335"/>
      <c r="B113" s="336"/>
      <c r="C113" s="336"/>
      <c r="D113" s="336"/>
      <c r="E113" s="336"/>
      <c r="F113" s="336"/>
      <c r="G113" s="336"/>
      <c r="H113" s="336"/>
      <c r="I113" s="336"/>
    </row>
    <row r="114" spans="1:11" ht="13" x14ac:dyDescent="0.3">
      <c r="A114" s="316" t="s">
        <v>60</v>
      </c>
      <c r="B114" s="316"/>
      <c r="C114" s="316"/>
      <c r="D114" s="316"/>
      <c r="E114" s="316"/>
      <c r="F114" s="316"/>
      <c r="G114" s="316"/>
      <c r="H114" s="316"/>
      <c r="I114" s="316"/>
    </row>
    <row r="115" spans="1:11" ht="13" x14ac:dyDescent="0.3">
      <c r="A115" s="4"/>
      <c r="B115" s="4"/>
      <c r="C115" s="4"/>
      <c r="D115" s="4"/>
      <c r="E115" s="4"/>
      <c r="F115" s="4"/>
      <c r="G115" s="4"/>
      <c r="H115" s="4"/>
      <c r="I115" s="4"/>
    </row>
    <row r="116" spans="1:11" ht="13" x14ac:dyDescent="0.3">
      <c r="A116" s="45" t="s">
        <v>247</v>
      </c>
      <c r="B116" s="4"/>
      <c r="C116" s="4"/>
      <c r="D116" s="4"/>
      <c r="E116" s="4"/>
      <c r="F116" s="4"/>
      <c r="G116" s="4"/>
      <c r="H116" s="4"/>
      <c r="I116" s="4"/>
    </row>
    <row r="117" spans="1:11" ht="13" x14ac:dyDescent="0.3">
      <c r="A117" s="45" t="s">
        <v>248</v>
      </c>
      <c r="B117" s="4"/>
      <c r="C117" s="4"/>
      <c r="D117" s="4"/>
      <c r="E117" s="4"/>
      <c r="F117" s="4"/>
      <c r="G117" s="4"/>
      <c r="H117" s="4"/>
      <c r="I117" s="4"/>
    </row>
    <row r="118" spans="1:11" ht="13" x14ac:dyDescent="0.3">
      <c r="A118" s="4"/>
      <c r="B118" s="4"/>
      <c r="C118" s="4"/>
      <c r="D118" s="4"/>
      <c r="E118" s="4"/>
      <c r="F118" s="4"/>
      <c r="G118" s="4"/>
      <c r="H118" s="4"/>
      <c r="I118" s="4"/>
    </row>
    <row r="119" spans="1:11" ht="13" x14ac:dyDescent="0.3">
      <c r="A119" s="61" t="s">
        <v>22</v>
      </c>
      <c r="B119" s="314" t="s">
        <v>249</v>
      </c>
      <c r="C119" s="314"/>
      <c r="D119" s="314"/>
      <c r="E119" s="314"/>
      <c r="F119" s="314"/>
      <c r="G119" s="314"/>
      <c r="H119" s="39" t="s">
        <v>3</v>
      </c>
      <c r="I119" s="39" t="s">
        <v>1</v>
      </c>
    </row>
    <row r="120" spans="1:11" ht="13" x14ac:dyDescent="0.3">
      <c r="A120" s="11" t="s">
        <v>8</v>
      </c>
      <c r="B120" s="313" t="s">
        <v>512</v>
      </c>
      <c r="C120" s="313"/>
      <c r="D120" s="313"/>
      <c r="E120" s="313"/>
      <c r="F120" s="313"/>
      <c r="G120" s="313"/>
      <c r="H120" s="39"/>
      <c r="I120" s="39"/>
    </row>
    <row r="121" spans="1:11" ht="13" x14ac:dyDescent="0.3">
      <c r="A121" s="11" t="s">
        <v>9</v>
      </c>
      <c r="B121" s="313" t="s">
        <v>373</v>
      </c>
      <c r="C121" s="313"/>
      <c r="D121" s="313"/>
      <c r="E121" s="313"/>
      <c r="F121" s="313"/>
      <c r="G121" s="313"/>
      <c r="H121" s="6">
        <v>1.67E-2</v>
      </c>
      <c r="I121" s="29">
        <f>H121*$I$45</f>
        <v>20.648381000000001</v>
      </c>
      <c r="K121" s="159"/>
    </row>
    <row r="122" spans="1:11" ht="13" x14ac:dyDescent="0.3">
      <c r="A122" s="11" t="s">
        <v>10</v>
      </c>
      <c r="B122" s="313" t="s">
        <v>374</v>
      </c>
      <c r="C122" s="313"/>
      <c r="D122" s="313"/>
      <c r="E122" s="313"/>
      <c r="F122" s="313"/>
      <c r="G122" s="313"/>
      <c r="H122" s="6">
        <v>2.0000000000000001E-4</v>
      </c>
      <c r="I122" s="29">
        <f>H122*$I$45</f>
        <v>0.24728600000000003</v>
      </c>
      <c r="K122" s="159"/>
    </row>
    <row r="123" spans="1:11" ht="13.5" x14ac:dyDescent="0.25">
      <c r="A123" s="59" t="s">
        <v>11</v>
      </c>
      <c r="B123" s="334" t="s">
        <v>375</v>
      </c>
      <c r="C123" s="334"/>
      <c r="D123" s="334"/>
      <c r="E123" s="334"/>
      <c r="F123" s="334"/>
      <c r="G123" s="334"/>
      <c r="H123" s="156">
        <v>6.9999999999999999E-4</v>
      </c>
      <c r="I123" s="157">
        <f>H123*$I$45</f>
        <v>0.86550100000000008</v>
      </c>
    </row>
    <row r="124" spans="1:11" ht="13" x14ac:dyDescent="0.3">
      <c r="A124" s="11" t="s">
        <v>12</v>
      </c>
      <c r="B124" s="313" t="s">
        <v>376</v>
      </c>
      <c r="C124" s="313"/>
      <c r="D124" s="313"/>
      <c r="E124" s="313"/>
      <c r="F124" s="313"/>
      <c r="G124" s="313"/>
      <c r="H124" s="6">
        <v>2.8999999999999998E-3</v>
      </c>
      <c r="I124" s="29">
        <f>H124*$I$45</f>
        <v>3.5856469999999998</v>
      </c>
    </row>
    <row r="125" spans="1:11" ht="13" x14ac:dyDescent="0.3">
      <c r="A125" s="11" t="s">
        <v>13</v>
      </c>
      <c r="B125" s="313" t="s">
        <v>250</v>
      </c>
      <c r="C125" s="313"/>
      <c r="D125" s="313"/>
      <c r="E125" s="313"/>
      <c r="F125" s="313"/>
      <c r="G125" s="313"/>
      <c r="H125" s="6"/>
      <c r="I125" s="29">
        <f t="shared" ref="I125" si="1">H125*$I$45</f>
        <v>0</v>
      </c>
    </row>
    <row r="126" spans="1:11" ht="13" x14ac:dyDescent="0.3">
      <c r="A126" s="314" t="s">
        <v>369</v>
      </c>
      <c r="B126" s="314"/>
      <c r="C126" s="314"/>
      <c r="D126" s="314"/>
      <c r="E126" s="314"/>
      <c r="F126" s="314"/>
      <c r="G126" s="314"/>
      <c r="H126" s="54"/>
      <c r="I126" s="55">
        <f>SUM(I121:I125)</f>
        <v>25.346814999999999</v>
      </c>
    </row>
    <row r="127" spans="1:11" ht="13" x14ac:dyDescent="0.3">
      <c r="A127" s="11" t="s">
        <v>13</v>
      </c>
      <c r="B127" s="313" t="s">
        <v>368</v>
      </c>
      <c r="C127" s="313"/>
      <c r="D127" s="313"/>
      <c r="E127" s="313"/>
      <c r="F127" s="313"/>
      <c r="G127" s="313"/>
      <c r="H127" s="1">
        <f>H75</f>
        <v>0.36800000000000005</v>
      </c>
      <c r="I127" s="29">
        <f>I126*H127</f>
        <v>9.3276279200000012</v>
      </c>
    </row>
    <row r="128" spans="1:11" ht="13" x14ac:dyDescent="0.3">
      <c r="A128" s="314" t="s">
        <v>18</v>
      </c>
      <c r="B128" s="314"/>
      <c r="C128" s="314"/>
      <c r="D128" s="314"/>
      <c r="E128" s="314"/>
      <c r="F128" s="314"/>
      <c r="G128" s="314"/>
      <c r="H128" s="54"/>
      <c r="I128" s="55">
        <f>SUM(I126:I127)</f>
        <v>34.674442920000004</v>
      </c>
    </row>
    <row r="129" spans="1:9" ht="13" x14ac:dyDescent="0.3">
      <c r="A129" s="4"/>
      <c r="B129" s="4"/>
      <c r="C129" s="4"/>
      <c r="D129" s="4"/>
      <c r="E129" s="4"/>
      <c r="F129" s="4"/>
      <c r="G129" s="4"/>
      <c r="H129" s="4"/>
      <c r="I129" s="4"/>
    </row>
    <row r="130" spans="1:9" ht="13" x14ac:dyDescent="0.3">
      <c r="A130" s="61" t="s">
        <v>23</v>
      </c>
      <c r="B130" s="328" t="s">
        <v>251</v>
      </c>
      <c r="C130" s="329"/>
      <c r="D130" s="329"/>
      <c r="E130" s="329"/>
      <c r="F130" s="329"/>
      <c r="G130" s="330"/>
      <c r="H130" s="39" t="s">
        <v>3</v>
      </c>
      <c r="I130" s="39" t="s">
        <v>1</v>
      </c>
    </row>
    <row r="131" spans="1:9" ht="13" x14ac:dyDescent="0.3">
      <c r="A131" s="11" t="s">
        <v>8</v>
      </c>
      <c r="B131" s="310" t="s">
        <v>309</v>
      </c>
      <c r="C131" s="311"/>
      <c r="D131" s="311"/>
      <c r="E131" s="311"/>
      <c r="F131" s="311"/>
      <c r="G131" s="312"/>
      <c r="H131" s="6">
        <v>0</v>
      </c>
      <c r="I131" s="29">
        <v>0</v>
      </c>
    </row>
    <row r="132" spans="1:9" ht="13" x14ac:dyDescent="0.3">
      <c r="A132" s="328" t="s">
        <v>19</v>
      </c>
      <c r="B132" s="329"/>
      <c r="C132" s="329"/>
      <c r="D132" s="329"/>
      <c r="E132" s="329"/>
      <c r="F132" s="329"/>
      <c r="G132" s="330"/>
      <c r="H132" s="54">
        <f>TRUNC(SUM(H131),4)</f>
        <v>0</v>
      </c>
      <c r="I132" s="55">
        <f>SUM(I131)</f>
        <v>0</v>
      </c>
    </row>
    <row r="133" spans="1:9" ht="13" x14ac:dyDescent="0.3">
      <c r="A133" s="63"/>
      <c r="B133" s="57"/>
      <c r="C133" s="57"/>
      <c r="D133" s="57"/>
      <c r="E133" s="57"/>
      <c r="F133" s="57"/>
      <c r="G133" s="57"/>
      <c r="H133" s="57"/>
      <c r="I133" s="57"/>
    </row>
    <row r="134" spans="1:9" ht="13" x14ac:dyDescent="0.3">
      <c r="A134" s="314" t="s">
        <v>61</v>
      </c>
      <c r="B134" s="314"/>
      <c r="C134" s="314"/>
      <c r="D134" s="314"/>
      <c r="E134" s="314"/>
      <c r="F134" s="314"/>
      <c r="G134" s="314"/>
      <c r="H134" s="314"/>
      <c r="I134" s="314"/>
    </row>
    <row r="135" spans="1:9" ht="13" x14ac:dyDescent="0.3">
      <c r="A135" s="59">
        <v>4</v>
      </c>
      <c r="B135" s="321" t="s">
        <v>62</v>
      </c>
      <c r="C135" s="322"/>
      <c r="D135" s="322"/>
      <c r="E135" s="322"/>
      <c r="F135" s="322"/>
      <c r="G135" s="323"/>
      <c r="H135" s="58"/>
      <c r="I135" s="11" t="s">
        <v>1</v>
      </c>
    </row>
    <row r="136" spans="1:9" ht="13" x14ac:dyDescent="0.3">
      <c r="A136" s="11" t="s">
        <v>22</v>
      </c>
      <c r="B136" s="324" t="s">
        <v>252</v>
      </c>
      <c r="C136" s="325"/>
      <c r="D136" s="325"/>
      <c r="E136" s="325"/>
      <c r="F136" s="325"/>
      <c r="G136" s="326"/>
      <c r="H136" s="25"/>
      <c r="I136" s="29">
        <f>I128</f>
        <v>34.674442920000004</v>
      </c>
    </row>
    <row r="137" spans="1:9" ht="13" x14ac:dyDescent="0.3">
      <c r="A137" s="11" t="s">
        <v>23</v>
      </c>
      <c r="B137" s="324" t="s">
        <v>253</v>
      </c>
      <c r="C137" s="325"/>
      <c r="D137" s="325"/>
      <c r="E137" s="325"/>
      <c r="F137" s="325"/>
      <c r="G137" s="326"/>
      <c r="H137" s="25"/>
      <c r="I137" s="29">
        <f>I132</f>
        <v>0</v>
      </c>
    </row>
    <row r="138" spans="1:9" ht="13" x14ac:dyDescent="0.3">
      <c r="A138" s="315" t="s">
        <v>63</v>
      </c>
      <c r="B138" s="315"/>
      <c r="C138" s="315"/>
      <c r="D138" s="315"/>
      <c r="E138" s="315"/>
      <c r="F138" s="315"/>
      <c r="G138" s="315"/>
      <c r="H138" s="315"/>
      <c r="I138" s="125">
        <f>SUM(I136:I137)</f>
        <v>34.674442920000004</v>
      </c>
    </row>
    <row r="139" spans="1:9" ht="13" x14ac:dyDescent="0.3">
      <c r="A139" s="319"/>
      <c r="B139" s="320"/>
      <c r="C139" s="320"/>
      <c r="D139" s="320"/>
      <c r="E139" s="320"/>
      <c r="F139" s="320"/>
      <c r="G139" s="320"/>
      <c r="H139" s="320"/>
      <c r="I139" s="320"/>
    </row>
    <row r="140" spans="1:9" ht="13" x14ac:dyDescent="0.3">
      <c r="A140" s="316" t="s">
        <v>64</v>
      </c>
      <c r="B140" s="316"/>
      <c r="C140" s="316"/>
      <c r="D140" s="316"/>
      <c r="E140" s="316"/>
      <c r="F140" s="316"/>
      <c r="G140" s="316"/>
      <c r="H140" s="316"/>
      <c r="I140" s="316"/>
    </row>
    <row r="141" spans="1:9" ht="13" x14ac:dyDescent="0.3">
      <c r="A141" s="11">
        <v>5</v>
      </c>
      <c r="B141" s="317" t="s">
        <v>17</v>
      </c>
      <c r="C141" s="317"/>
      <c r="D141" s="317"/>
      <c r="E141" s="317"/>
      <c r="F141" s="317"/>
      <c r="G141" s="317"/>
      <c r="H141" s="11"/>
      <c r="I141" s="11" t="s">
        <v>1</v>
      </c>
    </row>
    <row r="142" spans="1:9" ht="13" x14ac:dyDescent="0.3">
      <c r="A142" s="11" t="s">
        <v>8</v>
      </c>
      <c r="B142" s="318" t="s">
        <v>335</v>
      </c>
      <c r="C142" s="318"/>
      <c r="D142" s="318"/>
      <c r="E142" s="318"/>
      <c r="F142" s="318"/>
      <c r="G142" s="318"/>
      <c r="H142" s="27" t="s">
        <v>0</v>
      </c>
      <c r="I142" s="29">
        <f>'Uniform&amp;EPIs'!K24</f>
        <v>61.813611111111122</v>
      </c>
    </row>
    <row r="143" spans="1:9" ht="13" x14ac:dyDescent="0.3">
      <c r="A143" s="11" t="s">
        <v>9</v>
      </c>
      <c r="B143" s="318" t="s">
        <v>336</v>
      </c>
      <c r="C143" s="318"/>
      <c r="D143" s="318"/>
      <c r="E143" s="318"/>
      <c r="F143" s="318"/>
      <c r="G143" s="318"/>
      <c r="H143" s="27" t="s">
        <v>0</v>
      </c>
      <c r="I143" s="29">
        <f>Materiais!K65</f>
        <v>536.28123374302459</v>
      </c>
    </row>
    <row r="144" spans="1:9" ht="13" x14ac:dyDescent="0.3">
      <c r="A144" s="32" t="s">
        <v>10</v>
      </c>
      <c r="B144" s="318" t="s">
        <v>337</v>
      </c>
      <c r="C144" s="318"/>
      <c r="D144" s="318"/>
      <c r="E144" s="318"/>
      <c r="F144" s="318"/>
      <c r="G144" s="318"/>
      <c r="H144" s="27" t="s">
        <v>0</v>
      </c>
      <c r="I144" s="29">
        <f>Eqp!K28</f>
        <v>2.2721866692911457</v>
      </c>
    </row>
    <row r="145" spans="1:13" ht="13" x14ac:dyDescent="0.3">
      <c r="A145" s="32" t="s">
        <v>11</v>
      </c>
      <c r="B145" s="318" t="s">
        <v>4</v>
      </c>
      <c r="C145" s="318"/>
      <c r="D145" s="318"/>
      <c r="E145" s="318"/>
      <c r="F145" s="318"/>
      <c r="G145" s="318"/>
      <c r="H145" s="27" t="s">
        <v>0</v>
      </c>
      <c r="I145" s="29">
        <v>0</v>
      </c>
    </row>
    <row r="146" spans="1:13" ht="13" x14ac:dyDescent="0.3">
      <c r="A146" s="315" t="s">
        <v>65</v>
      </c>
      <c r="B146" s="315"/>
      <c r="C146" s="315"/>
      <c r="D146" s="315"/>
      <c r="E146" s="315"/>
      <c r="F146" s="315"/>
      <c r="G146" s="315"/>
      <c r="H146" s="54" t="s">
        <v>0</v>
      </c>
      <c r="I146" s="125">
        <f>SUM(I142:I145)</f>
        <v>600.36703152342682</v>
      </c>
      <c r="K146" s="159"/>
    </row>
    <row r="147" spans="1:13" ht="13" x14ac:dyDescent="0.25">
      <c r="A147" s="65"/>
      <c r="B147" s="65"/>
      <c r="C147" s="65"/>
      <c r="D147" s="65"/>
      <c r="E147" s="65"/>
      <c r="F147" s="65"/>
      <c r="G147" s="65"/>
      <c r="H147" s="65"/>
      <c r="I147" s="65"/>
    </row>
    <row r="148" spans="1:13" ht="13" x14ac:dyDescent="0.3">
      <c r="A148" s="45" t="s">
        <v>91</v>
      </c>
      <c r="B148" s="4"/>
      <c r="C148" s="4"/>
      <c r="D148" s="4"/>
      <c r="E148" s="4"/>
      <c r="F148" s="4"/>
      <c r="G148" s="4"/>
      <c r="H148" s="4"/>
      <c r="I148" s="4"/>
    </row>
    <row r="149" spans="1:13" ht="13" x14ac:dyDescent="0.3">
      <c r="A149" s="64"/>
      <c r="B149" s="4"/>
      <c r="C149" s="4"/>
      <c r="D149" s="4"/>
      <c r="E149" s="4"/>
      <c r="F149" s="4"/>
      <c r="G149" s="4"/>
      <c r="H149" s="4"/>
      <c r="I149" s="4"/>
    </row>
    <row r="150" spans="1:13" ht="13" x14ac:dyDescent="0.3">
      <c r="A150" s="316" t="s">
        <v>66</v>
      </c>
      <c r="B150" s="316"/>
      <c r="C150" s="316"/>
      <c r="D150" s="316"/>
      <c r="E150" s="316"/>
      <c r="F150" s="316"/>
      <c r="G150" s="316"/>
      <c r="H150" s="316"/>
      <c r="I150" s="316"/>
    </row>
    <row r="151" spans="1:13" ht="13" x14ac:dyDescent="0.3">
      <c r="A151" s="11">
        <v>6</v>
      </c>
      <c r="B151" s="317" t="s">
        <v>21</v>
      </c>
      <c r="C151" s="317"/>
      <c r="D151" s="317"/>
      <c r="E151" s="317"/>
      <c r="F151" s="317"/>
      <c r="G151" s="317"/>
      <c r="H151" s="11" t="s">
        <v>3</v>
      </c>
      <c r="I151" s="11" t="s">
        <v>1</v>
      </c>
    </row>
    <row r="152" spans="1:13" ht="13" x14ac:dyDescent="0.3">
      <c r="A152" s="11" t="s">
        <v>8</v>
      </c>
      <c r="B152" s="313" t="s">
        <v>218</v>
      </c>
      <c r="C152" s="313"/>
      <c r="D152" s="313"/>
      <c r="E152" s="313"/>
      <c r="F152" s="313"/>
      <c r="G152" s="313"/>
      <c r="H152" s="34">
        <v>0.05</v>
      </c>
      <c r="I152" s="33">
        <f>H152*I170</f>
        <v>168.11970566563801</v>
      </c>
    </row>
    <row r="153" spans="1:13" ht="13" x14ac:dyDescent="0.3">
      <c r="A153" s="11" t="s">
        <v>9</v>
      </c>
      <c r="B153" s="313" t="s">
        <v>219</v>
      </c>
      <c r="C153" s="313"/>
      <c r="D153" s="313"/>
      <c r="E153" s="313"/>
      <c r="F153" s="313"/>
      <c r="G153" s="313"/>
      <c r="H153" s="34">
        <v>0.1</v>
      </c>
      <c r="I153" s="33">
        <f>H153*(I152+I170)</f>
        <v>353.0513818978398</v>
      </c>
    </row>
    <row r="154" spans="1:13" ht="13" x14ac:dyDescent="0.3">
      <c r="A154" s="11" t="s">
        <v>10</v>
      </c>
      <c r="B154" s="331" t="s">
        <v>30</v>
      </c>
      <c r="C154" s="331"/>
      <c r="D154" s="331"/>
      <c r="E154" s="331"/>
      <c r="F154" s="331"/>
      <c r="G154" s="331"/>
      <c r="H154" s="2"/>
      <c r="I154" s="35"/>
    </row>
    <row r="155" spans="1:13" ht="13" x14ac:dyDescent="0.3">
      <c r="A155" s="11" t="s">
        <v>31</v>
      </c>
      <c r="B155" s="313" t="s">
        <v>220</v>
      </c>
      <c r="C155" s="313"/>
      <c r="D155" s="313"/>
      <c r="E155" s="313"/>
      <c r="F155" s="313"/>
      <c r="G155" s="313"/>
      <c r="H155" s="9">
        <v>1.6500000000000001E-2</v>
      </c>
      <c r="I155" s="33">
        <f>H155*Mód6!I6</f>
        <v>74.72749366117543</v>
      </c>
      <c r="K155" s="10"/>
    </row>
    <row r="156" spans="1:13" ht="13" x14ac:dyDescent="0.3">
      <c r="A156" s="11" t="s">
        <v>32</v>
      </c>
      <c r="B156" s="313" t="s">
        <v>221</v>
      </c>
      <c r="C156" s="313"/>
      <c r="D156" s="313"/>
      <c r="E156" s="313"/>
      <c r="F156" s="313"/>
      <c r="G156" s="313"/>
      <c r="H156" s="9">
        <v>7.5999999999999998E-2</v>
      </c>
      <c r="I156" s="33">
        <f>H156*Mód6!I6</f>
        <v>344.19936474238381</v>
      </c>
      <c r="K156" s="10"/>
    </row>
    <row r="157" spans="1:13" ht="13" x14ac:dyDescent="0.3">
      <c r="A157" s="11" t="s">
        <v>33</v>
      </c>
      <c r="B157" s="313" t="s">
        <v>222</v>
      </c>
      <c r="C157" s="313"/>
      <c r="D157" s="313"/>
      <c r="E157" s="313"/>
      <c r="F157" s="313"/>
      <c r="G157" s="313"/>
      <c r="H157" s="9">
        <v>0.05</v>
      </c>
      <c r="I157" s="33">
        <f>H157*Mód6!I6</f>
        <v>226.44695048841041</v>
      </c>
      <c r="K157" s="10"/>
    </row>
    <row r="158" spans="1:13" ht="13" x14ac:dyDescent="0.3">
      <c r="A158" s="315" t="s">
        <v>67</v>
      </c>
      <c r="B158" s="315"/>
      <c r="C158" s="315"/>
      <c r="D158" s="315"/>
      <c r="E158" s="315"/>
      <c r="F158" s="315"/>
      <c r="G158" s="315"/>
      <c r="H158" s="66">
        <f>SUM(H152:H157)</f>
        <v>0.29250000000000004</v>
      </c>
      <c r="I158" s="125">
        <f>SUM(I152:I157)</f>
        <v>1166.5448964554475</v>
      </c>
      <c r="K158" s="10"/>
      <c r="M158" s="10"/>
    </row>
    <row r="159" spans="1:13" x14ac:dyDescent="0.25">
      <c r="A159" s="7"/>
      <c r="B159" s="68"/>
      <c r="C159" s="68"/>
      <c r="D159" s="68"/>
      <c r="E159" s="68"/>
      <c r="F159" s="68"/>
      <c r="G159" s="68"/>
      <c r="H159" s="68"/>
      <c r="I159" s="68"/>
    </row>
    <row r="160" spans="1:13" ht="13" x14ac:dyDescent="0.25">
      <c r="A160" s="45" t="s">
        <v>96</v>
      </c>
      <c r="B160" s="68"/>
      <c r="C160" s="68"/>
      <c r="D160" s="68"/>
      <c r="E160" s="68"/>
      <c r="F160" s="68"/>
      <c r="G160" s="68"/>
      <c r="H160" s="68"/>
      <c r="I160" s="68"/>
    </row>
    <row r="161" spans="1:11" ht="13" x14ac:dyDescent="0.25">
      <c r="A161" s="45" t="s">
        <v>97</v>
      </c>
      <c r="B161" s="68"/>
      <c r="C161" s="68"/>
      <c r="D161" s="68"/>
      <c r="E161" s="68"/>
      <c r="F161" s="68"/>
      <c r="G161" s="68"/>
      <c r="H161" s="68"/>
      <c r="I161" s="68"/>
    </row>
    <row r="162" spans="1:11" ht="13" x14ac:dyDescent="0.3">
      <c r="A162" s="7"/>
      <c r="B162" s="7"/>
      <c r="C162" s="7"/>
      <c r="D162" s="7"/>
      <c r="E162" s="7"/>
      <c r="F162" s="7"/>
      <c r="G162" s="7"/>
      <c r="H162" s="7"/>
      <c r="I162" s="5"/>
    </row>
    <row r="163" spans="1:11" ht="13" x14ac:dyDescent="0.3">
      <c r="A163" s="314" t="s">
        <v>68</v>
      </c>
      <c r="B163" s="314"/>
      <c r="C163" s="314"/>
      <c r="D163" s="314"/>
      <c r="E163" s="314"/>
      <c r="F163" s="314"/>
      <c r="G163" s="314"/>
      <c r="H163" s="314"/>
      <c r="I163" s="314"/>
      <c r="K163" s="12"/>
    </row>
    <row r="164" spans="1:11" ht="13" x14ac:dyDescent="0.3">
      <c r="A164" s="317" t="s">
        <v>24</v>
      </c>
      <c r="B164" s="317"/>
      <c r="C164" s="317"/>
      <c r="D164" s="317"/>
      <c r="E164" s="317"/>
      <c r="F164" s="317"/>
      <c r="G164" s="317"/>
      <c r="H164" s="317"/>
      <c r="I164" s="11" t="s">
        <v>1</v>
      </c>
    </row>
    <row r="165" spans="1:11" x14ac:dyDescent="0.25">
      <c r="A165" s="26" t="s">
        <v>8</v>
      </c>
      <c r="B165" s="327" t="str">
        <f>A37</f>
        <v>MÓDULO 1 - COMPOSIÇÃO DA REMUNERAÇÃO</v>
      </c>
      <c r="C165" s="327"/>
      <c r="D165" s="327"/>
      <c r="E165" s="327"/>
      <c r="F165" s="327"/>
      <c r="G165" s="327"/>
      <c r="H165" s="327"/>
      <c r="I165" s="33">
        <f>I45</f>
        <v>1236.43</v>
      </c>
    </row>
    <row r="166" spans="1:11" x14ac:dyDescent="0.25">
      <c r="A166" s="26" t="s">
        <v>9</v>
      </c>
      <c r="B166" s="327" t="str">
        <f>A50</f>
        <v>MÓDULO 2 – ENCARGOS E BENEFÍCIOS ANUAIS, MENSAIS E DIÁRIOS</v>
      </c>
      <c r="C166" s="327"/>
      <c r="D166" s="327"/>
      <c r="E166" s="327"/>
      <c r="F166" s="327"/>
      <c r="G166" s="327"/>
      <c r="H166" s="327"/>
      <c r="I166" s="33">
        <f>I102</f>
        <v>1403.0431293333336</v>
      </c>
    </row>
    <row r="167" spans="1:11" ht="13" x14ac:dyDescent="0.3">
      <c r="A167" s="26" t="s">
        <v>10</v>
      </c>
      <c r="B167" s="327" t="str">
        <f>A104</f>
        <v>MÓDULO 3 – PROVISÃO PARA RESCISÃO</v>
      </c>
      <c r="C167" s="327"/>
      <c r="D167" s="327"/>
      <c r="E167" s="327"/>
      <c r="F167" s="327"/>
      <c r="G167" s="327"/>
      <c r="H167" s="327"/>
      <c r="I167" s="33">
        <f>I112</f>
        <v>87.879509536</v>
      </c>
      <c r="K167" s="12"/>
    </row>
    <row r="168" spans="1:11" ht="13" x14ac:dyDescent="0.3">
      <c r="A168" s="27" t="s">
        <v>11</v>
      </c>
      <c r="B168" s="327" t="str">
        <f>A114</f>
        <v>MÓDULO 4 – CUSTO DE REPOSIÇÃO DO PROFISSIONAL AUSENTE</v>
      </c>
      <c r="C168" s="327"/>
      <c r="D168" s="327"/>
      <c r="E168" s="327"/>
      <c r="F168" s="327"/>
      <c r="G168" s="327"/>
      <c r="H168" s="327"/>
      <c r="I168" s="33">
        <f>I138</f>
        <v>34.674442920000004</v>
      </c>
      <c r="K168" s="12"/>
    </row>
    <row r="169" spans="1:11" x14ac:dyDescent="0.25">
      <c r="A169" s="27" t="s">
        <v>12</v>
      </c>
      <c r="B169" s="327" t="str">
        <f>A140</f>
        <v>MÓDULO 5 – INSUMOS DIVERSOS</v>
      </c>
      <c r="C169" s="327"/>
      <c r="D169" s="327"/>
      <c r="E169" s="327"/>
      <c r="F169" s="327"/>
      <c r="G169" s="327"/>
      <c r="H169" s="327"/>
      <c r="I169" s="33">
        <f>I146</f>
        <v>600.36703152342682</v>
      </c>
    </row>
    <row r="170" spans="1:11" ht="13" x14ac:dyDescent="0.3">
      <c r="A170" s="11"/>
      <c r="B170" s="317" t="s">
        <v>69</v>
      </c>
      <c r="C170" s="317"/>
      <c r="D170" s="317"/>
      <c r="E170" s="317"/>
      <c r="F170" s="317"/>
      <c r="G170" s="317"/>
      <c r="H170" s="317"/>
      <c r="I170" s="30">
        <f>SUM(I165:I169)</f>
        <v>3362.3941133127601</v>
      </c>
      <c r="K170" s="10"/>
    </row>
    <row r="171" spans="1:11" x14ac:dyDescent="0.25">
      <c r="A171" s="27" t="s">
        <v>13</v>
      </c>
      <c r="B171" s="327" t="str">
        <f>A150</f>
        <v>MÓDULO 6 – CUSTOS INDIRETOS, TRIBUTOS E LUCRO</v>
      </c>
      <c r="C171" s="327"/>
      <c r="D171" s="327"/>
      <c r="E171" s="327"/>
      <c r="F171" s="327"/>
      <c r="G171" s="327"/>
      <c r="H171" s="327"/>
      <c r="I171" s="29">
        <f>I158</f>
        <v>1166.5448964554475</v>
      </c>
    </row>
    <row r="172" spans="1:11" ht="13" x14ac:dyDescent="0.3">
      <c r="A172" s="315" t="s">
        <v>98</v>
      </c>
      <c r="B172" s="315"/>
      <c r="C172" s="315"/>
      <c r="D172" s="315"/>
      <c r="E172" s="315"/>
      <c r="F172" s="315"/>
      <c r="G172" s="315"/>
      <c r="H172" s="315"/>
      <c r="I172" s="125">
        <f>TRUNC(SUM(I170:I171),2)</f>
        <v>4528.93</v>
      </c>
    </row>
    <row r="173" spans="1:11" ht="13" x14ac:dyDescent="0.3">
      <c r="A173" s="4"/>
      <c r="B173" s="4"/>
      <c r="C173" s="4"/>
      <c r="D173" s="4"/>
      <c r="E173" s="4"/>
      <c r="F173" s="4"/>
      <c r="G173" s="4"/>
      <c r="H173" s="4"/>
      <c r="I173" s="5"/>
    </row>
    <row r="177" spans="1:9" ht="15.5" x14ac:dyDescent="0.25">
      <c r="A177" s="367" t="s">
        <v>420</v>
      </c>
      <c r="B177" s="367"/>
      <c r="C177" s="367"/>
      <c r="D177" s="367"/>
      <c r="E177" s="367"/>
      <c r="F177" s="367"/>
      <c r="G177" s="367"/>
      <c r="H177" s="367"/>
      <c r="I177" s="367"/>
    </row>
    <row r="178" spans="1:9" ht="13" x14ac:dyDescent="0.25">
      <c r="A178" s="365"/>
      <c r="B178" s="365"/>
      <c r="C178" s="365"/>
      <c r="D178" s="365"/>
      <c r="E178" s="365"/>
      <c r="F178" s="365"/>
      <c r="G178" s="365"/>
      <c r="H178" s="365"/>
      <c r="I178" s="365"/>
    </row>
    <row r="179" spans="1:9" ht="15.5" x14ac:dyDescent="0.25">
      <c r="A179" s="368" t="s">
        <v>475</v>
      </c>
      <c r="B179" s="368"/>
      <c r="C179" s="368"/>
      <c r="D179" s="368"/>
      <c r="E179" s="368"/>
      <c r="F179" s="368"/>
      <c r="G179" s="368"/>
      <c r="H179" s="368"/>
      <c r="I179" s="368"/>
    </row>
    <row r="180" spans="1:9" ht="13" x14ac:dyDescent="0.25">
      <c r="A180" s="365"/>
      <c r="B180" s="365"/>
      <c r="C180" s="365"/>
      <c r="D180" s="365"/>
      <c r="E180" s="365"/>
      <c r="F180" s="365"/>
      <c r="G180" s="365"/>
      <c r="H180" s="365"/>
      <c r="I180" s="365"/>
    </row>
    <row r="181" spans="1:9" x14ac:dyDescent="0.25">
      <c r="A181" s="355"/>
      <c r="B181" s="355"/>
      <c r="C181" s="355"/>
      <c r="D181" s="355"/>
      <c r="E181" s="355"/>
      <c r="F181" s="355"/>
      <c r="G181" s="355"/>
      <c r="H181" s="355"/>
      <c r="I181" s="355"/>
    </row>
    <row r="182" spans="1:9" ht="13" x14ac:dyDescent="0.25">
      <c r="A182" s="352" t="s">
        <v>422</v>
      </c>
      <c r="B182" s="353"/>
      <c r="C182" s="353"/>
      <c r="D182" s="353"/>
      <c r="E182" s="353"/>
      <c r="F182" s="353"/>
      <c r="G182" s="353"/>
      <c r="H182" s="353"/>
      <c r="I182" s="354"/>
    </row>
    <row r="183" spans="1:9" ht="13" x14ac:dyDescent="0.3">
      <c r="A183" s="356"/>
      <c r="B183" s="357"/>
      <c r="C183" s="357"/>
      <c r="D183" s="357"/>
      <c r="E183" s="357"/>
      <c r="F183" s="357"/>
      <c r="G183" s="357"/>
      <c r="H183" s="357"/>
      <c r="I183" s="358"/>
    </row>
    <row r="184" spans="1:9" x14ac:dyDescent="0.25">
      <c r="A184" s="359" t="s">
        <v>423</v>
      </c>
      <c r="B184" s="360"/>
      <c r="C184" s="360"/>
      <c r="D184" s="360"/>
      <c r="E184" s="360"/>
      <c r="F184" s="360"/>
      <c r="G184" s="360"/>
      <c r="H184" s="360"/>
      <c r="I184" s="361"/>
    </row>
    <row r="185" spans="1:9" x14ac:dyDescent="0.25">
      <c r="A185" s="362"/>
      <c r="B185" s="363"/>
      <c r="C185" s="363"/>
      <c r="D185" s="363"/>
      <c r="E185" s="363"/>
      <c r="F185" s="363"/>
      <c r="G185" s="363"/>
      <c r="H185" s="363"/>
      <c r="I185" s="364"/>
    </row>
    <row r="187" spans="1:9" ht="55.5" customHeight="1" x14ac:dyDescent="0.3">
      <c r="A187" s="365" t="s">
        <v>424</v>
      </c>
      <c r="B187" s="365"/>
      <c r="C187" s="365"/>
      <c r="D187" s="366" t="s">
        <v>425</v>
      </c>
      <c r="E187" s="317"/>
      <c r="F187" s="317"/>
      <c r="G187" s="366" t="s">
        <v>426</v>
      </c>
      <c r="H187" s="317"/>
      <c r="I187" s="69" t="s">
        <v>427</v>
      </c>
    </row>
    <row r="188" spans="1:9" ht="24" customHeight="1" x14ac:dyDescent="0.25">
      <c r="A188" s="344" t="s">
        <v>428</v>
      </c>
      <c r="B188" s="344"/>
      <c r="C188" s="344"/>
      <c r="D188" s="342" t="s">
        <v>429</v>
      </c>
      <c r="E188" s="344"/>
      <c r="F188" s="344"/>
      <c r="G188" s="369">
        <f>I172</f>
        <v>4528.93</v>
      </c>
      <c r="H188" s="344"/>
      <c r="I188" s="169">
        <f>(1/800)*G188</f>
        <v>5.6611625000000005</v>
      </c>
    </row>
    <row r="189" spans="1:9" ht="13" x14ac:dyDescent="0.3">
      <c r="A189" s="317" t="s">
        <v>20</v>
      </c>
      <c r="B189" s="317"/>
      <c r="C189" s="317"/>
      <c r="D189" s="317"/>
      <c r="E189" s="317"/>
      <c r="F189" s="317"/>
      <c r="G189" s="317"/>
      <c r="H189" s="317"/>
      <c r="I189" s="170">
        <f>SUM(I188:I188)</f>
        <v>5.6611625000000005</v>
      </c>
    </row>
    <row r="191" spans="1:9" ht="13" x14ac:dyDescent="0.3">
      <c r="A191" s="313" t="s">
        <v>430</v>
      </c>
      <c r="B191" s="313"/>
      <c r="C191" s="313"/>
      <c r="D191" s="313"/>
      <c r="E191" s="313"/>
      <c r="F191" s="313"/>
      <c r="G191" s="313"/>
      <c r="H191" s="313"/>
      <c r="I191" s="313"/>
    </row>
    <row r="193" spans="1:9" x14ac:dyDescent="0.25">
      <c r="A193" s="359" t="s">
        <v>431</v>
      </c>
      <c r="B193" s="360"/>
      <c r="C193" s="360"/>
      <c r="D193" s="360"/>
      <c r="E193" s="360"/>
      <c r="F193" s="360"/>
      <c r="G193" s="360"/>
      <c r="H193" s="360"/>
      <c r="I193" s="361"/>
    </row>
    <row r="194" spans="1:9" x14ac:dyDescent="0.25">
      <c r="A194" s="362"/>
      <c r="B194" s="363"/>
      <c r="C194" s="363"/>
      <c r="D194" s="363"/>
      <c r="E194" s="363"/>
      <c r="F194" s="363"/>
      <c r="G194" s="363"/>
      <c r="H194" s="363"/>
      <c r="I194" s="364"/>
    </row>
    <row r="196" spans="1:9" ht="39" x14ac:dyDescent="0.3">
      <c r="A196" s="365" t="s">
        <v>424</v>
      </c>
      <c r="B196" s="365"/>
      <c r="C196" s="365"/>
      <c r="D196" s="366" t="s">
        <v>425</v>
      </c>
      <c r="E196" s="317"/>
      <c r="F196" s="317"/>
      <c r="G196" s="366" t="s">
        <v>426</v>
      </c>
      <c r="H196" s="317"/>
      <c r="I196" s="69" t="s">
        <v>427</v>
      </c>
    </row>
    <row r="197" spans="1:9" ht="25.5" customHeight="1" x14ac:dyDescent="0.25">
      <c r="A197" s="344" t="s">
        <v>428</v>
      </c>
      <c r="B197" s="344"/>
      <c r="C197" s="344"/>
      <c r="D197" s="340" t="s">
        <v>432</v>
      </c>
      <c r="E197" s="355"/>
      <c r="F197" s="355"/>
      <c r="G197" s="369">
        <f>G188</f>
        <v>4528.93</v>
      </c>
      <c r="H197" s="344"/>
      <c r="I197" s="169">
        <f>(1/1800)*G197</f>
        <v>2.5160722222222223</v>
      </c>
    </row>
    <row r="198" spans="1:9" ht="13" x14ac:dyDescent="0.3">
      <c r="A198" s="317" t="s">
        <v>20</v>
      </c>
      <c r="B198" s="317"/>
      <c r="C198" s="317"/>
      <c r="D198" s="317"/>
      <c r="E198" s="317"/>
      <c r="F198" s="317"/>
      <c r="G198" s="317"/>
      <c r="H198" s="317"/>
      <c r="I198" s="170">
        <f>SUM(I197:I197)</f>
        <v>2.5160722222222223</v>
      </c>
    </row>
    <row r="200" spans="1:9" ht="13" x14ac:dyDescent="0.3">
      <c r="A200" s="313" t="s">
        <v>433</v>
      </c>
      <c r="B200" s="313"/>
      <c r="C200" s="313"/>
      <c r="D200" s="313"/>
      <c r="E200" s="313"/>
      <c r="F200" s="313"/>
      <c r="G200" s="313"/>
      <c r="H200" s="313"/>
      <c r="I200" s="313"/>
    </row>
    <row r="202" spans="1:9" x14ac:dyDescent="0.25">
      <c r="A202" s="359" t="s">
        <v>434</v>
      </c>
      <c r="B202" s="360"/>
      <c r="C202" s="360"/>
      <c r="D202" s="360"/>
      <c r="E202" s="360"/>
      <c r="F202" s="360"/>
      <c r="G202" s="360"/>
      <c r="H202" s="360"/>
      <c r="I202" s="361"/>
    </row>
    <row r="203" spans="1:9" x14ac:dyDescent="0.25">
      <c r="A203" s="362"/>
      <c r="B203" s="363"/>
      <c r="C203" s="363"/>
      <c r="D203" s="363"/>
      <c r="E203" s="363"/>
      <c r="F203" s="363"/>
      <c r="G203" s="363"/>
      <c r="H203" s="363"/>
      <c r="I203" s="364"/>
    </row>
    <row r="205" spans="1:9" ht="39" x14ac:dyDescent="0.3">
      <c r="A205" s="365" t="s">
        <v>424</v>
      </c>
      <c r="B205" s="365"/>
      <c r="C205" s="365"/>
      <c r="D205" s="366" t="s">
        <v>425</v>
      </c>
      <c r="E205" s="317"/>
      <c r="F205" s="317"/>
      <c r="G205" s="366" t="s">
        <v>426</v>
      </c>
      <c r="H205" s="317"/>
      <c r="I205" s="69" t="s">
        <v>427</v>
      </c>
    </row>
    <row r="206" spans="1:9" ht="24.65" customHeight="1" x14ac:dyDescent="0.25">
      <c r="A206" s="344" t="s">
        <v>428</v>
      </c>
      <c r="B206" s="344"/>
      <c r="C206" s="344"/>
      <c r="D206" s="340" t="s">
        <v>435</v>
      </c>
      <c r="E206" s="355"/>
      <c r="F206" s="355"/>
      <c r="G206" s="369">
        <f>G197</f>
        <v>4528.93</v>
      </c>
      <c r="H206" s="344"/>
      <c r="I206" s="169">
        <f>(1/300)*G206</f>
        <v>15.096433333333335</v>
      </c>
    </row>
    <row r="207" spans="1:9" ht="13" x14ac:dyDescent="0.3">
      <c r="A207" s="317" t="s">
        <v>20</v>
      </c>
      <c r="B207" s="317"/>
      <c r="C207" s="317"/>
      <c r="D207" s="317"/>
      <c r="E207" s="317"/>
      <c r="F207" s="317"/>
      <c r="G207" s="317"/>
      <c r="H207" s="317"/>
      <c r="I207" s="170">
        <f>SUM(I206:I206)</f>
        <v>15.096433333333335</v>
      </c>
    </row>
    <row r="209" spans="1:9" ht="13" x14ac:dyDescent="0.3">
      <c r="A209" s="313" t="s">
        <v>436</v>
      </c>
      <c r="B209" s="313"/>
      <c r="C209" s="313"/>
      <c r="D209" s="313"/>
      <c r="E209" s="313"/>
      <c r="F209" s="313"/>
      <c r="G209" s="313"/>
      <c r="H209" s="313"/>
      <c r="I209" s="313"/>
    </row>
    <row r="211" spans="1:9" x14ac:dyDescent="0.25">
      <c r="A211" s="370" t="s">
        <v>437</v>
      </c>
      <c r="B211" s="371"/>
      <c r="C211" s="371"/>
      <c r="D211" s="371"/>
      <c r="E211" s="371"/>
      <c r="F211" s="371"/>
      <c r="G211" s="371"/>
      <c r="H211" s="371"/>
      <c r="I211" s="372"/>
    </row>
    <row r="212" spans="1:9" x14ac:dyDescent="0.25">
      <c r="A212" s="373"/>
      <c r="B212" s="374"/>
      <c r="C212" s="374"/>
      <c r="D212" s="374"/>
      <c r="E212" s="374"/>
      <c r="F212" s="374"/>
      <c r="G212" s="374"/>
      <c r="H212" s="374"/>
      <c r="I212" s="375"/>
    </row>
    <row r="214" spans="1:9" ht="39" x14ac:dyDescent="0.3">
      <c r="A214" s="365" t="s">
        <v>424</v>
      </c>
      <c r="B214" s="365"/>
      <c r="C214" s="365"/>
      <c r="D214" s="366" t="s">
        <v>425</v>
      </c>
      <c r="E214" s="317"/>
      <c r="F214" s="317"/>
      <c r="G214" s="366" t="s">
        <v>426</v>
      </c>
      <c r="H214" s="317"/>
      <c r="I214" s="69" t="s">
        <v>427</v>
      </c>
    </row>
    <row r="215" spans="1:9" ht="27.65" customHeight="1" x14ac:dyDescent="0.25">
      <c r="A215" s="344" t="s">
        <v>428</v>
      </c>
      <c r="B215" s="344"/>
      <c r="C215" s="344"/>
      <c r="D215" s="340" t="s">
        <v>438</v>
      </c>
      <c r="E215" s="355"/>
      <c r="F215" s="355"/>
      <c r="G215" s="369">
        <f>G206</f>
        <v>4528.93</v>
      </c>
      <c r="H215" s="344"/>
      <c r="I215" s="169">
        <f>(1/130)*G215</f>
        <v>34.837923076923083</v>
      </c>
    </row>
    <row r="216" spans="1:9" ht="13" x14ac:dyDescent="0.3">
      <c r="A216" s="317" t="s">
        <v>20</v>
      </c>
      <c r="B216" s="317"/>
      <c r="C216" s="317"/>
      <c r="D216" s="317"/>
      <c r="E216" s="317"/>
      <c r="F216" s="317"/>
      <c r="G216" s="317"/>
      <c r="H216" s="317"/>
      <c r="I216" s="170">
        <f>SUM(I215:I215)</f>
        <v>34.837923076923083</v>
      </c>
    </row>
    <row r="218" spans="1:9" ht="13" x14ac:dyDescent="0.3">
      <c r="A218" s="313" t="s">
        <v>439</v>
      </c>
      <c r="B218" s="313"/>
      <c r="C218" s="313"/>
      <c r="D218" s="313"/>
      <c r="E218" s="313"/>
      <c r="F218" s="313"/>
      <c r="G218" s="313"/>
      <c r="H218" s="313"/>
      <c r="I218" s="313"/>
    </row>
    <row r="220" spans="1:9" x14ac:dyDescent="0.25">
      <c r="A220" s="387" t="s">
        <v>440</v>
      </c>
      <c r="B220" s="385"/>
      <c r="C220" s="385"/>
      <c r="D220" s="385"/>
      <c r="E220" s="385"/>
      <c r="F220" s="385"/>
      <c r="G220" s="385"/>
      <c r="H220" s="385"/>
      <c r="I220" s="385"/>
    </row>
    <row r="222" spans="1:9" x14ac:dyDescent="0.25">
      <c r="A222" s="387" t="s">
        <v>441</v>
      </c>
      <c r="B222" s="385"/>
      <c r="C222" s="385"/>
      <c r="D222" s="385"/>
      <c r="E222" s="385"/>
      <c r="F222" s="385"/>
      <c r="G222" s="385"/>
      <c r="H222" s="385"/>
      <c r="I222" s="385"/>
    </row>
    <row r="224" spans="1:9" x14ac:dyDescent="0.25">
      <c r="A224" s="387" t="s">
        <v>442</v>
      </c>
      <c r="B224" s="385"/>
      <c r="C224" s="385"/>
      <c r="D224" s="385"/>
      <c r="E224" s="385"/>
      <c r="F224" s="385"/>
      <c r="G224" s="385"/>
      <c r="H224" s="385"/>
      <c r="I224" s="385"/>
    </row>
    <row r="227" spans="1:9" ht="13" x14ac:dyDescent="0.25">
      <c r="A227" s="352" t="s">
        <v>467</v>
      </c>
      <c r="B227" s="353"/>
      <c r="C227" s="353"/>
      <c r="D227" s="353"/>
      <c r="E227" s="353"/>
      <c r="F227" s="353"/>
      <c r="G227" s="353"/>
      <c r="H227" s="353"/>
      <c r="I227" s="354"/>
    </row>
    <row r="229" spans="1:9" ht="61.5" customHeight="1" x14ac:dyDescent="0.25">
      <c r="A229" s="321" t="s">
        <v>443</v>
      </c>
      <c r="B229" s="322"/>
      <c r="C229" s="323"/>
      <c r="D229" s="388" t="s">
        <v>444</v>
      </c>
      <c r="E229" s="389"/>
      <c r="F229" s="390"/>
      <c r="G229" s="306" t="s">
        <v>511</v>
      </c>
      <c r="H229" s="306" t="s">
        <v>513</v>
      </c>
      <c r="I229" s="69" t="s">
        <v>445</v>
      </c>
    </row>
    <row r="230" spans="1:9" x14ac:dyDescent="0.25">
      <c r="A230" s="376" t="s">
        <v>446</v>
      </c>
      <c r="B230" s="377"/>
      <c r="C230" s="378"/>
      <c r="D230" s="379">
        <f>I189</f>
        <v>5.6611625000000005</v>
      </c>
      <c r="E230" s="380"/>
      <c r="F230" s="381"/>
      <c r="G230" s="305">
        <v>2056.46</v>
      </c>
      <c r="H230" s="305">
        <v>2056.46</v>
      </c>
      <c r="I230" s="171">
        <f>H230*D230</f>
        <v>11641.954234750001</v>
      </c>
    </row>
    <row r="231" spans="1:9" x14ac:dyDescent="0.25">
      <c r="A231" s="376" t="s">
        <v>447</v>
      </c>
      <c r="B231" s="377"/>
      <c r="C231" s="378"/>
      <c r="D231" s="379">
        <f>I198</f>
        <v>2.5160722222222223</v>
      </c>
      <c r="E231" s="380"/>
      <c r="F231" s="381"/>
      <c r="G231" s="305">
        <v>2052.27</v>
      </c>
      <c r="H231" s="305">
        <v>2052.27</v>
      </c>
      <c r="I231" s="171">
        <f t="shared" ref="I231:I235" si="2">H231*D231</f>
        <v>5163.6595395000004</v>
      </c>
    </row>
    <row r="232" spans="1:9" x14ac:dyDescent="0.25">
      <c r="A232" s="382" t="s">
        <v>448</v>
      </c>
      <c r="B232" s="383"/>
      <c r="C232" s="384"/>
      <c r="D232" s="379">
        <f>I207</f>
        <v>15.096433333333335</v>
      </c>
      <c r="E232" s="380"/>
      <c r="F232" s="381"/>
      <c r="G232" s="305">
        <v>189.84</v>
      </c>
      <c r="H232" s="305">
        <v>189.84</v>
      </c>
      <c r="I232" s="171">
        <f t="shared" si="2"/>
        <v>2865.9069040000004</v>
      </c>
    </row>
    <row r="233" spans="1:9" x14ac:dyDescent="0.25">
      <c r="A233" s="385" t="s">
        <v>449</v>
      </c>
      <c r="B233" s="385"/>
      <c r="C233" s="385"/>
      <c r="D233" s="386">
        <f>I216</f>
        <v>34.837923076923083</v>
      </c>
      <c r="E233" s="355"/>
      <c r="F233" s="355"/>
      <c r="G233" s="305">
        <v>0.11</v>
      </c>
      <c r="H233" s="305">
        <v>0.11</v>
      </c>
      <c r="I233" s="171">
        <f t="shared" si="2"/>
        <v>3.8321715384615391</v>
      </c>
    </row>
    <row r="234" spans="1:9" x14ac:dyDescent="0.25">
      <c r="A234" s="385" t="s">
        <v>450</v>
      </c>
      <c r="B234" s="385"/>
      <c r="C234" s="385"/>
      <c r="D234" s="355"/>
      <c r="E234" s="355"/>
      <c r="F234" s="355"/>
      <c r="G234" s="25"/>
      <c r="H234" s="25"/>
      <c r="I234" s="171">
        <f t="shared" si="2"/>
        <v>0</v>
      </c>
    </row>
    <row r="235" spans="1:9" x14ac:dyDescent="0.25">
      <c r="A235" s="387" t="s">
        <v>451</v>
      </c>
      <c r="B235" s="385"/>
      <c r="C235" s="385"/>
      <c r="D235" s="355"/>
      <c r="E235" s="355"/>
      <c r="F235" s="355"/>
      <c r="G235" s="25"/>
      <c r="H235" s="25"/>
      <c r="I235" s="171">
        <f t="shared" si="2"/>
        <v>0</v>
      </c>
    </row>
    <row r="236" spans="1:9" ht="13" x14ac:dyDescent="0.3">
      <c r="A236" s="394" t="s">
        <v>452</v>
      </c>
      <c r="B236" s="395"/>
      <c r="C236" s="395"/>
      <c r="D236" s="395"/>
      <c r="E236" s="395"/>
      <c r="F236" s="396"/>
      <c r="G236" s="307">
        <f>SUM(G230:G235)</f>
        <v>4298.6799999999994</v>
      </c>
      <c r="H236" s="308"/>
      <c r="I236" s="172">
        <f>SUM(I230:I235)</f>
        <v>19675.352849788462</v>
      </c>
    </row>
    <row r="237" spans="1:9" ht="40" customHeight="1" thickBot="1" x14ac:dyDescent="0.3">
      <c r="A237" s="397"/>
      <c r="B237" s="397"/>
      <c r="C237" s="397"/>
      <c r="D237" s="397"/>
      <c r="E237" s="397"/>
      <c r="F237" s="397"/>
      <c r="G237" s="397"/>
      <c r="H237" s="397"/>
      <c r="I237" s="397"/>
    </row>
    <row r="238" spans="1:9" x14ac:dyDescent="0.25">
      <c r="A238" s="404" t="s">
        <v>464</v>
      </c>
      <c r="B238" s="405"/>
      <c r="C238" s="405"/>
      <c r="D238" s="405"/>
      <c r="E238" s="405"/>
      <c r="F238" s="405"/>
      <c r="G238" s="405"/>
      <c r="H238" s="405"/>
      <c r="I238" s="406"/>
    </row>
    <row r="239" spans="1:9" x14ac:dyDescent="0.25">
      <c r="A239" s="407"/>
      <c r="B239" s="408"/>
      <c r="C239" s="408"/>
      <c r="D239" s="408"/>
      <c r="E239" s="408"/>
      <c r="F239" s="408"/>
      <c r="G239" s="408"/>
      <c r="H239" s="408"/>
      <c r="I239" s="409"/>
    </row>
    <row r="240" spans="1:9" x14ac:dyDescent="0.25">
      <c r="A240" s="407"/>
      <c r="B240" s="408"/>
      <c r="C240" s="408"/>
      <c r="D240" s="408"/>
      <c r="E240" s="408"/>
      <c r="F240" s="408"/>
      <c r="G240" s="408"/>
      <c r="H240" s="408"/>
      <c r="I240" s="409"/>
    </row>
    <row r="241" spans="1:9" ht="13" thickBot="1" x14ac:dyDescent="0.3">
      <c r="A241" s="410"/>
      <c r="B241" s="411"/>
      <c r="C241" s="411"/>
      <c r="D241" s="411"/>
      <c r="E241" s="411"/>
      <c r="F241" s="411"/>
      <c r="G241" s="411"/>
      <c r="H241" s="411"/>
      <c r="I241" s="412"/>
    </row>
    <row r="242" spans="1:9" x14ac:dyDescent="0.25">
      <c r="A242" s="124"/>
      <c r="B242" s="124"/>
      <c r="C242" s="124"/>
      <c r="D242" s="124"/>
      <c r="E242" s="124"/>
      <c r="F242" s="124"/>
      <c r="G242" s="124"/>
      <c r="H242" s="124"/>
      <c r="I242" s="124"/>
    </row>
    <row r="244" spans="1:9" ht="42" customHeight="1" x14ac:dyDescent="0.25">
      <c r="A244" s="365" t="s">
        <v>443</v>
      </c>
      <c r="B244" s="365"/>
      <c r="C244" s="365"/>
      <c r="D244" s="391" t="s">
        <v>465</v>
      </c>
      <c r="E244" s="365"/>
      <c r="F244" s="365"/>
      <c r="G244" s="388" t="s">
        <v>511</v>
      </c>
      <c r="H244" s="390"/>
      <c r="I244" s="69" t="s">
        <v>466</v>
      </c>
    </row>
    <row r="245" spans="1:9" x14ac:dyDescent="0.25">
      <c r="A245" s="385" t="s">
        <v>446</v>
      </c>
      <c r="B245" s="385"/>
      <c r="C245" s="385"/>
      <c r="D245" s="386">
        <v>800</v>
      </c>
      <c r="E245" s="386"/>
      <c r="F245" s="386"/>
      <c r="G245" s="392">
        <f>G230</f>
        <v>2056.46</v>
      </c>
      <c r="H245" s="393"/>
      <c r="I245" s="171">
        <f>G245/D245</f>
        <v>2.5705749999999998</v>
      </c>
    </row>
    <row r="246" spans="1:9" x14ac:dyDescent="0.25">
      <c r="A246" s="385" t="s">
        <v>447</v>
      </c>
      <c r="B246" s="385"/>
      <c r="C246" s="385"/>
      <c r="D246" s="386">
        <v>1800</v>
      </c>
      <c r="E246" s="386"/>
      <c r="F246" s="386"/>
      <c r="G246" s="392">
        <f>G231</f>
        <v>2052.27</v>
      </c>
      <c r="H246" s="393"/>
      <c r="I246" s="171">
        <f>G246/D246</f>
        <v>1.14015</v>
      </c>
    </row>
    <row r="247" spans="1:9" x14ac:dyDescent="0.25">
      <c r="A247" s="387" t="s">
        <v>448</v>
      </c>
      <c r="B247" s="385"/>
      <c r="C247" s="385"/>
      <c r="D247" s="386">
        <v>300</v>
      </c>
      <c r="E247" s="355"/>
      <c r="F247" s="355"/>
      <c r="G247" s="392">
        <f>G232</f>
        <v>189.84</v>
      </c>
      <c r="H247" s="393"/>
      <c r="I247" s="171">
        <f>G247/D247</f>
        <v>0.63280000000000003</v>
      </c>
    </row>
    <row r="248" spans="1:9" x14ac:dyDescent="0.25">
      <c r="A248" s="385" t="s">
        <v>449</v>
      </c>
      <c r="B248" s="385"/>
      <c r="C248" s="385"/>
      <c r="D248" s="386">
        <v>130</v>
      </c>
      <c r="E248" s="355"/>
      <c r="F248" s="355"/>
      <c r="G248" s="403">
        <f>G233</f>
        <v>0.11</v>
      </c>
      <c r="H248" s="403"/>
      <c r="I248" s="171">
        <f>G248/D248</f>
        <v>8.461538461538462E-4</v>
      </c>
    </row>
    <row r="249" spans="1:9" x14ac:dyDescent="0.25">
      <c r="A249" s="385" t="s">
        <v>450</v>
      </c>
      <c r="B249" s="385"/>
      <c r="C249" s="385"/>
      <c r="D249" s="355"/>
      <c r="E249" s="355"/>
      <c r="F249" s="355"/>
      <c r="G249" s="355"/>
      <c r="H249" s="355"/>
      <c r="I249" s="171">
        <f>D249*G249</f>
        <v>0</v>
      </c>
    </row>
    <row r="250" spans="1:9" x14ac:dyDescent="0.25">
      <c r="A250" s="387" t="s">
        <v>451</v>
      </c>
      <c r="B250" s="385"/>
      <c r="C250" s="385"/>
      <c r="D250" s="355"/>
      <c r="E250" s="355"/>
      <c r="F250" s="355"/>
      <c r="G250" s="355"/>
      <c r="H250" s="355"/>
      <c r="I250" s="171">
        <f t="shared" ref="I250" si="3">D250*G250</f>
        <v>0</v>
      </c>
    </row>
    <row r="251" spans="1:9" ht="44.25" customHeight="1" x14ac:dyDescent="0.3">
      <c r="A251" s="401" t="s">
        <v>514</v>
      </c>
      <c r="B251" s="401"/>
      <c r="C251" s="401"/>
      <c r="D251" s="401"/>
      <c r="E251" s="401"/>
      <c r="F251" s="401"/>
      <c r="G251" s="401"/>
      <c r="H251" s="401"/>
      <c r="I251" s="172">
        <f>SUM(I245:I250)</f>
        <v>4.3443711538461534</v>
      </c>
    </row>
    <row r="253" spans="1:9" ht="13" x14ac:dyDescent="0.25">
      <c r="A253" s="402" t="s">
        <v>476</v>
      </c>
      <c r="B253" s="402"/>
      <c r="C253" s="402"/>
      <c r="D253" s="402"/>
      <c r="E253" s="402"/>
      <c r="F253" s="402"/>
      <c r="G253" s="402"/>
      <c r="H253" s="402"/>
      <c r="I253" s="402"/>
    </row>
    <row r="254" spans="1:9" ht="13" x14ac:dyDescent="0.25">
      <c r="A254" s="402" t="s">
        <v>453</v>
      </c>
      <c r="B254" s="402"/>
      <c r="C254" s="402"/>
      <c r="D254" s="402"/>
      <c r="E254" s="402"/>
      <c r="F254" s="402"/>
      <c r="G254" s="402"/>
      <c r="H254" s="402"/>
      <c r="I254" s="402"/>
    </row>
    <row r="255" spans="1:9" ht="13" x14ac:dyDescent="0.3">
      <c r="A255" s="173"/>
      <c r="B255" s="365" t="s">
        <v>421</v>
      </c>
      <c r="C255" s="365"/>
      <c r="D255" s="365"/>
      <c r="E255" s="365"/>
      <c r="F255" s="365"/>
      <c r="G255" s="365"/>
      <c r="H255" s="365"/>
      <c r="I255" s="11" t="s">
        <v>1</v>
      </c>
    </row>
    <row r="256" spans="1:9" ht="15.5" x14ac:dyDescent="0.35">
      <c r="A256" s="41" t="s">
        <v>8</v>
      </c>
      <c r="B256" s="347" t="s">
        <v>454</v>
      </c>
      <c r="C256" s="347"/>
      <c r="D256" s="347"/>
      <c r="E256" s="347"/>
      <c r="F256" s="347"/>
      <c r="G256" s="347"/>
      <c r="H256" s="347"/>
      <c r="I256" s="174">
        <f>ROUND(I236,2)</f>
        <v>19675.349999999999</v>
      </c>
    </row>
    <row r="257" spans="1:9" ht="15.5" x14ac:dyDescent="0.35">
      <c r="A257" s="41" t="s">
        <v>9</v>
      </c>
      <c r="B257" s="347" t="s">
        <v>455</v>
      </c>
      <c r="C257" s="347"/>
      <c r="D257" s="347"/>
      <c r="E257" s="347"/>
      <c r="F257" s="347"/>
      <c r="G257" s="347"/>
      <c r="H257" s="347"/>
      <c r="I257" s="175">
        <v>12</v>
      </c>
    </row>
    <row r="258" spans="1:9" x14ac:dyDescent="0.25">
      <c r="A258" s="398" t="s">
        <v>10</v>
      </c>
      <c r="B258" s="399" t="s">
        <v>456</v>
      </c>
      <c r="C258" s="399"/>
      <c r="D258" s="399"/>
      <c r="E258" s="399"/>
      <c r="F258" s="399"/>
      <c r="G258" s="399"/>
      <c r="H258" s="399"/>
      <c r="I258" s="400">
        <f>I257*I256</f>
        <v>236104.19999999998</v>
      </c>
    </row>
    <row r="259" spans="1:9" x14ac:dyDescent="0.25">
      <c r="A259" s="398"/>
      <c r="B259" s="399"/>
      <c r="C259" s="399"/>
      <c r="D259" s="399"/>
      <c r="E259" s="399"/>
      <c r="F259" s="399"/>
      <c r="G259" s="399"/>
      <c r="H259" s="399"/>
      <c r="I259" s="400"/>
    </row>
  </sheetData>
  <mergeCells count="212">
    <mergeCell ref="B120:G120"/>
    <mergeCell ref="A258:A259"/>
    <mergeCell ref="B258:H259"/>
    <mergeCell ref="I258:I259"/>
    <mergeCell ref="A250:C250"/>
    <mergeCell ref="D250:F250"/>
    <mergeCell ref="G250:H250"/>
    <mergeCell ref="A251:H251"/>
    <mergeCell ref="A253:I253"/>
    <mergeCell ref="A254:I254"/>
    <mergeCell ref="B255:H255"/>
    <mergeCell ref="B256:H256"/>
    <mergeCell ref="B257:H257"/>
    <mergeCell ref="A247:C247"/>
    <mergeCell ref="D247:F247"/>
    <mergeCell ref="G247:H247"/>
    <mergeCell ref="A248:C248"/>
    <mergeCell ref="D248:F248"/>
    <mergeCell ref="G248:H248"/>
    <mergeCell ref="A249:C249"/>
    <mergeCell ref="D249:F249"/>
    <mergeCell ref="G249:H249"/>
    <mergeCell ref="A238:I241"/>
    <mergeCell ref="A244:C244"/>
    <mergeCell ref="D244:F244"/>
    <mergeCell ref="G244:H244"/>
    <mergeCell ref="A245:C245"/>
    <mergeCell ref="D245:F245"/>
    <mergeCell ref="G245:H245"/>
    <mergeCell ref="A246:C246"/>
    <mergeCell ref="D246:F246"/>
    <mergeCell ref="G246:H246"/>
    <mergeCell ref="A234:C234"/>
    <mergeCell ref="D234:F234"/>
    <mergeCell ref="A235:C235"/>
    <mergeCell ref="D235:F235"/>
    <mergeCell ref="A236:F236"/>
    <mergeCell ref="A237:I237"/>
    <mergeCell ref="A231:C231"/>
    <mergeCell ref="D231:F231"/>
    <mergeCell ref="A232:C232"/>
    <mergeCell ref="D232:F232"/>
    <mergeCell ref="A233:C233"/>
    <mergeCell ref="D233:F233"/>
    <mergeCell ref="A220:I220"/>
    <mergeCell ref="A222:I222"/>
    <mergeCell ref="A224:I224"/>
    <mergeCell ref="A227:I227"/>
    <mergeCell ref="A229:C229"/>
    <mergeCell ref="D229:F229"/>
    <mergeCell ref="A230:C230"/>
    <mergeCell ref="D230:F230"/>
    <mergeCell ref="A206:C206"/>
    <mergeCell ref="D206:F206"/>
    <mergeCell ref="G206:H206"/>
    <mergeCell ref="A207:H207"/>
    <mergeCell ref="A209:I209"/>
    <mergeCell ref="A211:I212"/>
    <mergeCell ref="A216:H216"/>
    <mergeCell ref="A218:I218"/>
    <mergeCell ref="A214:C214"/>
    <mergeCell ref="D214:F214"/>
    <mergeCell ref="G214:H214"/>
    <mergeCell ref="A215:C215"/>
    <mergeCell ref="D215:F215"/>
    <mergeCell ref="G215:H215"/>
    <mergeCell ref="A197:C197"/>
    <mergeCell ref="D197:F197"/>
    <mergeCell ref="G197:H197"/>
    <mergeCell ref="A198:H198"/>
    <mergeCell ref="A200:I200"/>
    <mergeCell ref="A202:I203"/>
    <mergeCell ref="A205:C205"/>
    <mergeCell ref="D205:F205"/>
    <mergeCell ref="G205:H205"/>
    <mergeCell ref="A188:C188"/>
    <mergeCell ref="D188:F188"/>
    <mergeCell ref="G188:H188"/>
    <mergeCell ref="A189:H189"/>
    <mergeCell ref="A191:I191"/>
    <mergeCell ref="A193:I194"/>
    <mergeCell ref="A196:C196"/>
    <mergeCell ref="D196:F196"/>
    <mergeCell ref="G196:H196"/>
    <mergeCell ref="A181:I181"/>
    <mergeCell ref="A182:I182"/>
    <mergeCell ref="A183:I183"/>
    <mergeCell ref="A184:I185"/>
    <mergeCell ref="A187:C187"/>
    <mergeCell ref="D187:F187"/>
    <mergeCell ref="G187:H187"/>
    <mergeCell ref="A177:I177"/>
    <mergeCell ref="A178:I178"/>
    <mergeCell ref="A179:I179"/>
    <mergeCell ref="A180:I180"/>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B119:G119"/>
    <mergeCell ref="B121:G121"/>
    <mergeCell ref="B122:G122"/>
    <mergeCell ref="B171:H171"/>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B130:G130"/>
    <mergeCell ref="B125:G125"/>
    <mergeCell ref="B124:G124"/>
    <mergeCell ref="A126:G126"/>
    <mergeCell ref="B131:G131"/>
    <mergeCell ref="B127:G127"/>
    <mergeCell ref="A128:G128"/>
    <mergeCell ref="A146:G146"/>
    <mergeCell ref="A150:I150"/>
    <mergeCell ref="B141:G141"/>
    <mergeCell ref="B144:G144"/>
    <mergeCell ref="A139:I139"/>
    <mergeCell ref="A140:I140"/>
    <mergeCell ref="B135:G135"/>
    <mergeCell ref="B136:G136"/>
    <mergeCell ref="B137:G13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100</v>
      </c>
    </row>
    <row r="3" spans="1:4" ht="13" x14ac:dyDescent="0.3">
      <c r="A3" s="13" t="s">
        <v>99</v>
      </c>
      <c r="B3">
        <f>Serv.Limp!I172/Serv.Limp!I39</f>
        <v>3.6629085350565744</v>
      </c>
    </row>
    <row r="5" spans="1:4" x14ac:dyDescent="0.25">
      <c r="A5" t="s">
        <v>338</v>
      </c>
    </row>
    <row r="7" spans="1:4" x14ac:dyDescent="0.25">
      <c r="A7" t="s">
        <v>339</v>
      </c>
    </row>
    <row r="9" spans="1:4" x14ac:dyDescent="0.25">
      <c r="A9" s="51">
        <v>2.2799999999999998</v>
      </c>
      <c r="B9" t="s">
        <v>344</v>
      </c>
      <c r="D9" s="155" t="s">
        <v>345</v>
      </c>
    </row>
    <row r="10" spans="1:4" x14ac:dyDescent="0.25">
      <c r="A10" s="51" t="s">
        <v>340</v>
      </c>
      <c r="B10" t="s">
        <v>341</v>
      </c>
      <c r="D10" t="s">
        <v>346</v>
      </c>
    </row>
    <row r="11" spans="1:4" x14ac:dyDescent="0.25">
      <c r="A11" s="51" t="s">
        <v>342</v>
      </c>
      <c r="B11" t="s">
        <v>343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tabSelected="1" topLeftCell="A71" zoomScale="140" zoomScaleNormal="140" workbookViewId="0">
      <selection activeCell="B72" sqref="B72:G72"/>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37" t="s">
        <v>377</v>
      </c>
      <c r="B1" s="338"/>
      <c r="C1" s="338"/>
      <c r="D1" s="338"/>
      <c r="E1" s="338"/>
      <c r="F1" s="338"/>
      <c r="G1" s="338"/>
      <c r="H1" s="338"/>
      <c r="I1" s="339"/>
    </row>
    <row r="2" spans="1:9" ht="13" x14ac:dyDescent="0.25">
      <c r="A2" s="46"/>
      <c r="B2" s="46"/>
      <c r="C2" s="46"/>
      <c r="D2" s="46"/>
      <c r="E2" s="46"/>
      <c r="F2" s="46"/>
      <c r="G2" s="46"/>
      <c r="H2" s="46"/>
      <c r="I2" s="46"/>
    </row>
    <row r="3" spans="1:9" ht="13" x14ac:dyDescent="0.25">
      <c r="A3" s="46" t="s">
        <v>378</v>
      </c>
      <c r="B3" s="46"/>
      <c r="C3" s="46"/>
      <c r="D3" s="46"/>
      <c r="E3" s="46"/>
      <c r="F3" s="46"/>
      <c r="G3" s="46"/>
      <c r="H3" s="46"/>
      <c r="I3" s="46"/>
    </row>
    <row r="4" spans="1:9" ht="15" customHeight="1" x14ac:dyDescent="0.25">
      <c r="A4" s="647" t="s">
        <v>382</v>
      </c>
      <c r="B4" s="647"/>
      <c r="C4" s="647"/>
      <c r="D4" s="647"/>
      <c r="E4" s="647"/>
      <c r="F4" s="647"/>
      <c r="G4" s="647"/>
      <c r="H4" s="647"/>
      <c r="I4" s="647"/>
    </row>
    <row r="5" spans="1:9" ht="15" customHeight="1" x14ac:dyDescent="0.25">
      <c r="A5" s="647" t="s">
        <v>383</v>
      </c>
      <c r="B5" s="647"/>
      <c r="C5" s="647"/>
      <c r="D5" s="647"/>
      <c r="E5" s="647"/>
      <c r="F5" s="647"/>
      <c r="G5" s="647"/>
      <c r="H5" s="647"/>
      <c r="I5" s="647"/>
    </row>
    <row r="6" spans="1:9" ht="15" customHeight="1" x14ac:dyDescent="0.25">
      <c r="A6" s="647" t="s">
        <v>518</v>
      </c>
      <c r="B6" s="647"/>
      <c r="C6" s="647"/>
      <c r="D6" s="647"/>
      <c r="E6" s="647"/>
      <c r="F6" s="647"/>
      <c r="G6" s="647"/>
      <c r="H6" s="647"/>
      <c r="I6" s="647"/>
    </row>
    <row r="7" spans="1:9" ht="15" customHeight="1" x14ac:dyDescent="0.25">
      <c r="A7" s="647"/>
      <c r="B7" s="647"/>
      <c r="C7" s="647"/>
      <c r="D7" s="647"/>
      <c r="E7" s="647"/>
      <c r="F7" s="647"/>
      <c r="G7" s="647"/>
      <c r="H7" s="647"/>
      <c r="I7" s="647"/>
    </row>
    <row r="8" spans="1:9" ht="15" customHeight="1" x14ac:dyDescent="0.25">
      <c r="A8" s="650" t="s">
        <v>519</v>
      </c>
      <c r="B8" s="650"/>
      <c r="C8" s="650"/>
      <c r="D8" s="650"/>
      <c r="E8" s="650"/>
      <c r="F8" s="650"/>
      <c r="G8" s="650"/>
      <c r="H8" s="650"/>
      <c r="I8" s="650"/>
    </row>
    <row r="9" spans="1:9" ht="15" customHeight="1" x14ac:dyDescent="0.25">
      <c r="A9" s="650"/>
      <c r="B9" s="650"/>
      <c r="C9" s="650"/>
      <c r="D9" s="650"/>
      <c r="E9" s="650"/>
      <c r="F9" s="650"/>
      <c r="G9" s="650"/>
      <c r="H9" s="650"/>
      <c r="I9" s="650"/>
    </row>
    <row r="10" spans="1:9" ht="30" customHeight="1" x14ac:dyDescent="0.25">
      <c r="A10" s="647" t="s">
        <v>385</v>
      </c>
      <c r="B10" s="647"/>
      <c r="C10" s="647"/>
      <c r="D10" s="647"/>
      <c r="E10" s="647"/>
      <c r="F10" s="647"/>
      <c r="G10" s="647"/>
      <c r="H10" s="647"/>
      <c r="I10" s="647"/>
    </row>
    <row r="11" spans="1:9" ht="30" customHeight="1" x14ac:dyDescent="0.25">
      <c r="A11" s="647" t="s">
        <v>384</v>
      </c>
      <c r="B11" s="647"/>
      <c r="C11" s="647"/>
      <c r="D11" s="647"/>
      <c r="E11" s="647"/>
      <c r="F11" s="647"/>
      <c r="G11" s="647"/>
      <c r="H11" s="647"/>
      <c r="I11" s="647"/>
    </row>
    <row r="12" spans="1:9" ht="30" customHeight="1" x14ac:dyDescent="0.25">
      <c r="A12" s="647" t="s">
        <v>379</v>
      </c>
      <c r="B12" s="647"/>
      <c r="C12" s="647"/>
      <c r="D12" s="647"/>
      <c r="E12" s="647"/>
      <c r="F12" s="647"/>
      <c r="G12" s="647"/>
      <c r="H12" s="647"/>
      <c r="I12" s="647"/>
    </row>
    <row r="13" spans="1:9" ht="30" customHeight="1" x14ac:dyDescent="0.25">
      <c r="A13" s="647" t="s">
        <v>386</v>
      </c>
      <c r="B13" s="647"/>
      <c r="C13" s="647"/>
      <c r="D13" s="647"/>
      <c r="E13" s="647"/>
      <c r="F13" s="647"/>
      <c r="G13" s="647"/>
      <c r="H13" s="647"/>
      <c r="I13" s="647"/>
    </row>
    <row r="14" spans="1:9" ht="30" customHeight="1" x14ac:dyDescent="0.25">
      <c r="A14" s="648" t="s">
        <v>380</v>
      </c>
      <c r="B14" s="648"/>
      <c r="C14" s="648"/>
      <c r="D14" s="648"/>
      <c r="E14" s="648"/>
      <c r="F14" s="648"/>
      <c r="G14" s="648"/>
      <c r="H14" s="648"/>
      <c r="I14" s="648"/>
    </row>
    <row r="15" spans="1:9" ht="12.75" customHeight="1" thickBot="1" x14ac:dyDescent="0.3">
      <c r="A15" s="648"/>
      <c r="B15" s="648"/>
      <c r="C15" s="648"/>
      <c r="D15" s="648"/>
      <c r="E15" s="648"/>
      <c r="F15" s="648"/>
      <c r="G15" s="648"/>
      <c r="H15" s="648"/>
      <c r="I15" s="648"/>
    </row>
    <row r="16" spans="1:9" ht="13.5" thickBot="1" x14ac:dyDescent="0.3">
      <c r="A16" s="656" t="s">
        <v>410</v>
      </c>
      <c r="B16" s="657"/>
      <c r="C16" s="657"/>
      <c r="D16" s="657"/>
      <c r="E16" s="657"/>
      <c r="F16" s="657"/>
      <c r="G16" s="657"/>
      <c r="H16" s="657"/>
      <c r="I16" s="658"/>
    </row>
    <row r="18" spans="1:9" ht="13" x14ac:dyDescent="0.3">
      <c r="A18" s="316" t="s">
        <v>43</v>
      </c>
      <c r="B18" s="316"/>
      <c r="C18" s="316"/>
      <c r="D18" s="316"/>
      <c r="E18" s="316"/>
      <c r="F18" s="316"/>
      <c r="G18" s="316"/>
      <c r="H18" s="316"/>
      <c r="I18" s="316"/>
    </row>
    <row r="19" spans="1:9" ht="13" x14ac:dyDescent="0.3">
      <c r="A19" s="59" t="s">
        <v>50</v>
      </c>
      <c r="B19" s="349" t="s">
        <v>305</v>
      </c>
      <c r="C19" s="350"/>
      <c r="D19" s="350"/>
      <c r="E19" s="350"/>
      <c r="F19" s="350"/>
      <c r="G19" s="350"/>
      <c r="H19" s="351"/>
      <c r="I19" s="11" t="s">
        <v>3</v>
      </c>
    </row>
    <row r="20" spans="1:9" ht="24.75" customHeight="1" x14ac:dyDescent="0.25">
      <c r="A20" s="59" t="s">
        <v>8</v>
      </c>
      <c r="B20" s="643" t="s">
        <v>388</v>
      </c>
      <c r="C20" s="311"/>
      <c r="D20" s="311"/>
      <c r="E20" s="311"/>
      <c r="F20" s="311"/>
      <c r="G20" s="311"/>
      <c r="H20" s="312"/>
      <c r="I20" s="156">
        <f>1/12</f>
        <v>8.3333333333333329E-2</v>
      </c>
    </row>
    <row r="21" spans="1:9" ht="24.75" customHeight="1" x14ac:dyDescent="0.3">
      <c r="A21" s="11" t="s">
        <v>9</v>
      </c>
      <c r="B21" s="643" t="s">
        <v>387</v>
      </c>
      <c r="C21" s="654"/>
      <c r="D21" s="654"/>
      <c r="E21" s="654"/>
      <c r="F21" s="654"/>
      <c r="G21" s="654"/>
      <c r="H21" s="655"/>
      <c r="I21" s="28">
        <v>0.121</v>
      </c>
    </row>
    <row r="22" spans="1:9" ht="13" x14ac:dyDescent="0.3">
      <c r="A22" s="314" t="s">
        <v>348</v>
      </c>
      <c r="B22" s="314"/>
      <c r="C22" s="314"/>
      <c r="D22" s="314"/>
      <c r="E22" s="314"/>
      <c r="F22" s="314"/>
      <c r="G22" s="314"/>
      <c r="H22" s="54"/>
      <c r="I22" s="54">
        <f>TRUNC(SUM(I20:I21),4)</f>
        <v>0.20430000000000001</v>
      </c>
    </row>
    <row r="23" spans="1:9" ht="37.5" customHeight="1" x14ac:dyDescent="0.25">
      <c r="A23" s="59" t="s">
        <v>10</v>
      </c>
      <c r="B23" s="643" t="s">
        <v>389</v>
      </c>
      <c r="C23" s="654"/>
      <c r="D23" s="654"/>
      <c r="E23" s="654"/>
      <c r="F23" s="654"/>
      <c r="G23" s="654"/>
      <c r="H23" s="655"/>
      <c r="I23" s="156">
        <v>7.8200000000000006E-2</v>
      </c>
    </row>
    <row r="24" spans="1:9" ht="13" x14ac:dyDescent="0.3">
      <c r="A24" s="314" t="s">
        <v>44</v>
      </c>
      <c r="B24" s="314"/>
      <c r="C24" s="314"/>
      <c r="D24" s="314"/>
      <c r="E24" s="314"/>
      <c r="F24" s="314"/>
      <c r="G24" s="314"/>
      <c r="H24" s="54"/>
      <c r="I24" s="54">
        <f>TRUNC(SUM(I22:I23),4)</f>
        <v>0.28249999999999997</v>
      </c>
    </row>
    <row r="25" spans="1:9" ht="13" x14ac:dyDescent="0.3">
      <c r="A25" s="164" t="s">
        <v>381</v>
      </c>
      <c r="B25" s="11"/>
      <c r="C25" s="11"/>
      <c r="D25" s="11"/>
      <c r="E25" s="11"/>
      <c r="F25" s="11"/>
      <c r="G25" s="11"/>
      <c r="H25" s="163"/>
      <c r="I25" s="163"/>
    </row>
    <row r="26" spans="1:9" s="13" customFormat="1" ht="13" x14ac:dyDescent="0.3">
      <c r="A26" s="45"/>
    </row>
    <row r="27" spans="1:9" s="13" customFormat="1" ht="13" x14ac:dyDescent="0.3">
      <c r="A27" s="45"/>
    </row>
    <row r="28" spans="1:9" ht="13" x14ac:dyDescent="0.3">
      <c r="A28" s="4"/>
      <c r="B28" s="4"/>
      <c r="C28" s="4"/>
      <c r="D28" s="4"/>
      <c r="E28" s="4"/>
      <c r="F28" s="4"/>
      <c r="G28" s="4"/>
      <c r="H28" s="4"/>
      <c r="I28" s="5"/>
    </row>
    <row r="29" spans="1:9" s="13" customFormat="1" ht="13" x14ac:dyDescent="0.3">
      <c r="A29" s="316" t="s">
        <v>57</v>
      </c>
      <c r="B29" s="316"/>
      <c r="C29" s="316"/>
      <c r="D29" s="316"/>
      <c r="E29" s="316"/>
      <c r="F29" s="316"/>
      <c r="G29" s="316"/>
      <c r="H29" s="316"/>
      <c r="I29" s="316"/>
    </row>
    <row r="30" spans="1:9" ht="13" x14ac:dyDescent="0.3">
      <c r="A30" s="11">
        <v>3</v>
      </c>
      <c r="B30" s="317" t="s">
        <v>58</v>
      </c>
      <c r="C30" s="317"/>
      <c r="D30" s="317"/>
      <c r="E30" s="317"/>
      <c r="F30" s="317"/>
      <c r="G30" s="317"/>
      <c r="H30" s="11" t="s">
        <v>3</v>
      </c>
      <c r="I30" s="11" t="s">
        <v>1</v>
      </c>
    </row>
    <row r="31" spans="1:9" ht="13" x14ac:dyDescent="0.3">
      <c r="A31" s="11" t="s">
        <v>8</v>
      </c>
      <c r="B31" s="313" t="s">
        <v>365</v>
      </c>
      <c r="C31" s="313"/>
      <c r="D31" s="313"/>
      <c r="E31" s="313"/>
      <c r="F31" s="313"/>
      <c r="G31" s="313"/>
      <c r="H31" s="1">
        <v>4.1999999999999997E-3</v>
      </c>
      <c r="I31" s="29"/>
    </row>
    <row r="32" spans="1:9" ht="13" x14ac:dyDescent="0.25">
      <c r="A32" s="59" t="s">
        <v>9</v>
      </c>
      <c r="B32" s="334" t="s">
        <v>363</v>
      </c>
      <c r="C32" s="334"/>
      <c r="D32" s="334"/>
      <c r="E32" s="334"/>
      <c r="F32" s="334"/>
      <c r="G32" s="334"/>
      <c r="H32" s="156">
        <v>0.08</v>
      </c>
      <c r="I32" s="157"/>
    </row>
    <row r="33" spans="1:11" ht="39" customHeight="1" x14ac:dyDescent="0.25">
      <c r="A33" s="59" t="s">
        <v>10</v>
      </c>
      <c r="B33" s="334" t="s">
        <v>411</v>
      </c>
      <c r="C33" s="334"/>
      <c r="D33" s="334"/>
      <c r="E33" s="334"/>
      <c r="F33" s="334"/>
      <c r="G33" s="334"/>
      <c r="H33" s="156">
        <v>2E-3</v>
      </c>
      <c r="I33" s="157"/>
      <c r="K33" s="100"/>
    </row>
    <row r="34" spans="1:11" ht="13" x14ac:dyDescent="0.3">
      <c r="A34" s="11" t="s">
        <v>11</v>
      </c>
      <c r="B34" s="313" t="s">
        <v>364</v>
      </c>
      <c r="C34" s="313"/>
      <c r="D34" s="313"/>
      <c r="E34" s="313"/>
      <c r="F34" s="313"/>
      <c r="G34" s="313"/>
      <c r="H34" s="1">
        <v>1.9400000000000001E-2</v>
      </c>
      <c r="I34" s="29"/>
    </row>
    <row r="35" spans="1:11" ht="13" x14ac:dyDescent="0.3">
      <c r="A35" s="11" t="s">
        <v>12</v>
      </c>
      <c r="B35" s="333" t="s">
        <v>246</v>
      </c>
      <c r="C35" s="333"/>
      <c r="D35" s="333"/>
      <c r="E35" s="333"/>
      <c r="F35" s="333"/>
      <c r="G35" s="333"/>
      <c r="H35" s="28">
        <v>0.36799999999999999</v>
      </c>
      <c r="I35" s="29"/>
    </row>
    <row r="36" spans="1:11" ht="37.5" customHeight="1" x14ac:dyDescent="0.25">
      <c r="A36" s="59" t="s">
        <v>13</v>
      </c>
      <c r="B36" s="334" t="s">
        <v>412</v>
      </c>
      <c r="C36" s="334"/>
      <c r="D36" s="334"/>
      <c r="E36" s="334"/>
      <c r="F36" s="334"/>
      <c r="G36" s="334"/>
      <c r="H36" s="156">
        <v>3.7999999999999999E-2</v>
      </c>
      <c r="I36" s="157"/>
    </row>
    <row r="37" spans="1:11" ht="13" x14ac:dyDescent="0.3">
      <c r="A37" s="315" t="s">
        <v>59</v>
      </c>
      <c r="B37" s="315"/>
      <c r="C37" s="315"/>
      <c r="D37" s="315"/>
      <c r="E37" s="315"/>
      <c r="F37" s="315"/>
      <c r="G37" s="315"/>
      <c r="H37" s="54"/>
      <c r="I37" s="125"/>
    </row>
    <row r="38" spans="1:11" ht="13" x14ac:dyDescent="0.3">
      <c r="A38" s="4"/>
      <c r="B38" s="4"/>
      <c r="C38" s="4"/>
      <c r="D38" s="4"/>
      <c r="E38" s="4"/>
      <c r="F38" s="4"/>
      <c r="G38" s="4"/>
      <c r="H38" s="56"/>
      <c r="I38" s="5"/>
    </row>
    <row r="39" spans="1:11" ht="13" x14ac:dyDescent="0.3">
      <c r="A39" s="438" t="s">
        <v>390</v>
      </c>
      <c r="B39" s="13" t="s">
        <v>391</v>
      </c>
      <c r="C39" s="4"/>
      <c r="D39" s="4"/>
      <c r="E39" s="4"/>
      <c r="F39" s="4"/>
      <c r="G39" s="4"/>
      <c r="H39" s="56"/>
      <c r="I39" s="5"/>
    </row>
    <row r="40" spans="1:11" ht="13" x14ac:dyDescent="0.3">
      <c r="A40" s="438"/>
      <c r="B40" s="165" t="s">
        <v>392</v>
      </c>
      <c r="C40" s="4"/>
      <c r="D40" s="4"/>
      <c r="E40" s="4"/>
      <c r="F40" s="4"/>
      <c r="G40" s="4"/>
      <c r="H40" s="56"/>
      <c r="I40" s="5"/>
    </row>
    <row r="41" spans="1:11" ht="13" x14ac:dyDescent="0.3">
      <c r="A41" s="438"/>
      <c r="B41" t="s">
        <v>393</v>
      </c>
      <c r="C41" s="4"/>
      <c r="D41" s="4"/>
      <c r="E41" s="4"/>
      <c r="F41" s="4"/>
      <c r="G41" s="4"/>
      <c r="H41" s="56"/>
      <c r="I41" s="5"/>
    </row>
    <row r="42" spans="1:11" ht="13" x14ac:dyDescent="0.3">
      <c r="A42" s="438"/>
      <c r="B42" s="165" t="s">
        <v>394</v>
      </c>
      <c r="C42" s="4"/>
      <c r="D42" s="4"/>
      <c r="E42" s="4"/>
      <c r="F42" s="4"/>
      <c r="G42" s="4"/>
      <c r="H42" s="56"/>
      <c r="I42" s="5"/>
    </row>
    <row r="43" spans="1:11" ht="13" x14ac:dyDescent="0.3">
      <c r="A43" s="438"/>
      <c r="B43" s="165" t="s">
        <v>395</v>
      </c>
      <c r="C43" s="4"/>
      <c r="D43" s="4"/>
      <c r="E43" s="4"/>
      <c r="F43" s="4"/>
      <c r="G43" s="4"/>
      <c r="H43" s="56"/>
      <c r="I43" s="5"/>
    </row>
    <row r="44" spans="1:11" ht="13" x14ac:dyDescent="0.3">
      <c r="A44" s="438"/>
      <c r="B44" s="165" t="s">
        <v>396</v>
      </c>
      <c r="C44" s="4"/>
      <c r="D44" s="4"/>
      <c r="E44" s="4"/>
      <c r="F44" s="4"/>
      <c r="G44" s="4"/>
      <c r="H44" s="56"/>
      <c r="I44" s="5"/>
    </row>
    <row r="45" spans="1:11" ht="13" x14ac:dyDescent="0.3">
      <c r="A45" s="438"/>
      <c r="B45" s="166" t="s">
        <v>397</v>
      </c>
      <c r="C45" s="4"/>
      <c r="D45" s="4"/>
      <c r="E45" s="4"/>
      <c r="F45" s="4"/>
      <c r="G45" s="4"/>
      <c r="H45" s="56"/>
      <c r="I45" s="5"/>
    </row>
    <row r="46" spans="1:11" ht="13" x14ac:dyDescent="0.3">
      <c r="A46" s="4"/>
      <c r="C46" s="4"/>
      <c r="D46" s="4"/>
      <c r="E46" s="4"/>
      <c r="F46" s="4"/>
      <c r="G46" s="4"/>
      <c r="H46" s="56"/>
      <c r="I46" s="5"/>
    </row>
    <row r="47" spans="1:11" ht="13" x14ac:dyDescent="0.3">
      <c r="A47" s="438" t="s">
        <v>398</v>
      </c>
      <c r="B47" s="165" t="s">
        <v>399</v>
      </c>
      <c r="C47" s="4"/>
      <c r="D47" s="4"/>
      <c r="E47" s="4"/>
      <c r="F47" s="4"/>
      <c r="G47" s="4"/>
      <c r="H47" s="56"/>
      <c r="I47" s="5"/>
    </row>
    <row r="48" spans="1:11" ht="13" x14ac:dyDescent="0.3">
      <c r="A48" s="438"/>
      <c r="B48" s="165" t="s">
        <v>400</v>
      </c>
      <c r="C48" s="4"/>
      <c r="D48" s="4"/>
      <c r="E48" s="4"/>
      <c r="F48" s="4"/>
      <c r="G48" s="4"/>
      <c r="H48" s="56"/>
      <c r="I48" s="5"/>
    </row>
    <row r="49" spans="1:10" ht="13" x14ac:dyDescent="0.3">
      <c r="A49" s="4"/>
      <c r="B49" s="166"/>
      <c r="C49" s="4"/>
      <c r="D49" s="4"/>
      <c r="E49" s="4"/>
      <c r="F49" s="4"/>
      <c r="G49" s="4"/>
      <c r="H49" s="56"/>
      <c r="I49" s="5"/>
    </row>
    <row r="50" spans="1:10" ht="27" customHeight="1" x14ac:dyDescent="0.25">
      <c r="A50" s="438" t="s">
        <v>401</v>
      </c>
      <c r="B50" s="644" t="s">
        <v>402</v>
      </c>
      <c r="C50" s="644"/>
      <c r="D50" s="644"/>
      <c r="E50" s="644"/>
      <c r="F50" s="644"/>
      <c r="G50" s="644"/>
      <c r="H50" s="644"/>
      <c r="I50" s="644"/>
    </row>
    <row r="51" spans="1:10" ht="13" x14ac:dyDescent="0.3">
      <c r="A51" s="438"/>
      <c r="B51" s="165" t="s">
        <v>403</v>
      </c>
      <c r="C51" s="4"/>
      <c r="D51" s="4"/>
      <c r="E51" s="4"/>
      <c r="F51" s="4"/>
      <c r="G51" s="4"/>
      <c r="H51" s="56"/>
      <c r="I51" s="5"/>
    </row>
    <row r="52" spans="1:10" ht="13" x14ac:dyDescent="0.3">
      <c r="A52" s="4"/>
      <c r="B52" s="166"/>
      <c r="C52" s="4"/>
      <c r="D52" s="4"/>
      <c r="E52" s="4"/>
      <c r="F52" s="4"/>
      <c r="G52" s="4"/>
      <c r="H52" s="56"/>
      <c r="I52" s="5"/>
    </row>
    <row r="53" spans="1:10" ht="13" x14ac:dyDescent="0.3">
      <c r="A53" s="4" t="s">
        <v>404</v>
      </c>
      <c r="B53" s="99" t="s">
        <v>148</v>
      </c>
      <c r="C53" s="4"/>
      <c r="D53" s="4"/>
      <c r="E53" s="4"/>
      <c r="F53" s="4"/>
      <c r="G53" s="4"/>
      <c r="H53" s="56"/>
      <c r="I53" s="5"/>
    </row>
    <row r="55" spans="1:10" ht="12.75" customHeight="1" x14ac:dyDescent="0.25">
      <c r="A55" s="421" t="s">
        <v>333</v>
      </c>
      <c r="B55" s="421"/>
      <c r="C55" s="421"/>
      <c r="D55" s="421"/>
      <c r="E55" s="421"/>
      <c r="F55" s="421"/>
      <c r="G55" s="421"/>
      <c r="H55" s="421"/>
      <c r="I55" s="421"/>
      <c r="J55" s="421"/>
    </row>
    <row r="56" spans="1:10" x14ac:dyDescent="0.25">
      <c r="A56" s="421"/>
      <c r="B56" s="421"/>
      <c r="C56" s="421"/>
      <c r="D56" s="421"/>
      <c r="E56" s="421"/>
      <c r="F56" s="421"/>
      <c r="G56" s="421"/>
      <c r="H56" s="421"/>
      <c r="I56" s="421"/>
      <c r="J56" s="421"/>
    </row>
    <row r="57" spans="1:10" x14ac:dyDescent="0.25">
      <c r="A57" s="421"/>
      <c r="B57" s="421"/>
      <c r="C57" s="421"/>
      <c r="D57" s="421"/>
      <c r="E57" s="421"/>
      <c r="F57" s="421"/>
      <c r="G57" s="421"/>
      <c r="H57" s="421"/>
      <c r="I57" s="421"/>
      <c r="J57" s="421"/>
    </row>
    <row r="58" spans="1:10" x14ac:dyDescent="0.25">
      <c r="A58" s="421"/>
      <c r="B58" s="421"/>
      <c r="C58" s="421"/>
      <c r="D58" s="421"/>
      <c r="E58" s="421"/>
      <c r="F58" s="421"/>
      <c r="G58" s="421"/>
      <c r="H58" s="421"/>
      <c r="I58" s="421"/>
      <c r="J58" s="421"/>
    </row>
    <row r="59" spans="1:10" x14ac:dyDescent="0.25">
      <c r="A59" s="421"/>
      <c r="B59" s="421"/>
      <c r="C59" s="421"/>
      <c r="D59" s="421"/>
      <c r="E59" s="421"/>
      <c r="F59" s="421"/>
      <c r="G59" s="421"/>
      <c r="H59" s="421"/>
      <c r="I59" s="421"/>
      <c r="J59" s="421"/>
    </row>
    <row r="60" spans="1:10" x14ac:dyDescent="0.25">
      <c r="A60" s="158"/>
      <c r="B60" s="158"/>
      <c r="C60" s="158"/>
      <c r="D60" s="158"/>
      <c r="E60" s="158"/>
      <c r="F60" s="158"/>
      <c r="G60" s="158"/>
      <c r="H60" s="158"/>
      <c r="I60" s="158"/>
      <c r="J60" s="158"/>
    </row>
    <row r="61" spans="1:10" ht="13" x14ac:dyDescent="0.3">
      <c r="A61" s="438" t="s">
        <v>405</v>
      </c>
      <c r="B61" s="165" t="s">
        <v>406</v>
      </c>
      <c r="C61" s="4"/>
      <c r="D61" s="4"/>
      <c r="E61" s="4"/>
      <c r="F61" s="4"/>
      <c r="G61" s="158"/>
      <c r="H61" s="158"/>
      <c r="I61" s="158"/>
      <c r="J61" s="158"/>
    </row>
    <row r="62" spans="1:10" ht="13" x14ac:dyDescent="0.3">
      <c r="A62" s="438"/>
      <c r="B62" s="165" t="s">
        <v>407</v>
      </c>
      <c r="C62" s="4"/>
      <c r="D62" s="4"/>
      <c r="E62" s="4"/>
      <c r="F62" s="4"/>
      <c r="G62" s="158"/>
      <c r="H62" s="158"/>
      <c r="I62" s="158"/>
      <c r="J62" s="158"/>
    </row>
    <row r="63" spans="1:10" x14ac:dyDescent="0.25">
      <c r="A63" s="158"/>
      <c r="B63" s="158"/>
      <c r="C63" s="158"/>
      <c r="D63" s="158"/>
      <c r="E63" s="158"/>
      <c r="F63" s="158"/>
      <c r="G63" s="158"/>
      <c r="H63" s="158"/>
      <c r="I63" s="158"/>
      <c r="J63" s="158"/>
    </row>
    <row r="64" spans="1:10" x14ac:dyDescent="0.25">
      <c r="A64" s="438" t="s">
        <v>408</v>
      </c>
      <c r="B64" s="644" t="s">
        <v>402</v>
      </c>
      <c r="C64" s="644"/>
      <c r="D64" s="644"/>
      <c r="E64" s="644"/>
      <c r="F64" s="644"/>
      <c r="G64" s="644"/>
      <c r="H64" s="644"/>
      <c r="I64" s="644"/>
      <c r="J64" s="158"/>
    </row>
    <row r="65" spans="1:10" ht="13" x14ac:dyDescent="0.3">
      <c r="A65" s="438"/>
      <c r="B65" s="165" t="s">
        <v>409</v>
      </c>
      <c r="C65" s="4"/>
      <c r="D65" s="4"/>
      <c r="E65" s="4"/>
      <c r="F65" s="4"/>
      <c r="G65" s="4"/>
      <c r="H65" s="56"/>
      <c r="I65" s="5"/>
      <c r="J65" s="158"/>
    </row>
    <row r="66" spans="1:10" x14ac:dyDescent="0.25">
      <c r="A66" s="158"/>
      <c r="B66" s="158"/>
      <c r="C66" s="158"/>
      <c r="D66" s="158"/>
      <c r="E66" s="158"/>
      <c r="F66" s="158"/>
      <c r="G66" s="158"/>
      <c r="H66" s="158"/>
      <c r="I66" s="158"/>
      <c r="J66" s="158"/>
    </row>
    <row r="67" spans="1:10" x14ac:dyDescent="0.25">
      <c r="A67" s="158"/>
      <c r="B67" s="158"/>
      <c r="C67" s="158"/>
      <c r="D67" s="158"/>
      <c r="E67" s="158"/>
      <c r="F67" s="158"/>
      <c r="G67" s="158"/>
      <c r="H67" s="158"/>
      <c r="I67" s="158"/>
      <c r="J67" s="158"/>
    </row>
    <row r="68" spans="1:10" ht="13" x14ac:dyDescent="0.3">
      <c r="A68" s="61" t="s">
        <v>22</v>
      </c>
      <c r="B68" s="314" t="s">
        <v>249</v>
      </c>
      <c r="C68" s="314"/>
      <c r="D68" s="314"/>
      <c r="E68" s="314"/>
      <c r="F68" s="314"/>
      <c r="G68" s="314"/>
      <c r="H68" s="39" t="s">
        <v>3</v>
      </c>
      <c r="I68" s="39" t="s">
        <v>1</v>
      </c>
      <c r="J68" s="158"/>
    </row>
    <row r="69" spans="1:10" ht="13" x14ac:dyDescent="0.3">
      <c r="A69" s="61" t="s">
        <v>8</v>
      </c>
      <c r="B69" s="313" t="s">
        <v>515</v>
      </c>
      <c r="C69" s="313"/>
      <c r="D69" s="313"/>
      <c r="E69" s="313"/>
      <c r="F69" s="313"/>
      <c r="G69" s="313"/>
      <c r="H69" s="55"/>
      <c r="I69" s="55"/>
      <c r="J69" s="158"/>
    </row>
    <row r="70" spans="1:10" ht="24" customHeight="1" x14ac:dyDescent="0.25">
      <c r="A70" s="69" t="s">
        <v>9</v>
      </c>
      <c r="B70" s="645" t="s">
        <v>520</v>
      </c>
      <c r="C70" s="645"/>
      <c r="D70" s="645"/>
      <c r="E70" s="645"/>
      <c r="F70" s="645"/>
      <c r="G70" s="645"/>
      <c r="H70" s="167">
        <v>1.67E-2</v>
      </c>
      <c r="I70" s="157">
        <f>H70*$I$44</f>
        <v>0</v>
      </c>
      <c r="J70" s="158"/>
    </row>
    <row r="71" spans="1:10" ht="36" customHeight="1" x14ac:dyDescent="0.25">
      <c r="A71" s="69" t="s">
        <v>10</v>
      </c>
      <c r="B71" s="646" t="s">
        <v>521</v>
      </c>
      <c r="C71" s="646"/>
      <c r="D71" s="646"/>
      <c r="E71" s="646"/>
      <c r="F71" s="646"/>
      <c r="G71" s="646"/>
      <c r="H71" s="167">
        <v>2.0000000000000001E-4</v>
      </c>
      <c r="I71" s="157">
        <f>H71*$I$44</f>
        <v>0</v>
      </c>
      <c r="J71" s="158"/>
    </row>
    <row r="72" spans="1:10" ht="42.75" customHeight="1" x14ac:dyDescent="0.25">
      <c r="A72" s="69" t="s">
        <v>11</v>
      </c>
      <c r="B72" s="646" t="s">
        <v>522</v>
      </c>
      <c r="C72" s="646"/>
      <c r="D72" s="646"/>
      <c r="E72" s="646"/>
      <c r="F72" s="646"/>
      <c r="G72" s="646"/>
      <c r="H72" s="156">
        <v>6.9999999999999999E-4</v>
      </c>
      <c r="I72" s="157">
        <f>H72*$I$44</f>
        <v>0</v>
      </c>
      <c r="J72" s="158"/>
    </row>
    <row r="73" spans="1:10" ht="35.25" customHeight="1" x14ac:dyDescent="0.25">
      <c r="A73" s="59" t="s">
        <v>12</v>
      </c>
      <c r="B73" s="646" t="s">
        <v>523</v>
      </c>
      <c r="C73" s="646"/>
      <c r="D73" s="646"/>
      <c r="E73" s="646"/>
      <c r="F73" s="646"/>
      <c r="G73" s="646"/>
      <c r="H73" s="167">
        <v>2.8999999999999998E-3</v>
      </c>
      <c r="I73" s="157">
        <f>H73*$I$44</f>
        <v>0</v>
      </c>
      <c r="J73" s="158"/>
    </row>
    <row r="74" spans="1:10" ht="13" x14ac:dyDescent="0.3">
      <c r="A74" s="11" t="s">
        <v>13</v>
      </c>
      <c r="B74" s="313" t="s">
        <v>250</v>
      </c>
      <c r="C74" s="313"/>
      <c r="D74" s="313"/>
      <c r="E74" s="313"/>
      <c r="F74" s="313"/>
      <c r="G74" s="313"/>
      <c r="H74" s="168"/>
      <c r="I74" s="29">
        <f t="shared" ref="I74" si="0">H74*$I$44</f>
        <v>0</v>
      </c>
      <c r="J74" s="158"/>
    </row>
    <row r="75" spans="1:10" ht="13" x14ac:dyDescent="0.3">
      <c r="A75" s="314" t="s">
        <v>369</v>
      </c>
      <c r="B75" s="314"/>
      <c r="C75" s="314"/>
      <c r="D75" s="314"/>
      <c r="E75" s="314"/>
      <c r="F75" s="314"/>
      <c r="G75" s="314"/>
      <c r="H75" s="54"/>
      <c r="I75" s="55">
        <f>SUM(I70:I74)</f>
        <v>0</v>
      </c>
      <c r="J75" s="158"/>
    </row>
    <row r="76" spans="1:10" ht="13" x14ac:dyDescent="0.3">
      <c r="A76" s="11" t="s">
        <v>14</v>
      </c>
      <c r="B76" s="313" t="s">
        <v>368</v>
      </c>
      <c r="C76" s="313"/>
      <c r="D76" s="313"/>
      <c r="E76" s="313"/>
      <c r="F76" s="313"/>
      <c r="G76" s="313"/>
      <c r="H76" s="1">
        <v>0.36799999999999999</v>
      </c>
      <c r="I76" s="29">
        <f>I75*H76</f>
        <v>0</v>
      </c>
      <c r="J76" s="158"/>
    </row>
    <row r="77" spans="1:10" ht="13" x14ac:dyDescent="0.3">
      <c r="A77" s="314" t="s">
        <v>18</v>
      </c>
      <c r="B77" s="314"/>
      <c r="C77" s="314"/>
      <c r="D77" s="314"/>
      <c r="E77" s="314"/>
      <c r="F77" s="314"/>
      <c r="G77" s="314"/>
      <c r="H77" s="54"/>
      <c r="I77" s="55">
        <f>SUM(I75:I76)</f>
        <v>0</v>
      </c>
    </row>
    <row r="78" spans="1:10" ht="13" x14ac:dyDescent="0.3">
      <c r="A78" s="11"/>
      <c r="B78" s="347"/>
      <c r="C78" s="347"/>
      <c r="D78" s="347"/>
      <c r="E78" s="347"/>
      <c r="F78" s="347"/>
      <c r="G78" s="347"/>
      <c r="H78" s="347"/>
      <c r="I78" s="29"/>
    </row>
    <row r="79" spans="1:10" ht="13" x14ac:dyDescent="0.3">
      <c r="A79" s="4"/>
      <c r="B79" s="45"/>
      <c r="C79" s="45"/>
      <c r="D79" s="45"/>
      <c r="E79" s="45"/>
      <c r="F79" s="45"/>
      <c r="G79" s="45"/>
      <c r="H79" s="45"/>
      <c r="I79" s="10"/>
    </row>
    <row r="80" spans="1:10" x14ac:dyDescent="0.25">
      <c r="A80" s="651" t="s">
        <v>516</v>
      </c>
      <c r="B80" s="651"/>
      <c r="C80" s="651"/>
      <c r="D80" s="651"/>
      <c r="E80" s="651"/>
      <c r="F80" s="651"/>
      <c r="G80" s="651"/>
      <c r="H80" s="651"/>
      <c r="I80" s="651"/>
    </row>
    <row r="81" spans="1:9" x14ac:dyDescent="0.25">
      <c r="A81" s="651"/>
      <c r="B81" s="651"/>
      <c r="C81" s="651"/>
      <c r="D81" s="651"/>
      <c r="E81" s="651"/>
      <c r="F81" s="651"/>
      <c r="G81" s="651"/>
      <c r="H81" s="651"/>
      <c r="I81" s="651"/>
    </row>
    <row r="82" spans="1:9" x14ac:dyDescent="0.25">
      <c r="A82" s="651"/>
      <c r="B82" s="651"/>
      <c r="C82" s="651"/>
      <c r="D82" s="651"/>
      <c r="E82" s="651"/>
      <c r="F82" s="651"/>
      <c r="G82" s="651"/>
      <c r="H82" s="651"/>
      <c r="I82" s="651"/>
    </row>
    <row r="83" spans="1:9" x14ac:dyDescent="0.25">
      <c r="A83" s="651"/>
      <c r="B83" s="651"/>
      <c r="C83" s="651"/>
      <c r="D83" s="651"/>
      <c r="E83" s="651"/>
      <c r="F83" s="651"/>
      <c r="G83" s="651"/>
      <c r="H83" s="651"/>
      <c r="I83" s="651"/>
    </row>
    <row r="84" spans="1:9" x14ac:dyDescent="0.25">
      <c r="A84" s="651"/>
      <c r="B84" s="651"/>
      <c r="C84" s="651"/>
      <c r="D84" s="651"/>
      <c r="E84" s="651"/>
      <c r="F84" s="651"/>
      <c r="G84" s="651"/>
      <c r="H84" s="651"/>
      <c r="I84" s="651"/>
    </row>
    <row r="85" spans="1:9" ht="13" x14ac:dyDescent="0.3">
      <c r="A85" s="309"/>
      <c r="B85" s="309"/>
      <c r="C85" s="309"/>
      <c r="D85" s="309"/>
      <c r="E85" s="309"/>
      <c r="F85" s="309"/>
      <c r="G85" s="309"/>
      <c r="H85" s="309"/>
      <c r="I85" s="309"/>
    </row>
    <row r="86" spans="1:9" ht="16" thickBot="1" x14ac:dyDescent="0.35">
      <c r="A86" s="304"/>
      <c r="D86" s="309"/>
      <c r="E86" s="309"/>
      <c r="F86" s="309"/>
      <c r="G86" s="309"/>
      <c r="H86" s="309"/>
      <c r="I86" s="309"/>
    </row>
    <row r="87" spans="1:9" ht="26.5" thickBot="1" x14ac:dyDescent="0.35">
      <c r="A87" s="177" t="s">
        <v>152</v>
      </c>
      <c r="B87" s="178" t="s">
        <v>468</v>
      </c>
      <c r="C87" s="178" t="s">
        <v>469</v>
      </c>
      <c r="D87" s="309"/>
      <c r="E87" s="309"/>
      <c r="F87" s="309"/>
      <c r="G87" s="309"/>
      <c r="H87" s="309"/>
      <c r="I87" s="309"/>
    </row>
    <row r="88" spans="1:9" ht="13.5" thickBot="1" x14ac:dyDescent="0.35">
      <c r="A88" s="179" t="s">
        <v>319</v>
      </c>
      <c r="B88" s="180">
        <v>8.3299999999999999E-2</v>
      </c>
      <c r="C88" s="180">
        <v>6.9410000000000001E-3</v>
      </c>
      <c r="D88" s="309"/>
      <c r="E88" s="309"/>
      <c r="F88" s="309"/>
      <c r="G88" s="309"/>
      <c r="H88" s="309"/>
      <c r="I88" s="309"/>
    </row>
    <row r="89" spans="1:9" ht="38" thickBot="1" x14ac:dyDescent="0.35">
      <c r="A89" s="179" t="s">
        <v>470</v>
      </c>
      <c r="B89" s="180">
        <v>2.7799999999999998E-2</v>
      </c>
      <c r="C89" s="180">
        <v>2.3159999999999999E-3</v>
      </c>
      <c r="D89" s="309"/>
      <c r="E89" s="309"/>
      <c r="F89" s="309"/>
      <c r="G89" s="309"/>
      <c r="H89" s="309"/>
      <c r="I89" s="309"/>
    </row>
    <row r="90" spans="1:9" ht="26.5" thickBot="1" x14ac:dyDescent="0.35">
      <c r="A90" s="181" t="s">
        <v>471</v>
      </c>
      <c r="B90" s="182">
        <v>0.1111</v>
      </c>
      <c r="C90" s="182">
        <v>9.2569999999999996E-3</v>
      </c>
      <c r="D90" s="309"/>
      <c r="E90" s="309"/>
      <c r="F90" s="309"/>
      <c r="G90" s="309"/>
      <c r="H90" s="309"/>
      <c r="I90" s="309"/>
    </row>
    <row r="91" spans="1:9" ht="13.5" thickBot="1" x14ac:dyDescent="0.35">
      <c r="A91" s="181" t="s">
        <v>113</v>
      </c>
      <c r="B91" s="652">
        <v>0.12039999999999999</v>
      </c>
      <c r="C91" s="653"/>
      <c r="D91" s="309"/>
      <c r="E91" s="309"/>
      <c r="F91" s="309"/>
      <c r="G91" s="309"/>
      <c r="H91" s="309"/>
      <c r="I91" s="309"/>
    </row>
    <row r="92" spans="1:9" ht="15.5" x14ac:dyDescent="0.3">
      <c r="A92" s="176"/>
      <c r="D92" s="309"/>
      <c r="E92" s="309"/>
      <c r="F92" s="309"/>
      <c r="G92" s="309"/>
      <c r="H92" s="309"/>
      <c r="I92" s="309"/>
    </row>
    <row r="93" spans="1:9" ht="84.75" customHeight="1" x14ac:dyDescent="0.25">
      <c r="A93" s="649" t="s">
        <v>472</v>
      </c>
      <c r="B93" s="649"/>
      <c r="C93" s="649"/>
      <c r="D93" s="649"/>
      <c r="E93" s="649"/>
      <c r="F93" s="649"/>
      <c r="G93" s="649"/>
      <c r="H93" s="649"/>
      <c r="I93" s="649"/>
    </row>
    <row r="94" spans="1:9" ht="69" customHeight="1" x14ac:dyDescent="0.25">
      <c r="A94" s="649" t="s">
        <v>517</v>
      </c>
      <c r="B94" s="649"/>
      <c r="C94" s="649"/>
      <c r="D94" s="649"/>
      <c r="E94" s="649"/>
      <c r="F94" s="649"/>
      <c r="G94" s="649"/>
      <c r="H94" s="649"/>
      <c r="I94" s="649"/>
    </row>
    <row r="95" spans="1:9" ht="13" x14ac:dyDescent="0.3">
      <c r="A95" s="4"/>
      <c r="B95" s="45"/>
      <c r="C95" s="45"/>
      <c r="D95" s="45"/>
      <c r="E95" s="45"/>
      <c r="F95" s="45"/>
      <c r="G95" s="45"/>
      <c r="H95" s="45"/>
      <c r="I95" s="10"/>
    </row>
    <row r="96" spans="1:9" ht="13" x14ac:dyDescent="0.3">
      <c r="A96" s="4"/>
      <c r="B96" s="45"/>
      <c r="C96" s="45"/>
      <c r="D96" s="45"/>
      <c r="E96" s="45"/>
      <c r="F96" s="45"/>
      <c r="G96" s="45"/>
      <c r="H96" s="45"/>
      <c r="I96" s="10"/>
    </row>
    <row r="97" spans="1:1" x14ac:dyDescent="0.25">
      <c r="A97" s="155" t="s">
        <v>473</v>
      </c>
    </row>
  </sheetData>
  <mergeCells count="51">
    <mergeCell ref="A16:I16"/>
    <mergeCell ref="B68:G68"/>
    <mergeCell ref="B69:G69"/>
    <mergeCell ref="B73:G73"/>
    <mergeCell ref="B35:G35"/>
    <mergeCell ref="B31:G31"/>
    <mergeCell ref="B33:G33"/>
    <mergeCell ref="A94:I94"/>
    <mergeCell ref="A77:G77"/>
    <mergeCell ref="B78:H78"/>
    <mergeCell ref="A80:I84"/>
    <mergeCell ref="B91:C91"/>
    <mergeCell ref="A93:I93"/>
    <mergeCell ref="A1:I1"/>
    <mergeCell ref="A13:I13"/>
    <mergeCell ref="A14:I14"/>
    <mergeCell ref="A15:I15"/>
    <mergeCell ref="A4:I4"/>
    <mergeCell ref="A5:I5"/>
    <mergeCell ref="A10:I10"/>
    <mergeCell ref="A11:I11"/>
    <mergeCell ref="A6:I7"/>
    <mergeCell ref="A8:I9"/>
    <mergeCell ref="A12:I12"/>
    <mergeCell ref="B76:G76"/>
    <mergeCell ref="B36:G36"/>
    <mergeCell ref="A37:G37"/>
    <mergeCell ref="A39:A45"/>
    <mergeCell ref="A47:A48"/>
    <mergeCell ref="A50:A51"/>
    <mergeCell ref="B50:I50"/>
    <mergeCell ref="A55:J59"/>
    <mergeCell ref="A61:A62"/>
    <mergeCell ref="B70:G70"/>
    <mergeCell ref="B71:G71"/>
    <mergeCell ref="B72:G72"/>
    <mergeCell ref="B74:G74"/>
    <mergeCell ref="A75:G75"/>
    <mergeCell ref="A64:A65"/>
    <mergeCell ref="B64:I64"/>
    <mergeCell ref="B34:G34"/>
    <mergeCell ref="A18:I18"/>
    <mergeCell ref="B30:G30"/>
    <mergeCell ref="B19:H19"/>
    <mergeCell ref="B20:H20"/>
    <mergeCell ref="B32:G32"/>
    <mergeCell ref="B21:H21"/>
    <mergeCell ref="A22:G22"/>
    <mergeCell ref="B23:H23"/>
    <mergeCell ref="A24:G24"/>
    <mergeCell ref="A29:I29"/>
  </mergeCells>
  <hyperlinks>
    <hyperlink ref="A97" r:id="rId1" xr:uid="{8E1CC030-126E-4C9D-B117-643CA2BC40B8}"/>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6" t="s">
        <v>111</v>
      </c>
      <c r="B2" s="417"/>
      <c r="C2" s="418"/>
      <c r="F2" s="416" t="s">
        <v>115</v>
      </c>
      <c r="G2" s="417"/>
      <c r="H2" s="418"/>
    </row>
    <row r="4" spans="1:8" ht="13" x14ac:dyDescent="0.3">
      <c r="A4" s="13" t="s">
        <v>109</v>
      </c>
      <c r="F4" s="13" t="s">
        <v>109</v>
      </c>
    </row>
    <row r="5" spans="1:8" x14ac:dyDescent="0.25">
      <c r="A5" t="s">
        <v>110</v>
      </c>
      <c r="C5" s="10">
        <f>Serv.Limp!I45</f>
        <v>1236.43</v>
      </c>
      <c r="F5" t="s">
        <v>110</v>
      </c>
      <c r="H5" s="10">
        <f>Serv.Limp!I45</f>
        <v>1236.43</v>
      </c>
    </row>
    <row r="6" spans="1:8" x14ac:dyDescent="0.25">
      <c r="A6" t="s">
        <v>112</v>
      </c>
      <c r="C6" s="10">
        <f>Serv.Limp!I54</f>
        <v>252.64386333333334</v>
      </c>
      <c r="F6" t="s">
        <v>112</v>
      </c>
      <c r="H6" s="10">
        <f>Serv.Limp!I54</f>
        <v>252.64386333333334</v>
      </c>
    </row>
    <row r="7" spans="1:8" ht="13" x14ac:dyDescent="0.3">
      <c r="A7" s="13" t="s">
        <v>113</v>
      </c>
      <c r="C7" s="5">
        <f>SUM(C5:C6)</f>
        <v>1489.0738633333335</v>
      </c>
      <c r="F7" s="13" t="s">
        <v>113</v>
      </c>
      <c r="H7" s="5">
        <f>SUM(H5:H6)</f>
        <v>1489.0738633333335</v>
      </c>
    </row>
    <row r="9" spans="1:8" ht="13" x14ac:dyDescent="0.3">
      <c r="A9" s="13" t="s">
        <v>103</v>
      </c>
      <c r="C9" s="76">
        <f>(SUM(Serv.Limp!H67:H73))</f>
        <v>0.28800000000000003</v>
      </c>
      <c r="F9" s="13" t="s">
        <v>103</v>
      </c>
      <c r="H9" s="76">
        <f>Serv.Limp!H74</f>
        <v>0.08</v>
      </c>
    </row>
    <row r="10" spans="1:8" ht="13" thickBot="1" x14ac:dyDescent="0.3"/>
    <row r="11" spans="1:8" ht="13.5" thickBot="1" x14ac:dyDescent="0.35">
      <c r="A11" s="77" t="s">
        <v>114</v>
      </c>
      <c r="B11" s="78"/>
      <c r="C11" s="79">
        <f>C7*C9</f>
        <v>428.85327264000011</v>
      </c>
      <c r="F11" s="77" t="s">
        <v>116</v>
      </c>
      <c r="G11" s="78"/>
      <c r="H11" s="79">
        <f>H7*H9</f>
        <v>119.12590906666668</v>
      </c>
    </row>
    <row r="13" spans="1:8" ht="13" thickBot="1" x14ac:dyDescent="0.3"/>
    <row r="14" spans="1:8" ht="13.5" thickBot="1" x14ac:dyDescent="0.3">
      <c r="C14" s="413" t="s">
        <v>45</v>
      </c>
      <c r="D14" s="414"/>
      <c r="E14" s="414"/>
      <c r="F14" s="415"/>
    </row>
    <row r="16" spans="1:8" x14ac:dyDescent="0.25">
      <c r="C16" t="str">
        <f>A11</f>
        <v>Valor GPS</v>
      </c>
      <c r="F16" s="10">
        <f>C11</f>
        <v>428.85327264000011</v>
      </c>
    </row>
    <row r="17" spans="3:8" x14ac:dyDescent="0.25">
      <c r="C17" t="str">
        <f>F11</f>
        <v>Valor FGTS</v>
      </c>
      <c r="F17" s="10">
        <f>H11</f>
        <v>119.12590906666668</v>
      </c>
    </row>
    <row r="19" spans="3:8" ht="13" x14ac:dyDescent="0.3">
      <c r="C19" s="13" t="s">
        <v>188</v>
      </c>
      <c r="F19" s="110">
        <f>C9+H9</f>
        <v>0.36800000000000005</v>
      </c>
      <c r="G19" s="13"/>
      <c r="H19" s="101"/>
    </row>
    <row r="20" spans="3:8" ht="13" thickBot="1" x14ac:dyDescent="0.3"/>
    <row r="21" spans="3:8" ht="13.5" thickBot="1" x14ac:dyDescent="0.35">
      <c r="C21" s="89" t="s">
        <v>46</v>
      </c>
      <c r="D21" s="102"/>
      <c r="E21" s="102"/>
      <c r="F21" s="103">
        <f>SUM(F16:F18)</f>
        <v>547.97918170666685</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27" zoomScale="110" zoomScaleNormal="110" workbookViewId="0">
      <selection activeCell="J44" sqref="J44"/>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16" t="s">
        <v>180</v>
      </c>
      <c r="C2" s="417"/>
      <c r="D2" s="417"/>
      <c r="E2" s="418"/>
    </row>
    <row r="3" spans="2:7" ht="13" x14ac:dyDescent="0.25">
      <c r="B3" s="81"/>
      <c r="E3" s="82"/>
      <c r="F3" s="65"/>
      <c r="G3" t="s">
        <v>479</v>
      </c>
    </row>
    <row r="4" spans="2:7" x14ac:dyDescent="0.25">
      <c r="B4" s="187" t="s">
        <v>174</v>
      </c>
      <c r="C4" s="75"/>
      <c r="D4" s="75"/>
      <c r="E4" s="202">
        <v>4.38</v>
      </c>
    </row>
    <row r="5" spans="2:7" x14ac:dyDescent="0.25">
      <c r="B5" s="187" t="s">
        <v>170</v>
      </c>
      <c r="C5" s="75"/>
      <c r="D5" s="75"/>
      <c r="E5" s="201">
        <v>2</v>
      </c>
    </row>
    <row r="6" spans="2:7" x14ac:dyDescent="0.25">
      <c r="B6" s="187" t="s">
        <v>171</v>
      </c>
      <c r="C6" s="75"/>
      <c r="D6" s="75"/>
      <c r="E6" s="201">
        <v>22</v>
      </c>
    </row>
    <row r="7" spans="2:7" x14ac:dyDescent="0.25">
      <c r="B7" s="187" t="s">
        <v>172</v>
      </c>
      <c r="C7" s="75"/>
      <c r="D7" s="75"/>
      <c r="E7" s="203">
        <v>0.06</v>
      </c>
    </row>
    <row r="8" spans="2:7" x14ac:dyDescent="0.25">
      <c r="B8" s="81"/>
      <c r="E8" s="82"/>
    </row>
    <row r="9" spans="2:7" x14ac:dyDescent="0.25">
      <c r="B9" s="188" t="s">
        <v>176</v>
      </c>
      <c r="C9" s="75"/>
      <c r="D9" s="75"/>
      <c r="E9" s="190">
        <v>192.72</v>
      </c>
    </row>
    <row r="10" spans="2:7" x14ac:dyDescent="0.25">
      <c r="B10" s="188" t="s">
        <v>177</v>
      </c>
      <c r="C10" s="75"/>
      <c r="D10" s="75"/>
      <c r="E10" s="190">
        <v>74.1858</v>
      </c>
    </row>
    <row r="11" spans="2:7" ht="13" thickBot="1" x14ac:dyDescent="0.3">
      <c r="B11" s="81"/>
      <c r="E11" s="82"/>
    </row>
    <row r="12" spans="2:7" ht="13.5" thickBot="1" x14ac:dyDescent="0.35">
      <c r="B12" s="89" t="s">
        <v>173</v>
      </c>
      <c r="C12" s="90"/>
      <c r="D12" s="90"/>
      <c r="E12" s="103">
        <v>118.5342</v>
      </c>
    </row>
    <row r="13" spans="2:7" x14ac:dyDescent="0.25">
      <c r="E13" s="10"/>
    </row>
    <row r="14" spans="2:7" ht="13" thickBot="1" x14ac:dyDescent="0.3">
      <c r="E14" s="10"/>
    </row>
    <row r="15" spans="2:7" ht="13.5" thickBot="1" x14ac:dyDescent="0.3">
      <c r="B15" s="416" t="s">
        <v>179</v>
      </c>
      <c r="C15" s="417"/>
      <c r="D15" s="417"/>
      <c r="E15" s="418"/>
    </row>
    <row r="16" spans="2:7" x14ac:dyDescent="0.25">
      <c r="B16" s="81"/>
      <c r="E16" s="82"/>
    </row>
    <row r="17" spans="2:7" x14ac:dyDescent="0.25">
      <c r="B17" s="187" t="s">
        <v>175</v>
      </c>
      <c r="C17" s="75"/>
      <c r="D17" s="75"/>
      <c r="E17" s="202">
        <v>8.42</v>
      </c>
      <c r="G17" t="s">
        <v>480</v>
      </c>
    </row>
    <row r="18" spans="2:7" x14ac:dyDescent="0.25">
      <c r="B18" s="187" t="s">
        <v>171</v>
      </c>
      <c r="C18" s="75"/>
      <c r="D18" s="75"/>
      <c r="E18" s="201">
        <v>22</v>
      </c>
    </row>
    <row r="19" spans="2:7" x14ac:dyDescent="0.25">
      <c r="B19" s="187" t="s">
        <v>189</v>
      </c>
      <c r="C19" s="75"/>
      <c r="D19" s="75"/>
      <c r="E19" s="204">
        <v>0</v>
      </c>
    </row>
    <row r="20" spans="2:7" x14ac:dyDescent="0.25">
      <c r="B20" s="81"/>
      <c r="E20" s="82"/>
    </row>
    <row r="21" spans="2:7" x14ac:dyDescent="0.25">
      <c r="B21" s="188" t="s">
        <v>178</v>
      </c>
      <c r="C21" s="75"/>
      <c r="D21" s="75"/>
      <c r="E21" s="189">
        <v>185.24</v>
      </c>
      <c r="G21" t="s">
        <v>480</v>
      </c>
    </row>
    <row r="22" spans="2:7" x14ac:dyDescent="0.25">
      <c r="B22" s="188" t="s">
        <v>457</v>
      </c>
      <c r="C22" s="75"/>
      <c r="D22" s="75"/>
      <c r="E22" s="208">
        <v>228.78</v>
      </c>
    </row>
    <row r="23" spans="2:7" x14ac:dyDescent="0.25">
      <c r="B23" s="188" t="s">
        <v>177</v>
      </c>
      <c r="C23" s="75"/>
      <c r="D23" s="75"/>
      <c r="E23" s="189">
        <v>0</v>
      </c>
    </row>
    <row r="24" spans="2:7" ht="13" thickBot="1" x14ac:dyDescent="0.3">
      <c r="B24" s="81"/>
      <c r="E24" s="82"/>
    </row>
    <row r="25" spans="2:7" ht="13.5" thickBot="1" x14ac:dyDescent="0.35">
      <c r="B25" s="89" t="s">
        <v>187</v>
      </c>
      <c r="C25" s="90"/>
      <c r="D25" s="90"/>
      <c r="E25" s="103">
        <v>414.02</v>
      </c>
    </row>
    <row r="26" spans="2:7" x14ac:dyDescent="0.25">
      <c r="E26" s="10"/>
    </row>
    <row r="27" spans="2:7" ht="13" thickBot="1" x14ac:dyDescent="0.3">
      <c r="E27" s="10"/>
    </row>
    <row r="28" spans="2:7" ht="13.5" thickBot="1" x14ac:dyDescent="0.3">
      <c r="B28" s="416" t="s">
        <v>165</v>
      </c>
      <c r="C28" s="417"/>
      <c r="D28" s="417"/>
      <c r="E28" s="418"/>
    </row>
    <row r="29" spans="2:7" x14ac:dyDescent="0.25">
      <c r="B29" s="81"/>
      <c r="E29" s="82"/>
    </row>
    <row r="30" spans="2:7" x14ac:dyDescent="0.25">
      <c r="B30" s="187" t="s">
        <v>181</v>
      </c>
      <c r="C30" s="75"/>
      <c r="D30" s="75"/>
      <c r="E30" s="202">
        <v>66.150000000000006</v>
      </c>
    </row>
    <row r="31" spans="2:7" x14ac:dyDescent="0.25">
      <c r="B31" s="187" t="s">
        <v>190</v>
      </c>
      <c r="C31" s="75"/>
      <c r="D31" s="75"/>
      <c r="E31" s="201"/>
    </row>
    <row r="32" spans="2:7" ht="13" thickBot="1" x14ac:dyDescent="0.3">
      <c r="B32" s="81"/>
      <c r="E32" s="82"/>
    </row>
    <row r="33" spans="2:28" ht="13.5" thickBot="1" x14ac:dyDescent="0.35">
      <c r="B33" s="89" t="s">
        <v>184</v>
      </c>
      <c r="C33" s="90"/>
      <c r="D33" s="90"/>
      <c r="E33" s="103">
        <v>66.150000000000006</v>
      </c>
    </row>
    <row r="34" spans="2:28" x14ac:dyDescent="0.25">
      <c r="E34" s="10"/>
    </row>
    <row r="35" spans="2:28" ht="13.5" customHeight="1" thickBot="1" x14ac:dyDescent="0.3">
      <c r="E35" s="10"/>
      <c r="S35" s="421"/>
      <c r="T35" s="421"/>
      <c r="U35" s="421"/>
      <c r="V35" s="421"/>
      <c r="W35" s="421"/>
      <c r="X35" s="421"/>
      <c r="Y35" s="421"/>
      <c r="Z35" s="421"/>
      <c r="AA35" s="124"/>
    </row>
    <row r="36" spans="2:28" ht="13.5" thickBot="1" x14ac:dyDescent="0.3">
      <c r="B36" s="416" t="s">
        <v>166</v>
      </c>
      <c r="C36" s="417"/>
      <c r="D36" s="417"/>
      <c r="E36" s="418"/>
      <c r="S36" s="421"/>
      <c r="T36" s="421"/>
      <c r="U36" s="421"/>
      <c r="V36" s="421"/>
      <c r="W36" s="421"/>
      <c r="X36" s="421"/>
      <c r="Y36" s="421"/>
      <c r="Z36" s="421"/>
      <c r="AA36" s="124"/>
    </row>
    <row r="37" spans="2:28" x14ac:dyDescent="0.25">
      <c r="B37" s="104"/>
      <c r="C37" s="105"/>
      <c r="D37" s="105"/>
      <c r="E37" s="106"/>
      <c r="S37" s="421"/>
      <c r="T37" s="421"/>
      <c r="U37" s="421"/>
      <c r="V37" s="421"/>
      <c r="W37" s="421"/>
      <c r="X37" s="421"/>
      <c r="Y37" s="421"/>
      <c r="Z37" s="421"/>
      <c r="AA37" s="124"/>
    </row>
    <row r="38" spans="2:28" x14ac:dyDescent="0.25">
      <c r="B38" s="187" t="s">
        <v>183</v>
      </c>
      <c r="C38" s="75"/>
      <c r="D38" s="75"/>
      <c r="E38" s="202"/>
      <c r="S38" s="421"/>
      <c r="T38" s="421"/>
      <c r="U38" s="421"/>
      <c r="V38" s="421"/>
      <c r="W38" s="421"/>
      <c r="X38" s="421"/>
      <c r="Y38" s="421"/>
      <c r="Z38" s="421"/>
      <c r="AA38" s="124"/>
    </row>
    <row r="39" spans="2:28" x14ac:dyDescent="0.25">
      <c r="B39" s="187" t="s">
        <v>190</v>
      </c>
      <c r="C39" s="75"/>
      <c r="D39" s="75"/>
      <c r="E39" s="201">
        <v>0</v>
      </c>
      <c r="S39" s="421"/>
      <c r="T39" s="421"/>
      <c r="U39" s="421"/>
      <c r="V39" s="421"/>
      <c r="W39" s="421"/>
      <c r="X39" s="421"/>
      <c r="Y39" s="421"/>
      <c r="Z39" s="421"/>
      <c r="AA39" s="124"/>
    </row>
    <row r="40" spans="2:28" x14ac:dyDescent="0.25">
      <c r="B40" s="187" t="s">
        <v>169</v>
      </c>
      <c r="C40" s="75"/>
      <c r="D40" s="191"/>
      <c r="E40" s="205">
        <v>9.5500000000000004E-5</v>
      </c>
      <c r="S40" s="124"/>
      <c r="T40" s="124"/>
      <c r="U40" s="124"/>
      <c r="V40" s="124"/>
      <c r="W40" s="124"/>
      <c r="X40" s="124"/>
      <c r="Y40" s="124"/>
      <c r="Z40" s="124"/>
      <c r="AA40" s="124"/>
    </row>
    <row r="41" spans="2:28" ht="13" thickBot="1" x14ac:dyDescent="0.3">
      <c r="B41" s="107"/>
      <c r="C41" s="108"/>
      <c r="D41" s="108"/>
      <c r="E41" s="109"/>
      <c r="S41" s="124"/>
      <c r="T41" s="124"/>
      <c r="U41" s="124"/>
      <c r="V41" s="124"/>
      <c r="W41" s="124"/>
      <c r="X41" s="124"/>
      <c r="Y41" s="124"/>
      <c r="Z41" s="124"/>
      <c r="AA41" s="124"/>
    </row>
    <row r="42" spans="2:28" ht="13.5" thickBot="1" x14ac:dyDescent="0.35">
      <c r="B42" s="89" t="s">
        <v>185</v>
      </c>
      <c r="C42" s="90"/>
      <c r="D42" s="90"/>
      <c r="E42" s="103">
        <v>0</v>
      </c>
    </row>
    <row r="43" spans="2:28" x14ac:dyDescent="0.25">
      <c r="E43" s="10"/>
    </row>
    <row r="44" spans="2:28" ht="14.5" thickBot="1" x14ac:dyDescent="0.35">
      <c r="E44" s="10"/>
      <c r="G44" s="196"/>
      <c r="H44" s="197"/>
      <c r="I44" s="197"/>
      <c r="J44" s="197"/>
      <c r="K44" s="67"/>
      <c r="M44" s="197"/>
      <c r="N44" s="197"/>
      <c r="O44" s="197"/>
      <c r="P44" s="197"/>
      <c r="Q44" s="197"/>
      <c r="AB44" t="s">
        <v>235</v>
      </c>
    </row>
    <row r="45" spans="2:28" ht="13.5" thickBot="1" x14ac:dyDescent="0.3">
      <c r="B45" s="416" t="s">
        <v>186</v>
      </c>
      <c r="C45" s="417"/>
      <c r="D45" s="417"/>
      <c r="E45" s="418"/>
      <c r="AB45" t="s">
        <v>236</v>
      </c>
    </row>
    <row r="46" spans="2:28" x14ac:dyDescent="0.25">
      <c r="B46" s="104"/>
      <c r="C46" s="105"/>
      <c r="D46" s="105"/>
      <c r="E46" s="106"/>
      <c r="AB46" t="s">
        <v>237</v>
      </c>
    </row>
    <row r="47" spans="2:28" x14ac:dyDescent="0.25">
      <c r="B47" s="187" t="s">
        <v>226</v>
      </c>
      <c r="C47" s="75"/>
      <c r="D47" s="75"/>
      <c r="E47" s="202"/>
    </row>
    <row r="48" spans="2:28" x14ac:dyDescent="0.25">
      <c r="B48" s="187" t="s">
        <v>227</v>
      </c>
      <c r="C48" s="75"/>
      <c r="D48" s="75"/>
      <c r="E48" s="202"/>
    </row>
    <row r="49" spans="2:20" x14ac:dyDescent="0.25">
      <c r="B49" s="187" t="s">
        <v>228</v>
      </c>
      <c r="C49" s="75"/>
      <c r="D49" s="191"/>
      <c r="E49" s="206"/>
    </row>
    <row r="50" spans="2:20" ht="13" thickBot="1" x14ac:dyDescent="0.3">
      <c r="B50" s="107" t="s">
        <v>241</v>
      </c>
      <c r="C50" s="108"/>
      <c r="D50" s="108"/>
      <c r="E50" s="200">
        <v>1</v>
      </c>
    </row>
    <row r="51" spans="2:20" ht="13.5" thickBot="1" x14ac:dyDescent="0.35">
      <c r="B51" s="89" t="s">
        <v>240</v>
      </c>
      <c r="C51" s="90"/>
      <c r="D51" s="90"/>
      <c r="E51" s="198">
        <v>0</v>
      </c>
    </row>
    <row r="52" spans="2:20" ht="13.5" thickBot="1" x14ac:dyDescent="0.3">
      <c r="B52" s="96" t="s">
        <v>234</v>
      </c>
      <c r="C52" s="90"/>
      <c r="D52" s="90"/>
      <c r="E52" s="199">
        <v>0</v>
      </c>
    </row>
    <row r="53" spans="2:20" ht="13" thickBot="1" x14ac:dyDescent="0.3"/>
    <row r="54" spans="2:20" ht="13.5" thickBot="1" x14ac:dyDescent="0.3">
      <c r="B54" s="416" t="s">
        <v>167</v>
      </c>
      <c r="C54" s="417"/>
      <c r="D54" s="417"/>
      <c r="E54" s="418"/>
    </row>
    <row r="55" spans="2:20" ht="13" x14ac:dyDescent="0.25">
      <c r="B55" s="192"/>
      <c r="C55" s="193"/>
      <c r="D55" s="193"/>
      <c r="E55" s="194"/>
    </row>
    <row r="56" spans="2:20" x14ac:dyDescent="0.25">
      <c r="B56" s="195" t="s">
        <v>168</v>
      </c>
      <c r="C56" s="75"/>
      <c r="D56" s="75"/>
      <c r="E56" s="202"/>
    </row>
    <row r="57" spans="2:20" ht="12.75" customHeight="1" x14ac:dyDescent="0.25">
      <c r="B57" s="195" t="s">
        <v>169</v>
      </c>
      <c r="C57" s="75"/>
      <c r="D57" s="75"/>
      <c r="E57" s="201">
        <v>1.9900000000000001E-2</v>
      </c>
      <c r="G57" s="421"/>
      <c r="H57" s="421"/>
      <c r="I57" s="421"/>
      <c r="J57" s="421"/>
      <c r="K57" s="421"/>
      <c r="L57" s="421"/>
      <c r="M57" s="421"/>
      <c r="N57" s="421"/>
      <c r="O57" s="421"/>
      <c r="P57" s="421"/>
      <c r="Q57" s="421"/>
      <c r="R57" s="421"/>
      <c r="S57" s="421"/>
      <c r="T57" s="421"/>
    </row>
    <row r="58" spans="2:20" ht="13.5" customHeight="1" thickBot="1" x14ac:dyDescent="0.3">
      <c r="B58" s="107" t="s">
        <v>239</v>
      </c>
      <c r="C58" s="108"/>
      <c r="D58" s="108"/>
      <c r="E58" s="207">
        <v>2</v>
      </c>
      <c r="G58" s="421"/>
      <c r="H58" s="421"/>
      <c r="I58" s="421"/>
      <c r="J58" s="421"/>
      <c r="K58" s="421"/>
      <c r="L58" s="421"/>
      <c r="M58" s="421"/>
      <c r="N58" s="421"/>
      <c r="O58" s="421"/>
      <c r="P58" s="421"/>
      <c r="Q58" s="421"/>
      <c r="R58" s="421"/>
      <c r="S58" s="421"/>
      <c r="T58" s="421"/>
    </row>
    <row r="59" spans="2:20" ht="13.5" thickBot="1" x14ac:dyDescent="0.3">
      <c r="B59" s="184" t="s">
        <v>240</v>
      </c>
      <c r="C59" s="90"/>
      <c r="D59" s="90"/>
      <c r="E59" s="198">
        <v>0</v>
      </c>
      <c r="G59" s="421"/>
      <c r="H59" s="421"/>
      <c r="I59" s="421"/>
      <c r="J59" s="421"/>
      <c r="K59" s="421"/>
      <c r="L59" s="421"/>
      <c r="M59" s="421"/>
      <c r="N59" s="421"/>
      <c r="O59" s="421"/>
      <c r="P59" s="421"/>
      <c r="Q59" s="421"/>
      <c r="R59" s="421"/>
      <c r="S59" s="421"/>
      <c r="T59" s="421"/>
    </row>
    <row r="60" spans="2:20" ht="13.5" thickBot="1" x14ac:dyDescent="0.3">
      <c r="B60" s="96" t="s">
        <v>234</v>
      </c>
      <c r="C60" s="90"/>
      <c r="D60" s="90"/>
      <c r="E60" s="199">
        <v>0</v>
      </c>
    </row>
    <row r="63" spans="2:20" x14ac:dyDescent="0.25">
      <c r="B63" s="419" t="s">
        <v>182</v>
      </c>
      <c r="C63" s="420"/>
      <c r="D63" s="420"/>
      <c r="E63" s="420"/>
      <c r="F63" s="420"/>
      <c r="G63" s="420"/>
      <c r="H63" s="420"/>
      <c r="I63" s="420"/>
      <c r="J63" s="420"/>
      <c r="K63" s="420"/>
      <c r="L63" s="420"/>
      <c r="M63" s="420"/>
      <c r="N63" s="420"/>
    </row>
    <row r="64" spans="2:20" x14ac:dyDescent="0.25">
      <c r="B64" s="420"/>
      <c r="C64" s="420"/>
      <c r="D64" s="420"/>
      <c r="E64" s="420"/>
      <c r="F64" s="420"/>
      <c r="G64" s="420"/>
      <c r="H64" s="420"/>
      <c r="I64" s="420"/>
      <c r="J64" s="420"/>
      <c r="K64" s="420"/>
      <c r="L64" s="420"/>
      <c r="M64" s="420"/>
      <c r="N64" s="420"/>
    </row>
    <row r="65" spans="2:14" x14ac:dyDescent="0.25">
      <c r="B65" s="420"/>
      <c r="C65" s="420"/>
      <c r="D65" s="420"/>
      <c r="E65" s="420"/>
      <c r="F65" s="420"/>
      <c r="G65" s="420"/>
      <c r="H65" s="420"/>
      <c r="I65" s="420"/>
      <c r="J65" s="420"/>
      <c r="K65" s="420"/>
      <c r="L65" s="420"/>
      <c r="M65" s="420"/>
      <c r="N65" s="420"/>
    </row>
    <row r="66" spans="2:14" x14ac:dyDescent="0.25">
      <c r="B66" s="420"/>
      <c r="C66" s="420"/>
      <c r="D66" s="420"/>
      <c r="E66" s="420"/>
      <c r="F66" s="420"/>
      <c r="G66" s="420"/>
      <c r="H66" s="420"/>
      <c r="I66" s="420"/>
      <c r="J66" s="420"/>
      <c r="K66" s="420"/>
      <c r="L66" s="420"/>
      <c r="M66" s="420"/>
      <c r="N66" s="420"/>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80" t="s">
        <v>313</v>
      </c>
    </row>
    <row r="3" spans="1:8" ht="13" thickBot="1" x14ac:dyDescent="0.3">
      <c r="A3" s="62"/>
    </row>
    <row r="4" spans="1:8" ht="13.5" thickBot="1" x14ac:dyDescent="0.35">
      <c r="A4" s="439" t="s">
        <v>101</v>
      </c>
      <c r="B4" s="440"/>
      <c r="C4" s="440"/>
      <c r="D4" s="440"/>
      <c r="E4" s="441"/>
      <c r="H4" s="13" t="s">
        <v>314</v>
      </c>
    </row>
    <row r="5" spans="1:8" ht="13.5" thickBot="1" x14ac:dyDescent="0.3">
      <c r="A5" s="442" t="s">
        <v>102</v>
      </c>
      <c r="B5" s="442"/>
      <c r="C5" s="442"/>
      <c r="D5" s="442"/>
      <c r="E5" s="93" t="s">
        <v>103</v>
      </c>
    </row>
    <row r="6" spans="1:8" ht="13" x14ac:dyDescent="0.25">
      <c r="A6" s="70" t="s">
        <v>104</v>
      </c>
      <c r="B6" s="75"/>
      <c r="C6" s="75"/>
      <c r="D6" s="75"/>
      <c r="E6" s="130">
        <v>88.61</v>
      </c>
      <c r="F6" s="111" t="s">
        <v>191</v>
      </c>
      <c r="G6" s="128">
        <v>0.5</v>
      </c>
      <c r="H6" t="s">
        <v>192</v>
      </c>
    </row>
    <row r="7" spans="1:8" ht="13.5" thickBot="1" x14ac:dyDescent="0.3">
      <c r="A7" s="70" t="s">
        <v>106</v>
      </c>
      <c r="B7" s="75"/>
      <c r="C7" s="75"/>
      <c r="D7" s="75"/>
      <c r="E7" s="131">
        <v>1.35</v>
      </c>
      <c r="G7" s="129">
        <v>0.5</v>
      </c>
      <c r="H7" t="s">
        <v>193</v>
      </c>
    </row>
    <row r="8" spans="1:8" ht="13.5" thickBot="1" x14ac:dyDescent="0.3">
      <c r="A8" s="73" t="s">
        <v>105</v>
      </c>
      <c r="B8" s="74"/>
      <c r="C8" s="74"/>
      <c r="D8" s="74"/>
      <c r="E8" s="132">
        <v>10.039999999999999</v>
      </c>
    </row>
    <row r="9" spans="1:8" ht="13" thickBot="1" x14ac:dyDescent="0.3">
      <c r="A9" s="62"/>
    </row>
    <row r="10" spans="1:8" ht="13.5" thickBot="1" x14ac:dyDescent="0.3">
      <c r="A10" s="439" t="s">
        <v>101</v>
      </c>
      <c r="B10" s="440"/>
      <c r="C10" s="440"/>
      <c r="D10" s="440"/>
      <c r="E10" s="441"/>
    </row>
    <row r="11" spans="1:8" ht="13.5" thickBot="1" x14ac:dyDescent="0.3">
      <c r="A11" s="442" t="s">
        <v>102</v>
      </c>
      <c r="B11" s="442"/>
      <c r="C11" s="442"/>
      <c r="D11" s="442"/>
      <c r="E11" s="93" t="s">
        <v>103</v>
      </c>
    </row>
    <row r="12" spans="1:8" ht="13" x14ac:dyDescent="0.25">
      <c r="A12" s="71" t="s">
        <v>107</v>
      </c>
      <c r="B12" s="72"/>
      <c r="C12" s="72"/>
      <c r="D12" s="72"/>
      <c r="E12" s="133">
        <f>E6*G6</f>
        <v>44.305</v>
      </c>
    </row>
    <row r="13" spans="1:8" ht="13.5" thickBot="1" x14ac:dyDescent="0.3">
      <c r="A13" s="70" t="s">
        <v>108</v>
      </c>
      <c r="B13" s="75"/>
      <c r="C13" s="75"/>
      <c r="D13" s="75"/>
      <c r="E13" s="134">
        <f>E6*G7</f>
        <v>44.305</v>
      </c>
    </row>
    <row r="14" spans="1:8" ht="13" thickBot="1" x14ac:dyDescent="0.3">
      <c r="A14" s="62"/>
    </row>
    <row r="15" spans="1:8" ht="13.5" thickBot="1" x14ac:dyDescent="0.35">
      <c r="A15" s="89" t="s">
        <v>120</v>
      </c>
      <c r="B15" s="90"/>
      <c r="C15" s="136">
        <v>12</v>
      </c>
      <c r="E15" s="89" t="s">
        <v>120</v>
      </c>
      <c r="F15" s="90"/>
      <c r="G15" s="135">
        <v>18</v>
      </c>
      <c r="H15" s="45" t="s">
        <v>315</v>
      </c>
    </row>
    <row r="16" spans="1:8" ht="13" thickBot="1" x14ac:dyDescent="0.3">
      <c r="A16" s="62"/>
      <c r="E16" s="62"/>
    </row>
    <row r="17" spans="1:16" ht="13.5" thickBot="1" x14ac:dyDescent="0.3">
      <c r="A17" s="425" t="s">
        <v>117</v>
      </c>
      <c r="B17" s="426"/>
      <c r="C17" s="427"/>
      <c r="E17" s="425" t="s">
        <v>117</v>
      </c>
      <c r="F17" s="426"/>
      <c r="G17" s="427"/>
    </row>
    <row r="18" spans="1:16" x14ac:dyDescent="0.25">
      <c r="A18" s="81"/>
      <c r="C18" s="82"/>
      <c r="E18" s="81"/>
      <c r="G18" s="82"/>
    </row>
    <row r="19" spans="1:16" ht="13" x14ac:dyDescent="0.3">
      <c r="A19" s="83" t="s">
        <v>109</v>
      </c>
      <c r="C19" s="82"/>
      <c r="E19" s="83" t="s">
        <v>109</v>
      </c>
      <c r="G19" s="82"/>
    </row>
    <row r="20" spans="1:16" x14ac:dyDescent="0.25">
      <c r="A20" s="81" t="s">
        <v>110</v>
      </c>
      <c r="C20" s="84">
        <f>Serv.Limp!I45</f>
        <v>1236.43</v>
      </c>
      <c r="E20" s="81" t="s">
        <v>110</v>
      </c>
      <c r="G20" s="84">
        <f>Serv.Limp!I45</f>
        <v>1236.43</v>
      </c>
    </row>
    <row r="21" spans="1:16" x14ac:dyDescent="0.25">
      <c r="A21" s="81" t="s">
        <v>118</v>
      </c>
      <c r="C21" s="84">
        <f>Serv.Limp!I102</f>
        <v>1403.0431293333336</v>
      </c>
      <c r="E21" s="81" t="s">
        <v>118</v>
      </c>
      <c r="G21" s="84">
        <f>Serv.Limp!I102</f>
        <v>1403.0431293333336</v>
      </c>
    </row>
    <row r="22" spans="1:16" ht="13" x14ac:dyDescent="0.25">
      <c r="A22" s="81" t="s">
        <v>119</v>
      </c>
      <c r="C22" s="84">
        <f>-'Mód2.2'!C11</f>
        <v>-428.85327264000011</v>
      </c>
      <c r="D22" s="119" t="s">
        <v>196</v>
      </c>
      <c r="E22" s="81" t="s">
        <v>119</v>
      </c>
      <c r="G22" s="84">
        <f>-'Mód2.2'!C11</f>
        <v>-428.85327264000011</v>
      </c>
    </row>
    <row r="23" spans="1:16" ht="13" x14ac:dyDescent="0.3">
      <c r="A23" s="83" t="s">
        <v>113</v>
      </c>
      <c r="C23" s="85">
        <f>SUM(C20:C22)</f>
        <v>2210.6198566933335</v>
      </c>
      <c r="E23" s="83" t="s">
        <v>113</v>
      </c>
      <c r="G23" s="85">
        <f>SUM(G20:G22)</f>
        <v>2210.6198566933335</v>
      </c>
    </row>
    <row r="24" spans="1:16" x14ac:dyDescent="0.25">
      <c r="A24" s="81"/>
      <c r="C24" s="82"/>
      <c r="E24" s="81"/>
      <c r="G24" s="82"/>
    </row>
    <row r="25" spans="1:16" ht="13" x14ac:dyDescent="0.3">
      <c r="A25" s="83" t="s">
        <v>120</v>
      </c>
      <c r="C25" s="88">
        <f>C15</f>
        <v>12</v>
      </c>
      <c r="E25" s="83" t="s">
        <v>120</v>
      </c>
      <c r="G25" s="88">
        <f>G15</f>
        <v>18</v>
      </c>
    </row>
    <row r="26" spans="1:16" ht="13" x14ac:dyDescent="0.3">
      <c r="A26" s="83" t="s">
        <v>123</v>
      </c>
      <c r="C26" s="98">
        <f>E12</f>
        <v>44.305</v>
      </c>
      <c r="E26" s="83" t="s">
        <v>123</v>
      </c>
      <c r="G26" s="98">
        <f>E12</f>
        <v>44.305</v>
      </c>
    </row>
    <row r="27" spans="1:16" ht="13" thickBot="1" x14ac:dyDescent="0.3">
      <c r="A27" s="81"/>
      <c r="C27" s="82"/>
      <c r="E27" s="81"/>
      <c r="G27" s="82"/>
    </row>
    <row r="28" spans="1:16" ht="13.5" thickBot="1" x14ac:dyDescent="0.35">
      <c r="A28" s="77" t="s">
        <v>125</v>
      </c>
      <c r="B28" s="78"/>
      <c r="C28" s="92">
        <f>C23/C25*C26%</f>
        <v>81.617927292331785</v>
      </c>
      <c r="E28" s="120" t="s">
        <v>208</v>
      </c>
      <c r="F28" s="78"/>
      <c r="G28" s="92">
        <f>G23/G25*G26%</f>
        <v>54.411951528221188</v>
      </c>
    </row>
    <row r="29" spans="1:16" ht="13" thickBot="1" x14ac:dyDescent="0.3"/>
    <row r="30" spans="1:16" ht="13.5" thickBot="1" x14ac:dyDescent="0.3">
      <c r="A30" s="416" t="s">
        <v>194</v>
      </c>
      <c r="B30" s="417"/>
      <c r="C30" s="417"/>
      <c r="D30" s="417"/>
      <c r="E30" s="417"/>
      <c r="F30" s="417"/>
      <c r="G30" s="418"/>
      <c r="J30" s="416" t="s">
        <v>194</v>
      </c>
      <c r="K30" s="417"/>
      <c r="L30" s="417"/>
      <c r="M30" s="417"/>
      <c r="N30" s="417"/>
      <c r="O30" s="417"/>
      <c r="P30" s="418"/>
    </row>
    <row r="31" spans="1:16" x14ac:dyDescent="0.25">
      <c r="A31" s="81"/>
      <c r="G31" s="82"/>
      <c r="J31" s="81"/>
      <c r="P31" s="82"/>
    </row>
    <row r="32" spans="1:16" ht="13" x14ac:dyDescent="0.3">
      <c r="A32" s="83" t="s">
        <v>109</v>
      </c>
      <c r="G32" s="82"/>
      <c r="J32" s="83" t="s">
        <v>109</v>
      </c>
      <c r="P32" s="82"/>
    </row>
    <row r="33" spans="1:19" x14ac:dyDescent="0.25">
      <c r="A33" s="81" t="s">
        <v>110</v>
      </c>
      <c r="G33" s="84">
        <f>Serv.Limp!I45</f>
        <v>1236.43</v>
      </c>
      <c r="J33" s="81" t="s">
        <v>115</v>
      </c>
      <c r="P33" s="84">
        <f>'Mód2.2'!H11</f>
        <v>119.12590906666668</v>
      </c>
    </row>
    <row r="34" spans="1:19" x14ac:dyDescent="0.25">
      <c r="A34" s="81" t="s">
        <v>112</v>
      </c>
      <c r="G34" s="84">
        <f>Serv.Limp!I54</f>
        <v>252.64386333333334</v>
      </c>
      <c r="J34" s="81"/>
      <c r="P34" s="84"/>
    </row>
    <row r="35" spans="1:19" ht="13" x14ac:dyDescent="0.3">
      <c r="A35" s="83" t="s">
        <v>113</v>
      </c>
      <c r="G35" s="85">
        <f>SUM(G33:G34)</f>
        <v>1489.0738633333335</v>
      </c>
      <c r="H35" s="436" t="s">
        <v>196</v>
      </c>
      <c r="I35" s="437"/>
      <c r="J35" s="83" t="s">
        <v>113</v>
      </c>
      <c r="P35" s="85">
        <f>SUM(P33:P34)</f>
        <v>119.12590906666668</v>
      </c>
    </row>
    <row r="36" spans="1:19" x14ac:dyDescent="0.25">
      <c r="A36" s="81"/>
      <c r="G36" s="82"/>
      <c r="J36" s="81"/>
      <c r="P36" s="82"/>
    </row>
    <row r="37" spans="1:19" ht="13" x14ac:dyDescent="0.3">
      <c r="A37" s="83" t="s">
        <v>121</v>
      </c>
      <c r="G37" s="86">
        <f>Serv.Limp!H74</f>
        <v>0.08</v>
      </c>
      <c r="J37" s="83"/>
      <c r="P37" s="86"/>
    </row>
    <row r="38" spans="1:19" ht="13" x14ac:dyDescent="0.3">
      <c r="A38" s="83" t="s">
        <v>122</v>
      </c>
      <c r="G38" s="86">
        <v>0.4</v>
      </c>
      <c r="J38" s="83" t="s">
        <v>122</v>
      </c>
      <c r="P38" s="86">
        <v>0.4</v>
      </c>
    </row>
    <row r="39" spans="1:19" ht="13" x14ac:dyDescent="0.3">
      <c r="A39" s="83" t="s">
        <v>123</v>
      </c>
      <c r="C39" s="87"/>
      <c r="G39" s="98">
        <f>E12</f>
        <v>44.305</v>
      </c>
      <c r="J39" s="83" t="s">
        <v>123</v>
      </c>
      <c r="L39" s="87"/>
      <c r="P39" s="98">
        <f>E12</f>
        <v>44.305</v>
      </c>
    </row>
    <row r="40" spans="1:19" ht="13" thickBot="1" x14ac:dyDescent="0.3">
      <c r="A40" s="81"/>
      <c r="G40" s="82"/>
      <c r="J40" s="81"/>
      <c r="P40" s="82"/>
    </row>
    <row r="41" spans="1:19" ht="13.5" thickBot="1" x14ac:dyDescent="0.3">
      <c r="A41" s="416" t="s">
        <v>126</v>
      </c>
      <c r="B41" s="417"/>
      <c r="C41" s="417"/>
      <c r="D41" s="417"/>
      <c r="E41" s="417"/>
      <c r="F41" s="417"/>
      <c r="G41" s="92">
        <f>G35*G37*G38*G39%</f>
        <v>21.111493604794671</v>
      </c>
      <c r="J41" s="434" t="s">
        <v>195</v>
      </c>
      <c r="K41" s="435"/>
      <c r="L41" s="435"/>
      <c r="M41" s="435"/>
      <c r="N41" s="435"/>
      <c r="O41" s="435"/>
      <c r="P41" s="92">
        <f>P35*P38*P39%</f>
        <v>21.111493604794671</v>
      </c>
    </row>
    <row r="43" spans="1:19" ht="13" thickBot="1" x14ac:dyDescent="0.3"/>
    <row r="44" spans="1:19" ht="13.5" thickBot="1" x14ac:dyDescent="0.3">
      <c r="A44" s="428" t="s">
        <v>124</v>
      </c>
      <c r="B44" s="429"/>
      <c r="C44" s="430"/>
      <c r="E44" s="428" t="s">
        <v>124</v>
      </c>
      <c r="F44" s="429"/>
      <c r="G44" s="430"/>
    </row>
    <row r="45" spans="1:19" ht="13" x14ac:dyDescent="0.3">
      <c r="A45" s="81"/>
      <c r="C45" s="82"/>
      <c r="E45" s="81"/>
      <c r="G45" s="82"/>
      <c r="J45" s="99" t="s">
        <v>148</v>
      </c>
    </row>
    <row r="46" spans="1:19" ht="13" x14ac:dyDescent="0.3">
      <c r="A46" s="83" t="s">
        <v>109</v>
      </c>
      <c r="C46" s="82"/>
      <c r="E46" s="83" t="s">
        <v>109</v>
      </c>
      <c r="G46" s="82"/>
    </row>
    <row r="47" spans="1:19" ht="12.75" customHeight="1" x14ac:dyDescent="0.25">
      <c r="A47" s="81" t="s">
        <v>110</v>
      </c>
      <c r="C47" s="84">
        <f>Serv.Limp!I45</f>
        <v>1236.43</v>
      </c>
      <c r="E47" s="81" t="s">
        <v>110</v>
      </c>
      <c r="G47" s="84">
        <f>Serv.Limp!I45</f>
        <v>1236.43</v>
      </c>
      <c r="J47" s="421" t="s">
        <v>333</v>
      </c>
      <c r="K47" s="421"/>
      <c r="L47" s="421"/>
      <c r="M47" s="421"/>
      <c r="N47" s="421"/>
      <c r="O47" s="421"/>
      <c r="P47" s="421"/>
      <c r="Q47" s="421"/>
      <c r="R47" s="421"/>
      <c r="S47" s="421"/>
    </row>
    <row r="48" spans="1:19" ht="13" x14ac:dyDescent="0.25">
      <c r="A48" s="81" t="s">
        <v>118</v>
      </c>
      <c r="C48" s="84">
        <f>Serv.Limp!I102</f>
        <v>1403.0431293333336</v>
      </c>
      <c r="E48" s="81" t="s">
        <v>118</v>
      </c>
      <c r="G48" s="84">
        <f>Serv.Limp!I102</f>
        <v>1403.0431293333336</v>
      </c>
      <c r="H48" s="65"/>
      <c r="I48" s="65"/>
      <c r="J48" s="421"/>
      <c r="K48" s="421"/>
      <c r="L48" s="421"/>
      <c r="M48" s="421"/>
      <c r="N48" s="421"/>
      <c r="O48" s="421"/>
      <c r="P48" s="421"/>
      <c r="Q48" s="421"/>
      <c r="R48" s="421"/>
      <c r="S48" s="421"/>
    </row>
    <row r="49" spans="1:19" ht="13" x14ac:dyDescent="0.3">
      <c r="A49" s="83" t="s">
        <v>113</v>
      </c>
      <c r="C49" s="85">
        <f>SUM(C47:C48)</f>
        <v>2639.4731293333334</v>
      </c>
      <c r="D49" s="119" t="s">
        <v>196</v>
      </c>
      <c r="E49" s="83" t="s">
        <v>113</v>
      </c>
      <c r="G49" s="85">
        <f>SUM(G47:G48)</f>
        <v>2639.4731293333334</v>
      </c>
      <c r="H49" s="438" t="s">
        <v>196</v>
      </c>
      <c r="I49" s="438"/>
      <c r="J49" s="421"/>
      <c r="K49" s="421"/>
      <c r="L49" s="421"/>
      <c r="M49" s="421"/>
      <c r="N49" s="421"/>
      <c r="O49" s="421"/>
      <c r="P49" s="421"/>
      <c r="Q49" s="421"/>
      <c r="R49" s="421"/>
      <c r="S49" s="421"/>
    </row>
    <row r="50" spans="1:19" x14ac:dyDescent="0.25">
      <c r="A50" s="81"/>
      <c r="C50" s="82"/>
      <c r="E50" s="81"/>
      <c r="G50" s="82"/>
      <c r="J50" s="421"/>
      <c r="K50" s="421"/>
      <c r="L50" s="421"/>
      <c r="M50" s="421"/>
      <c r="N50" s="421"/>
      <c r="O50" s="421"/>
      <c r="P50" s="421"/>
      <c r="Q50" s="421"/>
      <c r="R50" s="421"/>
      <c r="S50" s="421"/>
    </row>
    <row r="51" spans="1:19" ht="13.5" thickBot="1" x14ac:dyDescent="0.35">
      <c r="A51" s="83" t="s">
        <v>120</v>
      </c>
      <c r="C51" s="88">
        <f>C15</f>
        <v>12</v>
      </c>
      <c r="E51" s="83" t="s">
        <v>120</v>
      </c>
      <c r="G51" s="88">
        <f>G15</f>
        <v>18</v>
      </c>
      <c r="J51" s="421"/>
      <c r="K51" s="421"/>
      <c r="L51" s="421"/>
      <c r="M51" s="421"/>
      <c r="N51" s="421"/>
      <c r="O51" s="421"/>
      <c r="P51" s="421"/>
      <c r="Q51" s="421"/>
      <c r="R51" s="421"/>
      <c r="S51" s="421"/>
    </row>
    <row r="52" spans="1:19" ht="13.5" thickBot="1" x14ac:dyDescent="0.35">
      <c r="A52" s="83" t="s">
        <v>123</v>
      </c>
      <c r="C52" s="98">
        <f>E13</f>
        <v>44.305</v>
      </c>
      <c r="E52" s="83" t="s">
        <v>123</v>
      </c>
      <c r="G52" s="98">
        <f>E13</f>
        <v>44.305</v>
      </c>
      <c r="J52" s="97">
        <f>Serv.Limp!I45*1.94%</f>
        <v>23.986742000000003</v>
      </c>
      <c r="M52" s="10"/>
    </row>
    <row r="53" spans="1:19" ht="13" thickBot="1" x14ac:dyDescent="0.3">
      <c r="A53" s="81"/>
      <c r="C53" s="82"/>
      <c r="E53" s="81"/>
      <c r="G53" s="82"/>
    </row>
    <row r="54" spans="1:19" ht="13.5" thickBot="1" x14ac:dyDescent="0.35">
      <c r="A54" s="77" t="s">
        <v>127</v>
      </c>
      <c r="B54" s="78"/>
      <c r="C54" s="92">
        <f>C49/C51*C52%</f>
        <v>97.451547495927784</v>
      </c>
      <c r="E54" s="120" t="s">
        <v>207</v>
      </c>
      <c r="F54" s="78"/>
      <c r="G54" s="92">
        <f>G49/G51*G52%</f>
        <v>64.967698330618518</v>
      </c>
    </row>
    <row r="55" spans="1:19" ht="13" thickBot="1" x14ac:dyDescent="0.3"/>
    <row r="56" spans="1:19" ht="13.5" thickBot="1" x14ac:dyDescent="0.3">
      <c r="A56" s="416" t="s">
        <v>128</v>
      </c>
      <c r="B56" s="417"/>
      <c r="C56" s="417"/>
      <c r="D56" s="417"/>
      <c r="E56" s="417"/>
      <c r="F56" s="417"/>
      <c r="G56" s="418"/>
      <c r="J56" s="416" t="s">
        <v>128</v>
      </c>
      <c r="K56" s="417"/>
      <c r="L56" s="417"/>
      <c r="M56" s="417"/>
      <c r="N56" s="417"/>
      <c r="O56" s="417"/>
      <c r="P56" s="418"/>
    </row>
    <row r="57" spans="1:19" x14ac:dyDescent="0.25">
      <c r="A57" s="81"/>
      <c r="G57" s="82"/>
      <c r="J57" s="81"/>
      <c r="P57" s="82"/>
    </row>
    <row r="58" spans="1:19" ht="13" x14ac:dyDescent="0.3">
      <c r="A58" s="83" t="s">
        <v>109</v>
      </c>
      <c r="G58" s="82"/>
      <c r="J58" s="83" t="s">
        <v>109</v>
      </c>
      <c r="P58" s="82"/>
    </row>
    <row r="59" spans="1:19" x14ac:dyDescent="0.25">
      <c r="A59" s="81" t="s">
        <v>110</v>
      </c>
      <c r="G59" s="84">
        <f>Serv.Limp!I45</f>
        <v>1236.43</v>
      </c>
      <c r="J59" s="81" t="s">
        <v>115</v>
      </c>
      <c r="P59" s="84">
        <f>'Mód2.2'!H11</f>
        <v>119.12590906666668</v>
      </c>
    </row>
    <row r="60" spans="1:19" x14ac:dyDescent="0.25">
      <c r="A60" s="81" t="s">
        <v>112</v>
      </c>
      <c r="G60" s="84">
        <f>Serv.Limp!I54</f>
        <v>252.64386333333334</v>
      </c>
      <c r="J60" s="81"/>
      <c r="P60" s="84"/>
    </row>
    <row r="61" spans="1:19" ht="13" x14ac:dyDescent="0.3">
      <c r="A61" s="83" t="s">
        <v>113</v>
      </c>
      <c r="G61" s="85">
        <f>SUM(G59:G60)</f>
        <v>1489.0738633333335</v>
      </c>
      <c r="J61" s="83" t="s">
        <v>113</v>
      </c>
      <c r="P61" s="85">
        <f>SUM(P59:P60)</f>
        <v>119.12590906666668</v>
      </c>
    </row>
    <row r="62" spans="1:19" ht="13" x14ac:dyDescent="0.25">
      <c r="A62" s="81"/>
      <c r="G62" s="82"/>
      <c r="H62" s="436" t="s">
        <v>196</v>
      </c>
      <c r="I62" s="437"/>
      <c r="J62" s="81"/>
      <c r="P62" s="82"/>
    </row>
    <row r="63" spans="1:19" ht="13" x14ac:dyDescent="0.3">
      <c r="A63" s="83" t="s">
        <v>121</v>
      </c>
      <c r="G63" s="86">
        <f>Serv.Limp!H74</f>
        <v>0.08</v>
      </c>
      <c r="J63" s="83"/>
      <c r="P63" s="86"/>
    </row>
    <row r="64" spans="1:19" ht="13" x14ac:dyDescent="0.3">
      <c r="A64" s="83" t="s">
        <v>122</v>
      </c>
      <c r="G64" s="86">
        <v>0.4</v>
      </c>
      <c r="J64" s="83" t="s">
        <v>122</v>
      </c>
      <c r="P64" s="86">
        <v>0.4</v>
      </c>
    </row>
    <row r="65" spans="1:16" ht="13" x14ac:dyDescent="0.3">
      <c r="A65" s="83" t="s">
        <v>123</v>
      </c>
      <c r="C65" s="87"/>
      <c r="G65" s="98">
        <f>E13</f>
        <v>44.305</v>
      </c>
      <c r="J65" s="83" t="s">
        <v>123</v>
      </c>
      <c r="L65" s="87"/>
      <c r="P65" s="98">
        <f>E13</f>
        <v>44.305</v>
      </c>
    </row>
    <row r="66" spans="1:16" ht="13" thickBot="1" x14ac:dyDescent="0.3">
      <c r="A66" s="81"/>
      <c r="G66" s="82"/>
      <c r="J66" s="81"/>
      <c r="P66" s="82"/>
    </row>
    <row r="67" spans="1:16" ht="13.5" thickBot="1" x14ac:dyDescent="0.3">
      <c r="A67" s="416" t="s">
        <v>129</v>
      </c>
      <c r="B67" s="417"/>
      <c r="C67" s="417"/>
      <c r="D67" s="417"/>
      <c r="E67" s="417"/>
      <c r="F67" s="417"/>
      <c r="G67" s="92">
        <f>G61*G63*G64*G65%</f>
        <v>21.111493604794671</v>
      </c>
      <c r="J67" s="434" t="s">
        <v>197</v>
      </c>
      <c r="K67" s="435"/>
      <c r="L67" s="435"/>
      <c r="M67" s="435"/>
      <c r="N67" s="435"/>
      <c r="O67" s="435"/>
      <c r="P67" s="92">
        <f>P61*P64*P65%</f>
        <v>21.111493604794671</v>
      </c>
    </row>
    <row r="70" spans="1:16" ht="13" thickBot="1" x14ac:dyDescent="0.3"/>
    <row r="71" spans="1:16" ht="13.5" thickBot="1" x14ac:dyDescent="0.3">
      <c r="A71" s="416" t="s">
        <v>201</v>
      </c>
      <c r="B71" s="417"/>
      <c r="C71" s="417"/>
      <c r="D71" s="417"/>
      <c r="E71" s="417"/>
      <c r="F71" s="417"/>
      <c r="G71" s="418"/>
    </row>
    <row r="72" spans="1:16" x14ac:dyDescent="0.25">
      <c r="A72" s="104"/>
      <c r="B72" s="105"/>
      <c r="C72" s="105"/>
      <c r="D72" s="105"/>
      <c r="E72" s="105"/>
      <c r="F72" s="105"/>
      <c r="G72" s="106"/>
    </row>
    <row r="73" spans="1:16" ht="13" x14ac:dyDescent="0.3">
      <c r="A73" s="83" t="s">
        <v>109</v>
      </c>
      <c r="G73" s="82"/>
    </row>
    <row r="74" spans="1:16" x14ac:dyDescent="0.25">
      <c r="A74" s="81" t="s">
        <v>202</v>
      </c>
      <c r="G74" s="84">
        <f>-Serv.Limp!I54</f>
        <v>-252.64386333333334</v>
      </c>
    </row>
    <row r="75" spans="1:16" x14ac:dyDescent="0.25">
      <c r="A75" s="81"/>
      <c r="G75" s="82"/>
    </row>
    <row r="76" spans="1:16" ht="13" x14ac:dyDescent="0.3">
      <c r="A76" s="83" t="s">
        <v>123</v>
      </c>
      <c r="G76" s="112">
        <f>E7</f>
        <v>1.35</v>
      </c>
    </row>
    <row r="77" spans="1:16" ht="13" thickBot="1" x14ac:dyDescent="0.3">
      <c r="A77" s="107"/>
      <c r="B77" s="108"/>
      <c r="C77" s="108"/>
      <c r="D77" s="108"/>
      <c r="E77" s="108"/>
      <c r="F77" s="108"/>
      <c r="G77" s="109"/>
    </row>
    <row r="78" spans="1:16" ht="13.5" thickBot="1" x14ac:dyDescent="0.3">
      <c r="A78" s="416" t="s">
        <v>203</v>
      </c>
      <c r="B78" s="417"/>
      <c r="C78" s="417"/>
      <c r="D78" s="417"/>
      <c r="E78" s="417"/>
      <c r="F78" s="417"/>
      <c r="G78" s="92">
        <f>G74*G76%</f>
        <v>-3.4106921550000004</v>
      </c>
    </row>
    <row r="80" spans="1:16" ht="13" thickBot="1" x14ac:dyDescent="0.3"/>
    <row r="81" spans="2:11" ht="13.5" thickBot="1" x14ac:dyDescent="0.35">
      <c r="B81" s="431" t="s">
        <v>198</v>
      </c>
      <c r="C81" s="432"/>
      <c r="D81" s="432"/>
      <c r="E81" s="432"/>
      <c r="F81" s="432"/>
      <c r="G81" s="432"/>
      <c r="H81" s="432"/>
      <c r="I81" s="432"/>
      <c r="J81" s="432"/>
      <c r="K81" s="433"/>
    </row>
    <row r="82" spans="2:11" ht="13" x14ac:dyDescent="0.25">
      <c r="B82" s="104"/>
      <c r="C82" s="105"/>
      <c r="D82" s="105"/>
      <c r="E82" s="105"/>
      <c r="F82" s="105"/>
      <c r="G82" s="106"/>
      <c r="H82" s="113" t="s">
        <v>200</v>
      </c>
      <c r="I82" s="113" t="s">
        <v>204</v>
      </c>
      <c r="J82" s="113" t="s">
        <v>206</v>
      </c>
      <c r="K82" s="113" t="s">
        <v>317</v>
      </c>
    </row>
    <row r="83" spans="2:11" ht="13.5" thickBot="1" x14ac:dyDescent="0.3">
      <c r="B83" s="422" t="s">
        <v>199</v>
      </c>
      <c r="C83" s="423"/>
      <c r="D83" s="423"/>
      <c r="E83" s="423"/>
      <c r="F83" s="423"/>
      <c r="G83" s="424"/>
      <c r="H83" s="116" t="s">
        <v>316</v>
      </c>
      <c r="I83" s="116" t="s">
        <v>205</v>
      </c>
      <c r="J83" s="116"/>
      <c r="K83" s="116" t="s">
        <v>318</v>
      </c>
    </row>
    <row r="84" spans="2:11" x14ac:dyDescent="0.25">
      <c r="B84" s="104"/>
      <c r="C84" s="105"/>
      <c r="D84" s="105"/>
      <c r="E84" s="105"/>
      <c r="F84" s="105"/>
      <c r="G84" s="106"/>
      <c r="H84" s="114"/>
      <c r="I84" s="114"/>
      <c r="J84" s="114"/>
      <c r="K84" s="114"/>
    </row>
    <row r="85" spans="2:11" x14ac:dyDescent="0.25">
      <c r="B85" s="81" t="str">
        <f>A28</f>
        <v>VALOR AP INDENIZADO</v>
      </c>
      <c r="G85" s="82"/>
      <c r="H85" s="115">
        <f>C28</f>
        <v>81.617927292331785</v>
      </c>
      <c r="I85" s="114"/>
      <c r="J85" s="114"/>
      <c r="K85" s="115">
        <f>G28</f>
        <v>54.411951528221188</v>
      </c>
    </row>
    <row r="86" spans="2:11" x14ac:dyDescent="0.25">
      <c r="B86" s="81" t="str">
        <f>A41</f>
        <v>VALOR MULTA FGTS E CONTRIBUIÇÃO SOCIAL NO AP INDENIZADO</v>
      </c>
      <c r="G86" s="82"/>
      <c r="H86" s="115">
        <f>G41</f>
        <v>21.111493604794671</v>
      </c>
      <c r="I86" s="114"/>
      <c r="J86" s="114"/>
      <c r="K86" s="115">
        <f>G41</f>
        <v>21.111493604794671</v>
      </c>
    </row>
    <row r="87" spans="2:11" x14ac:dyDescent="0.25">
      <c r="B87" s="81" t="str">
        <f>A54</f>
        <v>VALOR AP TRABALHADO</v>
      </c>
      <c r="G87" s="82"/>
      <c r="H87" s="115">
        <f>C54</f>
        <v>97.451547495927784</v>
      </c>
      <c r="I87" s="115">
        <f>J52</f>
        <v>23.986742000000003</v>
      </c>
      <c r="J87" s="114"/>
      <c r="K87" s="115">
        <f>G54</f>
        <v>64.967698330618518</v>
      </c>
    </row>
    <row r="88" spans="2:11" x14ac:dyDescent="0.25">
      <c r="B88" s="81" t="str">
        <f>A67</f>
        <v>VALOR MULTA FGTS E CONTRIBUIÇÃO SOCIAL NO AP TRABALHADO</v>
      </c>
      <c r="G88" s="82"/>
      <c r="H88" s="115">
        <f>G67</f>
        <v>21.111493604794671</v>
      </c>
      <c r="I88" s="114"/>
      <c r="J88" s="114"/>
      <c r="K88" s="115">
        <f>G67</f>
        <v>21.111493604794671</v>
      </c>
    </row>
    <row r="89" spans="2:11" x14ac:dyDescent="0.25">
      <c r="B89" s="81" t="str">
        <f>A78</f>
        <v>VALOR DEMISSÃO POR JUSTA CAUSA</v>
      </c>
      <c r="G89" s="82"/>
      <c r="H89" s="115">
        <f>G78</f>
        <v>-3.4106921550000004</v>
      </c>
      <c r="I89" s="114"/>
      <c r="J89" s="114"/>
      <c r="K89" s="114"/>
    </row>
    <row r="90" spans="2:11" ht="13" thickBot="1" x14ac:dyDescent="0.3">
      <c r="B90" s="107"/>
      <c r="C90" s="108"/>
      <c r="D90" s="108"/>
      <c r="E90" s="108"/>
      <c r="F90" s="108"/>
      <c r="G90" s="109"/>
      <c r="H90" s="114"/>
      <c r="I90" s="114"/>
      <c r="J90" s="114"/>
      <c r="K90" s="114"/>
    </row>
    <row r="91" spans="2:11" ht="13.5" thickBot="1" x14ac:dyDescent="0.35">
      <c r="B91" s="89" t="s">
        <v>242</v>
      </c>
      <c r="C91" s="102"/>
      <c r="D91" s="102"/>
      <c r="E91" s="102"/>
      <c r="F91" s="102"/>
      <c r="G91" s="102"/>
      <c r="H91" s="117">
        <f>SUM(H85:H90)</f>
        <v>217.88176984284891</v>
      </c>
      <c r="I91" s="121">
        <f>SUM(I85:I90)</f>
        <v>23.986742000000003</v>
      </c>
      <c r="J91" s="118">
        <f>SUM(J85:J90)</f>
        <v>0</v>
      </c>
      <c r="K91" s="121">
        <f>SUM(K85:K90)</f>
        <v>161.60263706842906</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4" t="s">
        <v>34</v>
      </c>
      <c r="B1" s="443" t="s">
        <v>225</v>
      </c>
      <c r="C1" s="443"/>
      <c r="D1" s="443"/>
      <c r="E1" s="443"/>
      <c r="F1" s="443"/>
      <c r="G1" s="443"/>
      <c r="H1" s="15">
        <f>Serv.Limp!H155+Serv.Limp!H156+Serv.Limp!H157</f>
        <v>0.14250000000000002</v>
      </c>
      <c r="I1" s="16"/>
    </row>
    <row r="2" spans="1:9" ht="13" x14ac:dyDescent="0.3">
      <c r="A2" s="17"/>
      <c r="B2" s="444">
        <v>100</v>
      </c>
      <c r="C2" s="444"/>
      <c r="D2" s="444"/>
      <c r="E2" s="444"/>
      <c r="F2" s="444"/>
      <c r="G2" s="444"/>
      <c r="H2" s="18"/>
      <c r="I2" s="19"/>
    </row>
    <row r="3" spans="1:9" ht="13" x14ac:dyDescent="0.3">
      <c r="A3" s="20"/>
      <c r="B3" s="40"/>
      <c r="C3" s="40"/>
      <c r="D3" s="40"/>
      <c r="E3" s="40"/>
      <c r="F3" s="40"/>
      <c r="G3" s="40"/>
      <c r="H3" s="18"/>
      <c r="I3" s="19"/>
    </row>
    <row r="4" spans="1:9" ht="13" x14ac:dyDescent="0.3">
      <c r="A4" s="17" t="s">
        <v>35</v>
      </c>
      <c r="B4" s="444" t="s">
        <v>223</v>
      </c>
      <c r="C4" s="444"/>
      <c r="D4" s="444"/>
      <c r="E4" s="444"/>
      <c r="F4" s="444"/>
      <c r="G4" s="444"/>
      <c r="H4" s="18"/>
      <c r="I4" s="19">
        <f>Serv.Limp!I152+Serv.Limp!I153+Serv.Limp!I170</f>
        <v>3883.5652008762381</v>
      </c>
    </row>
    <row r="5" spans="1:9" ht="13" x14ac:dyDescent="0.3">
      <c r="A5" s="17"/>
      <c r="B5" s="40"/>
      <c r="C5" s="40"/>
      <c r="D5" s="40"/>
      <c r="E5" s="40"/>
      <c r="F5" s="40"/>
      <c r="G5" s="40"/>
      <c r="H5" s="18"/>
      <c r="I5" s="19"/>
    </row>
    <row r="6" spans="1:9" ht="13" x14ac:dyDescent="0.3">
      <c r="A6" s="17" t="s">
        <v>36</v>
      </c>
      <c r="B6" s="444" t="s">
        <v>224</v>
      </c>
      <c r="C6" s="444"/>
      <c r="D6" s="444"/>
      <c r="E6" s="444"/>
      <c r="F6" s="444"/>
      <c r="G6" s="444"/>
      <c r="H6" s="18"/>
      <c r="I6" s="19">
        <f>I4/(1-H1)</f>
        <v>4528.9390097682081</v>
      </c>
    </row>
    <row r="7" spans="1:9" ht="13" x14ac:dyDescent="0.3">
      <c r="A7" s="17"/>
      <c r="B7" s="40"/>
      <c r="C7" s="40"/>
      <c r="D7" s="40"/>
      <c r="E7" s="40"/>
      <c r="F7" s="40"/>
      <c r="G7" s="40"/>
      <c r="H7" s="18"/>
      <c r="I7" s="19"/>
    </row>
    <row r="8" spans="1:9" ht="13" x14ac:dyDescent="0.3">
      <c r="A8" s="21"/>
      <c r="B8" s="445" t="s">
        <v>37</v>
      </c>
      <c r="C8" s="445"/>
      <c r="D8" s="445"/>
      <c r="E8" s="445"/>
      <c r="F8" s="445"/>
      <c r="G8" s="445"/>
      <c r="H8" s="22"/>
      <c r="I8" s="23">
        <f>I6-I4</f>
        <v>645.37380889196993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6" t="s">
        <v>130</v>
      </c>
      <c r="B1" s="417"/>
      <c r="C1" s="417"/>
      <c r="D1" s="417"/>
      <c r="E1" s="417"/>
      <c r="F1" s="417"/>
      <c r="G1" s="417"/>
      <c r="H1" s="417"/>
      <c r="I1" s="418"/>
    </row>
    <row r="3" spans="1:16" ht="13" x14ac:dyDescent="0.3">
      <c r="A3" s="94" t="s">
        <v>131</v>
      </c>
    </row>
    <row r="5" spans="1:16" ht="13" x14ac:dyDescent="0.3">
      <c r="A5" s="13" t="s">
        <v>109</v>
      </c>
      <c r="B5" s="13"/>
    </row>
    <row r="7" spans="1:16" x14ac:dyDescent="0.25">
      <c r="A7" t="s">
        <v>132</v>
      </c>
      <c r="D7" s="10">
        <f>Serv.Limp!I45</f>
        <v>1236.43</v>
      </c>
    </row>
    <row r="8" spans="1:16" x14ac:dyDescent="0.25">
      <c r="A8" t="s">
        <v>133</v>
      </c>
      <c r="D8" s="10">
        <f>Serv.Limp!I102</f>
        <v>1403.0431293333336</v>
      </c>
    </row>
    <row r="9" spans="1:16" x14ac:dyDescent="0.25">
      <c r="A9" t="s">
        <v>134</v>
      </c>
      <c r="D9" s="10">
        <f>Serv.Limp!I112</f>
        <v>87.879509536</v>
      </c>
    </row>
    <row r="10" spans="1:16" x14ac:dyDescent="0.25">
      <c r="D10" s="10"/>
    </row>
    <row r="11" spans="1:16" ht="13" x14ac:dyDescent="0.3">
      <c r="A11" s="13" t="s">
        <v>135</v>
      </c>
      <c r="B11" s="13"/>
      <c r="C11" s="13"/>
      <c r="D11" s="5">
        <f>SUM(D7:D10)</f>
        <v>2727.3526388693335</v>
      </c>
    </row>
    <row r="12" spans="1:16" ht="13" thickBot="1" x14ac:dyDescent="0.3"/>
    <row r="13" spans="1:16" ht="13" thickBot="1" x14ac:dyDescent="0.3">
      <c r="A13" s="96" t="s">
        <v>209</v>
      </c>
      <c r="B13" s="90"/>
      <c r="C13" s="90"/>
      <c r="D13" s="91">
        <v>30</v>
      </c>
      <c r="F13" s="446"/>
      <c r="G13" s="446"/>
      <c r="H13" s="446"/>
      <c r="I13" s="446"/>
      <c r="J13" s="446"/>
      <c r="K13" s="446"/>
      <c r="L13" s="446"/>
      <c r="M13" s="446"/>
    </row>
    <row r="14" spans="1:16" ht="13" thickBot="1" x14ac:dyDescent="0.3"/>
    <row r="15" spans="1:16" ht="13.5" thickBot="1" x14ac:dyDescent="0.35">
      <c r="A15" s="77" t="s">
        <v>136</v>
      </c>
      <c r="B15" s="95"/>
      <c r="C15" s="95"/>
      <c r="D15" s="79">
        <f>D11/D13</f>
        <v>90.911754628977789</v>
      </c>
      <c r="P15" s="13" t="s">
        <v>314</v>
      </c>
    </row>
    <row r="16" spans="1:16" ht="13" thickBot="1" x14ac:dyDescent="0.3"/>
    <row r="17" spans="1:17" ht="13.5" thickBot="1" x14ac:dyDescent="0.3">
      <c r="A17" s="96" t="s">
        <v>137</v>
      </c>
      <c r="B17" s="90"/>
      <c r="C17" s="90"/>
      <c r="D17" s="90"/>
      <c r="E17" s="90"/>
      <c r="F17" s="90"/>
      <c r="G17" s="90"/>
      <c r="H17" s="90"/>
      <c r="I17" s="154">
        <f>P17</f>
        <v>20.9589</v>
      </c>
      <c r="P17" s="137">
        <v>20.9589</v>
      </c>
      <c r="Q17" t="s">
        <v>319</v>
      </c>
    </row>
    <row r="18" spans="1:17" ht="13" thickBot="1" x14ac:dyDescent="0.3">
      <c r="P18" s="138">
        <v>1</v>
      </c>
      <c r="Q18" t="s">
        <v>320</v>
      </c>
    </row>
    <row r="19" spans="1:17" ht="13.5" thickBot="1" x14ac:dyDescent="0.3">
      <c r="A19" s="96" t="s">
        <v>138</v>
      </c>
      <c r="B19" s="90"/>
      <c r="C19" s="90"/>
      <c r="D19" s="90"/>
      <c r="E19" s="90"/>
      <c r="F19" s="90"/>
      <c r="G19" s="90"/>
      <c r="H19" s="90"/>
      <c r="I19" s="154">
        <f>P18+SUM(P21:P26)+P29</f>
        <v>4.8740000000000006</v>
      </c>
      <c r="P19" s="138">
        <v>0</v>
      </c>
      <c r="Q19" t="s">
        <v>321</v>
      </c>
    </row>
    <row r="20" spans="1:17" ht="13.5" thickBot="1" x14ac:dyDescent="0.3">
      <c r="P20" s="139">
        <v>0.96589999999999998</v>
      </c>
      <c r="Q20" t="s">
        <v>322</v>
      </c>
    </row>
    <row r="21" spans="1:17" ht="13.5" thickBot="1" x14ac:dyDescent="0.3">
      <c r="A21" s="96" t="s">
        <v>139</v>
      </c>
      <c r="B21" s="90"/>
      <c r="C21" s="90"/>
      <c r="D21" s="90"/>
      <c r="E21" s="90"/>
      <c r="F21" s="90"/>
      <c r="G21" s="90"/>
      <c r="H21" s="90"/>
      <c r="I21" s="154">
        <f>P27</f>
        <v>0.19969999999999999</v>
      </c>
      <c r="P21" s="138">
        <v>3.4931999999999999</v>
      </c>
      <c r="Q21" t="s">
        <v>323</v>
      </c>
    </row>
    <row r="22" spans="1:17" ht="13" thickBot="1" x14ac:dyDescent="0.3">
      <c r="P22" s="138">
        <v>0.26879999999999998</v>
      </c>
      <c r="Q22" t="s">
        <v>324</v>
      </c>
    </row>
    <row r="23" spans="1:17" ht="13.5" thickBot="1" x14ac:dyDescent="0.3">
      <c r="A23" s="96" t="s">
        <v>141</v>
      </c>
      <c r="B23" s="90"/>
      <c r="C23" s="90"/>
      <c r="D23" s="90"/>
      <c r="E23" s="90"/>
      <c r="F23" s="90"/>
      <c r="G23" s="90"/>
      <c r="H23" s="90"/>
      <c r="I23" s="154">
        <f>P20</f>
        <v>0.96589999999999998</v>
      </c>
      <c r="P23" s="138">
        <v>4.2700000000000002E-2</v>
      </c>
      <c r="Q23" t="s">
        <v>325</v>
      </c>
    </row>
    <row r="24" spans="1:17" ht="13" thickBot="1" x14ac:dyDescent="0.3">
      <c r="P24" s="138">
        <v>3.5499999999999997E-2</v>
      </c>
      <c r="Q24" t="s">
        <v>326</v>
      </c>
    </row>
    <row r="25" spans="1:17" ht="13.5" thickBot="1" x14ac:dyDescent="0.3">
      <c r="A25" s="96" t="s">
        <v>140</v>
      </c>
      <c r="B25" s="90"/>
      <c r="C25" s="90"/>
      <c r="D25" s="90"/>
      <c r="E25" s="90"/>
      <c r="F25" s="90"/>
      <c r="G25" s="90"/>
      <c r="H25" s="90"/>
      <c r="I25" s="154">
        <f>P28</f>
        <v>2.4752999999999998</v>
      </c>
      <c r="P25" s="138">
        <v>0.02</v>
      </c>
      <c r="Q25" t="s">
        <v>327</v>
      </c>
    </row>
    <row r="26" spans="1:17" ht="13" thickBot="1" x14ac:dyDescent="0.3">
      <c r="P26" s="138">
        <v>4.0000000000000001E-3</v>
      </c>
      <c r="Q26" t="s">
        <v>328</v>
      </c>
    </row>
    <row r="27" spans="1:17" ht="13.5" thickBot="1" x14ac:dyDescent="0.3">
      <c r="I27" s="96" t="s">
        <v>147</v>
      </c>
      <c r="J27" s="123">
        <f>SUM(I17:I25)</f>
        <v>29.473800000000004</v>
      </c>
      <c r="P27" s="139">
        <v>0.19969999999999999</v>
      </c>
      <c r="Q27" t="s">
        <v>329</v>
      </c>
    </row>
    <row r="28" spans="1:17" ht="13.5" thickBot="1" x14ac:dyDescent="0.3">
      <c r="A28" s="96" t="s">
        <v>143</v>
      </c>
      <c r="B28" s="90"/>
      <c r="C28" s="90"/>
      <c r="D28" s="90"/>
      <c r="E28" s="92">
        <f>D15*I17/12</f>
        <v>158.78419784110687</v>
      </c>
      <c r="P28" s="139">
        <v>2.4752999999999998</v>
      </c>
      <c r="Q28" t="s">
        <v>330</v>
      </c>
    </row>
    <row r="29" spans="1:17" ht="13" thickBot="1" x14ac:dyDescent="0.3">
      <c r="P29" s="140">
        <v>9.7999999999999997E-3</v>
      </c>
      <c r="Q29" t="s">
        <v>331</v>
      </c>
    </row>
    <row r="30" spans="1:17" ht="13.5" thickBot="1" x14ac:dyDescent="0.3">
      <c r="A30" s="96" t="s">
        <v>142</v>
      </c>
      <c r="B30" s="90"/>
      <c r="C30" s="90"/>
      <c r="D30" s="90"/>
      <c r="E30" s="92">
        <f>D15*I19/12</f>
        <v>36.925324338469814</v>
      </c>
    </row>
    <row r="31" spans="1:17" ht="13.5" thickBot="1" x14ac:dyDescent="0.35">
      <c r="P31" s="141">
        <f>SUM(P17:P29)</f>
        <v>29.473799999999997</v>
      </c>
      <c r="Q31" s="45" t="s">
        <v>332</v>
      </c>
    </row>
    <row r="32" spans="1:17" ht="13.5" thickBot="1" x14ac:dyDescent="0.3">
      <c r="A32" s="96" t="s">
        <v>144</v>
      </c>
      <c r="B32" s="90"/>
      <c r="C32" s="90"/>
      <c r="D32" s="90"/>
      <c r="E32" s="92">
        <f>D15*I21/12</f>
        <v>1.5129231166172386</v>
      </c>
    </row>
    <row r="33" spans="1:16" ht="13" thickBot="1" x14ac:dyDescent="0.3"/>
    <row r="34" spans="1:16" ht="13.5" thickBot="1" x14ac:dyDescent="0.3">
      <c r="A34" s="96" t="s">
        <v>145</v>
      </c>
      <c r="B34" s="90"/>
      <c r="C34" s="90"/>
      <c r="D34" s="90"/>
      <c r="E34" s="92">
        <f>D15*I23/12</f>
        <v>7.3176386496774706</v>
      </c>
      <c r="P34" s="122"/>
    </row>
    <row r="35" spans="1:16" ht="13" thickBot="1" x14ac:dyDescent="0.3"/>
    <row r="36" spans="1:16" ht="13.5" thickBot="1" x14ac:dyDescent="0.3">
      <c r="A36" s="96" t="s">
        <v>146</v>
      </c>
      <c r="B36" s="90"/>
      <c r="C36" s="90"/>
      <c r="D36" s="90"/>
      <c r="E36" s="92">
        <f>D15*I25/12</f>
        <v>18.752822186092391</v>
      </c>
    </row>
    <row r="37" spans="1:16" ht="13" thickBot="1" x14ac:dyDescent="0.3"/>
    <row r="38" spans="1:16" ht="13.5" thickBot="1" x14ac:dyDescent="0.3">
      <c r="C38" s="447" t="s">
        <v>211</v>
      </c>
      <c r="D38" s="448"/>
      <c r="E38" s="448"/>
      <c r="F38" s="448"/>
      <c r="G38" s="448"/>
      <c r="H38" s="448"/>
      <c r="I38" s="449"/>
      <c r="J38" s="92">
        <f>SUM(E28:E36)</f>
        <v>223.29290613196378</v>
      </c>
    </row>
    <row r="41" spans="1:16" ht="13" thickBot="1" x14ac:dyDescent="0.3"/>
    <row r="42" spans="1:16" ht="13.5" thickBot="1" x14ac:dyDescent="0.3">
      <c r="A42" s="450" t="s">
        <v>212</v>
      </c>
      <c r="B42" s="451"/>
      <c r="C42" s="451"/>
      <c r="D42" s="452"/>
      <c r="E42" s="142"/>
      <c r="F42" s="142"/>
      <c r="G42" s="142"/>
      <c r="H42" s="65"/>
      <c r="I42" s="65"/>
    </row>
    <row r="43" spans="1:16" x14ac:dyDescent="0.25">
      <c r="A43" s="143"/>
      <c r="B43" s="143"/>
      <c r="C43" s="143"/>
      <c r="D43" s="143"/>
      <c r="E43" s="143"/>
      <c r="F43" s="143"/>
      <c r="G43" s="143"/>
    </row>
    <row r="44" spans="1:16" ht="13" x14ac:dyDescent="0.3">
      <c r="A44" s="144" t="s">
        <v>109</v>
      </c>
      <c r="B44" s="144"/>
      <c r="C44" s="143"/>
      <c r="D44" s="143"/>
      <c r="E44" s="143"/>
      <c r="F44" s="143"/>
      <c r="G44" s="143"/>
    </row>
    <row r="45" spans="1:16" x14ac:dyDescent="0.25">
      <c r="A45" s="143"/>
      <c r="B45" s="143"/>
      <c r="C45" s="143"/>
      <c r="D45" s="143"/>
      <c r="E45" s="143"/>
      <c r="F45" s="143"/>
      <c r="G45" s="143"/>
    </row>
    <row r="46" spans="1:16" x14ac:dyDescent="0.25">
      <c r="A46" s="143" t="s">
        <v>132</v>
      </c>
      <c r="B46" s="143"/>
      <c r="C46" s="143"/>
      <c r="D46" s="145">
        <f>Serv.Limp!I45</f>
        <v>1236.43</v>
      </c>
      <c r="E46" s="143"/>
      <c r="F46" s="143"/>
      <c r="G46" s="143"/>
    </row>
    <row r="47" spans="1:16" x14ac:dyDescent="0.25">
      <c r="A47" s="143" t="s">
        <v>133</v>
      </c>
      <c r="B47" s="143"/>
      <c r="C47" s="143"/>
      <c r="D47" s="145">
        <f>Serv.Limp!I102</f>
        <v>1403.0431293333336</v>
      </c>
      <c r="E47" s="143"/>
      <c r="F47" s="143"/>
      <c r="G47" s="143"/>
    </row>
    <row r="48" spans="1:16" x14ac:dyDescent="0.25">
      <c r="A48" s="143" t="s">
        <v>134</v>
      </c>
      <c r="B48" s="143"/>
      <c r="C48" s="143"/>
      <c r="D48" s="145">
        <f>Serv.Limp!I112</f>
        <v>87.879509536</v>
      </c>
      <c r="E48" s="143"/>
      <c r="F48" s="143"/>
      <c r="G48" s="143"/>
    </row>
    <row r="49" spans="1:10" x14ac:dyDescent="0.25">
      <c r="A49" s="143"/>
      <c r="B49" s="143"/>
      <c r="C49" s="143"/>
      <c r="D49" s="145"/>
      <c r="E49" s="143"/>
      <c r="F49" s="143"/>
      <c r="G49" s="143"/>
    </row>
    <row r="50" spans="1:10" ht="13" x14ac:dyDescent="0.3">
      <c r="A50" s="144" t="s">
        <v>135</v>
      </c>
      <c r="B50" s="144"/>
      <c r="C50" s="144"/>
      <c r="D50" s="146">
        <f>SUM(D46:D49)</f>
        <v>2727.3526388693335</v>
      </c>
      <c r="E50" s="143"/>
      <c r="F50" s="143"/>
      <c r="G50" s="143"/>
    </row>
    <row r="51" spans="1:10" ht="13" thickBot="1" x14ac:dyDescent="0.3">
      <c r="A51" s="143"/>
      <c r="B51" s="143"/>
      <c r="C51" s="143"/>
      <c r="D51" s="143"/>
      <c r="E51" s="143"/>
      <c r="F51" s="143"/>
      <c r="G51" s="143"/>
    </row>
    <row r="52" spans="1:10" ht="13" thickBot="1" x14ac:dyDescent="0.3">
      <c r="A52" s="147" t="s">
        <v>213</v>
      </c>
      <c r="B52" s="148"/>
      <c r="C52" s="148"/>
      <c r="D52" s="149">
        <v>220</v>
      </c>
      <c r="E52" s="150" t="s">
        <v>229</v>
      </c>
      <c r="F52" s="143" t="s">
        <v>214</v>
      </c>
      <c r="G52" s="143"/>
    </row>
    <row r="53" spans="1:10" ht="13" thickBot="1" x14ac:dyDescent="0.3">
      <c r="A53" s="143"/>
      <c r="B53" s="143"/>
      <c r="C53" s="143"/>
      <c r="D53" s="143"/>
      <c r="E53" s="143"/>
      <c r="F53" s="143"/>
      <c r="G53" s="143"/>
    </row>
    <row r="54" spans="1:10" ht="13.5" thickBot="1" x14ac:dyDescent="0.35">
      <c r="A54" s="151" t="s">
        <v>215</v>
      </c>
      <c r="B54" s="152"/>
      <c r="C54" s="152"/>
      <c r="D54" s="153">
        <f>D50/D52</f>
        <v>12.397057449406061</v>
      </c>
      <c r="E54" s="143"/>
      <c r="F54" s="143"/>
      <c r="G54" s="143"/>
    </row>
    <row r="55" spans="1:10" ht="13" thickBot="1" x14ac:dyDescent="0.3">
      <c r="A55" s="143"/>
      <c r="B55" s="143"/>
      <c r="C55" s="143"/>
      <c r="D55" s="143"/>
      <c r="E55" s="143"/>
      <c r="F55" s="143"/>
      <c r="G55" s="143"/>
    </row>
    <row r="56" spans="1:10" ht="13" thickBot="1" x14ac:dyDescent="0.3">
      <c r="A56" s="147" t="s">
        <v>216</v>
      </c>
      <c r="B56" s="148"/>
      <c r="C56" s="148"/>
      <c r="D56" s="149">
        <v>15</v>
      </c>
      <c r="E56" s="143"/>
      <c r="F56" s="143"/>
      <c r="G56" s="143"/>
    </row>
    <row r="57" spans="1:10" ht="13" thickBot="1" x14ac:dyDescent="0.3">
      <c r="A57" s="143"/>
      <c r="B57" s="143"/>
      <c r="C57" s="143"/>
      <c r="D57" s="143"/>
      <c r="E57" s="143"/>
      <c r="F57" s="143"/>
      <c r="G57" s="143"/>
    </row>
    <row r="58" spans="1:10" ht="13.5" thickBot="1" x14ac:dyDescent="0.35">
      <c r="A58" s="151" t="s">
        <v>217</v>
      </c>
      <c r="B58" s="152"/>
      <c r="C58" s="152"/>
      <c r="D58" s="153">
        <f>D54*D56</f>
        <v>185.95586174109093</v>
      </c>
      <c r="E58" s="143"/>
      <c r="F58" s="143"/>
      <c r="G58" s="143"/>
    </row>
    <row r="62" spans="1:10" x14ac:dyDescent="0.25">
      <c r="A62" s="419" t="s">
        <v>210</v>
      </c>
      <c r="B62" s="419"/>
      <c r="C62" s="419"/>
      <c r="D62" s="419"/>
      <c r="E62" s="419"/>
      <c r="F62" s="419"/>
      <c r="G62" s="419"/>
      <c r="H62" s="419"/>
      <c r="I62" s="419"/>
      <c r="J62" s="419"/>
    </row>
    <row r="63" spans="1:10" x14ac:dyDescent="0.25">
      <c r="A63" s="419"/>
      <c r="B63" s="419"/>
      <c r="C63" s="419"/>
      <c r="D63" s="419"/>
      <c r="E63" s="419"/>
      <c r="F63" s="419"/>
      <c r="G63" s="419"/>
      <c r="H63" s="419"/>
      <c r="I63" s="419"/>
      <c r="J63" s="419"/>
    </row>
    <row r="64" spans="1:10" x14ac:dyDescent="0.25">
      <c r="A64" s="419"/>
      <c r="B64" s="419"/>
      <c r="C64" s="419"/>
      <c r="D64" s="419"/>
      <c r="E64" s="419"/>
      <c r="F64" s="419"/>
      <c r="G64" s="419"/>
      <c r="H64" s="419"/>
      <c r="I64" s="419"/>
      <c r="J64" s="419"/>
    </row>
    <row r="65" spans="1:10" x14ac:dyDescent="0.25">
      <c r="A65" s="419"/>
      <c r="B65" s="419"/>
      <c r="C65" s="419"/>
      <c r="D65" s="419"/>
      <c r="E65" s="419"/>
      <c r="F65" s="419"/>
      <c r="G65" s="419"/>
      <c r="H65" s="419"/>
      <c r="I65" s="419"/>
      <c r="J65" s="419"/>
    </row>
    <row r="66" spans="1:10" x14ac:dyDescent="0.25">
      <c r="A66" s="419"/>
      <c r="B66" s="419"/>
      <c r="C66" s="419"/>
      <c r="D66" s="419"/>
      <c r="E66" s="419"/>
      <c r="F66" s="419"/>
      <c r="G66" s="419"/>
      <c r="H66" s="419"/>
      <c r="I66" s="419"/>
      <c r="J66" s="419"/>
    </row>
    <row r="67" spans="1:10" x14ac:dyDescent="0.25">
      <c r="A67" s="419"/>
      <c r="B67" s="419"/>
      <c r="C67" s="419"/>
      <c r="D67" s="419"/>
      <c r="E67" s="419"/>
      <c r="F67" s="419"/>
      <c r="G67" s="419"/>
      <c r="H67" s="419"/>
      <c r="I67" s="419"/>
      <c r="J67" s="41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42"/>
  <sheetViews>
    <sheetView workbookViewId="0">
      <selection activeCell="K24" sqref="K24:L24"/>
    </sheetView>
  </sheetViews>
  <sheetFormatPr defaultRowHeight="12.5" x14ac:dyDescent="0.25"/>
  <cols>
    <col min="1" max="1" width="3.7265625" style="244" bestFit="1" customWidth="1"/>
    <col min="2" max="2" width="53.54296875" customWidth="1"/>
    <col min="3" max="3" width="6.7265625" customWidth="1"/>
    <col min="4" max="4" width="5.54296875" customWidth="1"/>
    <col min="5" max="5" width="9.1796875" customWidth="1"/>
    <col min="6" max="6" width="8.81640625" customWidth="1"/>
    <col min="7" max="7" width="8.7265625" customWidth="1"/>
    <col min="8" max="8" width="9" customWidth="1"/>
    <col min="9" max="9" width="9.1796875" customWidth="1"/>
    <col min="10" max="10" width="9.26953125" customWidth="1"/>
    <col min="11" max="11" width="10" customWidth="1"/>
    <col min="12" max="12" width="11"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478" t="s">
        <v>413</v>
      </c>
      <c r="B1" s="479"/>
      <c r="C1" s="479"/>
      <c r="D1" s="479"/>
      <c r="E1" s="479"/>
      <c r="F1" s="479"/>
      <c r="G1" s="479"/>
      <c r="H1" s="479"/>
      <c r="I1" s="479"/>
      <c r="J1" s="479"/>
      <c r="K1" s="479"/>
      <c r="L1" s="480"/>
    </row>
    <row r="2" spans="1:12" ht="13" x14ac:dyDescent="0.25">
      <c r="A2" s="210" t="s">
        <v>8</v>
      </c>
      <c r="B2" s="462" t="s">
        <v>481</v>
      </c>
      <c r="C2" s="462"/>
      <c r="D2" s="462"/>
      <c r="E2" s="211" t="s">
        <v>150</v>
      </c>
      <c r="F2" s="463" t="s">
        <v>482</v>
      </c>
      <c r="G2" s="464"/>
      <c r="H2" s="464"/>
      <c r="I2" s="464"/>
      <c r="J2" s="211" t="s">
        <v>151</v>
      </c>
      <c r="K2" s="464"/>
      <c r="L2" s="481"/>
    </row>
    <row r="3" spans="1:12" ht="13" x14ac:dyDescent="0.25">
      <c r="A3" s="212" t="s">
        <v>9</v>
      </c>
      <c r="B3" s="465" t="s">
        <v>483</v>
      </c>
      <c r="C3" s="465"/>
      <c r="D3" s="465"/>
      <c r="E3" s="213" t="s">
        <v>150</v>
      </c>
      <c r="F3" s="488" t="s">
        <v>484</v>
      </c>
      <c r="G3" s="488"/>
      <c r="H3" s="488"/>
      <c r="I3" s="488"/>
      <c r="J3" s="213" t="s">
        <v>151</v>
      </c>
      <c r="K3" s="471"/>
      <c r="L3" s="482"/>
    </row>
    <row r="4" spans="1:12" ht="13" x14ac:dyDescent="0.25">
      <c r="A4" s="214" t="s">
        <v>10</v>
      </c>
      <c r="B4" s="483" t="s">
        <v>485</v>
      </c>
      <c r="C4" s="483"/>
      <c r="D4" s="483"/>
      <c r="E4" s="215" t="s">
        <v>150</v>
      </c>
      <c r="F4" s="484" t="s">
        <v>486</v>
      </c>
      <c r="G4" s="485"/>
      <c r="H4" s="485"/>
      <c r="I4" s="485"/>
      <c r="J4" s="215" t="s">
        <v>151</v>
      </c>
      <c r="K4" s="486"/>
      <c r="L4" s="487"/>
    </row>
    <row r="5" spans="1:12" ht="13" x14ac:dyDescent="0.25">
      <c r="A5" s="212" t="s">
        <v>11</v>
      </c>
      <c r="B5" s="469"/>
      <c r="C5" s="469"/>
      <c r="D5" s="469"/>
      <c r="E5" s="213" t="s">
        <v>150</v>
      </c>
      <c r="F5" s="470"/>
      <c r="G5" s="471"/>
      <c r="H5" s="471"/>
      <c r="I5" s="471"/>
      <c r="J5" s="213" t="s">
        <v>151</v>
      </c>
      <c r="K5" s="469"/>
      <c r="L5" s="472"/>
    </row>
    <row r="6" spans="1:12" ht="13" x14ac:dyDescent="0.25">
      <c r="A6" s="216" t="s">
        <v>12</v>
      </c>
      <c r="B6" s="473"/>
      <c r="C6" s="473"/>
      <c r="D6" s="473"/>
      <c r="E6" s="217" t="s">
        <v>150</v>
      </c>
      <c r="F6" s="474"/>
      <c r="G6" s="475"/>
      <c r="H6" s="475"/>
      <c r="I6" s="475"/>
      <c r="J6" s="217" t="s">
        <v>151</v>
      </c>
      <c r="K6" s="473"/>
      <c r="L6" s="476"/>
    </row>
    <row r="7" spans="1:12" ht="13.5" thickBot="1" x14ac:dyDescent="0.3">
      <c r="A7" s="218" t="s">
        <v>13</v>
      </c>
      <c r="B7" s="466"/>
      <c r="C7" s="466"/>
      <c r="D7" s="466"/>
      <c r="E7" s="219" t="s">
        <v>150</v>
      </c>
      <c r="F7" s="467"/>
      <c r="G7" s="468"/>
      <c r="H7" s="468"/>
      <c r="I7" s="468"/>
      <c r="J7" s="220" t="s">
        <v>151</v>
      </c>
      <c r="K7" s="466"/>
      <c r="L7" s="477"/>
    </row>
    <row r="8" spans="1:12" ht="13" x14ac:dyDescent="0.25">
      <c r="A8" s="532" t="s">
        <v>152</v>
      </c>
      <c r="B8" s="535" t="s">
        <v>256</v>
      </c>
      <c r="C8" s="538" t="s">
        <v>153</v>
      </c>
      <c r="D8" s="541" t="s">
        <v>154</v>
      </c>
      <c r="E8" s="544" t="s">
        <v>155</v>
      </c>
      <c r="F8" s="545"/>
      <c r="G8" s="545"/>
      <c r="H8" s="545"/>
      <c r="I8" s="545"/>
      <c r="J8" s="546"/>
      <c r="K8" s="524" t="s">
        <v>156</v>
      </c>
      <c r="L8" s="525"/>
    </row>
    <row r="9" spans="1:12" ht="13.5" x14ac:dyDescent="0.25">
      <c r="A9" s="533"/>
      <c r="B9" s="536"/>
      <c r="C9" s="539"/>
      <c r="D9" s="542"/>
      <c r="E9" s="221" t="s">
        <v>8</v>
      </c>
      <c r="F9" s="222" t="s">
        <v>9</v>
      </c>
      <c r="G9" s="222" t="s">
        <v>10</v>
      </c>
      <c r="H9" s="222" t="s">
        <v>11</v>
      </c>
      <c r="I9" s="222" t="s">
        <v>12</v>
      </c>
      <c r="J9" s="223" t="s">
        <v>13</v>
      </c>
      <c r="K9" s="526" t="s">
        <v>157</v>
      </c>
      <c r="L9" s="528" t="s">
        <v>158</v>
      </c>
    </row>
    <row r="10" spans="1:12" ht="13" thickBot="1" x14ac:dyDescent="0.3">
      <c r="A10" s="534"/>
      <c r="B10" s="537"/>
      <c r="C10" s="540"/>
      <c r="D10" s="543"/>
      <c r="E10" s="224" t="s">
        <v>159</v>
      </c>
      <c r="F10" s="225" t="s">
        <v>159</v>
      </c>
      <c r="G10" s="225" t="s">
        <v>159</v>
      </c>
      <c r="H10" s="225" t="s">
        <v>159</v>
      </c>
      <c r="I10" s="225" t="s">
        <v>159</v>
      </c>
      <c r="J10" s="226" t="s">
        <v>159</v>
      </c>
      <c r="K10" s="527"/>
      <c r="L10" s="529"/>
    </row>
    <row r="11" spans="1:12" ht="37.5" x14ac:dyDescent="0.25">
      <c r="A11" s="227">
        <v>1</v>
      </c>
      <c r="B11" s="246" t="s">
        <v>487</v>
      </c>
      <c r="C11" s="247" t="s">
        <v>160</v>
      </c>
      <c r="D11" s="281">
        <v>2</v>
      </c>
      <c r="E11" s="230">
        <v>64</v>
      </c>
      <c r="F11" s="230">
        <v>52.15</v>
      </c>
      <c r="G11" s="230">
        <v>64</v>
      </c>
      <c r="H11" s="230"/>
      <c r="I11" s="230"/>
      <c r="J11" s="230"/>
      <c r="K11" s="231">
        <f t="shared" ref="K11:K18" si="0">AVERAGE(E11:J11)</f>
        <v>60.050000000000004</v>
      </c>
      <c r="L11" s="232">
        <f t="shared" ref="L11:L18" si="1">K11*D11</f>
        <v>120.10000000000001</v>
      </c>
    </row>
    <row r="12" spans="1:12" ht="25" x14ac:dyDescent="0.25">
      <c r="A12" s="234">
        <v>2</v>
      </c>
      <c r="B12" s="235" t="s">
        <v>488</v>
      </c>
      <c r="C12" s="240" t="s">
        <v>160</v>
      </c>
      <c r="D12" s="282">
        <v>2</v>
      </c>
      <c r="E12" s="237">
        <v>71</v>
      </c>
      <c r="F12" s="237">
        <v>74.650000000000006</v>
      </c>
      <c r="G12" s="237">
        <v>75</v>
      </c>
      <c r="H12" s="237"/>
      <c r="I12" s="237"/>
      <c r="J12" s="237"/>
      <c r="K12" s="238">
        <f t="shared" si="0"/>
        <v>73.55</v>
      </c>
      <c r="L12" s="239">
        <f t="shared" si="1"/>
        <v>147.1</v>
      </c>
    </row>
    <row r="13" spans="1:12" ht="25" x14ac:dyDescent="0.25">
      <c r="A13" s="234">
        <v>3</v>
      </c>
      <c r="B13" s="283" t="s">
        <v>418</v>
      </c>
      <c r="C13" s="236" t="s">
        <v>161</v>
      </c>
      <c r="D13" s="282">
        <v>1</v>
      </c>
      <c r="E13" s="237">
        <v>199</v>
      </c>
      <c r="F13" s="237">
        <v>199.9</v>
      </c>
      <c r="G13" s="237">
        <v>189.9</v>
      </c>
      <c r="H13" s="237"/>
      <c r="I13" s="237"/>
      <c r="J13" s="237"/>
      <c r="K13" s="238">
        <f t="shared" si="0"/>
        <v>196.26666666666665</v>
      </c>
      <c r="L13" s="239">
        <f t="shared" si="1"/>
        <v>196.26666666666665</v>
      </c>
    </row>
    <row r="14" spans="1:12" ht="25" x14ac:dyDescent="0.25">
      <c r="A14" s="234">
        <v>4</v>
      </c>
      <c r="B14" s="283" t="s">
        <v>489</v>
      </c>
      <c r="C14" s="236" t="s">
        <v>161</v>
      </c>
      <c r="D14" s="282">
        <v>2</v>
      </c>
      <c r="E14" s="237">
        <v>18</v>
      </c>
      <c r="F14" s="237">
        <v>14.99</v>
      </c>
      <c r="G14" s="237">
        <v>15.99</v>
      </c>
      <c r="H14" s="237"/>
      <c r="I14" s="237"/>
      <c r="J14" s="237"/>
      <c r="K14" s="238">
        <f t="shared" si="0"/>
        <v>16.326666666666668</v>
      </c>
      <c r="L14" s="239">
        <f t="shared" si="1"/>
        <v>32.653333333333336</v>
      </c>
    </row>
    <row r="15" spans="1:12" x14ac:dyDescent="0.25">
      <c r="A15" s="234">
        <v>5</v>
      </c>
      <c r="B15" s="283" t="s">
        <v>490</v>
      </c>
      <c r="C15" s="236" t="s">
        <v>153</v>
      </c>
      <c r="D15" s="282">
        <v>1</v>
      </c>
      <c r="E15" s="237">
        <v>14.85</v>
      </c>
      <c r="F15" s="237">
        <v>19.149999999999999</v>
      </c>
      <c r="G15" s="237">
        <v>14</v>
      </c>
      <c r="H15" s="237"/>
      <c r="I15" s="237"/>
      <c r="J15" s="237"/>
      <c r="K15" s="238">
        <f t="shared" si="0"/>
        <v>16</v>
      </c>
      <c r="L15" s="239">
        <f t="shared" si="1"/>
        <v>16</v>
      </c>
    </row>
    <row r="16" spans="1:12" x14ac:dyDescent="0.25">
      <c r="A16" s="234">
        <v>6</v>
      </c>
      <c r="B16" s="283" t="s">
        <v>419</v>
      </c>
      <c r="C16" s="284" t="s">
        <v>153</v>
      </c>
      <c r="D16" s="285">
        <v>1</v>
      </c>
      <c r="E16" s="237">
        <v>39.9</v>
      </c>
      <c r="F16" s="237">
        <v>39.020000000000003</v>
      </c>
      <c r="G16" s="237">
        <v>39.99</v>
      </c>
      <c r="H16" s="237"/>
      <c r="I16" s="237"/>
      <c r="J16" s="237"/>
      <c r="K16" s="238">
        <f t="shared" si="0"/>
        <v>39.636666666666663</v>
      </c>
      <c r="L16" s="239">
        <f t="shared" si="1"/>
        <v>39.636666666666663</v>
      </c>
    </row>
    <row r="17" spans="1:12" x14ac:dyDescent="0.25">
      <c r="A17" s="234">
        <v>7</v>
      </c>
      <c r="B17" s="283" t="s">
        <v>334</v>
      </c>
      <c r="C17" s="284" t="s">
        <v>161</v>
      </c>
      <c r="D17" s="285">
        <v>2</v>
      </c>
      <c r="E17" s="237">
        <v>59.9</v>
      </c>
      <c r="F17" s="237">
        <v>59.99</v>
      </c>
      <c r="G17" s="237">
        <v>52.14</v>
      </c>
      <c r="H17" s="237"/>
      <c r="I17" s="237"/>
      <c r="J17" s="237"/>
      <c r="K17" s="238">
        <f t="shared" si="0"/>
        <v>57.343333333333334</v>
      </c>
      <c r="L17" s="239">
        <f t="shared" si="1"/>
        <v>114.68666666666667</v>
      </c>
    </row>
    <row r="18" spans="1:12" ht="13" thickBot="1" x14ac:dyDescent="0.3">
      <c r="A18" s="234">
        <v>8</v>
      </c>
      <c r="B18" s="283" t="s">
        <v>491</v>
      </c>
      <c r="C18" s="284" t="s">
        <v>153</v>
      </c>
      <c r="D18" s="286">
        <v>2</v>
      </c>
      <c r="E18" s="237">
        <v>39.9</v>
      </c>
      <c r="F18" s="237">
        <v>33.590000000000003</v>
      </c>
      <c r="G18" s="237">
        <v>39.49</v>
      </c>
      <c r="H18" s="237"/>
      <c r="I18" s="237"/>
      <c r="J18" s="237"/>
      <c r="K18" s="238">
        <f t="shared" si="0"/>
        <v>37.660000000000004</v>
      </c>
      <c r="L18" s="239">
        <f t="shared" si="1"/>
        <v>75.320000000000007</v>
      </c>
    </row>
    <row r="19" spans="1:12" ht="13.5" customHeight="1" thickBot="1" x14ac:dyDescent="0.3">
      <c r="A19" s="453" t="s">
        <v>257</v>
      </c>
      <c r="B19" s="454"/>
      <c r="C19" s="454"/>
      <c r="D19" s="455"/>
      <c r="E19" s="241"/>
      <c r="F19" s="242"/>
      <c r="G19" s="242"/>
      <c r="H19" s="242"/>
      <c r="I19" s="242"/>
      <c r="J19" s="243"/>
      <c r="K19" s="530">
        <f>SUM(L11:L18)</f>
        <v>741.76333333333343</v>
      </c>
      <c r="L19" s="531"/>
    </row>
    <row r="20" spans="1:12" ht="13" thickBot="1" x14ac:dyDescent="0.3"/>
    <row r="21" spans="1:12" ht="13.5" thickBot="1" x14ac:dyDescent="0.35">
      <c r="A21" s="453" t="s">
        <v>258</v>
      </c>
      <c r="B21" s="454"/>
      <c r="C21" s="454"/>
      <c r="D21" s="454"/>
      <c r="E21" s="454"/>
      <c r="F21" s="454"/>
      <c r="G21" s="454"/>
      <c r="H21" s="454"/>
      <c r="I21" s="454"/>
      <c r="J21" s="455"/>
      <c r="K21" s="456">
        <f>K19/12</f>
        <v>61.813611111111122</v>
      </c>
      <c r="L21" s="457"/>
    </row>
    <row r="23" spans="1:12" ht="13" thickBot="1" x14ac:dyDescent="0.3">
      <c r="A23" s="81"/>
      <c r="L23" s="82"/>
    </row>
    <row r="24" spans="1:12" ht="15" thickBot="1" x14ac:dyDescent="0.3">
      <c r="A24" s="458" t="s">
        <v>162</v>
      </c>
      <c r="B24" s="459"/>
      <c r="C24" s="459"/>
      <c r="D24" s="459"/>
      <c r="E24" s="459"/>
      <c r="F24" s="459"/>
      <c r="G24" s="459"/>
      <c r="H24" s="459"/>
      <c r="I24" s="459"/>
      <c r="J24" s="459"/>
      <c r="K24" s="460">
        <f>K21</f>
        <v>61.813611111111122</v>
      </c>
      <c r="L24" s="461"/>
    </row>
    <row r="26" spans="1:12" ht="13" thickBot="1" x14ac:dyDescent="0.3"/>
    <row r="27" spans="1:12" x14ac:dyDescent="0.25">
      <c r="A27" s="506"/>
      <c r="B27" s="507"/>
      <c r="C27" s="512" t="s">
        <v>163</v>
      </c>
      <c r="D27" s="515"/>
      <c r="E27" s="516"/>
      <c r="F27" s="516"/>
      <c r="G27" s="516"/>
      <c r="H27" s="516"/>
      <c r="I27" s="516"/>
      <c r="J27" s="516"/>
      <c r="K27" s="516"/>
      <c r="L27" s="517"/>
    </row>
    <row r="28" spans="1:12" x14ac:dyDescent="0.25">
      <c r="A28" s="508"/>
      <c r="B28" s="509"/>
      <c r="C28" s="513"/>
      <c r="D28" s="518"/>
      <c r="E28" s="519"/>
      <c r="F28" s="519"/>
      <c r="G28" s="519"/>
      <c r="H28" s="519"/>
      <c r="I28" s="519"/>
      <c r="J28" s="519"/>
      <c r="K28" s="519"/>
      <c r="L28" s="520"/>
    </row>
    <row r="29" spans="1:12" x14ac:dyDescent="0.25">
      <c r="A29" s="508"/>
      <c r="B29" s="509"/>
      <c r="C29" s="513"/>
      <c r="D29" s="518"/>
      <c r="E29" s="519"/>
      <c r="F29" s="519"/>
      <c r="G29" s="519"/>
      <c r="H29" s="519"/>
      <c r="I29" s="519"/>
      <c r="J29" s="519"/>
      <c r="K29" s="519"/>
      <c r="L29" s="520"/>
    </row>
    <row r="30" spans="1:12" ht="13" thickBot="1" x14ac:dyDescent="0.3">
      <c r="A30" s="510"/>
      <c r="B30" s="511"/>
      <c r="C30" s="514"/>
      <c r="D30" s="521"/>
      <c r="E30" s="522"/>
      <c r="F30" s="522"/>
      <c r="G30" s="522"/>
      <c r="H30" s="522"/>
      <c r="I30" s="522"/>
      <c r="J30" s="522"/>
      <c r="K30" s="522"/>
      <c r="L30" s="523"/>
    </row>
    <row r="32" spans="1:12" ht="13" thickBot="1" x14ac:dyDescent="0.3"/>
    <row r="33" spans="1:12" x14ac:dyDescent="0.25">
      <c r="A33" s="489" t="s">
        <v>458</v>
      </c>
      <c r="B33" s="490"/>
      <c r="C33" s="490"/>
      <c r="D33" s="490"/>
      <c r="E33" s="490"/>
      <c r="F33" s="490"/>
      <c r="G33" s="490"/>
      <c r="H33" s="490"/>
      <c r="I33" s="490"/>
      <c r="J33" s="490"/>
      <c r="K33" s="490"/>
      <c r="L33" s="491"/>
    </row>
    <row r="34" spans="1:12" x14ac:dyDescent="0.25">
      <c r="A34" s="492"/>
      <c r="B34" s="421"/>
      <c r="C34" s="421"/>
      <c r="D34" s="421"/>
      <c r="E34" s="421"/>
      <c r="F34" s="421"/>
      <c r="G34" s="421"/>
      <c r="H34" s="421"/>
      <c r="I34" s="421"/>
      <c r="J34" s="421"/>
      <c r="K34" s="421"/>
      <c r="L34" s="493"/>
    </row>
    <row r="35" spans="1:12" x14ac:dyDescent="0.25">
      <c r="A35" s="492"/>
      <c r="B35" s="421"/>
      <c r="C35" s="421"/>
      <c r="D35" s="421"/>
      <c r="E35" s="421"/>
      <c r="F35" s="421"/>
      <c r="G35" s="421"/>
      <c r="H35" s="421"/>
      <c r="I35" s="421"/>
      <c r="J35" s="421"/>
      <c r="K35" s="421"/>
      <c r="L35" s="493"/>
    </row>
    <row r="36" spans="1:12" x14ac:dyDescent="0.25">
      <c r="A36" s="492"/>
      <c r="B36" s="421"/>
      <c r="C36" s="421"/>
      <c r="D36" s="421"/>
      <c r="E36" s="421"/>
      <c r="F36" s="421"/>
      <c r="G36" s="421"/>
      <c r="H36" s="421"/>
      <c r="I36" s="421"/>
      <c r="J36" s="421"/>
      <c r="K36" s="421"/>
      <c r="L36" s="493"/>
    </row>
    <row r="37" spans="1:12" ht="13" thickBot="1" x14ac:dyDescent="0.3">
      <c r="A37" s="494"/>
      <c r="B37" s="495"/>
      <c r="C37" s="495"/>
      <c r="D37" s="495"/>
      <c r="E37" s="495"/>
      <c r="F37" s="495"/>
      <c r="G37" s="495"/>
      <c r="H37" s="495"/>
      <c r="I37" s="495"/>
      <c r="J37" s="495"/>
      <c r="K37" s="495"/>
      <c r="L37" s="496"/>
    </row>
    <row r="38" spans="1:12" ht="13" thickBot="1" x14ac:dyDescent="0.3"/>
    <row r="39" spans="1:12" x14ac:dyDescent="0.25">
      <c r="A39" s="497" t="s">
        <v>230</v>
      </c>
      <c r="B39" s="498"/>
      <c r="C39" s="498"/>
      <c r="D39" s="498"/>
      <c r="E39" s="498"/>
      <c r="F39" s="498"/>
      <c r="G39" s="498"/>
      <c r="H39" s="499"/>
    </row>
    <row r="40" spans="1:12" x14ac:dyDescent="0.25">
      <c r="A40" s="500"/>
      <c r="B40" s="501"/>
      <c r="C40" s="501"/>
      <c r="D40" s="501"/>
      <c r="E40" s="501"/>
      <c r="F40" s="501"/>
      <c r="G40" s="501"/>
      <c r="H40" s="502"/>
    </row>
    <row r="41" spans="1:12" x14ac:dyDescent="0.25">
      <c r="A41" s="500"/>
      <c r="B41" s="501"/>
      <c r="C41" s="501"/>
      <c r="D41" s="501"/>
      <c r="E41" s="501"/>
      <c r="F41" s="501"/>
      <c r="G41" s="501"/>
      <c r="H41" s="502"/>
    </row>
    <row r="42" spans="1:12" ht="13" thickBot="1" x14ac:dyDescent="0.3">
      <c r="A42" s="503"/>
      <c r="B42" s="504"/>
      <c r="C42" s="504"/>
      <c r="D42" s="504"/>
      <c r="E42" s="504"/>
      <c r="F42" s="504"/>
      <c r="G42" s="504"/>
      <c r="H42" s="505"/>
    </row>
  </sheetData>
  <mergeCells count="38">
    <mergeCell ref="K8:L8"/>
    <mergeCell ref="K9:K10"/>
    <mergeCell ref="L9:L10"/>
    <mergeCell ref="A19:D19"/>
    <mergeCell ref="K19:L19"/>
    <mergeCell ref="A8:A10"/>
    <mergeCell ref="B8:B10"/>
    <mergeCell ref="C8:C10"/>
    <mergeCell ref="D8:D10"/>
    <mergeCell ref="E8:J8"/>
    <mergeCell ref="A33:L37"/>
    <mergeCell ref="A39:H42"/>
    <mergeCell ref="A27:B30"/>
    <mergeCell ref="C27:C30"/>
    <mergeCell ref="D27:L30"/>
    <mergeCell ref="A1:L1"/>
    <mergeCell ref="K2:L2"/>
    <mergeCell ref="K3:L3"/>
    <mergeCell ref="B4:D4"/>
    <mergeCell ref="F4:I4"/>
    <mergeCell ref="K4:L4"/>
    <mergeCell ref="F3:I3"/>
    <mergeCell ref="A21:J21"/>
    <mergeCell ref="K21:L21"/>
    <mergeCell ref="A24:J24"/>
    <mergeCell ref="K24:L24"/>
    <mergeCell ref="B2:D2"/>
    <mergeCell ref="F2:I2"/>
    <mergeCell ref="B3:D3"/>
    <mergeCell ref="B7:D7"/>
    <mergeCell ref="F7:I7"/>
    <mergeCell ref="B5:D5"/>
    <mergeCell ref="F5:I5"/>
    <mergeCell ref="K5:L5"/>
    <mergeCell ref="B6:D6"/>
    <mergeCell ref="F6:I6"/>
    <mergeCell ref="K6:L6"/>
    <mergeCell ref="K7:L7"/>
  </mergeCells>
  <hyperlinks>
    <hyperlink ref="F2" r:id="rId1" xr:uid="{D07C42D5-A748-45BA-B24D-B4A8141131AD}"/>
    <hyperlink ref="F3:I3" r:id="rId2" display="atendimento.b2b@empresas.americanas.com" xr:uid="{EAFECE1C-6926-4FC7-8F76-370A977887CF}"/>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71"/>
  <sheetViews>
    <sheetView topLeftCell="A23" workbookViewId="0">
      <selection activeCell="D28" sqref="D28"/>
    </sheetView>
  </sheetViews>
  <sheetFormatPr defaultRowHeight="12.5" x14ac:dyDescent="0.25"/>
  <cols>
    <col min="1" max="1" width="3.7265625" style="244" bestFit="1" customWidth="1"/>
    <col min="2" max="2" width="47.7265625" customWidth="1"/>
    <col min="3" max="3" width="6.7265625" customWidth="1"/>
    <col min="4" max="4" width="5.54296875" customWidth="1"/>
    <col min="5" max="5" width="9.1796875" customWidth="1"/>
    <col min="6" max="6" width="8.81640625" customWidth="1"/>
    <col min="7" max="7" width="8.7265625" customWidth="1"/>
    <col min="8" max="8" width="9" customWidth="1"/>
    <col min="9" max="9" width="9.1796875" customWidth="1"/>
    <col min="10" max="10" width="9.26953125" customWidth="1"/>
    <col min="11" max="11" width="10" customWidth="1"/>
    <col min="12" max="12" width="11"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78" t="s">
        <v>414</v>
      </c>
      <c r="B1" s="479"/>
      <c r="C1" s="479"/>
      <c r="D1" s="479"/>
      <c r="E1" s="479"/>
      <c r="F1" s="479"/>
      <c r="G1" s="479"/>
      <c r="H1" s="479"/>
      <c r="I1" s="479"/>
      <c r="J1" s="479"/>
      <c r="K1" s="479"/>
      <c r="L1" s="480"/>
    </row>
    <row r="2" spans="1:12" ht="13.5" customHeight="1" x14ac:dyDescent="0.25">
      <c r="A2" s="248" t="s">
        <v>8</v>
      </c>
      <c r="B2" s="575" t="s">
        <v>492</v>
      </c>
      <c r="C2" s="473"/>
      <c r="D2" s="473"/>
      <c r="E2" s="217" t="s">
        <v>150</v>
      </c>
      <c r="F2" s="576" t="s">
        <v>493</v>
      </c>
      <c r="G2" s="577"/>
      <c r="H2" s="577"/>
      <c r="I2" s="577"/>
      <c r="J2" s="211" t="s">
        <v>151</v>
      </c>
      <c r="K2" s="464"/>
      <c r="L2" s="481"/>
    </row>
    <row r="3" spans="1:12" ht="13.5" thickBot="1" x14ac:dyDescent="0.3">
      <c r="A3" s="249" t="s">
        <v>9</v>
      </c>
      <c r="B3" s="578" t="s">
        <v>494</v>
      </c>
      <c r="C3" s="466"/>
      <c r="D3" s="466"/>
      <c r="E3" s="213" t="s">
        <v>150</v>
      </c>
      <c r="F3" s="579" t="s">
        <v>495</v>
      </c>
      <c r="G3" s="580"/>
      <c r="H3" s="580"/>
      <c r="I3" s="581"/>
      <c r="J3" s="213" t="s">
        <v>151</v>
      </c>
      <c r="K3" s="469"/>
      <c r="L3" s="472"/>
    </row>
    <row r="4" spans="1:12" ht="13" x14ac:dyDescent="0.25">
      <c r="A4" s="250" t="s">
        <v>10</v>
      </c>
      <c r="B4" s="582" t="s">
        <v>496</v>
      </c>
      <c r="C4" s="464"/>
      <c r="D4" s="464"/>
      <c r="E4" s="215" t="s">
        <v>150</v>
      </c>
      <c r="F4" s="583" t="s">
        <v>497</v>
      </c>
      <c r="G4" s="584"/>
      <c r="H4" s="584"/>
      <c r="I4" s="584"/>
      <c r="J4" s="215" t="s">
        <v>151</v>
      </c>
      <c r="K4" s="486"/>
      <c r="L4" s="487"/>
    </row>
    <row r="5" spans="1:12" ht="13" x14ac:dyDescent="0.25">
      <c r="A5" s="249" t="s">
        <v>11</v>
      </c>
      <c r="B5" s="585"/>
      <c r="C5" s="469"/>
      <c r="D5" s="469"/>
      <c r="E5" s="213" t="s">
        <v>150</v>
      </c>
      <c r="F5" s="470"/>
      <c r="G5" s="471"/>
      <c r="H5" s="471"/>
      <c r="I5" s="471"/>
      <c r="J5" s="213" t="s">
        <v>151</v>
      </c>
      <c r="K5" s="469"/>
      <c r="L5" s="472"/>
    </row>
    <row r="6" spans="1:12" ht="13" x14ac:dyDescent="0.25">
      <c r="A6" s="250" t="s">
        <v>12</v>
      </c>
      <c r="B6" s="586"/>
      <c r="C6" s="486"/>
      <c r="D6" s="486"/>
      <c r="E6" s="215" t="s">
        <v>150</v>
      </c>
      <c r="F6" s="587"/>
      <c r="G6" s="486"/>
      <c r="H6" s="486"/>
      <c r="I6" s="486"/>
      <c r="J6" s="215" t="s">
        <v>151</v>
      </c>
      <c r="K6" s="486"/>
      <c r="L6" s="487"/>
    </row>
    <row r="7" spans="1:12" ht="13.5" thickBot="1" x14ac:dyDescent="0.3">
      <c r="A7" s="251" t="s">
        <v>13</v>
      </c>
      <c r="B7" s="578"/>
      <c r="C7" s="466"/>
      <c r="D7" s="466"/>
      <c r="E7" s="219" t="s">
        <v>150</v>
      </c>
      <c r="F7" s="579"/>
      <c r="G7" s="580"/>
      <c r="H7" s="580"/>
      <c r="I7" s="581"/>
      <c r="J7" s="220" t="s">
        <v>151</v>
      </c>
      <c r="K7" s="466"/>
      <c r="L7" s="477"/>
    </row>
    <row r="8" spans="1:12" ht="13" x14ac:dyDescent="0.25">
      <c r="A8" s="532" t="s">
        <v>152</v>
      </c>
      <c r="B8" s="535" t="s">
        <v>281</v>
      </c>
      <c r="C8" s="538" t="s">
        <v>153</v>
      </c>
      <c r="D8" s="541" t="s">
        <v>154</v>
      </c>
      <c r="E8" s="544" t="s">
        <v>155</v>
      </c>
      <c r="F8" s="545"/>
      <c r="G8" s="545"/>
      <c r="H8" s="545"/>
      <c r="I8" s="545"/>
      <c r="J8" s="546"/>
      <c r="K8" s="524" t="s">
        <v>156</v>
      </c>
      <c r="L8" s="525"/>
    </row>
    <row r="9" spans="1:12" ht="13.5" x14ac:dyDescent="0.25">
      <c r="A9" s="533"/>
      <c r="B9" s="573"/>
      <c r="C9" s="539"/>
      <c r="D9" s="542"/>
      <c r="E9" s="221" t="s">
        <v>8</v>
      </c>
      <c r="F9" s="222" t="s">
        <v>9</v>
      </c>
      <c r="G9" s="222" t="s">
        <v>10</v>
      </c>
      <c r="H9" s="222" t="s">
        <v>11</v>
      </c>
      <c r="I9" s="222" t="s">
        <v>12</v>
      </c>
      <c r="J9" s="223" t="s">
        <v>13</v>
      </c>
      <c r="K9" s="526" t="s">
        <v>157</v>
      </c>
      <c r="L9" s="528" t="s">
        <v>158</v>
      </c>
    </row>
    <row r="10" spans="1:12" ht="13" thickBot="1" x14ac:dyDescent="0.3">
      <c r="A10" s="590"/>
      <c r="B10" s="591"/>
      <c r="C10" s="592"/>
      <c r="D10" s="593"/>
      <c r="E10" s="269" t="s">
        <v>159</v>
      </c>
      <c r="F10" s="270" t="s">
        <v>159</v>
      </c>
      <c r="G10" s="270" t="s">
        <v>159</v>
      </c>
      <c r="H10" s="270" t="s">
        <v>159</v>
      </c>
      <c r="I10" s="270" t="s">
        <v>159</v>
      </c>
      <c r="J10" s="271" t="s">
        <v>159</v>
      </c>
      <c r="K10" s="588"/>
      <c r="L10" s="589"/>
    </row>
    <row r="11" spans="1:12" s="233" customFormat="1" ht="65" x14ac:dyDescent="0.25">
      <c r="A11" s="252">
        <v>1</v>
      </c>
      <c r="B11" s="273" t="s">
        <v>259</v>
      </c>
      <c r="C11" s="274" t="s">
        <v>277</v>
      </c>
      <c r="D11" s="287">
        <v>15</v>
      </c>
      <c r="E11" s="253">
        <v>2.09</v>
      </c>
      <c r="F11" s="253">
        <v>2.69</v>
      </c>
      <c r="G11" s="253">
        <v>1.99</v>
      </c>
      <c r="H11" s="253"/>
      <c r="I11" s="253"/>
      <c r="J11" s="253"/>
      <c r="K11" s="231">
        <f>AVERAGE(E11:J11)</f>
        <v>2.2566666666666664</v>
      </c>
      <c r="L11" s="232">
        <f>K11*D11</f>
        <v>33.849999999999994</v>
      </c>
    </row>
    <row r="12" spans="1:12" s="233" customFormat="1" ht="13" x14ac:dyDescent="0.25">
      <c r="A12" s="234">
        <v>2</v>
      </c>
      <c r="B12" s="266" t="s">
        <v>260</v>
      </c>
      <c r="C12" s="268" t="s">
        <v>278</v>
      </c>
      <c r="D12" s="288">
        <v>4</v>
      </c>
      <c r="E12" s="237">
        <v>8.74</v>
      </c>
      <c r="F12" s="237">
        <v>9.99</v>
      </c>
      <c r="G12" s="237">
        <v>5.99</v>
      </c>
      <c r="H12" s="237"/>
      <c r="I12" s="237"/>
      <c r="J12" s="237"/>
      <c r="K12" s="238">
        <f>AVERAGE(E12:J12)</f>
        <v>8.24</v>
      </c>
      <c r="L12" s="239">
        <f>K12*D12</f>
        <v>32.96</v>
      </c>
    </row>
    <row r="13" spans="1:12" s="233" customFormat="1" ht="39" x14ac:dyDescent="0.25">
      <c r="A13" s="234">
        <v>3</v>
      </c>
      <c r="B13" s="267" t="s">
        <v>261</v>
      </c>
      <c r="C13" s="268" t="s">
        <v>278</v>
      </c>
      <c r="D13" s="288">
        <v>8</v>
      </c>
      <c r="E13" s="237">
        <v>27.99</v>
      </c>
      <c r="F13" s="237">
        <v>29.99</v>
      </c>
      <c r="G13" s="237">
        <v>16.989999999999998</v>
      </c>
      <c r="H13" s="237"/>
      <c r="I13" s="237"/>
      <c r="J13" s="237"/>
      <c r="K13" s="238">
        <f>AVERAGE(E13:J13)</f>
        <v>24.99</v>
      </c>
      <c r="L13" s="239">
        <f>K13*D13</f>
        <v>199.92</v>
      </c>
    </row>
    <row r="14" spans="1:12" s="233" customFormat="1" ht="52" x14ac:dyDescent="0.25">
      <c r="A14" s="234">
        <v>4</v>
      </c>
      <c r="B14" s="267" t="s">
        <v>262</v>
      </c>
      <c r="C14" s="268" t="s">
        <v>278</v>
      </c>
      <c r="D14" s="288">
        <v>10</v>
      </c>
      <c r="E14" s="237">
        <v>2.89</v>
      </c>
      <c r="F14" s="237">
        <v>2.89</v>
      </c>
      <c r="G14" s="237">
        <v>3.09</v>
      </c>
      <c r="H14" s="237"/>
      <c r="I14" s="237"/>
      <c r="J14" s="237"/>
      <c r="K14" s="238">
        <f t="shared" ref="K14:K33" si="0">AVERAGE(E14:J14)</f>
        <v>2.956666666666667</v>
      </c>
      <c r="L14" s="239">
        <f>K14*D14</f>
        <v>29.56666666666667</v>
      </c>
    </row>
    <row r="15" spans="1:12" s="233" customFormat="1" ht="78" x14ac:dyDescent="0.25">
      <c r="A15" s="234">
        <v>5</v>
      </c>
      <c r="B15" s="267" t="s">
        <v>459</v>
      </c>
      <c r="C15" s="268" t="s">
        <v>278</v>
      </c>
      <c r="D15" s="288">
        <v>5</v>
      </c>
      <c r="E15" s="237">
        <v>4.0999999999999996</v>
      </c>
      <c r="F15" s="237">
        <v>3.99</v>
      </c>
      <c r="G15" s="237">
        <v>2.89</v>
      </c>
      <c r="H15" s="237"/>
      <c r="I15" s="237"/>
      <c r="J15" s="237"/>
      <c r="K15" s="238">
        <f t="shared" si="0"/>
        <v>3.66</v>
      </c>
      <c r="L15" s="239">
        <f t="shared" ref="L15:L33" si="1">K15*D15</f>
        <v>18.3</v>
      </c>
    </row>
    <row r="16" spans="1:12" s="233" customFormat="1" ht="52" x14ac:dyDescent="0.25">
      <c r="A16" s="234">
        <v>6</v>
      </c>
      <c r="B16" s="267" t="s">
        <v>263</v>
      </c>
      <c r="C16" s="268" t="s">
        <v>278</v>
      </c>
      <c r="D16" s="288">
        <v>10</v>
      </c>
      <c r="E16" s="237">
        <v>2.19</v>
      </c>
      <c r="F16" s="237">
        <v>3.09</v>
      </c>
      <c r="G16" s="237">
        <v>2.29</v>
      </c>
      <c r="H16" s="237"/>
      <c r="I16" s="237"/>
      <c r="J16" s="237"/>
      <c r="K16" s="238">
        <f t="shared" si="0"/>
        <v>2.523333333333333</v>
      </c>
      <c r="L16" s="239">
        <f t="shared" si="1"/>
        <v>25.233333333333331</v>
      </c>
    </row>
    <row r="17" spans="1:12" s="233" customFormat="1" ht="39" x14ac:dyDescent="0.25">
      <c r="A17" s="234">
        <v>7</v>
      </c>
      <c r="B17" s="267" t="s">
        <v>264</v>
      </c>
      <c r="C17" s="268" t="s">
        <v>278</v>
      </c>
      <c r="D17" s="288">
        <v>8</v>
      </c>
      <c r="E17" s="237">
        <v>3.19</v>
      </c>
      <c r="F17" s="237">
        <v>2.29</v>
      </c>
      <c r="G17" s="237">
        <v>2.29</v>
      </c>
      <c r="H17" s="237"/>
      <c r="I17" s="237"/>
      <c r="J17" s="237"/>
      <c r="K17" s="238">
        <f t="shared" si="0"/>
        <v>2.5900000000000003</v>
      </c>
      <c r="L17" s="239">
        <f t="shared" si="1"/>
        <v>20.720000000000002</v>
      </c>
    </row>
    <row r="18" spans="1:12" s="233" customFormat="1" ht="65" x14ac:dyDescent="0.25">
      <c r="A18" s="234">
        <v>8</v>
      </c>
      <c r="B18" s="267" t="s">
        <v>265</v>
      </c>
      <c r="C18" s="268" t="s">
        <v>278</v>
      </c>
      <c r="D18" s="288">
        <v>2</v>
      </c>
      <c r="E18" s="237">
        <v>1.59</v>
      </c>
      <c r="F18" s="237">
        <v>2.9</v>
      </c>
      <c r="G18" s="237">
        <v>1.89</v>
      </c>
      <c r="H18" s="237"/>
      <c r="I18" s="237"/>
      <c r="J18" s="237"/>
      <c r="K18" s="238">
        <f>AVERAGE(E18:J18)</f>
        <v>2.1266666666666665</v>
      </c>
      <c r="L18" s="239">
        <f>K18*D18</f>
        <v>4.253333333333333</v>
      </c>
    </row>
    <row r="19" spans="1:12" s="233" customFormat="1" ht="13" x14ac:dyDescent="0.25">
      <c r="A19" s="234">
        <v>9</v>
      </c>
      <c r="B19" s="267" t="s">
        <v>266</v>
      </c>
      <c r="C19" s="268" t="s">
        <v>278</v>
      </c>
      <c r="D19" s="288">
        <v>2</v>
      </c>
      <c r="E19" s="237">
        <v>11.55</v>
      </c>
      <c r="F19" s="237">
        <v>13.62</v>
      </c>
      <c r="G19" s="237">
        <v>12.49</v>
      </c>
      <c r="H19" s="237"/>
      <c r="I19" s="237"/>
      <c r="J19" s="237"/>
      <c r="K19" s="238">
        <f t="shared" si="0"/>
        <v>12.553333333333335</v>
      </c>
      <c r="L19" s="239">
        <f>K19*D19</f>
        <v>25.106666666666669</v>
      </c>
    </row>
    <row r="20" spans="1:12" s="233" customFormat="1" ht="13" x14ac:dyDescent="0.25">
      <c r="A20" s="234">
        <v>10</v>
      </c>
      <c r="B20" s="267" t="s">
        <v>267</v>
      </c>
      <c r="C20" s="268" t="s">
        <v>280</v>
      </c>
      <c r="D20" s="288">
        <v>5</v>
      </c>
      <c r="E20" s="237">
        <v>4.1900000000000004</v>
      </c>
      <c r="F20" s="237">
        <v>5.39</v>
      </c>
      <c r="G20" s="237">
        <v>4.49</v>
      </c>
      <c r="H20" s="237"/>
      <c r="I20" s="237"/>
      <c r="J20" s="237"/>
      <c r="K20" s="238">
        <f t="shared" si="0"/>
        <v>4.6900000000000004</v>
      </c>
      <c r="L20" s="239">
        <f t="shared" si="1"/>
        <v>23.450000000000003</v>
      </c>
    </row>
    <row r="21" spans="1:12" s="233" customFormat="1" ht="13" x14ac:dyDescent="0.25">
      <c r="A21" s="234">
        <v>11</v>
      </c>
      <c r="B21" s="267" t="s">
        <v>498</v>
      </c>
      <c r="C21" s="268" t="s">
        <v>278</v>
      </c>
      <c r="D21" s="288"/>
      <c r="E21" s="237">
        <v>9.99</v>
      </c>
      <c r="F21" s="237">
        <v>9.19</v>
      </c>
      <c r="G21" s="237">
        <v>8.99</v>
      </c>
      <c r="H21" s="237"/>
      <c r="I21" s="237"/>
      <c r="J21" s="237"/>
      <c r="K21" s="238">
        <f t="shared" si="0"/>
        <v>9.39</v>
      </c>
      <c r="L21" s="239">
        <f t="shared" si="1"/>
        <v>0</v>
      </c>
    </row>
    <row r="22" spans="1:12" s="233" customFormat="1" ht="39" x14ac:dyDescent="0.25">
      <c r="A22" s="234">
        <v>12</v>
      </c>
      <c r="B22" s="267" t="s">
        <v>268</v>
      </c>
      <c r="C22" s="268" t="s">
        <v>278</v>
      </c>
      <c r="D22" s="288">
        <v>5</v>
      </c>
      <c r="E22" s="237">
        <v>11.99</v>
      </c>
      <c r="F22" s="237">
        <v>14.5</v>
      </c>
      <c r="G22" s="237">
        <v>22.9</v>
      </c>
      <c r="H22" s="237"/>
      <c r="I22" s="237"/>
      <c r="J22" s="237"/>
      <c r="K22" s="238">
        <f t="shared" si="0"/>
        <v>16.463333333333335</v>
      </c>
      <c r="L22" s="239">
        <f t="shared" si="1"/>
        <v>82.316666666666677</v>
      </c>
    </row>
    <row r="23" spans="1:12" s="233" customFormat="1" ht="52" x14ac:dyDescent="0.25">
      <c r="A23" s="234">
        <v>13</v>
      </c>
      <c r="B23" s="267" t="s">
        <v>269</v>
      </c>
      <c r="C23" s="268" t="s">
        <v>278</v>
      </c>
      <c r="D23" s="288">
        <v>5</v>
      </c>
      <c r="E23" s="237">
        <v>8.19</v>
      </c>
      <c r="F23" s="237">
        <v>13.5</v>
      </c>
      <c r="G23" s="237">
        <v>21.9</v>
      </c>
      <c r="H23" s="237"/>
      <c r="I23" s="237"/>
      <c r="J23" s="237"/>
      <c r="K23" s="238">
        <f t="shared" si="0"/>
        <v>14.53</v>
      </c>
      <c r="L23" s="239">
        <f t="shared" si="1"/>
        <v>72.649999999999991</v>
      </c>
    </row>
    <row r="24" spans="1:12" s="233" customFormat="1" ht="26" x14ac:dyDescent="0.25">
      <c r="A24" s="234">
        <v>14</v>
      </c>
      <c r="B24" s="267" t="s">
        <v>270</v>
      </c>
      <c r="C24" s="268" t="s">
        <v>278</v>
      </c>
      <c r="D24" s="288">
        <v>5</v>
      </c>
      <c r="E24" s="237">
        <v>7.49</v>
      </c>
      <c r="F24" s="237">
        <v>4.29</v>
      </c>
      <c r="G24" s="237">
        <v>4.29</v>
      </c>
      <c r="H24" s="237"/>
      <c r="I24" s="237"/>
      <c r="J24" s="237"/>
      <c r="K24" s="238">
        <f t="shared" si="0"/>
        <v>5.3566666666666665</v>
      </c>
      <c r="L24" s="239">
        <f t="shared" si="1"/>
        <v>26.783333333333331</v>
      </c>
    </row>
    <row r="25" spans="1:12" s="233" customFormat="1" ht="13" x14ac:dyDescent="0.25">
      <c r="A25" s="234">
        <v>15</v>
      </c>
      <c r="B25" s="267" t="s">
        <v>271</v>
      </c>
      <c r="C25" s="268" t="s">
        <v>278</v>
      </c>
      <c r="D25" s="288">
        <v>10</v>
      </c>
      <c r="E25" s="237">
        <v>6.9</v>
      </c>
      <c r="F25" s="237">
        <v>14.5</v>
      </c>
      <c r="G25" s="237">
        <v>12.99</v>
      </c>
      <c r="H25" s="237"/>
      <c r="I25" s="237"/>
      <c r="J25" s="237"/>
      <c r="K25" s="238">
        <f t="shared" si="0"/>
        <v>11.463333333333333</v>
      </c>
      <c r="L25" s="239">
        <f t="shared" si="1"/>
        <v>114.63333333333333</v>
      </c>
    </row>
    <row r="26" spans="1:12" s="233" customFormat="1" ht="13" x14ac:dyDescent="0.25">
      <c r="A26" s="234">
        <v>16</v>
      </c>
      <c r="B26" s="267" t="s">
        <v>272</v>
      </c>
      <c r="C26" s="268" t="s">
        <v>278</v>
      </c>
      <c r="D26" s="288">
        <v>6</v>
      </c>
      <c r="E26" s="237">
        <v>3.7</v>
      </c>
      <c r="F26" s="237">
        <v>3.99</v>
      </c>
      <c r="G26" s="237">
        <v>2.99</v>
      </c>
      <c r="H26" s="237"/>
      <c r="I26" s="237"/>
      <c r="J26" s="237"/>
      <c r="K26" s="238">
        <f t="shared" si="0"/>
        <v>3.56</v>
      </c>
      <c r="L26" s="239">
        <f t="shared" si="1"/>
        <v>21.36</v>
      </c>
    </row>
    <row r="27" spans="1:12" s="233" customFormat="1" ht="39" x14ac:dyDescent="0.25">
      <c r="A27" s="234">
        <v>17</v>
      </c>
      <c r="B27" s="267" t="s">
        <v>273</v>
      </c>
      <c r="C27" s="268" t="s">
        <v>279</v>
      </c>
      <c r="D27" s="288">
        <v>10</v>
      </c>
      <c r="E27" s="237">
        <v>8.99</v>
      </c>
      <c r="F27" s="237">
        <v>14.99</v>
      </c>
      <c r="G27" s="237">
        <v>5.49</v>
      </c>
      <c r="H27" s="237"/>
      <c r="I27" s="237"/>
      <c r="J27" s="237"/>
      <c r="K27" s="238">
        <f t="shared" si="0"/>
        <v>9.8233333333333324</v>
      </c>
      <c r="L27" s="239">
        <f t="shared" si="1"/>
        <v>98.23333333333332</v>
      </c>
    </row>
    <row r="28" spans="1:12" s="233" customFormat="1" ht="13" x14ac:dyDescent="0.25">
      <c r="A28" s="234">
        <v>18</v>
      </c>
      <c r="B28" s="267" t="s">
        <v>274</v>
      </c>
      <c r="C28" s="268" t="s">
        <v>279</v>
      </c>
      <c r="D28" s="288">
        <v>4</v>
      </c>
      <c r="E28" s="237">
        <v>8.75</v>
      </c>
      <c r="F28" s="237">
        <v>15.5</v>
      </c>
      <c r="G28" s="237">
        <v>10.49</v>
      </c>
      <c r="H28" s="237"/>
      <c r="I28" s="237"/>
      <c r="J28" s="237"/>
      <c r="K28" s="238">
        <f t="shared" si="0"/>
        <v>11.58</v>
      </c>
      <c r="L28" s="239">
        <f t="shared" si="1"/>
        <v>46.32</v>
      </c>
    </row>
    <row r="29" spans="1:12" s="233" customFormat="1" ht="52" x14ac:dyDescent="0.25">
      <c r="A29" s="234">
        <v>19</v>
      </c>
      <c r="B29" s="267" t="s">
        <v>275</v>
      </c>
      <c r="C29" s="268" t="s">
        <v>278</v>
      </c>
      <c r="D29" s="288">
        <v>8</v>
      </c>
      <c r="E29" s="237">
        <v>3.99</v>
      </c>
      <c r="F29" s="237">
        <v>4.29</v>
      </c>
      <c r="G29" s="237">
        <v>3.69</v>
      </c>
      <c r="H29" s="237"/>
      <c r="I29" s="237"/>
      <c r="J29" s="237"/>
      <c r="K29" s="238">
        <f t="shared" si="0"/>
        <v>3.99</v>
      </c>
      <c r="L29" s="239">
        <f t="shared" si="1"/>
        <v>31.92</v>
      </c>
    </row>
    <row r="30" spans="1:12" s="233" customFormat="1" ht="52" x14ac:dyDescent="0.25">
      <c r="A30" s="234">
        <v>20</v>
      </c>
      <c r="B30" s="267" t="s">
        <v>276</v>
      </c>
      <c r="C30" s="268" t="s">
        <v>278</v>
      </c>
      <c r="D30" s="288">
        <v>10</v>
      </c>
      <c r="E30" s="237">
        <v>11.99</v>
      </c>
      <c r="F30" s="237">
        <v>8.09</v>
      </c>
      <c r="G30" s="237">
        <v>12.99</v>
      </c>
      <c r="H30" s="237"/>
      <c r="I30" s="237"/>
      <c r="J30" s="237"/>
      <c r="K30" s="238">
        <f t="shared" si="0"/>
        <v>11.023333333333333</v>
      </c>
      <c r="L30" s="239">
        <f t="shared" si="1"/>
        <v>110.23333333333333</v>
      </c>
    </row>
    <row r="31" spans="1:12" s="233" customFormat="1" ht="13" x14ac:dyDescent="0.25">
      <c r="A31" s="234">
        <v>21</v>
      </c>
      <c r="B31" s="267" t="s">
        <v>499</v>
      </c>
      <c r="C31" s="268" t="s">
        <v>279</v>
      </c>
      <c r="D31" s="288">
        <v>4</v>
      </c>
      <c r="E31" s="237">
        <v>8.7899999999999991</v>
      </c>
      <c r="F31" s="237">
        <v>17.5</v>
      </c>
      <c r="G31" s="237">
        <v>6.49</v>
      </c>
      <c r="H31" s="237"/>
      <c r="I31" s="237"/>
      <c r="J31" s="237"/>
      <c r="K31" s="238">
        <f t="shared" si="0"/>
        <v>10.926666666666668</v>
      </c>
      <c r="L31" s="239">
        <f t="shared" si="1"/>
        <v>43.706666666666671</v>
      </c>
    </row>
    <row r="32" spans="1:12" s="233" customFormat="1" ht="13" x14ac:dyDescent="0.25">
      <c r="A32" s="234">
        <v>22</v>
      </c>
      <c r="B32" s="267" t="s">
        <v>500</v>
      </c>
      <c r="C32" s="268" t="s">
        <v>278</v>
      </c>
      <c r="D32" s="288">
        <v>4</v>
      </c>
      <c r="E32" s="237">
        <v>6.99</v>
      </c>
      <c r="F32" s="237">
        <v>21.99</v>
      </c>
      <c r="G32" s="237">
        <v>8.49</v>
      </c>
      <c r="H32" s="237"/>
      <c r="I32" s="237"/>
      <c r="J32" s="237"/>
      <c r="K32" s="238">
        <f t="shared" si="0"/>
        <v>12.49</v>
      </c>
      <c r="L32" s="239">
        <f t="shared" si="1"/>
        <v>49.96</v>
      </c>
    </row>
    <row r="33" spans="1:12" s="233" customFormat="1" ht="91" x14ac:dyDescent="0.25">
      <c r="A33" s="234">
        <v>23</v>
      </c>
      <c r="B33" s="267" t="s">
        <v>501</v>
      </c>
      <c r="C33" s="268" t="s">
        <v>278</v>
      </c>
      <c r="D33" s="288">
        <v>40</v>
      </c>
      <c r="E33" s="237">
        <v>24.9</v>
      </c>
      <c r="F33" s="237">
        <v>31.17</v>
      </c>
      <c r="G33" s="237">
        <v>24.9</v>
      </c>
      <c r="H33" s="237"/>
      <c r="I33" s="237"/>
      <c r="J33" s="237"/>
      <c r="K33" s="238">
        <f t="shared" si="0"/>
        <v>26.99</v>
      </c>
      <c r="L33" s="239">
        <f t="shared" si="1"/>
        <v>1079.5999999999999</v>
      </c>
    </row>
    <row r="34" spans="1:12" s="233" customFormat="1" ht="12.75" customHeight="1" x14ac:dyDescent="0.25">
      <c r="A34" s="234"/>
      <c r="B34" s="272"/>
      <c r="C34" s="209"/>
      <c r="D34" s="209"/>
      <c r="E34" s="237"/>
      <c r="F34" s="237"/>
      <c r="G34" s="237"/>
      <c r="H34" s="237"/>
      <c r="I34" s="237"/>
      <c r="J34" s="237"/>
      <c r="K34" s="238"/>
      <c r="L34" s="239"/>
    </row>
    <row r="35" spans="1:12" ht="13.5" thickBot="1" x14ac:dyDescent="0.3">
      <c r="A35" s="570" t="s">
        <v>282</v>
      </c>
      <c r="B35" s="571"/>
      <c r="C35" s="571"/>
      <c r="D35" s="571"/>
      <c r="E35" s="571"/>
      <c r="F35" s="571"/>
      <c r="G35" s="571"/>
      <c r="H35" s="571"/>
      <c r="I35" s="571"/>
      <c r="J35" s="572"/>
      <c r="K35" s="530">
        <f>SUM(L11:L34)</f>
        <v>2191.0766666666668</v>
      </c>
      <c r="L35" s="531"/>
    </row>
    <row r="36" spans="1:12" ht="13" thickBot="1" x14ac:dyDescent="0.3"/>
    <row r="37" spans="1:12" ht="13.5" thickBot="1" x14ac:dyDescent="0.35">
      <c r="A37" s="300" t="s">
        <v>283</v>
      </c>
      <c r="B37" s="301"/>
      <c r="C37" s="301"/>
      <c r="D37" s="301"/>
      <c r="E37" s="301"/>
      <c r="F37" s="301"/>
      <c r="G37" s="301"/>
      <c r="H37" s="301"/>
      <c r="I37" s="302" t="s">
        <v>502</v>
      </c>
      <c r="J37" s="303">
        <f>Serv.Limp!I251</f>
        <v>4.3443711538461534</v>
      </c>
      <c r="K37" s="456">
        <f>K35/J37</f>
        <v>504.34840603498287</v>
      </c>
      <c r="L37" s="457"/>
    </row>
    <row r="38" spans="1:12" ht="13" x14ac:dyDescent="0.3">
      <c r="A38" s="289"/>
      <c r="B38" s="289"/>
      <c r="C38" s="289"/>
      <c r="D38" s="289"/>
      <c r="E38" s="289"/>
      <c r="F38" s="289"/>
      <c r="G38" s="289"/>
      <c r="H38" s="289"/>
      <c r="I38" s="289"/>
      <c r="J38" s="289"/>
      <c r="K38" s="290"/>
      <c r="L38" s="290"/>
    </row>
    <row r="39" spans="1:12" ht="12.75" customHeight="1" x14ac:dyDescent="0.25"/>
    <row r="40" spans="1:12" ht="13" thickBot="1" x14ac:dyDescent="0.3"/>
    <row r="41" spans="1:12" ht="13" x14ac:dyDescent="0.25">
      <c r="A41" s="532" t="s">
        <v>152</v>
      </c>
      <c r="B41" s="535" t="s">
        <v>415</v>
      </c>
      <c r="C41" s="538" t="s">
        <v>153</v>
      </c>
      <c r="D41" s="541" t="s">
        <v>154</v>
      </c>
      <c r="E41" s="544" t="s">
        <v>155</v>
      </c>
      <c r="F41" s="545"/>
      <c r="G41" s="545"/>
      <c r="H41" s="545"/>
      <c r="I41" s="545"/>
      <c r="J41" s="546"/>
      <c r="K41" s="524" t="s">
        <v>156</v>
      </c>
      <c r="L41" s="525"/>
    </row>
    <row r="42" spans="1:12" ht="13.5" x14ac:dyDescent="0.25">
      <c r="A42" s="533"/>
      <c r="B42" s="573"/>
      <c r="C42" s="539"/>
      <c r="D42" s="542"/>
      <c r="E42" s="221" t="s">
        <v>8</v>
      </c>
      <c r="F42" s="222" t="s">
        <v>9</v>
      </c>
      <c r="G42" s="222" t="s">
        <v>10</v>
      </c>
      <c r="H42" s="222" t="s">
        <v>11</v>
      </c>
      <c r="I42" s="222" t="s">
        <v>12</v>
      </c>
      <c r="J42" s="223" t="s">
        <v>13</v>
      </c>
      <c r="K42" s="526" t="s">
        <v>157</v>
      </c>
      <c r="L42" s="528" t="s">
        <v>158</v>
      </c>
    </row>
    <row r="43" spans="1:12" ht="13" thickBot="1" x14ac:dyDescent="0.3">
      <c r="A43" s="534"/>
      <c r="B43" s="574"/>
      <c r="C43" s="540"/>
      <c r="D43" s="543"/>
      <c r="E43" s="224" t="s">
        <v>159</v>
      </c>
      <c r="F43" s="225" t="s">
        <v>159</v>
      </c>
      <c r="G43" s="225" t="s">
        <v>159</v>
      </c>
      <c r="H43" s="225" t="s">
        <v>159</v>
      </c>
      <c r="I43" s="225" t="s">
        <v>159</v>
      </c>
      <c r="J43" s="226" t="s">
        <v>159</v>
      </c>
      <c r="K43" s="527"/>
      <c r="L43" s="529"/>
    </row>
    <row r="44" spans="1:12" x14ac:dyDescent="0.25">
      <c r="A44" s="275">
        <v>1</v>
      </c>
      <c r="B44" s="276" t="s">
        <v>284</v>
      </c>
      <c r="C44" s="229" t="s">
        <v>153</v>
      </c>
      <c r="D44" s="291">
        <v>5</v>
      </c>
      <c r="E44" s="277">
        <v>59.9</v>
      </c>
      <c r="F44" s="277">
        <v>57.6</v>
      </c>
      <c r="G44" s="277">
        <v>59.9</v>
      </c>
      <c r="H44" s="277"/>
      <c r="I44" s="277"/>
      <c r="J44" s="277"/>
      <c r="K44" s="254">
        <f t="shared" ref="K44:K56" si="2">AVERAGE(E44:J44)</f>
        <v>59.133333333333333</v>
      </c>
      <c r="L44" s="255">
        <f t="shared" ref="L44:L56" si="3">K44*D44</f>
        <v>295.66666666666669</v>
      </c>
    </row>
    <row r="45" spans="1:12" x14ac:dyDescent="0.25">
      <c r="A45" s="278">
        <v>2</v>
      </c>
      <c r="B45" s="276" t="s">
        <v>285</v>
      </c>
      <c r="C45" s="236" t="s">
        <v>153</v>
      </c>
      <c r="D45" s="291">
        <v>2</v>
      </c>
      <c r="E45" s="279">
        <v>31.9</v>
      </c>
      <c r="F45" s="279">
        <v>22.99</v>
      </c>
      <c r="G45" s="279">
        <v>16.5</v>
      </c>
      <c r="H45" s="279"/>
      <c r="I45" s="279"/>
      <c r="J45" s="279"/>
      <c r="K45" s="254">
        <f t="shared" si="2"/>
        <v>23.796666666666667</v>
      </c>
      <c r="L45" s="255">
        <f t="shared" si="3"/>
        <v>47.593333333333334</v>
      </c>
    </row>
    <row r="46" spans="1:12" x14ac:dyDescent="0.25">
      <c r="A46" s="278">
        <v>3</v>
      </c>
      <c r="B46" s="276" t="s">
        <v>286</v>
      </c>
      <c r="C46" s="240" t="s">
        <v>153</v>
      </c>
      <c r="D46" s="291">
        <v>5</v>
      </c>
      <c r="E46" s="279">
        <v>49.99</v>
      </c>
      <c r="F46" s="279">
        <v>51.8</v>
      </c>
      <c r="G46" s="279">
        <v>30.61</v>
      </c>
      <c r="H46" s="279"/>
      <c r="I46" s="279"/>
      <c r="J46" s="279"/>
      <c r="K46" s="254">
        <f t="shared" si="2"/>
        <v>44.133333333333326</v>
      </c>
      <c r="L46" s="255">
        <f t="shared" si="3"/>
        <v>220.66666666666663</v>
      </c>
    </row>
    <row r="47" spans="1:12" x14ac:dyDescent="0.25">
      <c r="A47" s="278">
        <v>4</v>
      </c>
      <c r="B47" s="276" t="s">
        <v>287</v>
      </c>
      <c r="C47" s="236" t="s">
        <v>153</v>
      </c>
      <c r="D47" s="291">
        <v>2</v>
      </c>
      <c r="E47" s="279">
        <v>10.79</v>
      </c>
      <c r="F47" s="279">
        <v>5.29</v>
      </c>
      <c r="G47" s="279">
        <v>11.9</v>
      </c>
      <c r="H47" s="279"/>
      <c r="I47" s="279"/>
      <c r="J47" s="279"/>
      <c r="K47" s="254">
        <f t="shared" si="2"/>
        <v>9.3266666666666662</v>
      </c>
      <c r="L47" s="255">
        <f t="shared" si="3"/>
        <v>18.653333333333332</v>
      </c>
    </row>
    <row r="48" spans="1:12" x14ac:dyDescent="0.25">
      <c r="A48" s="278">
        <v>5</v>
      </c>
      <c r="B48" s="276" t="s">
        <v>288</v>
      </c>
      <c r="C48" s="236" t="s">
        <v>153</v>
      </c>
      <c r="D48" s="291">
        <v>6</v>
      </c>
      <c r="E48" s="279">
        <v>20.99</v>
      </c>
      <c r="F48" s="279">
        <v>16.899999999999999</v>
      </c>
      <c r="G48" s="279">
        <v>14.99</v>
      </c>
      <c r="H48" s="279"/>
      <c r="I48" s="279"/>
      <c r="J48" s="279"/>
      <c r="K48" s="254">
        <f t="shared" si="2"/>
        <v>17.626666666666669</v>
      </c>
      <c r="L48" s="255">
        <f t="shared" si="3"/>
        <v>105.76000000000002</v>
      </c>
    </row>
    <row r="49" spans="1:12" x14ac:dyDescent="0.25">
      <c r="A49" s="278">
        <v>6</v>
      </c>
      <c r="B49" s="276" t="s">
        <v>289</v>
      </c>
      <c r="C49" s="236" t="s">
        <v>153</v>
      </c>
      <c r="D49" s="291">
        <v>5</v>
      </c>
      <c r="E49" s="279">
        <v>34.9</v>
      </c>
      <c r="F49" s="279">
        <v>35.9</v>
      </c>
      <c r="G49" s="279">
        <v>24.9</v>
      </c>
      <c r="H49" s="279"/>
      <c r="I49" s="279"/>
      <c r="J49" s="279"/>
      <c r="K49" s="254">
        <f t="shared" si="2"/>
        <v>31.899999999999995</v>
      </c>
      <c r="L49" s="255">
        <f t="shared" si="3"/>
        <v>159.49999999999997</v>
      </c>
    </row>
    <row r="50" spans="1:12" ht="56" x14ac:dyDescent="0.25">
      <c r="A50" s="278">
        <v>7</v>
      </c>
      <c r="B50" s="276" t="s">
        <v>290</v>
      </c>
      <c r="C50" s="236" t="s">
        <v>161</v>
      </c>
      <c r="D50" s="291">
        <v>10</v>
      </c>
      <c r="E50" s="279">
        <v>27.99</v>
      </c>
      <c r="F50" s="279">
        <v>20.5</v>
      </c>
      <c r="G50" s="279">
        <v>19.899999999999999</v>
      </c>
      <c r="H50" s="279"/>
      <c r="I50" s="279"/>
      <c r="J50" s="279"/>
      <c r="K50" s="254">
        <f t="shared" si="2"/>
        <v>22.796666666666663</v>
      </c>
      <c r="L50" s="255">
        <f t="shared" si="3"/>
        <v>227.96666666666664</v>
      </c>
    </row>
    <row r="51" spans="1:12" x14ac:dyDescent="0.25">
      <c r="A51" s="278">
        <v>8</v>
      </c>
      <c r="B51" s="276" t="s">
        <v>291</v>
      </c>
      <c r="C51" s="236" t="s">
        <v>153</v>
      </c>
      <c r="D51" s="291">
        <v>5</v>
      </c>
      <c r="E51" s="279">
        <v>11.99</v>
      </c>
      <c r="F51" s="279">
        <v>26.9</v>
      </c>
      <c r="G51" s="279">
        <v>21.99</v>
      </c>
      <c r="H51" s="279"/>
      <c r="I51" s="279"/>
      <c r="J51" s="279"/>
      <c r="K51" s="254">
        <f t="shared" si="2"/>
        <v>20.293333333333333</v>
      </c>
      <c r="L51" s="255">
        <f t="shared" si="3"/>
        <v>101.46666666666667</v>
      </c>
    </row>
    <row r="52" spans="1:12" x14ac:dyDescent="0.25">
      <c r="A52" s="278">
        <v>9</v>
      </c>
      <c r="B52" s="292" t="s">
        <v>297</v>
      </c>
      <c r="C52" s="236" t="s">
        <v>153</v>
      </c>
      <c r="D52" s="291">
        <v>5</v>
      </c>
      <c r="E52" s="279">
        <v>23.99</v>
      </c>
      <c r="F52" s="279">
        <v>29.24</v>
      </c>
      <c r="G52" s="279">
        <v>22.9</v>
      </c>
      <c r="H52" s="279"/>
      <c r="I52" s="279"/>
      <c r="J52" s="279"/>
      <c r="K52" s="254">
        <f t="shared" si="2"/>
        <v>25.376666666666665</v>
      </c>
      <c r="L52" s="255">
        <f t="shared" si="3"/>
        <v>126.88333333333333</v>
      </c>
    </row>
    <row r="53" spans="1:12" x14ac:dyDescent="0.25">
      <c r="A53" s="278">
        <v>10</v>
      </c>
      <c r="B53" s="292" t="s">
        <v>298</v>
      </c>
      <c r="C53" s="236" t="s">
        <v>153</v>
      </c>
      <c r="D53" s="291">
        <v>5</v>
      </c>
      <c r="E53" s="279">
        <v>13.99</v>
      </c>
      <c r="F53" s="279">
        <v>18.5</v>
      </c>
      <c r="G53" s="279">
        <v>11.99</v>
      </c>
      <c r="H53" s="279"/>
      <c r="I53" s="279"/>
      <c r="J53" s="279"/>
      <c r="K53" s="254">
        <f t="shared" si="2"/>
        <v>14.826666666666668</v>
      </c>
      <c r="L53" s="255">
        <f t="shared" si="3"/>
        <v>74.13333333333334</v>
      </c>
    </row>
    <row r="54" spans="1:12" x14ac:dyDescent="0.25">
      <c r="A54" s="278">
        <v>11</v>
      </c>
      <c r="B54" s="292" t="s">
        <v>299</v>
      </c>
      <c r="C54" s="236" t="s">
        <v>153</v>
      </c>
      <c r="D54" s="291">
        <v>5</v>
      </c>
      <c r="E54" s="279">
        <v>29.9</v>
      </c>
      <c r="F54" s="279">
        <v>23</v>
      </c>
      <c r="G54" s="279">
        <v>18.989999999999998</v>
      </c>
      <c r="H54" s="279"/>
      <c r="I54" s="279"/>
      <c r="J54" s="279"/>
      <c r="K54" s="254">
        <f t="shared" si="2"/>
        <v>23.963333333333335</v>
      </c>
      <c r="L54" s="255">
        <f t="shared" si="3"/>
        <v>119.81666666666668</v>
      </c>
    </row>
    <row r="55" spans="1:12" x14ac:dyDescent="0.25">
      <c r="A55" s="278">
        <v>12</v>
      </c>
      <c r="B55" s="292" t="s">
        <v>300</v>
      </c>
      <c r="C55" s="236" t="s">
        <v>153</v>
      </c>
      <c r="D55" s="291">
        <v>5</v>
      </c>
      <c r="E55" s="279">
        <v>15.99</v>
      </c>
      <c r="F55" s="279">
        <v>18.5</v>
      </c>
      <c r="G55" s="279">
        <v>21.9</v>
      </c>
      <c r="H55" s="279"/>
      <c r="I55" s="279"/>
      <c r="J55" s="279"/>
      <c r="K55" s="254">
        <f t="shared" si="2"/>
        <v>18.796666666666667</v>
      </c>
      <c r="L55" s="255">
        <f t="shared" si="3"/>
        <v>93.983333333333334</v>
      </c>
    </row>
    <row r="56" spans="1:12" ht="25" x14ac:dyDescent="0.25">
      <c r="A56" s="278">
        <v>13</v>
      </c>
      <c r="B56" s="283" t="s">
        <v>460</v>
      </c>
      <c r="C56" s="236" t="s">
        <v>153</v>
      </c>
      <c r="D56" s="291">
        <v>2</v>
      </c>
      <c r="E56" s="279">
        <v>38.99</v>
      </c>
      <c r="F56" s="279">
        <v>37.99</v>
      </c>
      <c r="G56" s="279">
        <v>31.99</v>
      </c>
      <c r="H56" s="279"/>
      <c r="I56" s="279"/>
      <c r="J56" s="279"/>
      <c r="K56" s="254">
        <f t="shared" si="2"/>
        <v>36.323333333333331</v>
      </c>
      <c r="L56" s="255">
        <f t="shared" si="3"/>
        <v>72.646666666666661</v>
      </c>
    </row>
    <row r="57" spans="1:12" ht="13.5" thickBot="1" x14ac:dyDescent="0.3">
      <c r="A57" s="278">
        <v>14</v>
      </c>
      <c r="B57" s="245"/>
      <c r="C57" s="236"/>
      <c r="D57" s="280"/>
      <c r="E57" s="279"/>
      <c r="F57" s="279"/>
      <c r="G57" s="279"/>
      <c r="H57" s="279"/>
      <c r="I57" s="279"/>
      <c r="J57" s="279"/>
      <c r="K57" s="254"/>
      <c r="L57" s="255"/>
    </row>
    <row r="58" spans="1:12" ht="13.5" thickBot="1" x14ac:dyDescent="0.3">
      <c r="A58" s="453" t="s">
        <v>292</v>
      </c>
      <c r="B58" s="454"/>
      <c r="C58" s="454"/>
      <c r="D58" s="454"/>
      <c r="E58" s="454"/>
      <c r="F58" s="454"/>
      <c r="G58" s="454"/>
      <c r="H58" s="454"/>
      <c r="I58" s="454"/>
      <c r="J58" s="455"/>
      <c r="K58" s="560">
        <f>SUM(L44:L57)</f>
        <v>1664.7366666666669</v>
      </c>
      <c r="L58" s="561"/>
    </row>
    <row r="59" spans="1:12" ht="13.5" thickBot="1" x14ac:dyDescent="0.3">
      <c r="A59" s="183"/>
      <c r="B59" s="183"/>
      <c r="C59" s="293"/>
      <c r="D59" s="294"/>
      <c r="E59" s="295"/>
      <c r="F59" s="295"/>
      <c r="G59" s="295"/>
      <c r="H59" s="295"/>
      <c r="I59" s="295"/>
      <c r="J59" s="295"/>
      <c r="K59" s="296"/>
      <c r="L59" s="296"/>
    </row>
    <row r="60" spans="1:12" ht="13.5" thickBot="1" x14ac:dyDescent="0.35">
      <c r="A60" s="562" t="s">
        <v>510</v>
      </c>
      <c r="B60" s="563"/>
      <c r="C60" s="563"/>
      <c r="D60" s="563"/>
      <c r="E60" s="563"/>
      <c r="F60" s="563"/>
      <c r="G60" s="563"/>
      <c r="H60" s="563"/>
      <c r="I60" s="563"/>
      <c r="J60" s="564"/>
      <c r="K60" s="456">
        <f>K58/12/Serv.Limp!I251</f>
        <v>31.93282770804171</v>
      </c>
      <c r="L60" s="457"/>
    </row>
    <row r="61" spans="1:12" ht="13.5" thickBot="1" x14ac:dyDescent="0.35">
      <c r="A61" s="289"/>
      <c r="B61" s="289"/>
      <c r="C61" s="289"/>
      <c r="D61" s="289"/>
      <c r="E61" s="289"/>
      <c r="F61" s="289"/>
      <c r="G61" s="289"/>
      <c r="H61" s="289"/>
      <c r="I61" s="289"/>
      <c r="J61" s="289"/>
      <c r="K61" s="290"/>
      <c r="L61" s="290"/>
    </row>
    <row r="62" spans="1:12" ht="13.5" thickBot="1" x14ac:dyDescent="0.35">
      <c r="A62" s="565" t="s">
        <v>293</v>
      </c>
      <c r="B62" s="566"/>
      <c r="C62" s="566"/>
      <c r="D62" s="566"/>
      <c r="E62" s="566"/>
      <c r="F62" s="566"/>
      <c r="G62" s="566"/>
      <c r="H62" s="566"/>
      <c r="I62" s="566"/>
      <c r="J62" s="567"/>
      <c r="K62" s="568" t="s">
        <v>294</v>
      </c>
      <c r="L62" s="569"/>
    </row>
    <row r="63" spans="1:12" ht="13" x14ac:dyDescent="0.3">
      <c r="A63" s="556" t="s">
        <v>231</v>
      </c>
      <c r="B63" s="557"/>
      <c r="C63" s="557"/>
      <c r="D63" s="557"/>
      <c r="E63" s="557"/>
      <c r="F63" s="557"/>
      <c r="G63" s="557"/>
      <c r="H63" s="557"/>
      <c r="I63" s="557"/>
      <c r="J63" s="557"/>
      <c r="K63" s="547">
        <f>K37</f>
        <v>504.34840603498287</v>
      </c>
      <c r="L63" s="548"/>
    </row>
    <row r="64" spans="1:12" ht="13.5" thickBot="1" x14ac:dyDescent="0.35">
      <c r="A64" s="554" t="s">
        <v>295</v>
      </c>
      <c r="B64" s="555"/>
      <c r="C64" s="555"/>
      <c r="D64" s="555"/>
      <c r="E64" s="555"/>
      <c r="F64" s="555"/>
      <c r="G64" s="555"/>
      <c r="H64" s="555"/>
      <c r="I64" s="555"/>
      <c r="J64" s="555"/>
      <c r="K64" s="558">
        <f>K60</f>
        <v>31.93282770804171</v>
      </c>
      <c r="L64" s="559"/>
    </row>
    <row r="65" spans="1:12" ht="13.5" thickBot="1" x14ac:dyDescent="0.35">
      <c r="A65" s="549" t="s">
        <v>296</v>
      </c>
      <c r="B65" s="550"/>
      <c r="C65" s="550"/>
      <c r="D65" s="550"/>
      <c r="E65" s="550"/>
      <c r="F65" s="550"/>
      <c r="G65" s="550"/>
      <c r="H65" s="550"/>
      <c r="I65" s="550"/>
      <c r="J65" s="551"/>
      <c r="K65" s="552">
        <f>SUM(K63:L64)</f>
        <v>536.28123374302459</v>
      </c>
      <c r="L65" s="553"/>
    </row>
    <row r="67" spans="1:12" ht="13" thickBot="1" x14ac:dyDescent="0.3"/>
    <row r="68" spans="1:12" ht="20.25" customHeight="1" x14ac:dyDescent="0.25">
      <c r="A68" s="506"/>
      <c r="B68" s="507"/>
      <c r="C68" s="512" t="s">
        <v>163</v>
      </c>
      <c r="D68" s="515"/>
      <c r="E68" s="516"/>
      <c r="F68" s="516"/>
      <c r="G68" s="516"/>
      <c r="H68" s="516"/>
      <c r="I68" s="516"/>
      <c r="J68" s="516"/>
      <c r="K68" s="516"/>
      <c r="L68" s="517"/>
    </row>
    <row r="69" spans="1:12" ht="28.5" customHeight="1" x14ac:dyDescent="0.25">
      <c r="A69" s="508"/>
      <c r="B69" s="509"/>
      <c r="C69" s="513"/>
      <c r="D69" s="518"/>
      <c r="E69" s="519"/>
      <c r="F69" s="519"/>
      <c r="G69" s="519"/>
      <c r="H69" s="519"/>
      <c r="I69" s="519"/>
      <c r="J69" s="519"/>
      <c r="K69" s="519"/>
      <c r="L69" s="520"/>
    </row>
    <row r="70" spans="1:12" ht="14.25" customHeight="1" x14ac:dyDescent="0.25">
      <c r="A70" s="508"/>
      <c r="B70" s="509"/>
      <c r="C70" s="513"/>
      <c r="D70" s="518"/>
      <c r="E70" s="519"/>
      <c r="F70" s="519"/>
      <c r="G70" s="519"/>
      <c r="H70" s="519"/>
      <c r="I70" s="519"/>
      <c r="J70" s="519"/>
      <c r="K70" s="519"/>
      <c r="L70" s="520"/>
    </row>
    <row r="71" spans="1:12" ht="13" thickBot="1" x14ac:dyDescent="0.3">
      <c r="A71" s="510"/>
      <c r="B71" s="511"/>
      <c r="C71" s="514"/>
      <c r="D71" s="521"/>
      <c r="E71" s="522"/>
      <c r="F71" s="522"/>
      <c r="G71" s="522"/>
      <c r="H71" s="522"/>
      <c r="I71" s="522"/>
      <c r="J71" s="522"/>
      <c r="K71" s="522"/>
      <c r="L71" s="523"/>
    </row>
  </sheetData>
  <mergeCells count="53">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hyperlinks>
    <hyperlink ref="F4" r:id="rId1" xr:uid="{2B421F26-28B8-4F6C-83D1-C3B69DFCDE89}"/>
    <hyperlink ref="F2" r:id="rId2" xr:uid="{3E65FD39-7E0B-4C7F-A4F0-ABB30F144F29}"/>
    <hyperlink ref="F2:I2" r:id="rId3" display="ajuda-amazon@amazon.com.br" xr:uid="{2A7EBA16-34DB-4D99-937C-C53C0F584AB4}"/>
  </hyperlinks>
  <pageMargins left="0.511811024" right="0.511811024" top="0.78740157499999996" bottom="0.78740157499999996" header="0.31496062000000002" footer="0.31496062000000002"/>
  <pageSetup paperSize="9" orientation="landscape" verticalDpi="0"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3" zoomScale="120" zoomScaleNormal="120" workbookViewId="0">
      <selection activeCell="K29" sqref="K29"/>
    </sheetView>
  </sheetViews>
  <sheetFormatPr defaultRowHeight="12.5" x14ac:dyDescent="0.25"/>
  <cols>
    <col min="1" max="1" width="3.7265625" style="244" bestFit="1" customWidth="1"/>
    <col min="2" max="2" width="47.7265625" customWidth="1"/>
    <col min="3" max="3" width="6.7265625" customWidth="1"/>
    <col min="4" max="4" width="5.54296875" customWidth="1"/>
    <col min="6" max="6" width="8.81640625" customWidth="1"/>
    <col min="7" max="7" width="8.7265625" customWidth="1"/>
    <col min="8" max="8" width="9"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2" max="262" width="8.81640625" customWidth="1"/>
    <col min="263" max="263" width="8.7265625" customWidth="1"/>
    <col min="264" max="264" width="9"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8" max="518" width="8.81640625" customWidth="1"/>
    <col min="519" max="519" width="8.7265625" customWidth="1"/>
    <col min="520" max="520" width="9"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4" max="774" width="8.81640625" customWidth="1"/>
    <col min="775" max="775" width="8.7265625" customWidth="1"/>
    <col min="776" max="776" width="9"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30" max="1030" width="8.81640625" customWidth="1"/>
    <col min="1031" max="1031" width="8.7265625" customWidth="1"/>
    <col min="1032" max="1032" width="9"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6" max="1286" width="8.81640625" customWidth="1"/>
    <col min="1287" max="1287" width="8.7265625" customWidth="1"/>
    <col min="1288" max="1288" width="9"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2" max="1542" width="8.81640625" customWidth="1"/>
    <col min="1543" max="1543" width="8.7265625" customWidth="1"/>
    <col min="1544" max="1544" width="9"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8" max="1798" width="8.81640625" customWidth="1"/>
    <col min="1799" max="1799" width="8.7265625" customWidth="1"/>
    <col min="1800" max="1800" width="9"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4" max="2054" width="8.81640625" customWidth="1"/>
    <col min="2055" max="2055" width="8.7265625" customWidth="1"/>
    <col min="2056" max="2056" width="9"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10" max="2310" width="8.81640625" customWidth="1"/>
    <col min="2311" max="2311" width="8.7265625" customWidth="1"/>
    <col min="2312" max="2312" width="9"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6" max="2566" width="8.81640625" customWidth="1"/>
    <col min="2567" max="2567" width="8.7265625" customWidth="1"/>
    <col min="2568" max="2568" width="9"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2" max="2822" width="8.81640625" customWidth="1"/>
    <col min="2823" max="2823" width="8.7265625" customWidth="1"/>
    <col min="2824" max="2824" width="9"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8" max="3078" width="8.81640625" customWidth="1"/>
    <col min="3079" max="3079" width="8.7265625" customWidth="1"/>
    <col min="3080" max="3080" width="9"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4" max="3334" width="8.81640625" customWidth="1"/>
    <col min="3335" max="3335" width="8.7265625" customWidth="1"/>
    <col min="3336" max="3336" width="9"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90" max="3590" width="8.81640625" customWidth="1"/>
    <col min="3591" max="3591" width="8.7265625" customWidth="1"/>
    <col min="3592" max="3592" width="9"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6" max="3846" width="8.81640625" customWidth="1"/>
    <col min="3847" max="3847" width="8.7265625" customWidth="1"/>
    <col min="3848" max="3848" width="9"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2" max="4102" width="8.81640625" customWidth="1"/>
    <col min="4103" max="4103" width="8.7265625" customWidth="1"/>
    <col min="4104" max="4104" width="9"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8" max="4358" width="8.81640625" customWidth="1"/>
    <col min="4359" max="4359" width="8.7265625" customWidth="1"/>
    <col min="4360" max="4360" width="9"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4" max="4614" width="8.81640625" customWidth="1"/>
    <col min="4615" max="4615" width="8.7265625" customWidth="1"/>
    <col min="4616" max="4616" width="9"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70" max="4870" width="8.81640625" customWidth="1"/>
    <col min="4871" max="4871" width="8.7265625" customWidth="1"/>
    <col min="4872" max="4872" width="9"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6" max="5126" width="8.81640625" customWidth="1"/>
    <col min="5127" max="5127" width="8.7265625" customWidth="1"/>
    <col min="5128" max="5128" width="9"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2" max="5382" width="8.81640625" customWidth="1"/>
    <col min="5383" max="5383" width="8.7265625" customWidth="1"/>
    <col min="5384" max="5384" width="9"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8" max="5638" width="8.81640625" customWidth="1"/>
    <col min="5639" max="5639" width="8.7265625" customWidth="1"/>
    <col min="5640" max="5640" width="9"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4" max="5894" width="8.81640625" customWidth="1"/>
    <col min="5895" max="5895" width="8.7265625" customWidth="1"/>
    <col min="5896" max="5896" width="9"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50" max="6150" width="8.81640625" customWidth="1"/>
    <col min="6151" max="6151" width="8.7265625" customWidth="1"/>
    <col min="6152" max="6152" width="9"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6" max="6406" width="8.81640625" customWidth="1"/>
    <col min="6407" max="6407" width="8.7265625" customWidth="1"/>
    <col min="6408" max="6408" width="9"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2" max="6662" width="8.81640625" customWidth="1"/>
    <col min="6663" max="6663" width="8.7265625" customWidth="1"/>
    <col min="6664" max="6664" width="9"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8" max="6918" width="8.81640625" customWidth="1"/>
    <col min="6919" max="6919" width="8.7265625" customWidth="1"/>
    <col min="6920" max="6920" width="9"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4" max="7174" width="8.81640625" customWidth="1"/>
    <col min="7175" max="7175" width="8.7265625" customWidth="1"/>
    <col min="7176" max="7176" width="9"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30" max="7430" width="8.81640625" customWidth="1"/>
    <col min="7431" max="7431" width="8.7265625" customWidth="1"/>
    <col min="7432" max="7432" width="9"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6" max="7686" width="8.81640625" customWidth="1"/>
    <col min="7687" max="7687" width="8.7265625" customWidth="1"/>
    <col min="7688" max="7688" width="9"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2" max="7942" width="8.81640625" customWidth="1"/>
    <col min="7943" max="7943" width="8.7265625" customWidth="1"/>
    <col min="7944" max="7944" width="9"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8" max="8198" width="8.81640625" customWidth="1"/>
    <col min="8199" max="8199" width="8.7265625" customWidth="1"/>
    <col min="8200" max="8200" width="9"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4" max="8454" width="8.81640625" customWidth="1"/>
    <col min="8455" max="8455" width="8.7265625" customWidth="1"/>
    <col min="8456" max="8456" width="9"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10" max="8710" width="8.81640625" customWidth="1"/>
    <col min="8711" max="8711" width="8.7265625" customWidth="1"/>
    <col min="8712" max="8712" width="9"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6" max="8966" width="8.81640625" customWidth="1"/>
    <col min="8967" max="8967" width="8.7265625" customWidth="1"/>
    <col min="8968" max="8968" width="9"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2" max="9222" width="8.81640625" customWidth="1"/>
    <col min="9223" max="9223" width="8.7265625" customWidth="1"/>
    <col min="9224" max="9224" width="9"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8" max="9478" width="8.81640625" customWidth="1"/>
    <col min="9479" max="9479" width="8.7265625" customWidth="1"/>
    <col min="9480" max="9480" width="9"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4" max="9734" width="8.81640625" customWidth="1"/>
    <col min="9735" max="9735" width="8.7265625" customWidth="1"/>
    <col min="9736" max="9736" width="9"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90" max="9990" width="8.81640625" customWidth="1"/>
    <col min="9991" max="9991" width="8.7265625" customWidth="1"/>
    <col min="9992" max="9992" width="9"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6" max="10246" width="8.81640625" customWidth="1"/>
    <col min="10247" max="10247" width="8.7265625" customWidth="1"/>
    <col min="10248" max="10248" width="9"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2" max="10502" width="8.81640625" customWidth="1"/>
    <col min="10503" max="10503" width="8.7265625" customWidth="1"/>
    <col min="10504" max="10504" width="9"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8" max="10758" width="8.81640625" customWidth="1"/>
    <col min="10759" max="10759" width="8.7265625" customWidth="1"/>
    <col min="10760" max="10760" width="9"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4" max="11014" width="8.81640625" customWidth="1"/>
    <col min="11015" max="11015" width="8.7265625" customWidth="1"/>
    <col min="11016" max="11016" width="9"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70" max="11270" width="8.81640625" customWidth="1"/>
    <col min="11271" max="11271" width="8.7265625" customWidth="1"/>
    <col min="11272" max="11272" width="9"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6" max="11526" width="8.81640625" customWidth="1"/>
    <col min="11527" max="11527" width="8.7265625" customWidth="1"/>
    <col min="11528" max="11528" width="9"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2" max="11782" width="8.81640625" customWidth="1"/>
    <col min="11783" max="11783" width="8.7265625" customWidth="1"/>
    <col min="11784" max="11784" width="9"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8" max="12038" width="8.81640625" customWidth="1"/>
    <col min="12039" max="12039" width="8.7265625" customWidth="1"/>
    <col min="12040" max="12040" width="9"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4" max="12294" width="8.81640625" customWidth="1"/>
    <col min="12295" max="12295" width="8.7265625" customWidth="1"/>
    <col min="12296" max="12296" width="9"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50" max="12550" width="8.81640625" customWidth="1"/>
    <col min="12551" max="12551" width="8.7265625" customWidth="1"/>
    <col min="12552" max="12552" width="9"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6" max="12806" width="8.81640625" customWidth="1"/>
    <col min="12807" max="12807" width="8.7265625" customWidth="1"/>
    <col min="12808" max="12808" width="9"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2" max="13062" width="8.81640625" customWidth="1"/>
    <col min="13063" max="13063" width="8.7265625" customWidth="1"/>
    <col min="13064" max="13064" width="9"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8" max="13318" width="8.81640625" customWidth="1"/>
    <col min="13319" max="13319" width="8.7265625" customWidth="1"/>
    <col min="13320" max="13320" width="9"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4" max="13574" width="8.81640625" customWidth="1"/>
    <col min="13575" max="13575" width="8.7265625" customWidth="1"/>
    <col min="13576" max="13576" width="9"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30" max="13830" width="8.81640625" customWidth="1"/>
    <col min="13831" max="13831" width="8.7265625" customWidth="1"/>
    <col min="13832" max="13832" width="9"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6" max="14086" width="8.81640625" customWidth="1"/>
    <col min="14087" max="14087" width="8.7265625" customWidth="1"/>
    <col min="14088" max="14088" width="9"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2" max="14342" width="8.81640625" customWidth="1"/>
    <col min="14343" max="14343" width="8.7265625" customWidth="1"/>
    <col min="14344" max="14344" width="9"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8" max="14598" width="8.81640625" customWidth="1"/>
    <col min="14599" max="14599" width="8.7265625" customWidth="1"/>
    <col min="14600" max="14600" width="9"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4" max="14854" width="8.81640625" customWidth="1"/>
    <col min="14855" max="14855" width="8.7265625" customWidth="1"/>
    <col min="14856" max="14856" width="9"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10" max="15110" width="8.81640625" customWidth="1"/>
    <col min="15111" max="15111" width="8.7265625" customWidth="1"/>
    <col min="15112" max="15112" width="9"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6" max="15366" width="8.81640625" customWidth="1"/>
    <col min="15367" max="15367" width="8.7265625" customWidth="1"/>
    <col min="15368" max="15368" width="9"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2" max="15622" width="8.81640625" customWidth="1"/>
    <col min="15623" max="15623" width="8.7265625" customWidth="1"/>
    <col min="15624" max="15624" width="9"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8" max="15878" width="8.81640625" customWidth="1"/>
    <col min="15879" max="15879" width="8.7265625" customWidth="1"/>
    <col min="15880" max="15880" width="9"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4" max="16134" width="8.81640625" customWidth="1"/>
    <col min="16135" max="16135" width="8.7265625" customWidth="1"/>
    <col min="16136" max="16136" width="9" customWidth="1"/>
    <col min="16138" max="16138" width="9.26953125" customWidth="1"/>
    <col min="16139" max="16139" width="10" customWidth="1"/>
    <col min="16140" max="16140" width="11" customWidth="1"/>
  </cols>
  <sheetData>
    <row r="1" spans="1:14" ht="13" thickBot="1" x14ac:dyDescent="0.3">
      <c r="A1" s="594" t="s">
        <v>416</v>
      </c>
      <c r="B1" s="595"/>
      <c r="C1" s="595"/>
      <c r="D1" s="595"/>
      <c r="E1" s="595"/>
      <c r="F1" s="595"/>
      <c r="G1" s="595"/>
      <c r="H1" s="595"/>
      <c r="I1" s="595"/>
      <c r="J1" s="595"/>
      <c r="K1" s="595"/>
      <c r="L1" s="596"/>
    </row>
    <row r="2" spans="1:14" ht="13" x14ac:dyDescent="0.25">
      <c r="A2" s="259" t="s">
        <v>8</v>
      </c>
      <c r="B2" s="597" t="s">
        <v>503</v>
      </c>
      <c r="C2" s="598"/>
      <c r="D2" s="599"/>
      <c r="E2" s="215" t="s">
        <v>150</v>
      </c>
      <c r="F2" s="600" t="s">
        <v>504</v>
      </c>
      <c r="G2" s="601"/>
      <c r="H2" s="601"/>
      <c r="I2" s="602"/>
      <c r="J2" s="211" t="s">
        <v>151</v>
      </c>
      <c r="K2" s="603"/>
      <c r="L2" s="604"/>
    </row>
    <row r="3" spans="1:14" ht="13" x14ac:dyDescent="0.25">
      <c r="A3" s="260" t="s">
        <v>9</v>
      </c>
      <c r="B3" s="605" t="s">
        <v>505</v>
      </c>
      <c r="C3" s="606"/>
      <c r="D3" s="607"/>
      <c r="E3" s="213" t="s">
        <v>150</v>
      </c>
      <c r="F3" s="608" t="s">
        <v>506</v>
      </c>
      <c r="G3" s="609"/>
      <c r="H3" s="609"/>
      <c r="I3" s="610"/>
      <c r="J3" s="213" t="s">
        <v>151</v>
      </c>
      <c r="K3" s="605"/>
      <c r="L3" s="611"/>
    </row>
    <row r="4" spans="1:14" ht="13" x14ac:dyDescent="0.25">
      <c r="A4" s="261" t="s">
        <v>10</v>
      </c>
      <c r="B4" s="597" t="s">
        <v>507</v>
      </c>
      <c r="C4" s="598"/>
      <c r="D4" s="599"/>
      <c r="E4" s="215" t="s">
        <v>150</v>
      </c>
      <c r="F4" s="600" t="s">
        <v>508</v>
      </c>
      <c r="G4" s="601"/>
      <c r="H4" s="601"/>
      <c r="I4" s="602"/>
      <c r="J4" s="215" t="s">
        <v>151</v>
      </c>
      <c r="K4" s="597">
        <v>8007733838</v>
      </c>
      <c r="L4" s="612"/>
    </row>
    <row r="5" spans="1:14" ht="13" x14ac:dyDescent="0.25">
      <c r="A5" s="260" t="s">
        <v>11</v>
      </c>
      <c r="B5" s="605"/>
      <c r="C5" s="606"/>
      <c r="D5" s="607"/>
      <c r="E5" s="213" t="s">
        <v>150</v>
      </c>
      <c r="F5" s="608"/>
      <c r="G5" s="609"/>
      <c r="H5" s="609"/>
      <c r="I5" s="610"/>
      <c r="J5" s="213" t="s">
        <v>151</v>
      </c>
      <c r="K5" s="613"/>
      <c r="L5" s="614"/>
    </row>
    <row r="6" spans="1:14" ht="13" x14ac:dyDescent="0.25">
      <c r="A6" s="261" t="s">
        <v>12</v>
      </c>
      <c r="B6" s="597"/>
      <c r="C6" s="598"/>
      <c r="D6" s="599"/>
      <c r="E6" s="215" t="s">
        <v>150</v>
      </c>
      <c r="F6" s="600"/>
      <c r="G6" s="601"/>
      <c r="H6" s="601"/>
      <c r="I6" s="602"/>
      <c r="J6" s="215" t="s">
        <v>151</v>
      </c>
      <c r="K6" s="597"/>
      <c r="L6" s="612"/>
    </row>
    <row r="7" spans="1:14" ht="13.5" thickBot="1" x14ac:dyDescent="0.3">
      <c r="A7" s="262" t="s">
        <v>13</v>
      </c>
      <c r="B7" s="618"/>
      <c r="C7" s="619"/>
      <c r="D7" s="620"/>
      <c r="E7" s="263" t="s">
        <v>150</v>
      </c>
      <c r="F7" s="579"/>
      <c r="G7" s="621"/>
      <c r="H7" s="621"/>
      <c r="I7" s="622"/>
      <c r="J7" s="264" t="s">
        <v>151</v>
      </c>
      <c r="K7" s="618"/>
      <c r="L7" s="623"/>
    </row>
    <row r="8" spans="1:14" ht="13" x14ac:dyDescent="0.25">
      <c r="A8" s="624" t="s">
        <v>152</v>
      </c>
      <c r="B8" s="627" t="s">
        <v>232</v>
      </c>
      <c r="C8" s="629" t="s">
        <v>153</v>
      </c>
      <c r="D8" s="629" t="s">
        <v>154</v>
      </c>
      <c r="E8" s="632" t="s">
        <v>155</v>
      </c>
      <c r="F8" s="545"/>
      <c r="G8" s="545"/>
      <c r="H8" s="545"/>
      <c r="I8" s="545"/>
      <c r="J8" s="633"/>
      <c r="K8" s="615" t="s">
        <v>156</v>
      </c>
      <c r="L8" s="525"/>
    </row>
    <row r="9" spans="1:14" ht="13.5" customHeight="1" x14ac:dyDescent="0.25">
      <c r="A9" s="625"/>
      <c r="B9" s="628"/>
      <c r="C9" s="630"/>
      <c r="D9" s="630"/>
      <c r="E9" s="265" t="s">
        <v>8</v>
      </c>
      <c r="F9" s="222" t="s">
        <v>9</v>
      </c>
      <c r="G9" s="222" t="s">
        <v>10</v>
      </c>
      <c r="H9" s="222" t="s">
        <v>11</v>
      </c>
      <c r="I9" s="222" t="s">
        <v>12</v>
      </c>
      <c r="J9" s="222" t="s">
        <v>13</v>
      </c>
      <c r="K9" s="616" t="s">
        <v>157</v>
      </c>
      <c r="L9" s="528" t="s">
        <v>158</v>
      </c>
    </row>
    <row r="10" spans="1:14" ht="13" thickBot="1" x14ac:dyDescent="0.3">
      <c r="A10" s="626"/>
      <c r="B10" s="617"/>
      <c r="C10" s="631"/>
      <c r="D10" s="631"/>
      <c r="E10" s="225" t="s">
        <v>159</v>
      </c>
      <c r="F10" s="225" t="s">
        <v>159</v>
      </c>
      <c r="G10" s="225" t="s">
        <v>159</v>
      </c>
      <c r="H10" s="225" t="s">
        <v>159</v>
      </c>
      <c r="I10" s="225" t="s">
        <v>159</v>
      </c>
      <c r="J10" s="225" t="s">
        <v>159</v>
      </c>
      <c r="K10" s="617"/>
      <c r="L10" s="529"/>
    </row>
    <row r="11" spans="1:14" s="233" customFormat="1" x14ac:dyDescent="0.25">
      <c r="A11" s="227">
        <v>1</v>
      </c>
      <c r="B11" s="228" t="s">
        <v>301</v>
      </c>
      <c r="C11" s="297" t="s">
        <v>153</v>
      </c>
      <c r="D11" s="298">
        <v>1</v>
      </c>
      <c r="E11" s="230">
        <v>474.91</v>
      </c>
      <c r="F11" s="230">
        <v>422.1</v>
      </c>
      <c r="G11" s="230">
        <v>499</v>
      </c>
      <c r="H11" s="230"/>
      <c r="I11" s="230"/>
      <c r="J11" s="230"/>
      <c r="K11" s="254">
        <f>AVERAGE(E11:J11)</f>
        <v>465.33666666666664</v>
      </c>
      <c r="L11" s="255">
        <f>K11*D11</f>
        <v>465.33666666666664</v>
      </c>
    </row>
    <row r="12" spans="1:14" s="233" customFormat="1" x14ac:dyDescent="0.25">
      <c r="A12" s="234">
        <v>2</v>
      </c>
      <c r="B12" s="235" t="s">
        <v>302</v>
      </c>
      <c r="C12" s="284" t="s">
        <v>153</v>
      </c>
      <c r="D12" s="282">
        <v>1</v>
      </c>
      <c r="E12" s="237">
        <v>368.91</v>
      </c>
      <c r="F12" s="237">
        <v>398.91</v>
      </c>
      <c r="G12" s="237">
        <v>368.91</v>
      </c>
      <c r="H12" s="237"/>
      <c r="I12" s="237"/>
      <c r="J12" s="237"/>
      <c r="K12" s="254">
        <f>AVERAGE(E12:J12)</f>
        <v>378.91</v>
      </c>
      <c r="L12" s="255">
        <f>K12*D12</f>
        <v>378.91</v>
      </c>
    </row>
    <row r="13" spans="1:14" s="233" customFormat="1" x14ac:dyDescent="0.25">
      <c r="A13" s="234">
        <v>3</v>
      </c>
      <c r="B13" s="235" t="s">
        <v>474</v>
      </c>
      <c r="C13" s="299" t="s">
        <v>153</v>
      </c>
      <c r="D13" s="282">
        <v>1</v>
      </c>
      <c r="E13" s="237">
        <v>119</v>
      </c>
      <c r="F13" s="237">
        <v>106.17</v>
      </c>
      <c r="G13" s="237">
        <v>116.15</v>
      </c>
      <c r="H13" s="237"/>
      <c r="I13" s="237"/>
      <c r="J13" s="237"/>
      <c r="K13" s="254">
        <f>AVERAGE(E13:J13)</f>
        <v>113.77333333333335</v>
      </c>
      <c r="L13" s="255">
        <f>K13*D13</f>
        <v>113.77333333333335</v>
      </c>
    </row>
    <row r="14" spans="1:14" s="233" customFormat="1" x14ac:dyDescent="0.25">
      <c r="A14" s="234">
        <v>4</v>
      </c>
      <c r="B14" s="235" t="s">
        <v>417</v>
      </c>
      <c r="C14" s="236" t="s">
        <v>153</v>
      </c>
      <c r="D14" s="282">
        <v>1</v>
      </c>
      <c r="E14" s="237">
        <v>35.909999999999997</v>
      </c>
      <c r="F14" s="237">
        <v>26.2</v>
      </c>
      <c r="G14" s="237">
        <v>44.9</v>
      </c>
      <c r="H14" s="237"/>
      <c r="I14" s="237"/>
      <c r="J14" s="237"/>
      <c r="K14" s="254">
        <f t="shared" ref="K14:K25" si="0">AVERAGE(E14:J14)</f>
        <v>35.669999999999995</v>
      </c>
      <c r="L14" s="255">
        <f t="shared" ref="L14:L25" si="1">K14*D14</f>
        <v>35.669999999999995</v>
      </c>
      <c r="N14" s="257"/>
    </row>
    <row r="15" spans="1:14" s="233" customFormat="1" x14ac:dyDescent="0.25">
      <c r="A15" s="234">
        <v>5</v>
      </c>
      <c r="B15" s="235" t="s">
        <v>461</v>
      </c>
      <c r="C15" s="236" t="s">
        <v>153</v>
      </c>
      <c r="D15" s="282">
        <v>1</v>
      </c>
      <c r="E15" s="237">
        <v>199.99</v>
      </c>
      <c r="F15" s="237">
        <v>182.59</v>
      </c>
      <c r="G15" s="237">
        <v>189.99</v>
      </c>
      <c r="H15" s="237"/>
      <c r="I15" s="237"/>
      <c r="J15" s="237"/>
      <c r="K15" s="254">
        <f t="shared" si="0"/>
        <v>190.85666666666668</v>
      </c>
      <c r="L15" s="255">
        <f t="shared" si="1"/>
        <v>190.85666666666668</v>
      </c>
    </row>
    <row r="16" spans="1:14" s="233" customFormat="1" x14ac:dyDescent="0.25">
      <c r="A16" s="234">
        <v>6</v>
      </c>
      <c r="B16" s="256"/>
      <c r="C16" s="236"/>
      <c r="D16" s="282"/>
      <c r="E16" s="237">
        <v>0</v>
      </c>
      <c r="F16" s="237"/>
      <c r="G16" s="237"/>
      <c r="H16" s="237"/>
      <c r="I16" s="237"/>
      <c r="J16" s="237"/>
      <c r="K16" s="254">
        <f t="shared" si="0"/>
        <v>0</v>
      </c>
      <c r="L16" s="255">
        <f t="shared" si="1"/>
        <v>0</v>
      </c>
    </row>
    <row r="17" spans="1:12" s="233" customFormat="1" x14ac:dyDescent="0.25">
      <c r="A17" s="234">
        <v>7</v>
      </c>
      <c r="B17" s="245"/>
      <c r="C17" s="236"/>
      <c r="D17" s="282"/>
      <c r="E17" s="237">
        <v>0</v>
      </c>
      <c r="F17" s="237"/>
      <c r="G17" s="237"/>
      <c r="H17" s="237"/>
      <c r="I17" s="237"/>
      <c r="J17" s="237"/>
      <c r="K17" s="254">
        <f t="shared" si="0"/>
        <v>0</v>
      </c>
      <c r="L17" s="255">
        <f t="shared" si="1"/>
        <v>0</v>
      </c>
    </row>
    <row r="18" spans="1:12" s="233" customFormat="1" x14ac:dyDescent="0.25">
      <c r="A18" s="234">
        <v>8</v>
      </c>
      <c r="B18" s="245"/>
      <c r="C18" s="236"/>
      <c r="D18" s="282"/>
      <c r="E18" s="237">
        <v>0</v>
      </c>
      <c r="F18" s="237"/>
      <c r="G18" s="237"/>
      <c r="H18" s="237"/>
      <c r="I18" s="237"/>
      <c r="J18" s="237"/>
      <c r="K18" s="254">
        <f t="shared" si="0"/>
        <v>0</v>
      </c>
      <c r="L18" s="255">
        <f t="shared" si="1"/>
        <v>0</v>
      </c>
    </row>
    <row r="19" spans="1:12" s="233" customFormat="1" x14ac:dyDescent="0.25">
      <c r="A19" s="234">
        <v>9</v>
      </c>
      <c r="B19" s="245"/>
      <c r="C19" s="236"/>
      <c r="D19" s="282"/>
      <c r="E19" s="237">
        <v>0</v>
      </c>
      <c r="F19" s="237"/>
      <c r="G19" s="237"/>
      <c r="H19" s="237"/>
      <c r="I19" s="237"/>
      <c r="J19" s="237"/>
      <c r="K19" s="254">
        <f t="shared" si="0"/>
        <v>0</v>
      </c>
      <c r="L19" s="255">
        <f t="shared" si="1"/>
        <v>0</v>
      </c>
    </row>
    <row r="20" spans="1:12" s="233" customFormat="1" x14ac:dyDescent="0.25">
      <c r="A20" s="234">
        <v>10</v>
      </c>
      <c r="B20" s="245"/>
      <c r="C20" s="236"/>
      <c r="D20" s="282"/>
      <c r="E20" s="237">
        <v>0</v>
      </c>
      <c r="F20" s="237"/>
      <c r="G20" s="237"/>
      <c r="H20" s="237"/>
      <c r="I20" s="237"/>
      <c r="J20" s="237"/>
      <c r="K20" s="254">
        <f t="shared" si="0"/>
        <v>0</v>
      </c>
      <c r="L20" s="255">
        <f t="shared" si="1"/>
        <v>0</v>
      </c>
    </row>
    <row r="21" spans="1:12" s="233" customFormat="1" x14ac:dyDescent="0.25">
      <c r="A21" s="234">
        <v>11</v>
      </c>
      <c r="B21" s="245"/>
      <c r="C21" s="236"/>
      <c r="D21" s="282"/>
      <c r="E21" s="237">
        <v>0</v>
      </c>
      <c r="F21" s="237"/>
      <c r="G21" s="237"/>
      <c r="H21" s="237"/>
      <c r="I21" s="237"/>
      <c r="J21" s="237"/>
      <c r="K21" s="254">
        <f t="shared" si="0"/>
        <v>0</v>
      </c>
      <c r="L21" s="255">
        <f t="shared" si="1"/>
        <v>0</v>
      </c>
    </row>
    <row r="22" spans="1:12" s="233" customFormat="1" x14ac:dyDescent="0.25">
      <c r="A22" s="234">
        <v>12</v>
      </c>
      <c r="B22" s="235"/>
      <c r="C22" s="236"/>
      <c r="D22" s="282"/>
      <c r="E22" s="237">
        <v>0</v>
      </c>
      <c r="F22" s="237"/>
      <c r="G22" s="237"/>
      <c r="H22" s="237"/>
      <c r="I22" s="237"/>
      <c r="J22" s="237"/>
      <c r="K22" s="254">
        <f t="shared" si="0"/>
        <v>0</v>
      </c>
      <c r="L22" s="255">
        <f t="shared" si="1"/>
        <v>0</v>
      </c>
    </row>
    <row r="23" spans="1:12" s="233" customFormat="1" x14ac:dyDescent="0.25">
      <c r="A23" s="234">
        <v>13</v>
      </c>
      <c r="B23" s="258"/>
      <c r="C23" s="236"/>
      <c r="D23" s="285"/>
      <c r="E23" s="237">
        <v>0</v>
      </c>
      <c r="F23" s="237"/>
      <c r="G23" s="237"/>
      <c r="H23" s="237"/>
      <c r="I23" s="237"/>
      <c r="J23" s="237"/>
      <c r="K23" s="254">
        <f t="shared" si="0"/>
        <v>0</v>
      </c>
      <c r="L23" s="255">
        <f t="shared" si="1"/>
        <v>0</v>
      </c>
    </row>
    <row r="24" spans="1:12" s="233" customFormat="1" x14ac:dyDescent="0.25">
      <c r="A24" s="234">
        <v>14</v>
      </c>
      <c r="B24" s="258"/>
      <c r="C24" s="236"/>
      <c r="D24" s="285"/>
      <c r="E24" s="237">
        <v>0</v>
      </c>
      <c r="F24" s="237"/>
      <c r="G24" s="237"/>
      <c r="H24" s="237"/>
      <c r="I24" s="237"/>
      <c r="J24" s="237"/>
      <c r="K24" s="254">
        <f t="shared" si="0"/>
        <v>0</v>
      </c>
      <c r="L24" s="255">
        <f t="shared" si="1"/>
        <v>0</v>
      </c>
    </row>
    <row r="25" spans="1:12" s="233" customFormat="1" ht="13" thickBot="1" x14ac:dyDescent="0.3">
      <c r="A25" s="234">
        <v>15</v>
      </c>
      <c r="B25" s="245"/>
      <c r="C25" s="236"/>
      <c r="D25" s="286"/>
      <c r="E25" s="237">
        <v>0</v>
      </c>
      <c r="F25" s="237"/>
      <c r="G25" s="237"/>
      <c r="H25" s="237"/>
      <c r="I25" s="237"/>
      <c r="J25" s="237"/>
      <c r="K25" s="254">
        <f t="shared" si="0"/>
        <v>0</v>
      </c>
      <c r="L25" s="255">
        <f t="shared" si="1"/>
        <v>0</v>
      </c>
    </row>
    <row r="26" spans="1:12" ht="13.5" thickBot="1" x14ac:dyDescent="0.3">
      <c r="A26" s="453" t="s">
        <v>233</v>
      </c>
      <c r="B26" s="454"/>
      <c r="C26" s="454"/>
      <c r="D26" s="454"/>
      <c r="E26" s="454"/>
      <c r="F26" s="454"/>
      <c r="G26" s="454"/>
      <c r="H26" s="454"/>
      <c r="I26" s="454"/>
      <c r="J26" s="455"/>
      <c r="K26" s="560">
        <f>SUM(L11:L25)</f>
        <v>1184.5466666666666</v>
      </c>
      <c r="L26" s="561"/>
    </row>
    <row r="27" spans="1:12" ht="13.5" thickBot="1" x14ac:dyDescent="0.3">
      <c r="A27" s="183"/>
      <c r="B27" s="183"/>
      <c r="C27" s="183"/>
      <c r="D27" s="183"/>
      <c r="E27" s="183"/>
      <c r="F27" s="183"/>
      <c r="G27" s="183"/>
      <c r="H27" s="183"/>
      <c r="I27" s="183"/>
      <c r="J27" s="183"/>
      <c r="K27" s="296"/>
      <c r="L27" s="296"/>
    </row>
    <row r="28" spans="1:12" ht="13.5" thickBot="1" x14ac:dyDescent="0.35">
      <c r="A28" s="453" t="s">
        <v>509</v>
      </c>
      <c r="B28" s="454"/>
      <c r="C28" s="454"/>
      <c r="D28" s="454"/>
      <c r="E28" s="454"/>
      <c r="F28" s="454"/>
      <c r="G28" s="454"/>
      <c r="H28" s="454"/>
      <c r="I28" s="454"/>
      <c r="J28" s="455"/>
      <c r="K28" s="456">
        <f>(K26*10%)/12/Serv.Limp!I251</f>
        <v>2.2721866692911457</v>
      </c>
      <c r="L28" s="457"/>
    </row>
    <row r="29" spans="1:12" ht="13.5" thickBot="1" x14ac:dyDescent="0.3">
      <c r="A29" s="183"/>
      <c r="B29" s="183"/>
      <c r="C29" s="183"/>
      <c r="D29" s="183"/>
      <c r="E29" s="183"/>
      <c r="F29" s="183"/>
      <c r="G29" s="183"/>
      <c r="H29" s="183"/>
      <c r="I29" s="183"/>
      <c r="J29" s="183"/>
      <c r="K29" s="296"/>
      <c r="L29" s="296"/>
    </row>
    <row r="30" spans="1:12" x14ac:dyDescent="0.25">
      <c r="A30" s="506"/>
      <c r="B30" s="507"/>
      <c r="C30" s="512" t="s">
        <v>163</v>
      </c>
      <c r="D30" s="515"/>
      <c r="E30" s="516"/>
      <c r="F30" s="516"/>
      <c r="G30" s="516"/>
      <c r="H30" s="516"/>
      <c r="I30" s="516"/>
      <c r="J30" s="516"/>
      <c r="K30" s="516"/>
      <c r="L30" s="517"/>
    </row>
    <row r="31" spans="1:12" x14ac:dyDescent="0.25">
      <c r="A31" s="508"/>
      <c r="B31" s="509"/>
      <c r="C31" s="513"/>
      <c r="D31" s="518"/>
      <c r="E31" s="519"/>
      <c r="F31" s="519"/>
      <c r="G31" s="519"/>
      <c r="H31" s="519"/>
      <c r="I31" s="519"/>
      <c r="J31" s="519"/>
      <c r="K31" s="519"/>
      <c r="L31" s="520"/>
    </row>
    <row r="32" spans="1:12" x14ac:dyDescent="0.25">
      <c r="A32" s="508"/>
      <c r="B32" s="509"/>
      <c r="C32" s="513"/>
      <c r="D32" s="518"/>
      <c r="E32" s="519"/>
      <c r="F32" s="519"/>
      <c r="G32" s="519"/>
      <c r="H32" s="519"/>
      <c r="I32" s="519"/>
      <c r="J32" s="519"/>
      <c r="K32" s="519"/>
      <c r="L32" s="520"/>
    </row>
    <row r="33" spans="1:12" ht="13" thickBot="1" x14ac:dyDescent="0.3">
      <c r="A33" s="510"/>
      <c r="B33" s="511"/>
      <c r="C33" s="514"/>
      <c r="D33" s="521"/>
      <c r="E33" s="522"/>
      <c r="F33" s="522"/>
      <c r="G33" s="522"/>
      <c r="H33" s="522"/>
      <c r="I33" s="522"/>
      <c r="J33" s="522"/>
      <c r="K33" s="522"/>
      <c r="L33" s="523"/>
    </row>
    <row r="34" spans="1:12" ht="13" thickBot="1" x14ac:dyDescent="0.3"/>
    <row r="35" spans="1:12" x14ac:dyDescent="0.25">
      <c r="A35" s="634" t="s">
        <v>347</v>
      </c>
      <c r="B35" s="635"/>
      <c r="C35" s="635"/>
      <c r="D35" s="635"/>
      <c r="E35" s="635"/>
      <c r="F35" s="635"/>
      <c r="G35" s="635"/>
      <c r="H35" s="635"/>
      <c r="I35" s="635"/>
      <c r="J35" s="635"/>
      <c r="K35" s="635"/>
      <c r="L35" s="636"/>
    </row>
    <row r="36" spans="1:12" x14ac:dyDescent="0.25">
      <c r="A36" s="637"/>
      <c r="B36" s="638"/>
      <c r="C36" s="638"/>
      <c r="D36" s="638"/>
      <c r="E36" s="638"/>
      <c r="F36" s="638"/>
      <c r="G36" s="638"/>
      <c r="H36" s="638"/>
      <c r="I36" s="638"/>
      <c r="J36" s="638"/>
      <c r="K36" s="638"/>
      <c r="L36" s="639"/>
    </row>
    <row r="37" spans="1:12" x14ac:dyDescent="0.25">
      <c r="A37" s="637"/>
      <c r="B37" s="638"/>
      <c r="C37" s="638"/>
      <c r="D37" s="638"/>
      <c r="E37" s="638"/>
      <c r="F37" s="638"/>
      <c r="G37" s="638"/>
      <c r="H37" s="638"/>
      <c r="I37" s="638"/>
      <c r="J37" s="638"/>
      <c r="K37" s="638"/>
      <c r="L37" s="639"/>
    </row>
    <row r="38" spans="1:12" x14ac:dyDescent="0.25">
      <c r="A38" s="637"/>
      <c r="B38" s="638"/>
      <c r="C38" s="638"/>
      <c r="D38" s="638"/>
      <c r="E38" s="638"/>
      <c r="F38" s="638"/>
      <c r="G38" s="638"/>
      <c r="H38" s="638"/>
      <c r="I38" s="638"/>
      <c r="J38" s="638"/>
      <c r="K38" s="638"/>
      <c r="L38" s="639"/>
    </row>
    <row r="39" spans="1:12" ht="13" thickBot="1" x14ac:dyDescent="0.3">
      <c r="A39" s="640"/>
      <c r="B39" s="641"/>
      <c r="C39" s="641"/>
      <c r="D39" s="641"/>
      <c r="E39" s="641"/>
      <c r="F39" s="641"/>
      <c r="G39" s="641"/>
      <c r="H39" s="641"/>
      <c r="I39" s="641"/>
      <c r="J39" s="641"/>
      <c r="K39" s="641"/>
      <c r="L39" s="642"/>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Serv.Limp</vt:lpstr>
      <vt:lpstr>Mód2.2</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Jose Maduro Toledo Junior</cp:lastModifiedBy>
  <cp:lastPrinted>2018-10-08T22:45:56Z</cp:lastPrinted>
  <dcterms:created xsi:type="dcterms:W3CDTF">2010-12-08T17:56:29Z</dcterms:created>
  <dcterms:modified xsi:type="dcterms:W3CDTF">2022-12-05T13:56:54Z</dcterms:modified>
</cp:coreProperties>
</file>