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CE - PB - PE - 48051.004684-2022-63/PCFP/"/>
    </mc:Choice>
  </mc:AlternateContent>
  <xr:revisionPtr revIDLastSave="0" documentId="8_{385801CF-77A7-46E6-9FF7-9D56A55FFEE6}" xr6:coauthVersionLast="47" xr6:coauthVersionMax="47" xr10:uidLastSave="{00000000-0000-0000-0000-000000000000}"/>
  <bookViews>
    <workbookView xWindow="-120" yWindow="-120" windowWidth="20640" windowHeight="11160" tabRatio="661" activeTab="10" xr2:uid="{00000000-000D-0000-FFFF-FFFF00000000}"/>
  </bookViews>
  <sheets>
    <sheet name="Serv.Limp" sheetId="4" r:id="rId1"/>
    <sheet name="Mód2.2" sheetId="9" state="hidden" r:id="rId2"/>
    <sheet name="Mód2.3" sheetId="12" r:id="rId3"/>
    <sheet name="Mód3" sheetId="8" state="hidden" r:id="rId4"/>
    <sheet name="Mód6" sheetId="6" state="hidden" r:id="rId5"/>
    <sheet name="Mód4" sheetId="10" state="hidden" r:id="rId6"/>
    <sheet name="Uniform&amp;EPIs" sheetId="11" r:id="rId7"/>
    <sheet name="Materiais" sheetId="14" r:id="rId8"/>
    <sheet name="Eqp" sheetId="15" r:id="rId9"/>
    <sheet name="FatorK" sheetId="7" r:id="rId10"/>
    <sheet name="MemóriaCálculo" sheetId="16"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4" i="16" l="1"/>
  <c r="I73" i="16"/>
  <c r="I72" i="16"/>
  <c r="I71" i="16"/>
  <c r="I70" i="16"/>
  <c r="I75" i="16" s="1"/>
  <c r="I22" i="16"/>
  <c r="I24" i="16" s="1"/>
  <c r="I20" i="16"/>
  <c r="H234" i="4"/>
  <c r="I76" i="16" l="1"/>
  <c r="I77" i="16" s="1"/>
  <c r="I254" i="4"/>
  <c r="I249" i="4"/>
  <c r="G247" i="4"/>
  <c r="G248" i="4"/>
  <c r="G244" i="4"/>
  <c r="G245" i="4"/>
  <c r="G246" i="4"/>
  <c r="G243" i="4"/>
  <c r="I232" i="4"/>
  <c r="I233" i="4"/>
  <c r="E33" i="12"/>
  <c r="I246" i="4"/>
  <c r="I245" i="4"/>
  <c r="I244" i="4"/>
  <c r="I243" i="4"/>
  <c r="I142" i="4"/>
  <c r="H22" i="12"/>
  <c r="K25" i="15" l="1"/>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K26" i="15" s="1"/>
  <c r="K62" i="14"/>
  <c r="L62" i="14" s="1"/>
  <c r="L61" i="14"/>
  <c r="K61" i="14"/>
  <c r="L60" i="14"/>
  <c r="K60" i="14"/>
  <c r="L59" i="14"/>
  <c r="K59" i="14"/>
  <c r="K58" i="14"/>
  <c r="L58" i="14" s="1"/>
  <c r="L57" i="14"/>
  <c r="K57" i="14"/>
  <c r="L56" i="14"/>
  <c r="K56" i="14"/>
  <c r="L54" i="14"/>
  <c r="K54" i="14"/>
  <c r="K53" i="14"/>
  <c r="L53" i="14" s="1"/>
  <c r="L52" i="14"/>
  <c r="K52" i="14"/>
  <c r="L51" i="14"/>
  <c r="K51" i="14"/>
  <c r="L50" i="14"/>
  <c r="K50" i="14"/>
  <c r="K49" i="14"/>
  <c r="L49" i="14" s="1"/>
  <c r="K64" i="14" s="1"/>
  <c r="L38" i="14"/>
  <c r="K38" i="14"/>
  <c r="L36" i="14"/>
  <c r="K36" i="14"/>
  <c r="K35" i="14"/>
  <c r="L35" i="14" s="1"/>
  <c r="L34" i="14"/>
  <c r="K34" i="14"/>
  <c r="L33" i="14"/>
  <c r="K33" i="14"/>
  <c r="L32" i="14"/>
  <c r="K32" i="14"/>
  <c r="K31" i="14"/>
  <c r="L31" i="14" s="1"/>
  <c r="L30" i="14"/>
  <c r="K30" i="14"/>
  <c r="L29" i="14"/>
  <c r="K29" i="14"/>
  <c r="L28" i="14"/>
  <c r="K28" i="14"/>
  <c r="K27" i="14"/>
  <c r="L27" i="14" s="1"/>
  <c r="L26" i="14"/>
  <c r="K26" i="14"/>
  <c r="L25" i="14"/>
  <c r="K25" i="14"/>
  <c r="L23" i="14"/>
  <c r="K23" i="14"/>
  <c r="K21" i="14"/>
  <c r="L21" i="14" s="1"/>
  <c r="L20" i="14"/>
  <c r="K20" i="14"/>
  <c r="L19" i="14"/>
  <c r="K19" i="14"/>
  <c r="L18" i="14"/>
  <c r="K18" i="14"/>
  <c r="K16" i="14"/>
  <c r="L16" i="14" s="1"/>
  <c r="L15" i="14"/>
  <c r="K15" i="14"/>
  <c r="L13" i="14"/>
  <c r="K13" i="14"/>
  <c r="L12" i="14"/>
  <c r="K12" i="14"/>
  <c r="K11" i="14"/>
  <c r="L11" i="14" s="1"/>
  <c r="U28" i="11"/>
  <c r="V28" i="11" s="1"/>
  <c r="U27" i="11"/>
  <c r="V27" i="11" s="1"/>
  <c r="V26" i="11"/>
  <c r="U26" i="11"/>
  <c r="U25" i="11"/>
  <c r="V25" i="11" s="1"/>
  <c r="U24" i="11"/>
  <c r="V24" i="11" s="1"/>
  <c r="U23" i="11"/>
  <c r="V23" i="11" s="1"/>
  <c r="U22" i="11"/>
  <c r="V22" i="11" s="1"/>
  <c r="U21" i="11"/>
  <c r="V21" i="11" s="1"/>
  <c r="K40" i="14" l="1"/>
  <c r="U29" i="11"/>
  <c r="U31" i="11" s="1"/>
  <c r="U34" i="11" s="1"/>
  <c r="I248" i="4" l="1"/>
  <c r="I247" i="4"/>
  <c r="G234" i="4"/>
  <c r="K28" i="15" l="1"/>
  <c r="K42" i="14"/>
  <c r="K69" i="14" s="1"/>
  <c r="K66" i="14"/>
  <c r="K70" i="14" s="1"/>
  <c r="I19" i="10"/>
  <c r="I25" i="10"/>
  <c r="I23" i="10"/>
  <c r="I21" i="10"/>
  <c r="I17" i="10"/>
  <c r="H107" i="4"/>
  <c r="K71" i="14" l="1"/>
  <c r="I143" i="4" s="1"/>
  <c r="J27" i="10"/>
  <c r="P31" i="10"/>
  <c r="E59" i="12"/>
  <c r="E60" i="12" s="1"/>
  <c r="E9" i="12" l="1"/>
  <c r="H132" i="4" l="1"/>
  <c r="I132" i="4"/>
  <c r="I137" i="4" s="1"/>
  <c r="H158" i="4" l="1"/>
  <c r="H1" i="6" l="1"/>
  <c r="E13" i="8"/>
  <c r="E12" i="8"/>
  <c r="I89" i="4"/>
  <c r="E21" i="12"/>
  <c r="H75" i="4"/>
  <c r="H110" i="4" l="1"/>
  <c r="H127" i="4"/>
  <c r="P39" i="8"/>
  <c r="C26" i="8"/>
  <c r="G26" i="8"/>
  <c r="G39" i="8"/>
  <c r="E23" i="12"/>
  <c r="E25" i="12" s="1"/>
  <c r="I144" i="4" l="1"/>
  <c r="I146" i="4" s="1"/>
  <c r="J91" i="8"/>
  <c r="G25" i="8"/>
  <c r="G51" i="8"/>
  <c r="C51" i="8"/>
  <c r="C25" i="8"/>
  <c r="B89" i="8"/>
  <c r="G76" i="8"/>
  <c r="B88" i="8"/>
  <c r="B87" i="8"/>
  <c r="B86" i="8"/>
  <c r="B85" i="8"/>
  <c r="P65" i="8"/>
  <c r="E42" i="12"/>
  <c r="I87" i="4" s="1"/>
  <c r="I86" i="4"/>
  <c r="I85" i="4"/>
  <c r="C17" i="9"/>
  <c r="C16" i="9"/>
  <c r="H52" i="4"/>
  <c r="H54" i="4" s="1"/>
  <c r="H56" i="4" s="1"/>
  <c r="G52" i="8" l="1"/>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s="1"/>
  <c r="I157" i="4" l="1"/>
  <c r="I155" i="4"/>
  <c r="I156" i="4"/>
  <c r="I158" i="4" l="1"/>
  <c r="I171" i="4" l="1"/>
  <c r="I172" i="4" s="1"/>
  <c r="G186" i="4" l="1"/>
  <c r="G195" i="4" s="1"/>
  <c r="G204" i="4" s="1"/>
  <c r="B3" i="7"/>
  <c r="I186" i="4" l="1"/>
  <c r="I187" i="4" s="1"/>
  <c r="D228" i="4" s="1"/>
  <c r="I228" i="4" s="1"/>
  <c r="G213" i="4"/>
  <c r="I213" i="4" s="1"/>
  <c r="I214" i="4" s="1"/>
  <c r="I204" i="4"/>
  <c r="I195" i="4"/>
  <c r="I196" i="4" s="1"/>
  <c r="D229" i="4" l="1"/>
  <c r="I229" i="4" s="1"/>
  <c r="I205" i="4"/>
  <c r="D230" i="4" l="1"/>
  <c r="I230" i="4" s="1"/>
  <c r="D231" i="4" l="1"/>
  <c r="I231" i="4" l="1"/>
  <c r="I234" i="4" s="1"/>
  <c r="I256" i="4"/>
</calcChain>
</file>

<file path=xl/sharedStrings.xml><?xml version="1.0" encoding="utf-8"?>
<sst xmlns="http://schemas.openxmlformats.org/spreadsheetml/2006/main" count="1052" uniqueCount="596">
  <si>
    <t>-</t>
  </si>
  <si>
    <t>VALOR (R$)</t>
  </si>
  <si>
    <t>Adicional Noturno</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</si>
  <si>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</si>
  <si>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</si>
  <si>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</si>
  <si>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</si>
  <si>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</si>
  <si>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</si>
  <si>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</si>
  <si>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</si>
  <si>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</si>
  <si>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</si>
  <si>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</si>
  <si>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</si>
  <si>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</si>
  <si>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</si>
  <si>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</si>
  <si>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</si>
  <si>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</si>
  <si>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TOTAL</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</si>
  <si>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</si>
  <si>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</si>
  <si>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</si>
  <si>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</si>
  <si>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</si>
  <si>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</si>
  <si>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</si>
  <si>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</si>
  <si>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</si>
  <si>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</si>
  <si>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</si>
  <si>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</si>
  <si>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</si>
  <si>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</si>
  <si>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</si>
  <si>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</si>
  <si>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</si>
  <si>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</si>
  <si>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</si>
  <si>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 xml:space="preserve">Adicional Periculosidade </t>
  </si>
  <si>
    <t>Adicional Insalubridade</t>
  </si>
  <si>
    <t>Adicional de Hora Noturna Reduzida</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</si>
  <si>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</si>
  <si>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</si>
  <si>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</si>
  <si>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</si>
  <si>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</si>
  <si>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</si>
  <si>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</si>
  <si>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</si>
  <si>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</si>
  <si>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</si>
  <si>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</si>
  <si>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</si>
  <si>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</si>
  <si>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</si>
  <si>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</si>
  <si>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</si>
  <si>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</si>
  <si>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</si>
  <si>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</si>
  <si>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</si>
  <si>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</si>
  <si>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</si>
  <si>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</si>
  <si>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</si>
  <si>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</si>
  <si>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</si>
  <si>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</si>
  <si>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</si>
  <si>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</si>
  <si>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</si>
  <si>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</si>
  <si>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</si>
  <si>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</si>
  <si>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</si>
  <si>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</si>
  <si>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</si>
  <si>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</si>
  <si>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</si>
  <si>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</si>
  <si>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</si>
  <si>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</si>
  <si>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</si>
  <si>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</si>
  <si>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</si>
  <si>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</si>
  <si>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</si>
  <si>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</si>
  <si>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</si>
  <si>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</si>
  <si>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</si>
  <si>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</si>
  <si>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</si>
  <si>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</si>
  <si>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</si>
  <si>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</si>
  <si>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</si>
  <si>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</si>
  <si>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</si>
  <si>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</si>
  <si>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</si>
  <si>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</si>
  <si>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</si>
  <si>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</si>
  <si>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</si>
  <si>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</si>
  <si>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</si>
  <si>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</si>
  <si>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</si>
  <si>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</si>
  <si>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</si>
  <si>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</si>
  <si>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</si>
  <si>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</si>
  <si>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</si>
  <si>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</si>
  <si>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</si>
  <si>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</si>
  <si>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</si>
  <si>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</si>
  <si>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</si>
  <si>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</si>
  <si>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</si>
  <si>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</si>
  <si>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</si>
  <si>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</si>
  <si>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</si>
  <si>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</si>
  <si>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</si>
  <si>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</si>
  <si>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</si>
  <si>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</si>
  <si>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</si>
  <si>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</si>
  <si>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</si>
  <si>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</si>
  <si>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</si>
  <si>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</si>
  <si>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</si>
  <si>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</si>
  <si>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</si>
  <si>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</si>
  <si>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</si>
  <si>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</si>
  <si>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</si>
  <si>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</si>
  <si>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</si>
  <si>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</si>
  <si>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Contato</t>
  </si>
  <si>
    <t>Fone</t>
  </si>
  <si>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</si>
  <si>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</si>
  <si>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</si>
  <si>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</si>
  <si>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</si>
  <si>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</si>
  <si>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</si>
  <si>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</si>
  <si>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</si>
  <si>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</si>
  <si>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</si>
  <si>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</si>
  <si>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</si>
  <si>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</si>
  <si>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</si>
  <si>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</si>
  <si>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</si>
  <si>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</si>
  <si>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</si>
  <si>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</si>
  <si>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</si>
  <si>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</si>
  <si>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</si>
  <si>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</si>
  <si>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</si>
  <si>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</si>
  <si>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</si>
  <si>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</si>
  <si>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</si>
  <si>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</si>
  <si>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</si>
  <si>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</si>
  <si>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</si>
  <si>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</si>
  <si>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</si>
  <si>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</si>
  <si>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</si>
  <si>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</si>
  <si>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</si>
  <si>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</si>
  <si>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</si>
  <si>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</si>
  <si>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</si>
  <si>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</si>
  <si>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</si>
  <si>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</si>
  <si>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</si>
  <si>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</si>
  <si>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</si>
  <si>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</si>
  <si>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</si>
  <si>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</si>
  <si>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</si>
  <si>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</si>
  <si>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</si>
  <si>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</si>
  <si>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</si>
  <si>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</si>
  <si>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</si>
  <si>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</si>
  <si>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</si>
  <si>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</si>
  <si>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</si>
  <si>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</si>
  <si>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</si>
  <si>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</si>
  <si>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</si>
  <si>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</si>
  <si>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</si>
  <si>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</si>
  <si>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</si>
  <si>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</si>
  <si>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</si>
  <si>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</si>
  <si>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</si>
  <si>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</si>
  <si>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</si>
  <si>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</si>
  <si>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Crachá</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</si>
  <si>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</si>
  <si>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efetivo mensal dos materias de consumo</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</si>
  <si>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</si>
  <si>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</si>
  <si>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</si>
  <si>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</si>
  <si>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</si>
  <si>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</si>
  <si>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Posto de Serviço 44h Semanais</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</si>
  <si>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</si>
  <si>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</si>
  <si>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</si>
  <si>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</si>
  <si>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</si>
  <si>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</si>
  <si>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Servente de Limpeza</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</si>
  <si>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</si>
  <si>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</si>
  <si>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</si>
  <si>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</si>
  <si>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</si>
  <si>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</si>
  <si>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</si>
  <si>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</si>
  <si>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</si>
  <si>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</si>
  <si>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5143-20</t>
  </si>
  <si>
    <t>Limpeza, Asseio e Conservação</t>
  </si>
  <si>
    <t>Fardamento e seus complementos</t>
  </si>
  <si>
    <t>Custo anual do uniforme, por empregado.</t>
  </si>
  <si>
    <r>
      <t xml:space="preserve">Custo Efetivo mensal do uniforme e seus complementos por empregado </t>
    </r>
    <r>
      <rPr>
        <b/>
        <i/>
        <sz val="10"/>
        <rFont val="Arial"/>
        <family val="2"/>
      </rPr>
      <t>(custo anual / 12 meses )</t>
    </r>
  </si>
  <si>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</si>
  <si>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</si>
  <si>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</si>
  <si>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</si>
  <si>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</si>
  <si>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</si>
  <si>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</si>
  <si>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</si>
  <si>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</si>
  <si>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</si>
  <si>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</si>
  <si>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</si>
  <si>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</si>
  <si>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</si>
  <si>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</si>
  <si>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</si>
  <si>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</si>
  <si>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</si>
  <si>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</si>
  <si>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20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</si>
  <si>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</si>
  <si>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Litro</t>
  </si>
  <si>
    <t>Unidade</t>
  </si>
  <si>
    <t>Pacote</t>
  </si>
  <si>
    <t>Caixa</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</si>
  <si>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</si>
  <si>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</si>
  <si>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</si>
  <si>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</si>
  <si>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</si>
  <si>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</si>
  <si>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</si>
  <si>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</si>
  <si>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</si>
  <si>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</si>
  <si>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</si>
  <si>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Custo total anual dos utensílios de consumo</t>
  </si>
  <si>
    <t xml:space="preserve">Custo efetivo mensal dos materiais e utensílios de consumo </t>
  </si>
  <si>
    <t>Valor</t>
  </si>
  <si>
    <t>Custo efetivo mensal dos utensílios de consumo</t>
  </si>
  <si>
    <t>Custo efetivo mensal dos materiais e utensílios de consumo</t>
  </si>
  <si>
    <t>RODO COM DUAS BORRACHAS COM CABO 40 cm</t>
  </si>
  <si>
    <t>VASSOURA DE NYLON COM CABO</t>
  </si>
  <si>
    <t>VASSOURA DE PÊLO 60cm COM CABO</t>
  </si>
  <si>
    <t>VASSOURA DE PIAÇAVA COM CABO</t>
  </si>
  <si>
    <t xml:space="preserve">Lavadora de alta pressão </t>
  </si>
  <si>
    <t>Escada Aluminio 4x4</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</si>
  <si>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</si>
  <si>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</si>
  <si>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</si>
  <si>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</si>
  <si>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</si>
  <si>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</si>
  <si>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</si>
  <si>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</si>
  <si>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</si>
  <si>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</si>
  <si>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</si>
  <si>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</si>
  <si>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</si>
  <si>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</si>
  <si>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</si>
  <si>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</si>
  <si>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</si>
  <si>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</si>
  <si>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</si>
  <si>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</si>
  <si>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</si>
  <si>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</si>
  <si>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</si>
  <si>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</si>
  <si>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</si>
  <si>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</si>
  <si>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</si>
  <si>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</si>
  <si>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</si>
  <si>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</si>
  <si>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</si>
  <si>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</si>
  <si>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Bota de borracha/PVC cano curto</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</si>
  <si>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</si>
  <si>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</si>
  <si>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</si>
  <si>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</si>
  <si>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</si>
  <si>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</si>
  <si>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</si>
  <si>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</si>
  <si>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</si>
  <si>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</si>
  <si>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</si>
  <si>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</si>
  <si>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</si>
  <si>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</si>
  <si>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</si>
  <si>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</si>
  <si>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</si>
  <si>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</si>
  <si>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</si>
  <si>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</si>
  <si>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</si>
  <si>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</si>
  <si>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</si>
  <si>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</si>
  <si>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</si>
  <si>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</si>
  <si>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</si>
  <si>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</si>
  <si>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</si>
  <si>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</si>
  <si>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</si>
  <si>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</si>
  <si>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</si>
  <si>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</si>
  <si>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</si>
  <si>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</si>
  <si>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</si>
  <si>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</si>
  <si>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</si>
  <si>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</si>
  <si>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</si>
  <si>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</si>
  <si>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</si>
  <si>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</si>
  <si>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</si>
  <si>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</si>
  <si>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</si>
  <si>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</si>
  <si>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</si>
  <si>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</si>
  <si>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</si>
  <si>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</si>
  <si>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</si>
  <si>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</si>
  <si>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</si>
  <si>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</si>
  <si>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</si>
  <si>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</si>
  <si>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</si>
  <si>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</si>
  <si>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</si>
  <si>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</si>
  <si>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</si>
  <si>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</si>
  <si>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</si>
  <si>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</si>
  <si>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</si>
  <si>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</si>
  <si>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</si>
  <si>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</si>
  <si>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</si>
  <si>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</si>
  <si>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</si>
  <si>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</si>
  <si>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</si>
  <si>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</si>
  <si>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</si>
  <si>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</si>
  <si>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Cesta básica + auxilio alimentação</t>
  </si>
  <si>
    <t xml:space="preserve">                Declaro que foi realizada pesquisa mercadológica conforme dados abaixo:</t>
  </si>
  <si>
    <t>DAM CONFECÇÕES INDÚSTRIA E COMÉRCIO LTDA | CNPJ: 35.711.241/0001-23</t>
  </si>
  <si>
    <t>https://www.damroupas.com.br/</t>
  </si>
  <si>
    <t xml:space="preserve">                 Declaro que foi realizada pesquisa mercadológica conforme dados abaixo:</t>
  </si>
  <si>
    <t>Descrição dos Utensílios de consumo
 (Quantidade Semestral/Anual)</t>
  </si>
  <si>
    <t>Declaro que foi realizada pesquisa mercadológica conforme dados abaixo:</t>
  </si>
  <si>
    <t>Mangueira Jardim 30m</t>
  </si>
  <si>
    <t>Tesoura de poda</t>
  </si>
  <si>
    <t>calçado de couro, tipo bota cano curto, preferencialmente na cor preta;</t>
  </si>
  <si>
    <t>Óculos de proteção</t>
  </si>
  <si>
    <t>ESTIMATIVA DO VALOR GLOBAL DOS SERVIÇOS DE LIMPEZA E CONSERVAÇÃO</t>
  </si>
  <si>
    <t>DESCRIÇÃO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</si>
  <si>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</si>
  <si>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</si>
  <si>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</si>
  <si>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</si>
  <si>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</si>
  <si>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</si>
  <si>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</si>
  <si>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</si>
  <si>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</si>
  <si>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</si>
  <si>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</si>
  <si>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</si>
  <si>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</si>
  <si>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</si>
  <si>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</si>
  <si>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</si>
  <si>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</si>
  <si>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</si>
  <si>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</si>
  <si>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</si>
  <si>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</si>
  <si>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TIPO DE ÁREA</t>
  </si>
  <si>
    <t>PREÇO MENSAL
UNITÁRIO
(R$/ m²)</t>
  </si>
  <si>
    <t>SUBTOTAL
(R$)</t>
  </si>
  <si>
    <t>I - Área Interna</t>
  </si>
  <si>
    <t>II - Área Externa</t>
  </si>
  <si>
    <t xml:space="preserve">III - Esquadria Externa
</t>
  </si>
  <si>
    <t>IV - Fachada Envidraçada</t>
  </si>
  <si>
    <t>V - Área Médico-Hospitalar</t>
  </si>
  <si>
    <t xml:space="preserve">Outras (especificar)
</t>
  </si>
  <si>
    <t xml:space="preserve">TOTAL </t>
  </si>
  <si>
    <t xml:space="preserve">QUADRO DEMONSTRATIVO DO VALOR GLOBAL DA PROPOSTA </t>
  </si>
  <si>
    <t>Valor mensal dos serviços</t>
  </si>
  <si>
    <t>Meses do Contrato</t>
  </si>
  <si>
    <t>Valor global da proposta (Valor mensal do serviço multiplicado pelo número de meses do contrato)</t>
  </si>
  <si>
    <t>Fortaleza/CE</t>
  </si>
  <si>
    <t>CE000092/2022</t>
  </si>
  <si>
    <t>Cesta básica</t>
  </si>
  <si>
    <t>Decreto Nº 15221 DE 04/01/2022 - Municipal - Fortaleza - LegisWeb</t>
  </si>
  <si>
    <t>(81) 33201-2000</t>
  </si>
  <si>
    <t>CASA DAS FARDAS | CNPJ: 34.438.853/0005-55</t>
  </si>
  <si>
    <t>casadasfardas.com.br</t>
  </si>
  <si>
    <t>(85) 3268-4042</t>
  </si>
  <si>
    <t>FABRICA DE UNIFORMES | CNPJ: 06.369.324/0001-88</t>
  </si>
  <si>
    <t>fabricadeuniformes.com.br</t>
  </si>
  <si>
    <t>(11) 5615-1415</t>
  </si>
  <si>
    <t>DAFITI | CNPJ: 11.200.418/0006-73</t>
  </si>
  <si>
    <t>dafiti.com.br</t>
  </si>
  <si>
    <t>(11) 3053-7500</t>
  </si>
  <si>
    <t xml:space="preserve">LOJA AUTOMAÇÃO COMERCIAL | CNPJ: 28.569.840/0001-99 </t>
  </si>
  <si>
    <t>lojaautomacaocomercial.com.br</t>
  </si>
  <si>
    <t>(41) 3059-2314</t>
  </si>
  <si>
    <t>Gratia Tecnologia em Controle de Acesso e Ponto LTDA - CNPJ: 28.798.851/0001-40</t>
  </si>
  <si>
    <t>gratiatecnologia.com.br</t>
  </si>
  <si>
    <t>(11) 2626-0027</t>
  </si>
  <si>
    <t>Frank da S. Santos Estam. e Com. de Roupas ME - CNPJ: 07.919.191/0001-39</t>
  </si>
  <si>
    <t>frankartsgrafite.com.br</t>
  </si>
  <si>
    <t>(21) 2667-3283</t>
  </si>
  <si>
    <t>NETLAB EQUIPAMENTOS PARA LABORATÓRIOS EIRELI, CNPJ: 17.524.672/0001-07</t>
  </si>
  <si>
    <t>lojanetlab.com.br</t>
  </si>
  <si>
    <t>(11) 2373-0040</t>
  </si>
  <si>
    <t>I</t>
  </si>
  <si>
    <t>LEROY MERLIN | CNPJ: 01.438.784/0048-60</t>
  </si>
  <si>
    <t>leroymerlin.com.br</t>
  </si>
  <si>
    <t>J</t>
  </si>
  <si>
    <t>NORMATEL | CNPJ: 05.353.545/0001-03</t>
  </si>
  <si>
    <t>normatel.com.br</t>
  </si>
  <si>
    <t>(85) 3031-9999</t>
  </si>
  <si>
    <t>K</t>
  </si>
  <si>
    <t>GurgelMix Máquinas e Ferramentas S.A. CNPJ: 29.302.348/0001-15</t>
  </si>
  <si>
    <t>lojadomecanico.com.br</t>
  </si>
  <si>
    <t>(11)3508-9979</t>
  </si>
  <si>
    <t>L</t>
  </si>
  <si>
    <t>Zeus do Brasil Ltda | CNPJ: 82.699.588/0001-88</t>
  </si>
  <si>
    <t>lojazeusdobrasil.com.br</t>
  </si>
  <si>
    <t>(47) 99180-4734</t>
  </si>
  <si>
    <t>M</t>
  </si>
  <si>
    <t>AMAZON - CNPJ 15.436.940/0001-03</t>
  </si>
  <si>
    <t>ajuda-amazon@amazon.com.br</t>
  </si>
  <si>
    <t>Fale Conosco</t>
  </si>
  <si>
    <t>N</t>
  </si>
  <si>
    <t>Lojas Americanas | CNPJ 00.776.574/0006-60</t>
  </si>
  <si>
    <t>atendimento.b2b@empresas.americanas.com</t>
  </si>
  <si>
    <t>O</t>
  </si>
  <si>
    <t>Loja do Mecânico | CNPJ: 29.302.348/0001-15</t>
  </si>
  <si>
    <t>(11) 3508-9979</t>
  </si>
  <si>
    <t>P</t>
  </si>
  <si>
    <t>batas curtas unissex, 100% algodão, preferencialmente na cor cinza, com gola, botões, manga curta, três bolsos e logomarca da empresa;</t>
  </si>
  <si>
    <t>calças compridas, tipo pijama, unissex, 100% algodão, preferencialmente na cor cinza, com cós elástico e três bolsos;</t>
  </si>
  <si>
    <t>meias cano curto, preferencialmente na cor preta, 100% algodão, adequadas à prestação dos serviços.</t>
  </si>
  <si>
    <t>Respiradores anti-poeira cx com 25un</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</si>
  <si>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</si>
  <si>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EXTRA - CNPJ: 33.041.260/0652-90</t>
  </si>
  <si>
    <t>www.extra.com.br</t>
  </si>
  <si>
    <t xml:space="preserve"> (11) 4225-6555</t>
  </si>
  <si>
    <t>CARREFOUR - CNPJ: 45.543.915/0846-95</t>
  </si>
  <si>
    <t>atendimento@carrefour.com.br</t>
  </si>
  <si>
    <t>3004-2222</t>
  </si>
  <si>
    <t>TALIMPO - CNPJ 11.831.930/0001-03</t>
  </si>
  <si>
    <t>lojaonline@talimpoce.com.br</t>
  </si>
  <si>
    <t>(85) 3393-9497</t>
  </si>
  <si>
    <t>Fale conosco</t>
  </si>
  <si>
    <t>COMERCIAL DE MIUDEZAS FREITAS LTDA - CNPJ: 63.473.235/0001-10</t>
  </si>
  <si>
    <t>falecom@freitasvarejo.com.br</t>
  </si>
  <si>
    <t>(85) 3433-3188</t>
  </si>
  <si>
    <t>CASAS BAHIA - CNPJ: 33.041.260/0652-90</t>
  </si>
  <si>
    <t xml:space="preserve"> www.casasbahia.com.br </t>
  </si>
  <si>
    <t>(11) 4225-6555</t>
  </si>
  <si>
    <t>360ml</t>
  </si>
  <si>
    <t>400ml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</si>
  <si>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</si>
  <si>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25g</t>
  </si>
  <si>
    <t>32g</t>
  </si>
  <si>
    <t>50g</t>
  </si>
  <si>
    <t>30g</t>
  </si>
  <si>
    <t>200 palitos</t>
  </si>
  <si>
    <t>SACO de lixo preto, 40 litros, pacote com 20</t>
  </si>
  <si>
    <t>pacote com 100 unidades</t>
  </si>
  <si>
    <t>250 folhas</t>
  </si>
  <si>
    <t>1000 folhas</t>
  </si>
  <si>
    <t>Atual 2022</t>
  </si>
  <si>
    <t>de pena</t>
  </si>
  <si>
    <t>eletrostático</t>
  </si>
  <si>
    <t>VASSOURA PARA JARDIM/ALAMEDA/PASSEIO COM CABO</t>
  </si>
  <si>
    <r>
      <t xml:space="preserve">Custo efetivo mensal dos utensílios de consumo dividido pelo nº de meses previsto da contratação e de serventes </t>
    </r>
    <r>
      <rPr>
        <b/>
        <i/>
        <sz val="9"/>
        <rFont val="Arial"/>
        <family val="2"/>
      </rPr>
      <t>(custo anual / 12 / 3 serventes)</t>
    </r>
  </si>
  <si>
    <t>ACAL Home Center - CNPJ: 07.201.916/0001-59</t>
  </si>
  <si>
    <t>acalhomecenter.com.br</t>
  </si>
  <si>
    <t>(85) 3492-5010</t>
  </si>
  <si>
    <t xml:space="preserve"> Metalúrgica MOR S/A - CNPJ: 95.422.218/0001-40</t>
  </si>
  <si>
    <t>www.mor.com.br</t>
  </si>
  <si>
    <t>(51) 2106-7601</t>
  </si>
  <si>
    <t>Normatel | CNPJ: 05.353.545/0001-03</t>
  </si>
  <si>
    <t>Leroy Merlin | CNPJ: 01.438.784/0048-60</t>
  </si>
  <si>
    <t>Magazine Luiza | CNPJ: 47.960.950/1088-36</t>
  </si>
  <si>
    <t>magazineluiza.com.br</t>
  </si>
  <si>
    <t>Aspirador de pó</t>
  </si>
  <si>
    <r>
      <rPr>
        <b/>
        <sz val="10"/>
        <rFont val="Arial"/>
        <family val="2"/>
      </rPr>
      <t>Nº do Processo</t>
    </r>
    <r>
      <rPr>
        <sz val="10"/>
        <rFont val="Arial"/>
        <family val="2"/>
      </rPr>
      <t>: 48051.004684/2022-63</t>
    </r>
  </si>
  <si>
    <t>1. GERÊNCIA DA ANM NO ESTADO DO CE</t>
  </si>
  <si>
    <r>
      <rPr>
        <b/>
        <sz val="10"/>
        <rFont val="Arial"/>
        <family val="2"/>
      </rPr>
      <t>Nota 3</t>
    </r>
    <r>
      <rPr>
        <sz val="10"/>
        <rFont val="Arial"/>
        <family val="2"/>
      </rPr>
      <t>: o custo de substituição do empregado, em suas férias, pelo substituto já está embutido no cálculo da conta vinculada em 12,10%</t>
    </r>
  </si>
  <si>
    <t>ESTIMATIVA NÚMERO DE SERVENTES</t>
  </si>
  <si>
    <t>PRODUTIVIDADE</t>
  </si>
  <si>
    <t>NÚMERO DE SERVENTES</t>
  </si>
  <si>
    <t>VALOR POR METRO QUADRADO ESTIMATIVO</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</si>
  <si>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</si>
  <si>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</si>
  <si>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</si>
  <si>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</si>
  <si>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</si>
  <si>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</si>
  <si>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r>
      <t xml:space="preserve">Custo efetivo mensal dos equipamentos, ferramentas e acessórios </t>
    </r>
    <r>
      <rPr>
        <b/>
        <i/>
        <sz val="10"/>
        <rFont val="Arial"/>
        <family val="2"/>
      </rPr>
      <t>(custo anual x taxa de depreciação) / 12 / NR</t>
    </r>
    <r>
      <rPr>
        <b/>
        <sz val="10"/>
        <rFont val="Arial"/>
        <family val="2"/>
      </rPr>
      <t xml:space="preserve"> serventes</t>
    </r>
  </si>
  <si>
    <t>ÁREA A SER LIMPA DIARIAMENTE
(m²)</t>
  </si>
  <si>
    <r>
      <t>Substituto na cobertura de Férias</t>
    </r>
    <r>
      <rPr>
        <sz val="10"/>
        <color rgb="FFFF0000"/>
        <rFont val="Arial"/>
        <family val="2"/>
      </rPr>
      <t xml:space="preserve"> não se aplica , conforme memória de cálculo</t>
    </r>
  </si>
  <si>
    <t>Ajuste Anexo VI-B, item 9 IN 05/2017</t>
  </si>
  <si>
    <t>TOTAL DE SERVENTES</t>
  </si>
  <si>
    <r>
      <t xml:space="preserve">Substituto na cobertura de Férias </t>
    </r>
    <r>
      <rPr>
        <sz val="10"/>
        <color rgb="FFFF0000"/>
        <rFont val="Arial"/>
        <family val="2"/>
      </rPr>
      <t>inaplicável, conforme memorial de cálculo</t>
    </r>
  </si>
  <si>
    <t>Em relação ao item 4.1 conforme Doutrinador João Luiz Domingues, nas planilhas de custo com conta vinculada é inaplicável a previsão adicional de substituto em férias, pois a despesa já está devidamente suportada no percentual de 12,10%.</t>
  </si>
  <si>
    <t>Dessa forma, ao provisionarmos o percentual estabelecido pelo Manual da Conta Vinculada no Submódulo 2.1, 12,10%, não se faz necessário efetuar qualquer previsão no Submódulo 4.1.</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</si>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</sst>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46"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i/>
      <sz val="12"/>
      <color rgb="FF444444"/>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D0CECE"/>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indexed="64"/>
      </right>
      <top/>
      <bottom style="thin">
        <color indexed="64"/>
      </bottom>
      <diagonal/>
    </border>
    <border>
      <left style="thin">
        <color rgb="FF000000"/>
      </left>
      <right style="medium">
        <color rgb="FF000000"/>
      </right>
      <top style="thin">
        <color rgb="FF000000"/>
      </top>
      <bottom style="medium">
        <color rgb="FF000000"/>
      </bottom>
      <diagonal/>
    </border>
    <border>
      <left/>
      <right style="thin">
        <color indexed="64"/>
      </right>
      <top/>
      <bottom style="medium">
        <color indexed="64"/>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8">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7" fontId="1" fillId="0" borderId="0" applyFill="0" applyBorder="0" applyAlignment="0" applyProtection="0"/>
    <xf numFmtId="0" fontId="39" fillId="0" borderId="0" applyNumberFormat="0" applyFill="0" applyBorder="0" applyAlignment="0" applyProtection="0"/>
    <xf numFmtId="43" fontId="1" fillId="0" borderId="0" applyFont="0" applyFill="0" applyBorder="0" applyAlignment="0" applyProtection="0"/>
  </cellStyleXfs>
  <cellXfs count="75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7" fillId="0" borderId="34" xfId="0" applyFont="1" applyBorder="1" applyAlignment="1">
      <alignment horizontal="center"/>
    </xf>
    <xf numFmtId="10" fontId="7" fillId="0" borderId="35" xfId="2" applyNumberFormat="1" applyFont="1" applyBorder="1" applyAlignment="1"/>
    <xf numFmtId="2" fontId="7" fillId="0" borderId="36" xfId="0" applyNumberFormat="1" applyFont="1" applyBorder="1"/>
    <xf numFmtId="0" fontId="7" fillId="0" borderId="37" xfId="0" applyFont="1" applyBorder="1" applyAlignment="1">
      <alignment horizontal="center"/>
    </xf>
    <xf numFmtId="10" fontId="7" fillId="0" borderId="0" xfId="2" applyNumberFormat="1" applyFont="1" applyBorder="1" applyAlignment="1"/>
    <xf numFmtId="2" fontId="7" fillId="0" borderId="38" xfId="0" applyNumberFormat="1" applyFont="1" applyBorder="1"/>
    <xf numFmtId="0" fontId="6" fillId="0" borderId="37" xfId="0" applyFont="1" applyBorder="1"/>
    <xf numFmtId="0" fontId="7" fillId="0" borderId="24" xfId="0" applyFont="1" applyBorder="1" applyAlignment="1">
      <alignment horizontal="center"/>
    </xf>
    <xf numFmtId="10" fontId="7" fillId="0" borderId="25" xfId="2" applyNumberFormat="1" applyFont="1" applyBorder="1" applyAlignment="1"/>
    <xf numFmtId="2" fontId="7" fillId="0" borderId="26"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4"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5"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1"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7" xfId="0" applyBorder="1" applyAlignment="1">
      <alignment vertical="center"/>
    </xf>
    <xf numFmtId="0" fontId="0" fillId="0" borderId="34" xfId="0" applyBorder="1" applyAlignment="1">
      <alignment vertical="center"/>
    </xf>
    <xf numFmtId="0" fontId="0" fillId="0" borderId="35" xfId="0" applyBorder="1"/>
    <xf numFmtId="0" fontId="0" fillId="0" borderId="24" xfId="0" applyBorder="1" applyAlignment="1">
      <alignment vertical="center"/>
    </xf>
    <xf numFmtId="0" fontId="0" fillId="0" borderId="25" xfId="0" applyBorder="1"/>
    <xf numFmtId="0" fontId="0" fillId="0" borderId="12" xfId="0" applyBorder="1"/>
    <xf numFmtId="10" fontId="2" fillId="0" borderId="0" xfId="2" applyNumberFormat="1" applyFont="1"/>
    <xf numFmtId="0" fontId="2" fillId="4" borderId="23" xfId="0" applyFont="1" applyFill="1" applyBorder="1"/>
    <xf numFmtId="0" fontId="0" fillId="4" borderId="21" xfId="0" applyFill="1" applyBorder="1"/>
    <xf numFmtId="2" fontId="2" fillId="4" borderId="14" xfId="0" applyNumberFormat="1" applyFont="1" applyFill="1" applyBorder="1"/>
    <xf numFmtId="0" fontId="12" fillId="0" borderId="0" xfId="0" applyFont="1" applyAlignment="1">
      <alignment vertical="center"/>
    </xf>
    <xf numFmtId="0" fontId="0" fillId="0" borderId="39" xfId="0" applyBorder="1"/>
    <xf numFmtId="0" fontId="0" fillId="0" borderId="43" xfId="0" applyBorder="1"/>
    <xf numFmtId="0" fontId="2" fillId="0" borderId="39" xfId="0" applyFont="1" applyBorder="1"/>
    <xf numFmtId="2" fontId="0" fillId="0" borderId="43" xfId="0" applyNumberFormat="1" applyBorder="1"/>
    <xf numFmtId="2" fontId="2" fillId="0" borderId="43" xfId="0" applyNumberFormat="1" applyFont="1" applyBorder="1"/>
    <xf numFmtId="10" fontId="2" fillId="0" borderId="43" xfId="2" applyNumberFormat="1" applyFont="1" applyBorder="1"/>
    <xf numFmtId="0" fontId="2" fillId="0" borderId="0" xfId="2" applyNumberFormat="1" applyFont="1" applyBorder="1"/>
    <xf numFmtId="165" fontId="2" fillId="0" borderId="43" xfId="3" applyNumberFormat="1" applyFont="1" applyBorder="1"/>
    <xf numFmtId="0" fontId="2" fillId="0" borderId="23" xfId="0" applyFont="1" applyBorder="1"/>
    <xf numFmtId="0" fontId="0" fillId="0" borderId="21"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2" xfId="0" applyFont="1" applyBorder="1" applyAlignment="1">
      <alignment horizontal="center" vertical="center"/>
    </xf>
    <xf numFmtId="0" fontId="11" fillId="0" borderId="0" xfId="0" applyFont="1"/>
    <xf numFmtId="0" fontId="2" fillId="4" borderId="21" xfId="0" applyFont="1" applyFill="1" applyBorder="1"/>
    <xf numFmtId="0" fontId="0" fillId="0" borderId="23" xfId="0" applyBorder="1"/>
    <xf numFmtId="2" fontId="2" fillId="4" borderId="11" xfId="0" applyNumberFormat="1" applyFont="1" applyFill="1" applyBorder="1" applyAlignment="1">
      <alignment horizontal="center" vertical="center"/>
    </xf>
    <xf numFmtId="0" fontId="16" fillId="6" borderId="47"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6" borderId="1" xfId="0" applyFont="1" applyFill="1" applyBorder="1" applyAlignment="1">
      <alignment horizontal="center" vertical="center" wrapText="1"/>
    </xf>
    <xf numFmtId="0" fontId="16" fillId="0" borderId="48" xfId="0" applyFont="1" applyBorder="1" applyAlignment="1">
      <alignment horizontal="center" vertical="center"/>
    </xf>
    <xf numFmtId="0" fontId="16" fillId="0" borderId="48" xfId="0" applyFont="1" applyBorder="1" applyAlignment="1">
      <alignment horizontal="center" vertical="center" wrapText="1"/>
    </xf>
    <xf numFmtId="0" fontId="19" fillId="6" borderId="5" xfId="0" applyFont="1" applyFill="1" applyBorder="1" applyAlignment="1">
      <alignment horizontal="center" vertical="center" wrapText="1"/>
    </xf>
    <xf numFmtId="0" fontId="19" fillId="6" borderId="1" xfId="0" applyFont="1" applyFill="1" applyBorder="1" applyAlignment="1">
      <alignment horizontal="center" vertical="center"/>
    </xf>
    <xf numFmtId="0" fontId="19" fillId="6" borderId="4" xfId="0" applyFont="1" applyFill="1" applyBorder="1" applyAlignment="1">
      <alignment horizontal="center" vertical="center"/>
    </xf>
    <xf numFmtId="0" fontId="20" fillId="6" borderId="6" xfId="0" applyFont="1" applyFill="1" applyBorder="1" applyAlignment="1">
      <alignment horizontal="center" vertical="center" wrapText="1"/>
    </xf>
    <xf numFmtId="0" fontId="20" fillId="6" borderId="48"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1"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2" fontId="16" fillId="0" borderId="10" xfId="0" applyNumberFormat="1" applyFont="1" applyBorder="1" applyAlignment="1">
      <alignment horizontal="center" vertical="center"/>
    </xf>
    <xf numFmtId="2" fontId="16" fillId="0" borderId="47"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1"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2" fontId="16" fillId="0" borderId="1" xfId="0" applyNumberFormat="1" applyFont="1" applyBorder="1" applyAlignment="1">
      <alignment horizontal="center" vertical="center"/>
    </xf>
    <xf numFmtId="2" fontId="16" fillId="0" borderId="1" xfId="0" applyNumberFormat="1" applyFont="1" applyBorder="1" applyAlignment="1">
      <alignment horizontal="center" vertical="center" wrapText="1"/>
    </xf>
    <xf numFmtId="2" fontId="8" fillId="0" borderId="4"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52" xfId="0" applyNumberFormat="1" applyFont="1" applyFill="1" applyBorder="1" applyAlignment="1">
      <alignment horizontal="center" vertical="center"/>
    </xf>
    <xf numFmtId="2" fontId="16" fillId="6" borderId="53" xfId="0" applyNumberFormat="1" applyFont="1" applyFill="1" applyBorder="1" applyAlignment="1">
      <alignment horizontal="center" vertical="center"/>
    </xf>
    <xf numFmtId="2" fontId="16" fillId="6" borderId="54"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2" fontId="2" fillId="0" borderId="43" xfId="2" applyNumberFormat="1" applyFont="1" applyBorder="1"/>
    <xf numFmtId="0" fontId="22" fillId="0" borderId="0" xfId="0" applyFont="1"/>
    <xf numFmtId="10" fontId="1" fillId="0" borderId="0" xfId="2" applyNumberFormat="1"/>
    <xf numFmtId="0" fontId="2" fillId="3" borderId="0" xfId="0" applyFont="1" applyFill="1"/>
    <xf numFmtId="0" fontId="2" fillId="0" borderId="21" xfId="0" applyFont="1" applyBorder="1"/>
    <xf numFmtId="2" fontId="2" fillId="0" borderId="14" xfId="0" applyNumberFormat="1" applyFont="1" applyBorder="1"/>
    <xf numFmtId="0" fontId="0" fillId="0" borderId="29" xfId="0" applyBorder="1"/>
    <xf numFmtId="0" fontId="0" fillId="0" borderId="29" xfId="0" quotePrefix="1" applyBorder="1"/>
    <xf numFmtId="2" fontId="0" fillId="0" borderId="4" xfId="0" applyNumberFormat="1" applyBorder="1"/>
    <xf numFmtId="2" fontId="0" fillId="0" borderId="4" xfId="0" applyNumberFormat="1" applyBorder="1" applyAlignment="1">
      <alignment vertical="center"/>
    </xf>
    <xf numFmtId="0" fontId="0" fillId="0" borderId="28" xfId="0" applyBorder="1"/>
    <xf numFmtId="0" fontId="0" fillId="0" borderId="58" xfId="0" applyBorder="1"/>
    <xf numFmtId="0" fontId="0" fillId="0" borderId="60" xfId="0" applyBorder="1"/>
    <xf numFmtId="0" fontId="0" fillId="0" borderId="59" xfId="0" applyBorder="1"/>
    <xf numFmtId="0" fontId="0" fillId="0" borderId="32" xfId="0" applyBorder="1"/>
    <xf numFmtId="0" fontId="0" fillId="0" borderId="33" xfId="0" applyBorder="1"/>
    <xf numFmtId="0" fontId="0" fillId="0" borderId="51" xfId="0" applyBorder="1"/>
    <xf numFmtId="0" fontId="2" fillId="0" borderId="58" xfId="0" applyFont="1" applyBorder="1" applyAlignment="1">
      <alignment horizontal="center" vertical="center"/>
    </xf>
    <xf numFmtId="0" fontId="2" fillId="0" borderId="60" xfId="0" applyFont="1" applyBorder="1" applyAlignment="1">
      <alignment horizontal="center" vertical="center"/>
    </xf>
    <xf numFmtId="0" fontId="2" fillId="0" borderId="59" xfId="0" applyFont="1" applyBorder="1" applyAlignment="1">
      <alignment horizontal="center" vertical="center"/>
    </xf>
    <xf numFmtId="10" fontId="2" fillId="0" borderId="0" xfId="0" applyNumberFormat="1" applyFont="1"/>
    <xf numFmtId="0" fontId="0" fillId="0" borderId="29" xfId="0" applyBorder="1" applyAlignment="1">
      <alignment horizontal="left" vertical="center"/>
    </xf>
    <xf numFmtId="0" fontId="0" fillId="0" borderId="0" xfId="0" quotePrefix="1" applyAlignment="1">
      <alignment horizontal="center" vertical="center"/>
    </xf>
    <xf numFmtId="0" fontId="2" fillId="0" borderId="43" xfId="0" applyFont="1" applyBorder="1"/>
    <xf numFmtId="0" fontId="2" fillId="0" borderId="61" xfId="0" applyFont="1" applyBorder="1" applyAlignment="1">
      <alignment horizontal="center" vertical="center"/>
    </xf>
    <xf numFmtId="0" fontId="0" fillId="0" borderId="61" xfId="0" applyBorder="1"/>
    <xf numFmtId="2" fontId="0" fillId="0" borderId="61" xfId="0" applyNumberFormat="1" applyBorder="1"/>
    <xf numFmtId="0" fontId="2" fillId="0" borderId="62" xfId="0" applyFont="1" applyBorder="1" applyAlignment="1">
      <alignment horizontal="center" vertical="center"/>
    </xf>
    <xf numFmtId="2" fontId="2" fillId="0" borderId="20" xfId="0" applyNumberFormat="1" applyFont="1" applyBorder="1"/>
    <xf numFmtId="0" fontId="0" fillId="0" borderId="20" xfId="0" applyBorder="1"/>
    <xf numFmtId="0" fontId="2" fillId="0" borderId="39" xfId="0" applyFont="1" applyBorder="1" applyAlignment="1">
      <alignment horizontal="center" vertical="center"/>
    </xf>
    <xf numFmtId="0" fontId="8" fillId="4" borderId="23" xfId="0" applyFont="1" applyFill="1" applyBorder="1"/>
    <xf numFmtId="2" fontId="0" fillId="0" borderId="20"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7" fillId="0" borderId="0" xfId="0" applyFont="1" applyAlignment="1">
      <alignment vertical="center"/>
    </xf>
    <xf numFmtId="0" fontId="10" fillId="0" borderId="0" xfId="0" applyFont="1"/>
    <xf numFmtId="0" fontId="21" fillId="0" borderId="47" xfId="0" applyFont="1" applyBorder="1" applyAlignment="1">
      <alignment horizontal="justify" vertical="center"/>
    </xf>
    <xf numFmtId="4" fontId="1" fillId="0" borderId="47" xfId="0" applyNumberFormat="1" applyFont="1" applyBorder="1" applyAlignment="1">
      <alignment horizontal="center" vertical="center" wrapText="1"/>
    </xf>
    <xf numFmtId="0" fontId="2" fillId="6" borderId="55" xfId="0" applyFont="1" applyFill="1" applyBorder="1" applyAlignment="1">
      <alignment horizontal="center" vertical="justify" wrapText="1"/>
    </xf>
    <xf numFmtId="0" fontId="2" fillId="0" borderId="29" xfId="0" applyFont="1" applyBorder="1" applyAlignment="1">
      <alignment horizontal="center" vertical="justify" wrapText="1"/>
    </xf>
    <xf numFmtId="0" fontId="2" fillId="6" borderId="29" xfId="0" applyFont="1" applyFill="1" applyBorder="1" applyAlignment="1">
      <alignment horizontal="center" vertical="justify" wrapText="1"/>
    </xf>
    <xf numFmtId="0" fontId="2" fillId="0" borderId="40" xfId="0" applyFont="1" applyBorder="1" applyAlignment="1">
      <alignment horizontal="center" vertical="justify" wrapText="1"/>
    </xf>
    <xf numFmtId="0" fontId="16" fillId="6" borderId="2" xfId="0" applyFont="1" applyFill="1" applyBorder="1" applyAlignment="1">
      <alignment horizontal="center" vertical="center"/>
    </xf>
    <xf numFmtId="2" fontId="16" fillId="0" borderId="47" xfId="0" applyNumberFormat="1" applyFont="1" applyBorder="1" applyAlignment="1">
      <alignment horizontal="center" vertical="center"/>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1"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16" fillId="0" borderId="1" xfId="0" applyFont="1" applyBorder="1" applyAlignment="1">
      <alignment horizontal="center" vertical="center"/>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9" xfId="0" applyFont="1" applyBorder="1" applyAlignment="1">
      <alignment horizontal="center" vertical="justify" wrapText="1"/>
    </xf>
    <xf numFmtId="0" fontId="16" fillId="0" borderId="63" xfId="0" applyFont="1" applyBorder="1" applyAlignment="1">
      <alignment horizontal="center" vertical="center"/>
    </xf>
    <xf numFmtId="0" fontId="16" fillId="0" borderId="63" xfId="0" applyFont="1" applyBorder="1" applyAlignment="1">
      <alignment horizontal="center" vertical="center" wrapText="1"/>
    </xf>
    <xf numFmtId="0" fontId="19" fillId="6" borderId="1" xfId="0" applyFont="1" applyFill="1" applyBorder="1" applyAlignment="1">
      <alignment horizontal="center" vertical="center" wrapText="1"/>
    </xf>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1" xfId="0" applyBorder="1" applyAlignment="1">
      <alignment horizontal="center" vertical="center"/>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8" fillId="0" borderId="1" xfId="0" applyFont="1" applyBorder="1" applyAlignment="1">
      <alignment horizontal="center" vertical="center"/>
    </xf>
    <xf numFmtId="0" fontId="20" fillId="6" borderId="49" xfId="0" applyFont="1" applyFill="1" applyBorder="1" applyAlignment="1">
      <alignment horizontal="center" vertical="center" wrapText="1"/>
    </xf>
    <xf numFmtId="0" fontId="20" fillId="6" borderId="63" xfId="0" applyFont="1" applyFill="1" applyBorder="1" applyAlignment="1">
      <alignment horizontal="center" vertical="center" wrapText="1"/>
    </xf>
    <xf numFmtId="0" fontId="20" fillId="6" borderId="50" xfId="0" applyFont="1" applyFill="1" applyBorder="1" applyAlignment="1">
      <alignment horizontal="center" vertical="center" wrapText="1"/>
    </xf>
    <xf numFmtId="0" fontId="28" fillId="0" borderId="47" xfId="0" applyFont="1" applyBorder="1" applyAlignment="1">
      <alignment horizontal="justify" vertical="center" wrapText="1"/>
    </xf>
    <xf numFmtId="0" fontId="28" fillId="0" borderId="47" xfId="0" applyFont="1" applyBorder="1" applyAlignment="1">
      <alignment horizontal="center" vertical="center"/>
    </xf>
    <xf numFmtId="0" fontId="16" fillId="6" borderId="10" xfId="0" applyFont="1" applyFill="1" applyBorder="1" applyAlignment="1">
      <alignment horizontal="center" vertical="center"/>
    </xf>
    <xf numFmtId="0" fontId="1" fillId="0" borderId="66" xfId="0" applyFont="1" applyBorder="1" applyAlignment="1">
      <alignment vertical="center" wrapText="1"/>
    </xf>
    <xf numFmtId="2" fontId="1" fillId="0" borderId="10" xfId="0" applyNumberFormat="1" applyFont="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0" fontId="2" fillId="0" borderId="23"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10" fontId="0" fillId="10" borderId="4" xfId="0" applyNumberFormat="1" applyFill="1" applyBorder="1" applyAlignment="1">
      <alignment horizontal="center" vertic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8" xfId="0" applyNumberFormat="1" applyFill="1" applyBorder="1"/>
    <xf numFmtId="9" fontId="0" fillId="10" borderId="20" xfId="0" applyNumberFormat="1" applyFill="1" applyBorder="1"/>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0" fontId="2" fillId="10" borderId="20" xfId="0" applyFont="1" applyFill="1" applyBorder="1" applyAlignment="1">
      <alignment horizontal="center" vertical="center"/>
    </xf>
    <xf numFmtId="2" fontId="2" fillId="0" borderId="45" xfId="0" applyNumberFormat="1" applyFont="1" applyBorder="1" applyAlignment="1">
      <alignment horizontal="center" vertical="center"/>
    </xf>
    <xf numFmtId="2" fontId="2" fillId="0" borderId="20"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8" xfId="0" applyNumberFormat="1" applyFont="1" applyFill="1" applyBorder="1" applyAlignment="1">
      <alignment horizontal="center" vertical="center"/>
    </xf>
    <xf numFmtId="166" fontId="0" fillId="10" borderId="19" xfId="0" applyNumberFormat="1" applyFill="1" applyBorder="1" applyAlignment="1">
      <alignment horizontal="center" vertical="center"/>
    </xf>
    <xf numFmtId="166" fontId="2" fillId="10" borderId="19" xfId="0" applyNumberFormat="1" applyFont="1" applyFill="1" applyBorder="1" applyAlignment="1">
      <alignment horizontal="center" vertical="center"/>
    </xf>
    <xf numFmtId="0" fontId="0" fillId="10" borderId="20" xfId="0" applyFill="1" applyBorder="1" applyAlignment="1">
      <alignment horizontal="center" vertical="center"/>
    </xf>
    <xf numFmtId="166" fontId="2" fillId="0" borderId="11" xfId="0" applyNumberFormat="1" applyFont="1" applyBorder="1"/>
    <xf numFmtId="0" fontId="31" fillId="0" borderId="0" xfId="0" applyFont="1" applyAlignment="1">
      <alignment vertical="center"/>
    </xf>
    <xf numFmtId="0" fontId="32" fillId="0" borderId="0" xfId="0" applyFont="1"/>
    <xf numFmtId="0" fontId="31" fillId="0" borderId="0" xfId="0" applyFont="1"/>
    <xf numFmtId="2" fontId="32" fillId="0" borderId="0" xfId="0" applyNumberFormat="1" applyFont="1"/>
    <xf numFmtId="2" fontId="31" fillId="0" borderId="0" xfId="0" applyNumberFormat="1" applyFont="1"/>
    <xf numFmtId="0" fontId="32" fillId="0" borderId="23" xfId="0" applyFont="1" applyBorder="1"/>
    <xf numFmtId="0" fontId="32" fillId="0" borderId="21" xfId="0" applyFont="1" applyBorder="1"/>
    <xf numFmtId="0" fontId="32" fillId="0" borderId="14" xfId="0" applyFont="1" applyBorder="1" applyAlignment="1">
      <alignment horizontal="center" vertical="center"/>
    </xf>
    <xf numFmtId="0" fontId="32" fillId="0" borderId="0" xfId="0" applyFont="1" applyAlignment="1">
      <alignment horizontal="center" vertical="center"/>
    </xf>
    <xf numFmtId="0" fontId="31" fillId="4" borderId="23" xfId="0" applyFont="1" applyFill="1" applyBorder="1"/>
    <xf numFmtId="0" fontId="31" fillId="4" borderId="21" xfId="0" applyFont="1" applyFill="1" applyBorder="1"/>
    <xf numFmtId="2" fontId="31" fillId="4" borderId="14" xfId="0" applyNumberFormat="1" applyFont="1" applyFill="1" applyBorder="1"/>
    <xf numFmtId="166"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0" fontId="2" fillId="0" borderId="0" xfId="0" applyFont="1" applyAlignment="1">
      <alignment horizontal="center" vertical="center"/>
    </xf>
    <xf numFmtId="1" fontId="8" fillId="10" borderId="47"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28" fillId="10" borderId="47" xfId="0" applyFont="1" applyFill="1" applyBorder="1" applyAlignment="1">
      <alignment horizontal="center" vertical="center"/>
    </xf>
    <xf numFmtId="0" fontId="28" fillId="10" borderId="1" xfId="0" applyFont="1" applyFill="1" applyBorder="1" applyAlignment="1">
      <alignment horizontal="center" vertical="center"/>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6" xfId="0" applyFont="1" applyFill="1" applyBorder="1" applyAlignment="1">
      <alignment horizontal="center" vertical="center" wrapText="1"/>
    </xf>
    <xf numFmtId="0" fontId="0" fillId="0" borderId="66"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0" applyNumberFormat="1" applyBorder="1" applyAlignment="1">
      <alignment horizontal="center" vertical="center"/>
    </xf>
    <xf numFmtId="2" fontId="14"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43" fontId="0" fillId="0" borderId="1" xfId="0" applyNumberFormat="1" applyBorder="1"/>
    <xf numFmtId="169" fontId="38" fillId="0" borderId="1" xfId="0" applyNumberFormat="1" applyFont="1" applyBorder="1"/>
    <xf numFmtId="165" fontId="38" fillId="0" borderId="1" xfId="0" applyNumberFormat="1" applyFont="1" applyBorder="1"/>
    <xf numFmtId="0" fontId="2" fillId="6" borderId="21" xfId="0" applyFont="1" applyFill="1" applyBorder="1" applyAlignment="1">
      <alignment horizontal="center" vertical="center"/>
    </xf>
    <xf numFmtId="0" fontId="2" fillId="6" borderId="21" xfId="0" applyFont="1" applyFill="1" applyBorder="1" applyAlignment="1">
      <alignment horizontal="center" vertical="center" wrapText="1"/>
    </xf>
    <xf numFmtId="2" fontId="0" fillId="10" borderId="4" xfId="0" applyNumberFormat="1" applyFill="1" applyBorder="1"/>
    <xf numFmtId="0" fontId="2" fillId="6" borderId="67" xfId="0" applyFont="1" applyFill="1" applyBorder="1" applyAlignment="1">
      <alignment horizontal="center" vertical="center" wrapText="1"/>
    </xf>
    <xf numFmtId="0" fontId="16" fillId="6" borderId="68" xfId="0" applyFont="1" applyFill="1" applyBorder="1" applyAlignment="1">
      <alignment horizontal="center" vertical="center" wrapText="1"/>
    </xf>
    <xf numFmtId="0" fontId="16" fillId="6" borderId="68" xfId="0" applyFont="1" applyFill="1" applyBorder="1" applyAlignment="1">
      <alignment horizontal="left" vertical="center" wrapText="1"/>
    </xf>
    <xf numFmtId="0" fontId="2" fillId="0" borderId="70" xfId="0" applyFont="1" applyBorder="1" applyAlignment="1">
      <alignment horizontal="center" vertical="center" wrapText="1"/>
    </xf>
    <xf numFmtId="0" fontId="16" fillId="0" borderId="66" xfId="0" applyFont="1" applyBorder="1" applyAlignment="1">
      <alignment horizontal="center" vertical="center" wrapText="1"/>
    </xf>
    <xf numFmtId="0" fontId="18" fillId="0" borderId="66" xfId="4" applyFont="1" applyBorder="1" applyAlignment="1" applyProtection="1">
      <alignment horizontal="left" vertical="center" wrapText="1"/>
    </xf>
    <xf numFmtId="0" fontId="16" fillId="0" borderId="66" xfId="0" applyFont="1" applyBorder="1" applyAlignment="1">
      <alignment horizontal="left" vertical="center" wrapText="1"/>
    </xf>
    <xf numFmtId="0" fontId="2" fillId="6" borderId="70" xfId="0" applyFont="1" applyFill="1" applyBorder="1" applyAlignment="1">
      <alignment horizontal="center" vertical="center" wrapText="1"/>
    </xf>
    <xf numFmtId="0" fontId="16" fillId="6" borderId="66" xfId="0" applyFont="1" applyFill="1" applyBorder="1" applyAlignment="1">
      <alignment horizontal="center" vertical="center" wrapText="1"/>
    </xf>
    <xf numFmtId="0" fontId="16" fillId="6" borderId="66" xfId="0" applyFont="1" applyFill="1" applyBorder="1" applyAlignment="1">
      <alignment horizontal="left" vertical="center" wrapText="1"/>
    </xf>
    <xf numFmtId="0" fontId="2" fillId="7" borderId="70" xfId="0" applyFont="1" applyFill="1" applyBorder="1" applyAlignment="1">
      <alignment horizontal="center" vertical="center" wrapText="1"/>
    </xf>
    <xf numFmtId="0" fontId="16" fillId="7" borderId="66" xfId="0" applyFont="1" applyFill="1" applyBorder="1" applyAlignment="1">
      <alignment horizontal="center" vertical="center" wrapText="1"/>
    </xf>
    <xf numFmtId="0" fontId="18" fillId="7" borderId="66" xfId="4" applyFont="1" applyFill="1" applyBorder="1" applyAlignment="1" applyProtection="1">
      <alignment horizontal="left" vertical="center" wrapText="1"/>
    </xf>
    <xf numFmtId="0" fontId="17" fillId="0" borderId="66" xfId="4" applyFill="1" applyBorder="1" applyAlignment="1" applyProtection="1">
      <alignment horizontal="center" vertical="center" wrapText="1"/>
    </xf>
    <xf numFmtId="0" fontId="17" fillId="7" borderId="66" xfId="4" applyFill="1" applyBorder="1" applyAlignment="1" applyProtection="1">
      <alignment horizontal="center" vertical="center" wrapText="1"/>
    </xf>
    <xf numFmtId="0" fontId="16" fillId="0" borderId="66" xfId="0" applyFont="1" applyBorder="1" applyAlignment="1">
      <alignment horizontal="center" vertical="center"/>
    </xf>
    <xf numFmtId="0" fontId="2" fillId="13" borderId="70" xfId="0" applyFont="1" applyFill="1" applyBorder="1" applyAlignment="1">
      <alignment horizontal="center" vertical="center" wrapText="1"/>
    </xf>
    <xf numFmtId="0" fontId="16" fillId="13" borderId="66" xfId="0" applyFont="1" applyFill="1" applyBorder="1" applyAlignment="1">
      <alignment horizontal="center" vertical="center" wrapText="1"/>
    </xf>
    <xf numFmtId="0" fontId="16" fillId="13" borderId="66" xfId="0" applyFont="1" applyFill="1" applyBorder="1" applyAlignment="1">
      <alignment horizontal="left" vertical="center" wrapText="1"/>
    </xf>
    <xf numFmtId="0" fontId="2" fillId="0" borderId="76" xfId="0" applyFont="1" applyBorder="1" applyAlignment="1">
      <alignment horizontal="center" vertical="center" wrapText="1"/>
    </xf>
    <xf numFmtId="0" fontId="16" fillId="0" borderId="78" xfId="0" applyFont="1" applyBorder="1" applyAlignment="1">
      <alignment horizontal="center" vertical="center"/>
    </xf>
    <xf numFmtId="0" fontId="16" fillId="0" borderId="78" xfId="0" applyFont="1" applyBorder="1" applyAlignment="1">
      <alignment horizontal="left" vertical="center" wrapText="1"/>
    </xf>
    <xf numFmtId="0" fontId="16" fillId="0" borderId="78" xfId="0" applyFont="1" applyBorder="1" applyAlignment="1">
      <alignment horizontal="center" vertical="center" wrapText="1"/>
    </xf>
    <xf numFmtId="0" fontId="19" fillId="6" borderId="70" xfId="0" applyFont="1" applyFill="1" applyBorder="1" applyAlignment="1">
      <alignment horizontal="center" vertical="center" wrapText="1"/>
    </xf>
    <xf numFmtId="0" fontId="19" fillId="6" borderId="66" xfId="0" applyFont="1" applyFill="1" applyBorder="1" applyAlignment="1">
      <alignment horizontal="center" vertical="center"/>
    </xf>
    <xf numFmtId="0" fontId="19" fillId="6" borderId="71" xfId="0" applyFont="1" applyFill="1" applyBorder="1" applyAlignment="1">
      <alignment horizontal="center" vertical="center"/>
    </xf>
    <xf numFmtId="0" fontId="20" fillId="6" borderId="76" xfId="0" applyFont="1" applyFill="1" applyBorder="1" applyAlignment="1">
      <alignment horizontal="center" vertical="center" wrapText="1"/>
    </xf>
    <xf numFmtId="0" fontId="20" fillId="6" borderId="77" xfId="0" applyFont="1" applyFill="1" applyBorder="1" applyAlignment="1">
      <alignment horizontal="center" vertical="center" wrapText="1"/>
    </xf>
    <xf numFmtId="0" fontId="20" fillId="6" borderId="83" xfId="0" applyFont="1" applyFill="1" applyBorder="1" applyAlignment="1">
      <alignment horizontal="center" vertical="center" wrapText="1"/>
    </xf>
    <xf numFmtId="2" fontId="16" fillId="6" borderId="33" xfId="0" applyNumberFormat="1" applyFont="1" applyFill="1" applyBorder="1" applyAlignment="1">
      <alignment horizontal="center" vertical="center"/>
    </xf>
    <xf numFmtId="0" fontId="0" fillId="0" borderId="0" xfId="0" applyAlignment="1">
      <alignment horizontal="right" vertical="center" wrapText="1"/>
    </xf>
    <xf numFmtId="0" fontId="2" fillId="6" borderId="23" xfId="0" applyFont="1" applyFill="1" applyBorder="1" applyAlignment="1">
      <alignment vertical="center"/>
    </xf>
    <xf numFmtId="0" fontId="2" fillId="6" borderId="21" xfId="0" applyFont="1" applyFill="1" applyBorder="1" applyAlignment="1">
      <alignment vertical="center"/>
    </xf>
    <xf numFmtId="0" fontId="2" fillId="6" borderId="22" xfId="0" applyFont="1" applyFill="1" applyBorder="1" applyAlignment="1">
      <alignment horizontal="right" vertical="center"/>
    </xf>
    <xf numFmtId="0" fontId="2" fillId="6" borderId="13" xfId="0" applyFont="1" applyFill="1" applyBorder="1" applyAlignment="1">
      <alignment horizontal="center" vertical="center"/>
    </xf>
    <xf numFmtId="9" fontId="1" fillId="10" borderId="4" xfId="2" applyFill="1" applyBorder="1" applyAlignment="1">
      <alignment horizontal="center" vertical="center"/>
    </xf>
    <xf numFmtId="0" fontId="41" fillId="0" borderId="0" xfId="0" applyFont="1" applyAlignment="1">
      <alignment horizontal="justify" vertical="center" wrapText="1"/>
    </xf>
    <xf numFmtId="0" fontId="42" fillId="15" borderId="94" xfId="0" applyFont="1" applyFill="1" applyBorder="1" applyAlignment="1">
      <alignment horizontal="center" vertical="center" wrapText="1"/>
    </xf>
    <xf numFmtId="0" fontId="44" fillId="15" borderId="95" xfId="0" applyFont="1" applyFill="1" applyBorder="1" applyAlignment="1">
      <alignment horizontal="center" vertical="center" wrapText="1"/>
    </xf>
    <xf numFmtId="0" fontId="40" fillId="0" borderId="96" xfId="0" applyFont="1" applyBorder="1" applyAlignment="1">
      <alignment horizontal="center" vertical="center" wrapText="1"/>
    </xf>
    <xf numFmtId="10" fontId="40" fillId="0" borderId="97" xfId="0" applyNumberFormat="1" applyFont="1" applyBorder="1" applyAlignment="1">
      <alignment horizontal="center" vertical="center" wrapText="1"/>
    </xf>
    <xf numFmtId="0" fontId="44" fillId="16" borderId="96" xfId="0" applyFont="1" applyFill="1" applyBorder="1" applyAlignment="1">
      <alignment horizontal="center" vertical="center" wrapText="1"/>
    </xf>
    <xf numFmtId="10" fontId="44" fillId="16" borderId="97" xfId="0" applyNumberFormat="1" applyFont="1" applyFill="1" applyBorder="1" applyAlignment="1">
      <alignment horizontal="center" vertical="center" wrapText="1"/>
    </xf>
    <xf numFmtId="0" fontId="43" fillId="0" borderId="0" xfId="0" applyFont="1" applyAlignment="1">
      <alignment horizontal="center" vertical="center" wrapText="1"/>
    </xf>
    <xf numFmtId="2" fontId="0" fillId="10" borderId="1" xfId="0" applyNumberFormat="1" applyFill="1" applyBorder="1"/>
    <xf numFmtId="0" fontId="2" fillId="0" borderId="1" xfId="0" applyFont="1" applyBorder="1" applyAlignment="1">
      <alignment vertical="center" wrapText="1"/>
    </xf>
    <xf numFmtId="0" fontId="2" fillId="0" borderId="0" xfId="0" applyFont="1" applyAlignment="1">
      <alignment horizontal="left" wrapText="1"/>
    </xf>
    <xf numFmtId="2" fontId="2" fillId="7" borderId="27" xfId="0" applyNumberFormat="1" applyFont="1" applyFill="1" applyBorder="1"/>
    <xf numFmtId="0" fontId="0" fillId="0" borderId="1" xfId="0" applyBorder="1" applyAlignment="1">
      <alignment horizontal="left"/>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69" fontId="36" fillId="4" borderId="1" xfId="0" applyNumberFormat="1" applyFont="1" applyFill="1" applyBorder="1" applyAlignment="1">
      <alignment horizontal="center" vertic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xf>
    <xf numFmtId="2" fontId="0" fillId="10" borderId="27" xfId="0" applyNumberFormat="1" applyFill="1" applyBorder="1" applyAlignment="1">
      <alignment horizontal="center"/>
    </xf>
    <xf numFmtId="2" fontId="0" fillId="10" borderId="28" xfId="0" applyNumberFormat="1" applyFill="1" applyBorder="1" applyAlignment="1">
      <alignment horizontal="center"/>
    </xf>
    <xf numFmtId="0" fontId="2" fillId="7" borderId="1" xfId="0" applyFont="1" applyFill="1" applyBorder="1" applyAlignment="1">
      <alignment horizontal="left"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xf>
    <xf numFmtId="2" fontId="0" fillId="0" borderId="1" xfId="0" applyNumberFormat="1" applyBorder="1" applyAlignment="1">
      <alignment horizontal="center"/>
    </xf>
    <xf numFmtId="0" fontId="0" fillId="0" borderId="58" xfId="0" applyBorder="1" applyAlignment="1">
      <alignment horizontal="center" vertical="center" wrapText="1"/>
    </xf>
    <xf numFmtId="0" fontId="0" fillId="0" borderId="60" xfId="0" applyBorder="1" applyAlignment="1">
      <alignment horizontal="center" vertical="center" wrapText="1"/>
    </xf>
    <xf numFmtId="0" fontId="0" fillId="0" borderId="59" xfId="0" applyBorder="1" applyAlignment="1">
      <alignment horizontal="center" vertical="center" wrapText="1"/>
    </xf>
    <xf numFmtId="0" fontId="0" fillId="0" borderId="39" xfId="0" applyBorder="1" applyAlignment="1">
      <alignment horizontal="center" vertical="center" wrapText="1"/>
    </xf>
    <xf numFmtId="0" fontId="0" fillId="0" borderId="0" xfId="0" applyAlignment="1">
      <alignment horizontal="center" vertical="center" wrapText="1"/>
    </xf>
    <xf numFmtId="0" fontId="0" fillId="0" borderId="43"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51" xfId="0" applyBorder="1" applyAlignment="1">
      <alignment horizontal="center" vertical="center" wrapText="1"/>
    </xf>
    <xf numFmtId="0" fontId="2" fillId="7" borderId="27" xfId="0" applyFont="1" applyFill="1" applyBorder="1" applyAlignment="1">
      <alignment horizontal="center"/>
    </xf>
    <xf numFmtId="0" fontId="2" fillId="7" borderId="12" xfId="0" applyFont="1" applyFill="1" applyBorder="1" applyAlignment="1">
      <alignment horizontal="center"/>
    </xf>
    <xf numFmtId="0" fontId="2" fillId="7" borderId="28" xfId="0" applyFont="1" applyFill="1" applyBorder="1" applyAlignment="1">
      <alignment horizontal="center"/>
    </xf>
    <xf numFmtId="0" fontId="7" fillId="0" borderId="0" xfId="0" applyFont="1" applyAlignment="1">
      <alignment horizontal="center" vertical="center"/>
    </xf>
    <xf numFmtId="0" fontId="0" fillId="0" borderId="27" xfId="0" applyBorder="1" applyAlignment="1">
      <alignment horizontal="justify" vertical="justify" wrapText="1"/>
    </xf>
    <xf numFmtId="0" fontId="0" fillId="0" borderId="12" xfId="0" applyBorder="1" applyAlignment="1">
      <alignment horizontal="justify" vertical="justify" wrapText="1"/>
    </xf>
    <xf numFmtId="0" fontId="0" fillId="0" borderId="28" xfId="0" applyBorder="1" applyAlignment="1">
      <alignment horizontal="justify" vertical="justify" wrapText="1"/>
    </xf>
    <xf numFmtId="2" fontId="0" fillId="0" borderId="27" xfId="0" applyNumberFormat="1" applyBorder="1" applyAlignment="1">
      <alignment horizontal="center"/>
    </xf>
    <xf numFmtId="2" fontId="0" fillId="0" borderId="12" xfId="0" applyNumberFormat="1" applyBorder="1" applyAlignment="1">
      <alignment horizontal="center"/>
    </xf>
    <xf numFmtId="2" fontId="0" fillId="0" borderId="28" xfId="0" applyNumberFormat="1" applyBorder="1" applyAlignment="1">
      <alignment horizontal="center"/>
    </xf>
    <xf numFmtId="0" fontId="2" fillId="0" borderId="1" xfId="0" applyFont="1" applyBorder="1" applyAlignment="1">
      <alignment horizontal="center" vertical="center" wrapText="1"/>
    </xf>
    <xf numFmtId="0" fontId="2" fillId="4" borderId="27"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8" xfId="0" applyFont="1" applyFill="1" applyBorder="1" applyAlignment="1">
      <alignment horizontal="center" vertical="center"/>
    </xf>
    <xf numFmtId="0" fontId="2" fillId="0" borderId="27" xfId="0" applyFont="1" applyBorder="1" applyAlignment="1">
      <alignment horizontal="center" vertical="center"/>
    </xf>
    <xf numFmtId="0" fontId="2" fillId="0" borderId="12" xfId="0" applyFont="1" applyBorder="1" applyAlignment="1">
      <alignment horizontal="center" vertical="center"/>
    </xf>
    <xf numFmtId="0" fontId="2" fillId="0" borderId="28" xfId="0" applyFont="1" applyBorder="1" applyAlignment="1">
      <alignment horizontal="center" vertical="center"/>
    </xf>
    <xf numFmtId="0" fontId="2" fillId="0" borderId="2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8" xfId="0" applyFont="1" applyBorder="1" applyAlignment="1">
      <alignment horizontal="center" vertical="center" wrapText="1"/>
    </xf>
    <xf numFmtId="0" fontId="0" fillId="0" borderId="27" xfId="0" applyBorder="1" applyAlignment="1">
      <alignment horizontal="justify" vertical="justify"/>
    </xf>
    <xf numFmtId="0" fontId="0" fillId="0" borderId="12" xfId="0" applyBorder="1" applyAlignment="1">
      <alignment horizontal="justify" vertical="justify"/>
    </xf>
    <xf numFmtId="0" fontId="0" fillId="0" borderId="28" xfId="0" applyBorder="1" applyAlignment="1">
      <alignment horizontal="justify" vertical="justify"/>
    </xf>
    <xf numFmtId="0" fontId="0" fillId="0" borderId="1" xfId="0" applyBorder="1" applyAlignment="1">
      <alignment horizontal="center" vertical="center"/>
    </xf>
    <xf numFmtId="0" fontId="0" fillId="0" borderId="1" xfId="0" applyBorder="1" applyAlignment="1">
      <alignment horizontal="center" wrapText="1"/>
    </xf>
    <xf numFmtId="2" fontId="0" fillId="0" borderId="1" xfId="0" applyNumberFormat="1" applyBorder="1" applyAlignment="1">
      <alignment horizontal="center" vertical="center"/>
    </xf>
    <xf numFmtId="0" fontId="2" fillId="0" borderId="1" xfId="0" applyFont="1" applyBorder="1" applyAlignment="1">
      <alignment horizontal="center"/>
    </xf>
    <xf numFmtId="0" fontId="14" fillId="0" borderId="34" xfId="0" applyFont="1" applyBorder="1" applyAlignment="1">
      <alignment vertical="center" wrapText="1"/>
    </xf>
    <xf numFmtId="0" fontId="37" fillId="0" borderId="35" xfId="0" applyFont="1" applyBorder="1" applyAlignment="1">
      <alignment vertical="center" wrapText="1"/>
    </xf>
    <xf numFmtId="0" fontId="37" fillId="0" borderId="36"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2" fillId="0" borderId="1" xfId="0" applyFont="1" applyBorder="1" applyAlignment="1">
      <alignment horizont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1" xfId="0" applyBorder="1" applyAlignment="1">
      <alignment horizontal="center" vertical="center" wrapText="1"/>
    </xf>
    <xf numFmtId="0" fontId="36" fillId="14" borderId="1" xfId="0" applyFont="1" applyFill="1" applyBorder="1" applyAlignment="1">
      <alignment horizontal="center" vertical="center"/>
    </xf>
    <xf numFmtId="0" fontId="2" fillId="0" borderId="27" xfId="0" applyFont="1" applyBorder="1" applyAlignment="1">
      <alignment horizontal="left"/>
    </xf>
    <xf numFmtId="0" fontId="2" fillId="0" borderId="12" xfId="0" applyFont="1" applyBorder="1" applyAlignment="1">
      <alignment horizontal="left"/>
    </xf>
    <xf numFmtId="0" fontId="2" fillId="0" borderId="28" xfId="0" applyFont="1" applyBorder="1" applyAlignment="1">
      <alignment horizontal="left"/>
    </xf>
    <xf numFmtId="0" fontId="4" fillId="0" borderId="1" xfId="0" applyFont="1" applyBorder="1" applyAlignment="1">
      <alignment horizontal="left" vertical="center"/>
    </xf>
    <xf numFmtId="0" fontId="4" fillId="0" borderId="1" xfId="0" applyFont="1" applyBorder="1" applyAlignment="1">
      <alignment horizontal="left"/>
    </xf>
    <xf numFmtId="0" fontId="2" fillId="4" borderId="1" xfId="0" applyFont="1" applyFill="1" applyBorder="1" applyAlignment="1">
      <alignment horizontal="center"/>
    </xf>
    <xf numFmtId="0" fontId="30" fillId="0" borderId="27" xfId="0" applyFont="1" applyBorder="1" applyAlignment="1">
      <alignment horizontal="center"/>
    </xf>
    <xf numFmtId="0" fontId="30" fillId="0" borderId="12" xfId="0" applyFont="1" applyBorder="1" applyAlignment="1">
      <alignment horizontal="center"/>
    </xf>
    <xf numFmtId="0" fontId="30" fillId="0" borderId="28" xfId="0" applyFont="1" applyBorder="1" applyAlignment="1">
      <alignment horizontal="center"/>
    </xf>
    <xf numFmtId="0" fontId="0" fillId="0" borderId="1" xfId="0" applyBorder="1" applyAlignment="1">
      <alignment horizontal="left" wrapText="1"/>
    </xf>
    <xf numFmtId="0" fontId="14"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7" xfId="0" applyFont="1" applyFill="1" applyBorder="1" applyAlignment="1">
      <alignment horizontal="center"/>
    </xf>
    <xf numFmtId="0" fontId="2" fillId="4" borderId="12" xfId="0" applyFont="1" applyFill="1" applyBorder="1" applyAlignment="1">
      <alignment horizontal="center"/>
    </xf>
    <xf numFmtId="0" fontId="2" fillId="4" borderId="28" xfId="0" applyFont="1" applyFill="1" applyBorder="1" applyAlignment="1">
      <alignment horizontal="center"/>
    </xf>
    <xf numFmtId="0" fontId="2" fillId="4" borderId="23" xfId="0" applyFont="1" applyFill="1" applyBorder="1" applyAlignment="1">
      <alignment horizontal="center"/>
    </xf>
    <xf numFmtId="0" fontId="2" fillId="4" borderId="21" xfId="0" applyFont="1" applyFill="1" applyBorder="1" applyAlignment="1">
      <alignment horizontal="center"/>
    </xf>
    <xf numFmtId="0" fontId="2" fillId="4" borderId="14" xfId="0" applyFont="1" applyFill="1" applyBorder="1" applyAlignment="1">
      <alignment horizontal="center"/>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20" fillId="0" borderId="1" xfId="0" applyFont="1" applyBorder="1" applyAlignment="1">
      <alignment horizontal="left"/>
    </xf>
    <xf numFmtId="0" fontId="2" fillId="0" borderId="27" xfId="0" applyFont="1" applyBorder="1" applyAlignment="1">
      <alignment horizontal="center"/>
    </xf>
    <xf numFmtId="0" fontId="2" fillId="0" borderId="12" xfId="0" applyFont="1" applyBorder="1" applyAlignment="1">
      <alignment horizontal="center"/>
    </xf>
    <xf numFmtId="0" fontId="2" fillId="2" borderId="40" xfId="0" applyFont="1" applyFill="1" applyBorder="1" applyAlignment="1">
      <alignment horizontal="center"/>
    </xf>
    <xf numFmtId="0" fontId="2" fillId="2" borderId="35" xfId="0" applyFont="1" applyFill="1" applyBorder="1" applyAlignment="1">
      <alignment horizontal="center"/>
    </xf>
    <xf numFmtId="0" fontId="2" fillId="0" borderId="1" xfId="0" applyFont="1" applyBorder="1" applyAlignment="1">
      <alignment horizontal="left"/>
    </xf>
    <xf numFmtId="0" fontId="0" fillId="0" borderId="27" xfId="0" applyBorder="1" applyAlignment="1">
      <alignment horizontal="left"/>
    </xf>
    <xf numFmtId="0" fontId="0" fillId="0" borderId="12" xfId="0" applyBorder="1" applyAlignment="1">
      <alignment horizontal="left"/>
    </xf>
    <xf numFmtId="0" fontId="0" fillId="0" borderId="28" xfId="0" applyBorder="1" applyAlignment="1">
      <alignment horizontal="left"/>
    </xf>
    <xf numFmtId="0" fontId="0" fillId="0" borderId="27" xfId="0" applyBorder="1" applyAlignment="1">
      <alignment horizontal="left" vertical="center"/>
    </xf>
    <xf numFmtId="0" fontId="0" fillId="0" borderId="12" xfId="0" applyBorder="1" applyAlignment="1">
      <alignment horizontal="left" vertical="center"/>
    </xf>
    <xf numFmtId="0" fontId="0" fillId="0" borderId="28" xfId="0" applyBorder="1" applyAlignment="1">
      <alignment horizontal="left" vertical="center"/>
    </xf>
    <xf numFmtId="0" fontId="2" fillId="3" borderId="23"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3" fillId="4" borderId="23"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4" fillId="4" borderId="23"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14" xfId="0" applyFont="1" applyFill="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51" xfId="0" applyFont="1" applyBorder="1" applyAlignment="1">
      <alignment horizontal="center" vertical="center"/>
    </xf>
    <xf numFmtId="0" fontId="2" fillId="0" borderId="23" xfId="0" applyFont="1" applyBorder="1" applyAlignment="1">
      <alignment horizontal="center"/>
    </xf>
    <xf numFmtId="0" fontId="2" fillId="0" borderId="21" xfId="0" applyFont="1" applyBorder="1" applyAlignment="1">
      <alignment horizontal="center"/>
    </xf>
    <xf numFmtId="0" fontId="2" fillId="0" borderId="14" xfId="0" applyFont="1" applyBorder="1" applyAlignment="1">
      <alignment horizontal="center"/>
    </xf>
    <xf numFmtId="0" fontId="8" fillId="4" borderId="23" xfId="0" applyFont="1" applyFill="1" applyBorder="1" applyAlignment="1">
      <alignment horizontal="center" vertical="center"/>
    </xf>
    <xf numFmtId="0" fontId="8" fillId="4" borderId="21" xfId="0" applyFont="1" applyFill="1" applyBorder="1" applyAlignment="1">
      <alignment horizontal="center" vertical="center"/>
    </xf>
    <xf numFmtId="0" fontId="2" fillId="0" borderId="39" xfId="0" applyFont="1" applyBorder="1" applyAlignment="1">
      <alignment horizontal="center" vertical="center"/>
    </xf>
    <xf numFmtId="0" fontId="2" fillId="0" borderId="43" xfId="0" applyFont="1" applyBorder="1" applyAlignment="1">
      <alignment horizontal="center" vertical="center"/>
    </xf>
    <xf numFmtId="0" fontId="2" fillId="0" borderId="0" xfId="0" applyFont="1" applyAlignment="1">
      <alignment horizontal="center" vertical="center"/>
    </xf>
    <xf numFmtId="0" fontId="7" fillId="0" borderId="35" xfId="0" applyFont="1" applyBorder="1" applyAlignment="1">
      <alignment horizontal="left"/>
    </xf>
    <xf numFmtId="0" fontId="7" fillId="0" borderId="0" xfId="0" applyFont="1" applyAlignment="1">
      <alignment horizontal="left"/>
    </xf>
    <xf numFmtId="0" fontId="7" fillId="0" borderId="25" xfId="0" applyFont="1" applyBorder="1" applyAlignment="1">
      <alignment horizontal="left"/>
    </xf>
    <xf numFmtId="0" fontId="0" fillId="0" borderId="0" xfId="0" applyAlignment="1">
      <alignment horizontal="left" vertical="center"/>
    </xf>
    <xf numFmtId="0" fontId="2" fillId="0" borderId="23" xfId="0" applyFont="1" applyBorder="1" applyAlignment="1">
      <alignment horizontal="left" vertical="center"/>
    </xf>
    <xf numFmtId="0" fontId="2" fillId="0" borderId="21" xfId="0" applyFont="1" applyBorder="1" applyAlignment="1">
      <alignment horizontal="left" vertical="center"/>
    </xf>
    <xf numFmtId="0" fontId="2" fillId="0" borderId="14" xfId="0" applyFont="1" applyBorder="1" applyAlignment="1">
      <alignment horizontal="left" vertical="center"/>
    </xf>
    <xf numFmtId="0" fontId="31" fillId="4" borderId="23" xfId="0" applyFont="1" applyFill="1" applyBorder="1" applyAlignment="1">
      <alignment horizontal="center" vertical="center"/>
    </xf>
    <xf numFmtId="0" fontId="31" fillId="4" borderId="21" xfId="0" applyFont="1" applyFill="1" applyBorder="1" applyAlignment="1">
      <alignment horizontal="center" vertical="center"/>
    </xf>
    <xf numFmtId="0" fontId="31" fillId="4" borderId="14" xfId="0" applyFont="1" applyFill="1" applyBorder="1" applyAlignment="1">
      <alignment horizontal="center" vertical="center"/>
    </xf>
    <xf numFmtId="0" fontId="1" fillId="0" borderId="58" xfId="0" applyFont="1" applyBorder="1" applyAlignment="1">
      <alignment horizontal="left" vertical="center" wrapText="1"/>
    </xf>
    <xf numFmtId="0" fontId="1" fillId="0" borderId="60" xfId="0" applyFont="1" applyBorder="1" applyAlignment="1">
      <alignment horizontal="left" vertical="center" wrapText="1"/>
    </xf>
    <xf numFmtId="0" fontId="1" fillId="0" borderId="59" xfId="0" applyFont="1" applyBorder="1" applyAlignment="1">
      <alignment horizontal="left" vertical="center" wrapText="1"/>
    </xf>
    <xf numFmtId="0" fontId="16" fillId="6" borderId="68" xfId="0" applyFont="1" applyFill="1" applyBorder="1" applyAlignment="1">
      <alignment horizontal="left" vertical="center" wrapText="1"/>
    </xf>
    <xf numFmtId="0" fontId="16" fillId="6" borderId="69" xfId="0" applyFont="1" applyFill="1" applyBorder="1" applyAlignment="1">
      <alignment horizontal="left" vertical="center" wrapText="1"/>
    </xf>
    <xf numFmtId="0" fontId="16" fillId="0" borderId="66" xfId="0" applyFont="1" applyBorder="1" applyAlignment="1">
      <alignment horizontal="left" vertical="center" wrapText="1"/>
    </xf>
    <xf numFmtId="0" fontId="16" fillId="0" borderId="71" xfId="0" applyFont="1" applyBorder="1" applyAlignment="1">
      <alignment horizontal="left" vertical="center" wrapText="1"/>
    </xf>
    <xf numFmtId="0" fontId="16" fillId="0" borderId="66" xfId="0" applyFont="1" applyBorder="1" applyAlignment="1">
      <alignment horizontal="left" vertical="center"/>
    </xf>
    <xf numFmtId="0" fontId="16" fillId="0" borderId="71" xfId="0" applyFont="1" applyBorder="1" applyAlignment="1">
      <alignment horizontal="left" vertical="center"/>
    </xf>
    <xf numFmtId="0" fontId="16" fillId="7" borderId="66" xfId="0" applyFont="1" applyFill="1" applyBorder="1" applyAlignment="1">
      <alignment horizontal="left" vertical="center"/>
    </xf>
    <xf numFmtId="0" fontId="16" fillId="7" borderId="71" xfId="0" applyFont="1" applyFill="1" applyBorder="1" applyAlignment="1">
      <alignment horizontal="left" vertical="center"/>
    </xf>
    <xf numFmtId="0" fontId="16" fillId="7" borderId="66" xfId="0" applyFont="1" applyFill="1" applyBorder="1" applyAlignment="1">
      <alignment vertical="center"/>
    </xf>
    <xf numFmtId="0" fontId="17" fillId="7" borderId="66" xfId="4" applyFill="1" applyBorder="1" applyAlignment="1" applyProtection="1">
      <alignment horizontal="left" vertical="center" wrapText="1"/>
    </xf>
    <xf numFmtId="0" fontId="18" fillId="7" borderId="66" xfId="4" applyFont="1" applyFill="1" applyBorder="1" applyAlignment="1" applyProtection="1">
      <alignment horizontal="left" vertical="center" wrapText="1"/>
    </xf>
    <xf numFmtId="0" fontId="16" fillId="0" borderId="66" xfId="0" applyFont="1" applyBorder="1" applyAlignment="1">
      <alignment vertical="center"/>
    </xf>
    <xf numFmtId="0" fontId="17" fillId="0" borderId="66" xfId="4" applyBorder="1" applyAlignment="1" applyProtection="1">
      <alignment horizontal="left" vertical="center" wrapText="1"/>
    </xf>
    <xf numFmtId="0" fontId="16" fillId="6" borderId="66" xfId="0" applyFont="1" applyFill="1" applyBorder="1" applyAlignment="1">
      <alignment vertical="center" wrapText="1"/>
    </xf>
    <xf numFmtId="0" fontId="17" fillId="6" borderId="66" xfId="4" applyFill="1" applyBorder="1" applyAlignment="1" applyProtection="1">
      <alignment horizontal="left" vertical="center" wrapText="1"/>
    </xf>
    <xf numFmtId="0" fontId="16" fillId="6" borderId="66" xfId="0" applyFont="1" applyFill="1" applyBorder="1" applyAlignment="1">
      <alignment horizontal="left" vertical="center" wrapText="1"/>
    </xf>
    <xf numFmtId="0" fontId="16" fillId="6" borderId="71" xfId="0" applyFont="1" applyFill="1" applyBorder="1" applyAlignment="1">
      <alignment horizontal="left" vertical="center" wrapText="1"/>
    </xf>
    <xf numFmtId="0" fontId="16" fillId="6" borderId="68" xfId="0" applyFont="1" applyFill="1" applyBorder="1" applyAlignment="1">
      <alignment vertical="center"/>
    </xf>
    <xf numFmtId="0" fontId="17" fillId="6" borderId="68" xfId="4" applyFill="1" applyBorder="1" applyAlignment="1" applyProtection="1">
      <alignment horizontal="left" vertical="center" wrapText="1"/>
    </xf>
    <xf numFmtId="0" fontId="18" fillId="0" borderId="66" xfId="4" applyFont="1" applyBorder="1" applyAlignment="1" applyProtection="1">
      <alignment horizontal="left" vertical="center" wrapText="1"/>
    </xf>
    <xf numFmtId="0" fontId="17" fillId="0" borderId="66" xfId="4" applyFill="1" applyBorder="1" applyAlignment="1" applyProtection="1">
      <alignment horizontal="left" vertical="center" wrapText="1"/>
    </xf>
    <xf numFmtId="0" fontId="16" fillId="13" borderId="66" xfId="0" applyFont="1" applyFill="1" applyBorder="1" applyAlignment="1">
      <alignment vertical="center"/>
    </xf>
    <xf numFmtId="0" fontId="17" fillId="13" borderId="66" xfId="4" applyFill="1" applyBorder="1" applyAlignment="1" applyProtection="1">
      <alignment horizontal="left" vertical="center" wrapText="1"/>
    </xf>
    <xf numFmtId="0" fontId="16" fillId="13" borderId="72" xfId="0" applyFont="1" applyFill="1" applyBorder="1" applyAlignment="1">
      <alignment horizontal="left" vertical="center" wrapText="1"/>
    </xf>
    <xf numFmtId="0" fontId="16" fillId="13" borderId="73" xfId="0" applyFont="1" applyFill="1" applyBorder="1" applyAlignment="1">
      <alignment horizontal="left" vertical="center" wrapText="1"/>
    </xf>
    <xf numFmtId="0" fontId="16" fillId="13" borderId="74" xfId="0" applyFont="1" applyFill="1" applyBorder="1" applyAlignment="1">
      <alignment horizontal="left" vertical="center" wrapText="1"/>
    </xf>
    <xf numFmtId="0" fontId="16" fillId="0" borderId="72" xfId="0" applyFont="1" applyBorder="1" applyAlignment="1">
      <alignment horizontal="left" vertical="center" wrapText="1"/>
    </xf>
    <xf numFmtId="0" fontId="16" fillId="0" borderId="73" xfId="0" applyFont="1" applyBorder="1" applyAlignment="1">
      <alignment horizontal="left" vertical="center" wrapText="1"/>
    </xf>
    <xf numFmtId="0" fontId="16" fillId="0" borderId="74" xfId="0" applyFont="1" applyBorder="1" applyAlignment="1">
      <alignment horizontal="left" vertical="center" wrapText="1"/>
    </xf>
    <xf numFmtId="0" fontId="16" fillId="13" borderId="72" xfId="0" applyFont="1" applyFill="1" applyBorder="1" applyAlignment="1">
      <alignment vertical="center"/>
    </xf>
    <xf numFmtId="0" fontId="16" fillId="13" borderId="73" xfId="0" applyFont="1" applyFill="1" applyBorder="1" applyAlignment="1">
      <alignment vertical="center"/>
    </xf>
    <xf numFmtId="0" fontId="16" fillId="13" borderId="75" xfId="0" applyFont="1" applyFill="1" applyBorder="1" applyAlignment="1">
      <alignment vertical="center"/>
    </xf>
    <xf numFmtId="0" fontId="39" fillId="13" borderId="72" xfId="6" applyFill="1" applyBorder="1" applyAlignment="1" applyProtection="1">
      <alignment horizontal="left" vertical="center" wrapText="1"/>
    </xf>
    <xf numFmtId="0" fontId="39" fillId="13" borderId="73" xfId="6" applyFill="1" applyBorder="1" applyAlignment="1" applyProtection="1">
      <alignment horizontal="left" vertical="center" wrapText="1"/>
    </xf>
    <xf numFmtId="0" fontId="39" fillId="13" borderId="75" xfId="6" applyFill="1" applyBorder="1" applyAlignment="1" applyProtection="1">
      <alignment horizontal="left" vertical="center" wrapText="1"/>
    </xf>
    <xf numFmtId="0" fontId="39" fillId="0" borderId="66" xfId="6" applyBorder="1" applyAlignment="1" applyProtection="1">
      <alignment horizontal="left" vertical="center" wrapText="1"/>
    </xf>
    <xf numFmtId="0" fontId="16" fillId="0" borderId="77" xfId="0" applyFont="1" applyBorder="1" applyAlignment="1">
      <alignment vertical="center"/>
    </xf>
    <xf numFmtId="0" fontId="17" fillId="0" borderId="78" xfId="4" applyBorder="1" applyAlignment="1" applyProtection="1">
      <alignment horizontal="left" vertical="center" wrapText="1"/>
    </xf>
    <xf numFmtId="0" fontId="16" fillId="0" borderId="79" xfId="0" applyFont="1" applyBorder="1" applyAlignment="1">
      <alignment horizontal="left" vertical="center" wrapText="1"/>
    </xf>
    <xf numFmtId="0" fontId="16" fillId="0" borderId="80" xfId="0" applyFont="1" applyBorder="1" applyAlignment="1">
      <alignment horizontal="left" vertical="center" wrapText="1"/>
    </xf>
    <xf numFmtId="0" fontId="16" fillId="0" borderId="81" xfId="0" applyFont="1" applyBorder="1" applyAlignment="1">
      <alignment horizontal="left" vertical="center" wrapText="1"/>
    </xf>
    <xf numFmtId="0" fontId="2" fillId="6" borderId="25" xfId="0" applyFont="1" applyFill="1" applyBorder="1" applyAlignment="1">
      <alignment horizontal="center" vertical="center"/>
    </xf>
    <xf numFmtId="0" fontId="2" fillId="6" borderId="82" xfId="0" applyFont="1" applyFill="1" applyBorder="1" applyAlignment="1">
      <alignment horizontal="center" vertical="center"/>
    </xf>
    <xf numFmtId="0" fontId="2" fillId="6" borderId="36" xfId="0" applyFont="1" applyFill="1" applyBorder="1" applyAlignment="1">
      <alignment horizontal="center" vertical="center" wrapText="1"/>
    </xf>
    <xf numFmtId="0" fontId="2" fillId="6" borderId="84"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2" fillId="6" borderId="23"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14" xfId="0" applyFont="1" applyFill="1" applyBorder="1" applyAlignment="1">
      <alignment horizontal="center" vertical="center"/>
    </xf>
    <xf numFmtId="2" fontId="8" fillId="8" borderId="32" xfId="0" applyNumberFormat="1" applyFont="1" applyFill="1" applyBorder="1" applyAlignment="1">
      <alignment horizontal="center" vertical="center"/>
    </xf>
    <xf numFmtId="2" fontId="8" fillId="8" borderId="51" xfId="0" applyNumberFormat="1" applyFont="1" applyFill="1" applyBorder="1" applyAlignment="1">
      <alignment horizontal="center" vertical="center"/>
    </xf>
    <xf numFmtId="0" fontId="2" fillId="6" borderId="9"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10"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10"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24" xfId="0" applyFont="1" applyFill="1" applyBorder="1" applyAlignment="1">
      <alignment horizontal="center" vertical="center" textRotation="90"/>
    </xf>
    <xf numFmtId="0" fontId="2" fillId="6" borderId="27" xfId="0" applyFont="1" applyFill="1" applyBorder="1" applyAlignment="1">
      <alignment horizontal="center" vertical="center" textRotation="90"/>
    </xf>
    <xf numFmtId="0" fontId="2" fillId="6" borderId="30" xfId="0" applyFont="1" applyFill="1" applyBorder="1" applyAlignment="1">
      <alignment horizontal="center" vertical="center" textRotation="90"/>
    </xf>
    <xf numFmtId="0" fontId="1" fillId="6" borderId="67" xfId="0" applyFont="1" applyFill="1" applyBorder="1" applyAlignment="1">
      <alignment horizontal="center"/>
    </xf>
    <xf numFmtId="0" fontId="1" fillId="6" borderId="68" xfId="0" applyFont="1" applyFill="1" applyBorder="1" applyAlignment="1">
      <alignment horizontal="center"/>
    </xf>
    <xf numFmtId="0" fontId="1" fillId="6" borderId="69" xfId="0" applyFont="1" applyFill="1" applyBorder="1" applyAlignment="1">
      <alignment horizontal="center"/>
    </xf>
    <xf numFmtId="0" fontId="0" fillId="0" borderId="58" xfId="0" applyBorder="1" applyAlignment="1">
      <alignment horizontal="left" vertical="top" wrapText="1"/>
    </xf>
    <xf numFmtId="0" fontId="0" fillId="0" borderId="60" xfId="0" applyBorder="1" applyAlignment="1">
      <alignment horizontal="left" vertical="top" wrapText="1"/>
    </xf>
    <xf numFmtId="0" fontId="0" fillId="0" borderId="59" xfId="0" applyBorder="1" applyAlignment="1">
      <alignment horizontal="left" vertical="top" wrapText="1"/>
    </xf>
    <xf numFmtId="0" fontId="0" fillId="0" borderId="39" xfId="0" applyBorder="1" applyAlignment="1">
      <alignment horizontal="left" vertical="top" wrapText="1"/>
    </xf>
    <xf numFmtId="0" fontId="0" fillId="0" borderId="43" xfId="0" applyBorder="1" applyAlignment="1">
      <alignment horizontal="left" vertical="top" wrapText="1"/>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51" xfId="0" applyBorder="1" applyAlignment="1">
      <alignment horizontal="left" vertical="top" wrapText="1"/>
    </xf>
    <xf numFmtId="0" fontId="0" fillId="0" borderId="58" xfId="0" applyBorder="1" applyAlignment="1" applyProtection="1">
      <alignment horizontal="justify" vertical="top" wrapText="1"/>
      <protection locked="0"/>
    </xf>
    <xf numFmtId="0" fontId="1" fillId="0" borderId="60" xfId="0" applyFont="1"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39"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3"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33" xfId="0" applyFont="1" applyBorder="1" applyAlignment="1" applyProtection="1">
      <alignment horizontal="justify" vertical="top" wrapText="1"/>
      <protection locked="0"/>
    </xf>
    <xf numFmtId="0" fontId="1" fillId="0" borderId="51" xfId="0" applyFont="1" applyBorder="1" applyAlignment="1" applyProtection="1">
      <alignment horizontal="justify" vertical="top" wrapText="1"/>
      <protection locked="0"/>
    </xf>
    <xf numFmtId="2" fontId="2" fillId="9" borderId="23"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23" xfId="0" applyFont="1" applyFill="1" applyBorder="1" applyAlignment="1">
      <alignment horizontal="center" vertical="center" wrapText="1"/>
    </xf>
    <xf numFmtId="0" fontId="2" fillId="6" borderId="21" xfId="0" applyFont="1" applyFill="1" applyBorder="1" applyAlignment="1">
      <alignment horizontal="center" vertical="center" wrapText="1"/>
    </xf>
    <xf numFmtId="2" fontId="15" fillId="10" borderId="23" xfId="0" applyNumberFormat="1"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0" fillId="0" borderId="58" xfId="0" applyBorder="1" applyAlignment="1">
      <alignment horizontal="center"/>
    </xf>
    <xf numFmtId="0" fontId="0" fillId="0" borderId="59" xfId="0" applyBorder="1" applyAlignment="1">
      <alignment horizontal="center"/>
    </xf>
    <xf numFmtId="0" fontId="0" fillId="0" borderId="39" xfId="0" applyBorder="1" applyAlignment="1">
      <alignment horizontal="center"/>
    </xf>
    <xf numFmtId="0" fontId="0" fillId="0" borderId="43" xfId="0" applyBorder="1" applyAlignment="1">
      <alignment horizontal="center"/>
    </xf>
    <xf numFmtId="0" fontId="0" fillId="0" borderId="32" xfId="0" applyBorder="1" applyAlignment="1">
      <alignment horizontal="center"/>
    </xf>
    <xf numFmtId="0" fontId="0" fillId="0" borderId="51" xfId="0" applyBorder="1" applyAlignment="1">
      <alignment horizontal="center"/>
    </xf>
    <xf numFmtId="0" fontId="2" fillId="6" borderId="45" xfId="0" applyFont="1" applyFill="1" applyBorder="1" applyAlignment="1">
      <alignment horizontal="center" vertical="center" textRotation="90" wrapText="1"/>
    </xf>
    <xf numFmtId="0" fontId="2" fillId="6" borderId="61"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16" fillId="0" borderId="58" xfId="0" applyFont="1" applyBorder="1" applyAlignment="1">
      <alignment horizontal="left" vertical="top" wrapText="1"/>
    </xf>
    <xf numFmtId="0" fontId="16" fillId="0" borderId="60" xfId="0" applyFont="1" applyBorder="1" applyAlignment="1">
      <alignment horizontal="left" vertical="top" wrapText="1"/>
    </xf>
    <xf numFmtId="0" fontId="16" fillId="0" borderId="59" xfId="0" applyFont="1" applyBorder="1" applyAlignment="1">
      <alignment horizontal="left" vertical="top" wrapText="1"/>
    </xf>
    <xf numFmtId="0" fontId="16" fillId="0" borderId="39" xfId="0" applyFont="1" applyBorder="1" applyAlignment="1">
      <alignment horizontal="left" vertical="top" wrapText="1"/>
    </xf>
    <xf numFmtId="0" fontId="16" fillId="0" borderId="0" xfId="0" applyFont="1" applyAlignment="1">
      <alignment horizontal="left" vertical="top" wrapText="1"/>
    </xf>
    <xf numFmtId="0" fontId="16" fillId="0" borderId="43" xfId="0" applyFont="1" applyBorder="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51" xfId="0" applyFont="1" applyBorder="1" applyAlignment="1">
      <alignment horizontal="left" vertical="top" wrapText="1"/>
    </xf>
    <xf numFmtId="2" fontId="8" fillId="8" borderId="23"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47"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3"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63"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50" xfId="0" applyFont="1" applyFill="1" applyBorder="1" applyAlignment="1">
      <alignment horizontal="center" vertical="center" textRotation="90"/>
    </xf>
    <xf numFmtId="0" fontId="1" fillId="6" borderId="55" xfId="0" applyFont="1" applyFill="1" applyBorder="1" applyAlignment="1">
      <alignment horizontal="center"/>
    </xf>
    <xf numFmtId="0" fontId="1" fillId="6" borderId="15" xfId="0" applyFont="1" applyFill="1" applyBorder="1" applyAlignment="1">
      <alignment horizontal="center"/>
    </xf>
    <xf numFmtId="0" fontId="1" fillId="6" borderId="56" xfId="0" applyFont="1" applyFill="1" applyBorder="1" applyAlignment="1">
      <alignment horizontal="center"/>
    </xf>
    <xf numFmtId="0" fontId="2" fillId="6" borderId="55" xfId="0" applyFont="1" applyFill="1" applyBorder="1" applyAlignment="1">
      <alignment horizontal="center" vertical="center"/>
    </xf>
    <xf numFmtId="0" fontId="2" fillId="6" borderId="56" xfId="0" applyFont="1" applyFill="1" applyBorder="1" applyAlignment="1">
      <alignment horizontal="center" vertical="center"/>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65" xfId="0" applyFont="1" applyFill="1" applyBorder="1" applyAlignment="1">
      <alignment horizontal="center" vertical="center" wrapText="1"/>
    </xf>
    <xf numFmtId="0" fontId="16" fillId="6" borderId="49" xfId="0" applyFont="1" applyFill="1" applyBorder="1" applyAlignment="1">
      <alignment horizontal="center" vertical="center"/>
    </xf>
    <xf numFmtId="0" fontId="16" fillId="6" borderId="9" xfId="0" applyFont="1" applyFill="1" applyBorder="1" applyAlignment="1">
      <alignment horizontal="center" vertical="center"/>
    </xf>
    <xf numFmtId="0" fontId="28" fillId="0" borderId="63" xfId="0" applyFont="1" applyBorder="1" applyAlignment="1">
      <alignment horizontal="left" vertical="center" wrapText="1"/>
    </xf>
    <xf numFmtId="0" fontId="28" fillId="0" borderId="10" xfId="0" applyFont="1" applyBorder="1" applyAlignment="1">
      <alignment horizontal="left" vertical="center" wrapText="1"/>
    </xf>
    <xf numFmtId="0" fontId="28" fillId="0" borderId="63" xfId="0" applyFont="1" applyBorder="1" applyAlignment="1">
      <alignment horizontal="center" vertical="center"/>
    </xf>
    <xf numFmtId="0" fontId="28" fillId="0" borderId="10" xfId="0" applyFont="1" applyBorder="1" applyAlignment="1">
      <alignment horizontal="center" vertical="center"/>
    </xf>
    <xf numFmtId="0" fontId="28" fillId="10" borderId="63" xfId="0" applyFont="1" applyFill="1" applyBorder="1" applyAlignment="1">
      <alignment horizontal="center" vertical="center"/>
    </xf>
    <xf numFmtId="0" fontId="28" fillId="10" borderId="10" xfId="0" applyFont="1" applyFill="1" applyBorder="1" applyAlignment="1">
      <alignment horizontal="center" vertical="center"/>
    </xf>
    <xf numFmtId="0" fontId="16" fillId="6" borderId="5" xfId="0" applyFont="1" applyFill="1" applyBorder="1" applyAlignment="1">
      <alignment horizontal="left" vertical="center" wrapText="1"/>
    </xf>
    <xf numFmtId="0" fontId="16" fillId="6" borderId="1" xfId="0" applyFont="1" applyFill="1" applyBorder="1" applyAlignment="1">
      <alignment horizontal="left" vertical="center" wrapText="1"/>
    </xf>
    <xf numFmtId="0" fontId="39" fillId="6" borderId="1" xfId="6" applyFill="1" applyBorder="1" applyAlignment="1" applyProtection="1">
      <alignment horizontal="left" vertical="center" wrapText="1"/>
    </xf>
    <xf numFmtId="0" fontId="39" fillId="6" borderId="1" xfId="6" applyFill="1" applyBorder="1" applyAlignment="1">
      <alignment horizontal="left" vertical="center" wrapText="1"/>
    </xf>
    <xf numFmtId="0" fontId="16" fillId="6" borderId="4" xfId="0" applyFont="1" applyFill="1" applyBorder="1" applyAlignment="1">
      <alignment horizontal="left" vertical="center" wrapText="1"/>
    </xf>
    <xf numFmtId="0" fontId="16" fillId="0" borderId="6" xfId="0" applyFont="1" applyBorder="1" applyAlignment="1">
      <alignment horizontal="left" vertical="center"/>
    </xf>
    <xf numFmtId="0" fontId="16" fillId="0" borderId="48" xfId="0" applyFont="1" applyBorder="1" applyAlignment="1">
      <alignment horizontal="left" vertical="center"/>
    </xf>
    <xf numFmtId="0" fontId="17" fillId="0" borderId="30" xfId="4" applyBorder="1" applyAlignment="1" applyProtection="1">
      <alignment horizontal="left" vertical="center" wrapText="1"/>
    </xf>
    <xf numFmtId="0" fontId="16" fillId="0" borderId="16" xfId="0" applyFont="1" applyBorder="1" applyAlignment="1">
      <alignment horizontal="left" vertical="center" wrapText="1"/>
    </xf>
    <xf numFmtId="0" fontId="16" fillId="0" borderId="31" xfId="0" applyFont="1" applyBorder="1" applyAlignment="1">
      <alignment horizontal="left" vertical="center" wrapText="1"/>
    </xf>
    <xf numFmtId="0" fontId="16" fillId="0" borderId="7" xfId="0" applyFont="1" applyBorder="1" applyAlignment="1">
      <alignment horizontal="left" vertical="center"/>
    </xf>
    <xf numFmtId="0" fontId="17" fillId="6" borderId="1" xfId="4" applyFill="1" applyBorder="1" applyAlignment="1" applyProtection="1">
      <alignment horizontal="left" vertical="center" wrapText="1"/>
    </xf>
    <xf numFmtId="0" fontId="18" fillId="6" borderId="1" xfId="4" applyFont="1" applyFill="1" applyBorder="1" applyAlignment="1" applyProtection="1">
      <alignment horizontal="left" vertical="center" wrapText="1"/>
    </xf>
    <xf numFmtId="0" fontId="16" fillId="0" borderId="5" xfId="0" applyFont="1" applyBorder="1" applyAlignment="1">
      <alignment horizontal="left" vertical="center"/>
    </xf>
    <xf numFmtId="0" fontId="16" fillId="0" borderId="1" xfId="0" applyFont="1" applyBorder="1" applyAlignment="1">
      <alignment horizontal="left" vertical="center"/>
    </xf>
    <xf numFmtId="0" fontId="39" fillId="0" borderId="1" xfId="6" applyBorder="1" applyAlignment="1" applyProtection="1">
      <alignment horizontal="left" vertical="center" wrapText="1"/>
    </xf>
    <xf numFmtId="0" fontId="39" fillId="0" borderId="1" xfId="6" applyBorder="1" applyAlignment="1">
      <alignment horizontal="left" vertical="center" wrapText="1"/>
    </xf>
    <xf numFmtId="0" fontId="16" fillId="0" borderId="4" xfId="0" applyFont="1" applyBorder="1" applyAlignment="1">
      <alignment horizontal="left" vertical="center"/>
    </xf>
    <xf numFmtId="0" fontId="1" fillId="0" borderId="23" xfId="0" applyFont="1" applyBorder="1" applyAlignment="1">
      <alignment horizontal="left" vertical="center" wrapText="1"/>
    </xf>
    <xf numFmtId="0" fontId="1" fillId="0" borderId="21" xfId="0" applyFont="1" applyBorder="1" applyAlignment="1">
      <alignment horizontal="left" vertical="center" wrapText="1"/>
    </xf>
    <xf numFmtId="0" fontId="1" fillId="0" borderId="14" xfId="0" applyFont="1" applyBorder="1" applyAlignment="1">
      <alignment horizontal="left" vertical="center" wrapText="1"/>
    </xf>
    <xf numFmtId="0" fontId="16" fillId="6" borderId="2" xfId="0" applyFont="1" applyFill="1" applyBorder="1" applyAlignment="1">
      <alignment horizontal="left" vertical="center" wrapText="1"/>
    </xf>
    <xf numFmtId="0" fontId="16" fillId="6" borderId="47" xfId="0" applyFont="1" applyFill="1" applyBorder="1" applyAlignment="1">
      <alignment horizontal="left" vertical="center" wrapText="1"/>
    </xf>
    <xf numFmtId="0" fontId="17" fillId="6" borderId="47" xfId="4" applyFill="1" applyBorder="1" applyAlignment="1" applyProtection="1">
      <alignment horizontal="left" vertical="top" wrapText="1"/>
    </xf>
    <xf numFmtId="0" fontId="16" fillId="6" borderId="47" xfId="0" applyFont="1" applyFill="1" applyBorder="1" applyAlignment="1">
      <alignment horizontal="left" vertical="top" wrapText="1"/>
    </xf>
    <xf numFmtId="0" fontId="16" fillId="6" borderId="3" xfId="0" applyFont="1" applyFill="1" applyBorder="1" applyAlignment="1">
      <alignment horizontal="left" vertical="center" wrapText="1"/>
    </xf>
    <xf numFmtId="0" fontId="17" fillId="0" borderId="1" xfId="4" applyBorder="1" applyAlignment="1" applyProtection="1">
      <alignment horizontal="left" vertical="center" wrapText="1"/>
    </xf>
    <xf numFmtId="0" fontId="18" fillId="0" borderId="1" xfId="4" applyFont="1" applyBorder="1" applyAlignment="1" applyProtection="1">
      <alignment horizontal="left" vertical="center" wrapText="1"/>
    </xf>
    <xf numFmtId="0" fontId="28" fillId="0" borderId="63" xfId="0" applyFont="1" applyBorder="1" applyAlignment="1">
      <alignment horizontal="left" vertical="center"/>
    </xf>
    <xf numFmtId="0" fontId="28" fillId="0" borderId="10" xfId="0" applyFont="1" applyBorder="1" applyAlignment="1">
      <alignment horizontal="left" vertical="center"/>
    </xf>
    <xf numFmtId="0" fontId="2" fillId="6" borderId="32" xfId="0" applyFont="1" applyFill="1" applyBorder="1" applyAlignment="1">
      <alignment horizontal="center" vertical="center"/>
    </xf>
    <xf numFmtId="0" fontId="2" fillId="6" borderId="33" xfId="0" applyFont="1" applyFill="1" applyBorder="1" applyAlignment="1">
      <alignment horizontal="center" vertical="center"/>
    </xf>
    <xf numFmtId="0" fontId="2" fillId="6" borderId="51" xfId="0" applyFont="1" applyFill="1" applyBorder="1" applyAlignment="1">
      <alignment horizontal="center" vertical="center"/>
    </xf>
    <xf numFmtId="2" fontId="2" fillId="9" borderId="21" xfId="0" applyNumberFormat="1" applyFont="1" applyFill="1" applyBorder="1" applyAlignment="1">
      <alignment horizontal="center"/>
    </xf>
    <xf numFmtId="0" fontId="2" fillId="6" borderId="48" xfId="0" applyFont="1" applyFill="1" applyBorder="1" applyAlignment="1">
      <alignment horizontal="center" vertical="center"/>
    </xf>
    <xf numFmtId="0" fontId="2" fillId="6" borderId="7" xfId="0" applyFont="1" applyFill="1" applyBorder="1" applyAlignment="1">
      <alignment horizontal="center" vertical="center" textRotation="90"/>
    </xf>
    <xf numFmtId="0" fontId="2" fillId="6" borderId="52" xfId="0" applyFont="1" applyFill="1" applyBorder="1" applyAlignment="1">
      <alignment horizontal="center" vertical="center" wrapText="1"/>
    </xf>
    <xf numFmtId="0" fontId="16" fillId="6" borderId="85" xfId="0" applyFont="1" applyFill="1" applyBorder="1" applyAlignment="1">
      <alignment horizontal="center" vertical="center"/>
    </xf>
    <xf numFmtId="0" fontId="16" fillId="6" borderId="87" xfId="0" applyFont="1" applyFill="1" applyBorder="1" applyAlignment="1">
      <alignment horizontal="center" vertical="center"/>
    </xf>
    <xf numFmtId="0" fontId="1" fillId="0" borderId="86" xfId="0" applyFont="1" applyBorder="1" applyAlignment="1">
      <alignment horizontal="left" vertical="center" wrapText="1"/>
    </xf>
    <xf numFmtId="0" fontId="1" fillId="0" borderId="88" xfId="0" applyFont="1" applyBorder="1" applyAlignment="1">
      <alignment horizontal="left" vertical="center" wrapText="1"/>
    </xf>
    <xf numFmtId="4" fontId="1" fillId="0" borderId="85" xfId="0" applyNumberFormat="1" applyFont="1" applyBorder="1" applyAlignment="1">
      <alignment horizontal="center" vertical="center" wrapText="1"/>
    </xf>
    <xf numFmtId="4" fontId="1" fillId="0" borderId="87" xfId="0" applyNumberFormat="1" applyFont="1" applyBorder="1" applyAlignment="1">
      <alignment horizontal="center" vertical="center" wrapText="1"/>
    </xf>
    <xf numFmtId="0" fontId="1" fillId="10" borderId="86" xfId="0" applyFont="1" applyFill="1" applyBorder="1" applyAlignment="1">
      <alignment horizontal="center" vertical="center" wrapText="1"/>
    </xf>
    <xf numFmtId="0" fontId="1" fillId="10" borderId="88" xfId="0" applyFont="1" applyFill="1" applyBorder="1" applyAlignment="1">
      <alignment horizontal="center" vertical="center" wrapText="1"/>
    </xf>
    <xf numFmtId="0" fontId="8" fillId="6" borderId="23" xfId="0" applyFont="1" applyFill="1" applyBorder="1" applyAlignment="1">
      <alignment horizontal="center" vertical="center"/>
    </xf>
    <xf numFmtId="0" fontId="8" fillId="6" borderId="21"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58" xfId="0" applyFont="1" applyFill="1" applyBorder="1" applyAlignment="1">
      <alignment horizontal="center" vertical="center"/>
    </xf>
    <xf numFmtId="0" fontId="8" fillId="6" borderId="60" xfId="0" applyFont="1" applyFill="1" applyBorder="1" applyAlignment="1">
      <alignment horizontal="center" vertical="center"/>
    </xf>
    <xf numFmtId="0" fontId="8" fillId="6" borderId="59" xfId="0" applyFont="1" applyFill="1" applyBorder="1" applyAlignment="1">
      <alignment horizontal="center" vertical="center"/>
    </xf>
    <xf numFmtId="2" fontId="2" fillId="7" borderId="58" xfId="0" applyNumberFormat="1" applyFont="1" applyFill="1" applyBorder="1" applyAlignment="1">
      <alignment horizontal="center"/>
    </xf>
    <xf numFmtId="2" fontId="2" fillId="7" borderId="59" xfId="0" applyNumberFormat="1" applyFont="1" applyFill="1" applyBorder="1" applyAlignment="1">
      <alignment horizontal="center"/>
    </xf>
    <xf numFmtId="0" fontId="16" fillId="0" borderId="2" xfId="0" applyFont="1" applyBorder="1" applyAlignment="1">
      <alignment horizontal="left" vertical="center"/>
    </xf>
    <xf numFmtId="0" fontId="16" fillId="0" borderId="47" xfId="0" applyFont="1" applyBorder="1" applyAlignment="1">
      <alignment horizontal="left" vertical="center"/>
    </xf>
    <xf numFmtId="2" fontId="2" fillId="0" borderId="47" xfId="0" applyNumberFormat="1" applyFont="1" applyBorder="1" applyAlignment="1">
      <alignment horizontal="center"/>
    </xf>
    <xf numFmtId="2" fontId="2" fillId="0" borderId="3" xfId="0" applyNumberFormat="1" applyFont="1" applyBorder="1" applyAlignment="1">
      <alignment horizontal="center"/>
    </xf>
    <xf numFmtId="0" fontId="16" fillId="0" borderId="49" xfId="0" applyFont="1" applyBorder="1" applyAlignment="1">
      <alignment horizontal="left" vertical="center"/>
    </xf>
    <xf numFmtId="0" fontId="16" fillId="0" borderId="63" xfId="0" applyFont="1" applyBorder="1" applyAlignment="1">
      <alignment horizontal="left" vertical="center"/>
    </xf>
    <xf numFmtId="2" fontId="2" fillId="0" borderId="63" xfId="0" applyNumberFormat="1" applyFont="1" applyBorder="1" applyAlignment="1">
      <alignment horizontal="center"/>
    </xf>
    <xf numFmtId="2" fontId="2" fillId="0" borderId="50" xfId="0" applyNumberFormat="1" applyFont="1" applyBorder="1" applyAlignment="1">
      <alignment horizontal="center"/>
    </xf>
    <xf numFmtId="0" fontId="8" fillId="12" borderId="22" xfId="0" applyFont="1" applyFill="1" applyBorder="1" applyAlignment="1">
      <alignment horizontal="left" vertical="center"/>
    </xf>
    <xf numFmtId="0" fontId="8" fillId="12" borderId="46"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2" xfId="0" applyNumberFormat="1" applyFont="1" applyFill="1" applyBorder="1" applyAlignment="1">
      <alignment horizontal="center"/>
    </xf>
    <xf numFmtId="2" fontId="2" fillId="12" borderId="13" xfId="0" applyNumberFormat="1" applyFont="1" applyFill="1" applyBorder="1" applyAlignment="1">
      <alignment horizontal="center"/>
    </xf>
    <xf numFmtId="0" fontId="1" fillId="0" borderId="58" xfId="0" applyFont="1" applyBorder="1" applyAlignment="1">
      <alignment horizontal="left" vertical="top" wrapText="1"/>
    </xf>
    <xf numFmtId="0" fontId="1" fillId="0" borderId="60" xfId="0" applyFont="1" applyBorder="1" applyAlignment="1">
      <alignment horizontal="left" vertical="top" wrapText="1"/>
    </xf>
    <xf numFmtId="0" fontId="1" fillId="0" borderId="59" xfId="0" applyFont="1" applyBorder="1" applyAlignment="1">
      <alignment horizontal="left" vertical="top" wrapText="1"/>
    </xf>
    <xf numFmtId="0" fontId="1" fillId="0" borderId="39" xfId="0" applyFont="1" applyBorder="1" applyAlignment="1">
      <alignment horizontal="left" vertical="top" wrapText="1"/>
    </xf>
    <xf numFmtId="0" fontId="1" fillId="0" borderId="0" xfId="0" applyFont="1" applyAlignment="1">
      <alignment horizontal="left" vertical="top" wrapText="1"/>
    </xf>
    <xf numFmtId="0" fontId="1" fillId="0" borderId="43" xfId="0" applyFont="1" applyBorder="1" applyAlignment="1">
      <alignment horizontal="left" vertical="top" wrapText="1"/>
    </xf>
    <xf numFmtId="0" fontId="1" fillId="0" borderId="32" xfId="0" applyFont="1" applyBorder="1" applyAlignment="1">
      <alignment horizontal="left" vertical="top" wrapText="1"/>
    </xf>
    <xf numFmtId="0" fontId="1" fillId="0" borderId="33" xfId="0" applyFont="1" applyBorder="1" applyAlignment="1">
      <alignment horizontal="left" vertical="top" wrapText="1"/>
    </xf>
    <xf numFmtId="0" fontId="1" fillId="0" borderId="51" xfId="0" applyFont="1" applyBorder="1" applyAlignment="1">
      <alignment horizontal="left" vertical="top" wrapText="1"/>
    </xf>
    <xf numFmtId="0" fontId="2" fillId="6" borderId="92" xfId="0" applyFont="1" applyFill="1" applyBorder="1" applyAlignment="1">
      <alignment horizontal="center" vertical="center" textRotation="90"/>
    </xf>
    <xf numFmtId="0" fontId="2" fillId="6" borderId="64" xfId="0" applyFont="1" applyFill="1" applyBorder="1" applyAlignment="1">
      <alignment horizontal="center" vertical="center" textRotation="90"/>
    </xf>
    <xf numFmtId="0" fontId="2" fillId="6" borderId="52" xfId="0" applyFont="1" applyFill="1" applyBorder="1" applyAlignment="1">
      <alignment horizontal="center" vertical="center" textRotation="90"/>
    </xf>
    <xf numFmtId="0" fontId="2" fillId="6" borderId="91" xfId="0" applyFont="1" applyFill="1" applyBorder="1" applyAlignment="1">
      <alignment horizontal="center" vertical="center" wrapText="1"/>
    </xf>
    <xf numFmtId="0" fontId="2" fillId="6" borderId="42"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6" borderId="91" xfId="0" applyFont="1" applyFill="1" applyBorder="1" applyAlignment="1">
      <alignment horizontal="center" vertical="center" textRotation="90"/>
    </xf>
    <xf numFmtId="0" fontId="2" fillId="6" borderId="42" xfId="0" applyFont="1" applyFill="1" applyBorder="1" applyAlignment="1">
      <alignment horizontal="center" vertical="center" textRotation="90"/>
    </xf>
    <xf numFmtId="0" fontId="2" fillId="6" borderId="53" xfId="0" applyFont="1" applyFill="1" applyBorder="1" applyAlignment="1">
      <alignment horizontal="center" vertical="center" textRotation="90"/>
    </xf>
    <xf numFmtId="0" fontId="1" fillId="6" borderId="89" xfId="0" applyFont="1" applyFill="1" applyBorder="1" applyAlignment="1">
      <alignment horizontal="center"/>
    </xf>
    <xf numFmtId="0" fontId="1" fillId="6" borderId="90" xfId="0" applyFont="1" applyFill="1" applyBorder="1" applyAlignment="1">
      <alignment horizontal="center"/>
    </xf>
    <xf numFmtId="0" fontId="2" fillId="6" borderId="89" xfId="0" applyFont="1" applyFill="1" applyBorder="1" applyAlignment="1">
      <alignment horizontal="center" vertical="center"/>
    </xf>
    <xf numFmtId="0" fontId="2" fillId="6" borderId="63" xfId="0" applyFont="1" applyFill="1" applyBorder="1" applyAlignment="1">
      <alignment horizontal="center" vertical="center" wrapText="1"/>
    </xf>
    <xf numFmtId="0" fontId="16" fillId="6" borderId="27" xfId="0" applyFont="1" applyFill="1" applyBorder="1" applyAlignment="1">
      <alignment horizontal="left" vertical="center" wrapText="1"/>
    </xf>
    <xf numFmtId="0" fontId="16" fillId="6" borderId="12" xfId="0" applyFont="1" applyFill="1" applyBorder="1" applyAlignment="1">
      <alignment horizontal="left" vertical="center" wrapText="1"/>
    </xf>
    <xf numFmtId="0" fontId="16" fillId="6" borderId="28" xfId="0" applyFont="1" applyFill="1" applyBorder="1" applyAlignment="1">
      <alignment horizontal="left" vertical="center" wrapText="1"/>
    </xf>
    <xf numFmtId="0" fontId="17" fillId="6" borderId="27" xfId="4" applyFill="1" applyBorder="1" applyAlignment="1" applyProtection="1">
      <alignment horizontal="left" vertical="center" wrapText="1"/>
    </xf>
    <xf numFmtId="0" fontId="17" fillId="6" borderId="12" xfId="4" applyFill="1" applyBorder="1" applyAlignment="1" applyProtection="1">
      <alignment horizontal="left" vertical="center" wrapText="1"/>
    </xf>
    <xf numFmtId="0" fontId="17" fillId="6" borderId="28" xfId="4" applyFill="1" applyBorder="1" applyAlignment="1" applyProtection="1">
      <alignment horizontal="left" vertical="center" wrapText="1"/>
    </xf>
    <xf numFmtId="0" fontId="16" fillId="6" borderId="17" xfId="0" applyFont="1" applyFill="1" applyBorder="1" applyAlignment="1">
      <alignment horizontal="left" vertical="center" wrapText="1"/>
    </xf>
    <xf numFmtId="0" fontId="16" fillId="0" borderId="30" xfId="0" applyFont="1" applyBorder="1" applyAlignment="1">
      <alignment horizontal="left" vertical="center"/>
    </xf>
    <xf numFmtId="0" fontId="16" fillId="0" borderId="16" xfId="0" applyFont="1" applyBorder="1" applyAlignment="1">
      <alignment horizontal="left" vertical="center"/>
    </xf>
    <xf numFmtId="0" fontId="16" fillId="0" borderId="31" xfId="0" applyFont="1" applyBorder="1" applyAlignment="1">
      <alignment horizontal="left" vertical="center"/>
    </xf>
    <xf numFmtId="0" fontId="17" fillId="0" borderId="16" xfId="4" applyBorder="1" applyAlignment="1" applyProtection="1">
      <alignment horizontal="left" vertical="center" wrapText="1"/>
    </xf>
    <xf numFmtId="0" fontId="17" fillId="0" borderId="31" xfId="4" applyBorder="1" applyAlignment="1" applyProtection="1">
      <alignment horizontal="left" vertical="center" wrapText="1"/>
    </xf>
    <xf numFmtId="0" fontId="16" fillId="0" borderId="93" xfId="0" applyFont="1" applyBorder="1" applyAlignment="1">
      <alignment horizontal="left" vertical="center"/>
    </xf>
    <xf numFmtId="0" fontId="16" fillId="0" borderId="27" xfId="0" applyFont="1" applyBorder="1" applyAlignment="1">
      <alignment horizontal="left" vertical="center"/>
    </xf>
    <xf numFmtId="0" fontId="16" fillId="0" borderId="12" xfId="0" applyFont="1" applyBorder="1" applyAlignment="1">
      <alignment horizontal="left" vertical="center"/>
    </xf>
    <xf numFmtId="0" fontId="16" fillId="0" borderId="28" xfId="0" applyFont="1" applyBorder="1" applyAlignment="1">
      <alignment horizontal="left" vertical="center"/>
    </xf>
    <xf numFmtId="0" fontId="17" fillId="0" borderId="27" xfId="4" applyBorder="1" applyAlignment="1" applyProtection="1">
      <alignment horizontal="left" vertical="center" wrapText="1"/>
    </xf>
    <xf numFmtId="0" fontId="17" fillId="0" borderId="12" xfId="4" applyBorder="1" applyAlignment="1" applyProtection="1">
      <alignment horizontal="left" vertical="center" wrapText="1"/>
    </xf>
    <xf numFmtId="0" fontId="17" fillId="0" borderId="28" xfId="4" applyBorder="1" applyAlignment="1" applyProtection="1">
      <alignment horizontal="left" vertical="center" wrapText="1"/>
    </xf>
    <xf numFmtId="0" fontId="17" fillId="0" borderId="27" xfId="4" applyBorder="1" applyAlignment="1" applyProtection="1">
      <alignment horizontal="left" vertical="center"/>
    </xf>
    <xf numFmtId="0" fontId="17" fillId="0" borderId="17" xfId="4" applyBorder="1" applyAlignment="1" applyProtection="1">
      <alignment horizontal="left" vertical="center"/>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4" xfId="0" applyFont="1" applyBorder="1" applyAlignment="1">
      <alignment horizontal="center" vertical="center" wrapText="1"/>
    </xf>
    <xf numFmtId="0" fontId="16" fillId="6" borderId="89" xfId="0" applyFont="1" applyFill="1" applyBorder="1" applyAlignment="1">
      <alignment horizontal="left" vertical="center" wrapText="1"/>
    </xf>
    <xf numFmtId="0" fontId="16" fillId="6" borderId="15" xfId="0" applyFont="1" applyFill="1" applyBorder="1" applyAlignment="1">
      <alignment horizontal="left" vertical="center" wrapText="1"/>
    </xf>
    <xf numFmtId="0" fontId="16" fillId="6" borderId="90" xfId="0" applyFont="1" applyFill="1" applyBorder="1" applyAlignment="1">
      <alignment horizontal="left" vertical="center" wrapText="1"/>
    </xf>
    <xf numFmtId="0" fontId="17" fillId="6" borderId="89" xfId="4" applyFill="1" applyBorder="1" applyAlignment="1" applyProtection="1">
      <alignment horizontal="left" vertical="center" wrapText="1"/>
    </xf>
    <xf numFmtId="0" fontId="17" fillId="6" borderId="15" xfId="4" applyFill="1" applyBorder="1" applyAlignment="1" applyProtection="1">
      <alignment horizontal="left" vertical="center" wrapText="1"/>
    </xf>
    <xf numFmtId="0" fontId="17" fillId="6" borderId="90" xfId="4" applyFill="1" applyBorder="1" applyAlignment="1" applyProtection="1">
      <alignment horizontal="left" vertical="center" wrapText="1"/>
    </xf>
    <xf numFmtId="0" fontId="16" fillId="6" borderId="56" xfId="0" applyFont="1" applyFill="1" applyBorder="1" applyAlignment="1">
      <alignment horizontal="left" vertical="center" wrapText="1"/>
    </xf>
    <xf numFmtId="0" fontId="39" fillId="0" borderId="27" xfId="6" applyBorder="1" applyAlignment="1" applyProtection="1">
      <alignment horizontal="left" vertical="center" wrapText="1"/>
    </xf>
    <xf numFmtId="0" fontId="39" fillId="0" borderId="12" xfId="6" applyBorder="1" applyAlignment="1" applyProtection="1">
      <alignment horizontal="left" vertical="center" wrapText="1"/>
    </xf>
    <xf numFmtId="0" fontId="39" fillId="0" borderId="28" xfId="6" applyBorder="1" applyAlignment="1" applyProtection="1">
      <alignment horizontal="left" vertical="center" wrapText="1"/>
    </xf>
    <xf numFmtId="0" fontId="16" fillId="0" borderId="17" xfId="0" applyFont="1" applyBorder="1" applyAlignment="1">
      <alignment horizontal="left" vertical="center"/>
    </xf>
    <xf numFmtId="0" fontId="45" fillId="0" borderId="1" xfId="0" applyFont="1" applyBorder="1" applyAlignment="1">
      <alignment horizontal="center"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7" xfId="0" applyBorder="1" applyAlignment="1">
      <alignment horizontal="left" wrapText="1"/>
    </xf>
    <xf numFmtId="0" fontId="0" fillId="0" borderId="12" xfId="0" applyBorder="1" applyAlignment="1">
      <alignment horizontal="left" wrapText="1"/>
    </xf>
    <xf numFmtId="0" fontId="0" fillId="0" borderId="28" xfId="0" applyBorder="1" applyAlignment="1">
      <alignment horizontal="left" wrapText="1"/>
    </xf>
    <xf numFmtId="0" fontId="0" fillId="0" borderId="0" xfId="0" applyAlignment="1">
      <alignment horizontal="left" wrapText="1"/>
    </xf>
    <xf numFmtId="0" fontId="0" fillId="0" borderId="0" xfId="0" quotePrefix="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23" xfId="0" quotePrefix="1" applyFont="1" applyBorder="1" applyAlignment="1">
      <alignment horizontal="center" vertical="center" wrapText="1"/>
    </xf>
    <xf numFmtId="0" fontId="2" fillId="0" borderId="21"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4" fillId="16" borderId="98" xfId="0" applyNumberFormat="1" applyFont="1" applyFill="1" applyBorder="1" applyAlignment="1">
      <alignment horizontal="center" vertical="center" wrapText="1"/>
    </xf>
    <xf numFmtId="10" fontId="44" fillId="16" borderId="95" xfId="0" applyNumberFormat="1" applyFont="1" applyFill="1" applyBorder="1" applyAlignment="1">
      <alignment horizontal="center" vertical="center" wrapText="1"/>
    </xf>
  </cellXfs>
  <cellStyles count="8">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DBF886FA-A1D8-4DF9-8C59-EB7CD1927399}"/>
    <cellStyle name="Vírgula 3" xfId="5" xr:uid="{00000000-0005-0000-0000-000005000000}"/>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533400</xdr:colOff>
      <xdr:row>37</xdr:row>
      <xdr:rowOff>104775</xdr:rowOff>
    </xdr:from>
    <xdr:to>
      <xdr:col>1</xdr:col>
      <xdr:colOff>1962150</xdr:colOff>
      <xdr:row>38</xdr:row>
      <xdr:rowOff>9525</xdr:rowOff>
    </xdr:to>
    <xdr:sp macro="" textlink="">
      <xdr:nvSpPr>
        <xdr:cNvPr id="29" name="Text Box 12">
          <a:extLst>
            <a:ext uri="{FF2B5EF4-FFF2-40B4-BE49-F238E27FC236}">
              <a16:creationId xmlns:a16="http://schemas.microsoft.com/office/drawing/2014/main" id="{45F12A42-37D0-431E-9EDE-097F555B0128}"/>
            </a:ext>
          </a:extLst>
        </xdr:cNvPr>
        <xdr:cNvSpPr txBox="1">
          <a:spLocks noChangeArrowheads="1"/>
        </xdr:cNvSpPr>
      </xdr:nvSpPr>
      <xdr:spPr bwMode="auto">
        <a:xfrm>
          <a:off x="787400" y="6956425"/>
          <a:ext cx="1428750" cy="2159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37</xdr:row>
      <xdr:rowOff>114300</xdr:rowOff>
    </xdr:from>
    <xdr:to>
      <xdr:col>1</xdr:col>
      <xdr:colOff>3000374</xdr:colOff>
      <xdr:row>38</xdr:row>
      <xdr:rowOff>9525</xdr:rowOff>
    </xdr:to>
    <xdr:sp macro="" textlink="">
      <xdr:nvSpPr>
        <xdr:cNvPr id="30" name="Text Box 13">
          <a:extLst>
            <a:ext uri="{FF2B5EF4-FFF2-40B4-BE49-F238E27FC236}">
              <a16:creationId xmlns:a16="http://schemas.microsoft.com/office/drawing/2014/main" id="{303F4E6D-8642-4C40-8A0C-4084B2756837}"/>
            </a:ext>
          </a:extLst>
        </xdr:cNvPr>
        <xdr:cNvSpPr txBox="1">
          <a:spLocks noChangeArrowheads="1"/>
        </xdr:cNvSpPr>
      </xdr:nvSpPr>
      <xdr:spPr bwMode="auto">
        <a:xfrm>
          <a:off x="2787649" y="6965950"/>
          <a:ext cx="466725" cy="2063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36</xdr:row>
      <xdr:rowOff>50131</xdr:rowOff>
    </xdr:from>
    <xdr:to>
      <xdr:col>1</xdr:col>
      <xdr:colOff>2971800</xdr:colOff>
      <xdr:row>37</xdr:row>
      <xdr:rowOff>66674</xdr:rowOff>
    </xdr:to>
    <xdr:sp macro="" textlink="">
      <xdr:nvSpPr>
        <xdr:cNvPr id="31" name="Text Box 14">
          <a:extLst>
            <a:ext uri="{FF2B5EF4-FFF2-40B4-BE49-F238E27FC236}">
              <a16:creationId xmlns:a16="http://schemas.microsoft.com/office/drawing/2014/main" id="{E593F3FA-DF23-4714-A1A5-08B4A2BBF973}"/>
            </a:ext>
          </a:extLst>
        </xdr:cNvPr>
        <xdr:cNvSpPr txBox="1">
          <a:spLocks noChangeArrowheads="1"/>
        </xdr:cNvSpPr>
      </xdr:nvSpPr>
      <xdr:spPr bwMode="auto">
        <a:xfrm>
          <a:off x="644525" y="6685881"/>
          <a:ext cx="2581275" cy="23244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37</xdr:row>
      <xdr:rowOff>133350</xdr:rowOff>
    </xdr:from>
    <xdr:to>
      <xdr:col>1</xdr:col>
      <xdr:colOff>523875</xdr:colOff>
      <xdr:row>37</xdr:row>
      <xdr:rowOff>276225</xdr:rowOff>
    </xdr:to>
    <xdr:sp macro="" textlink="">
      <xdr:nvSpPr>
        <xdr:cNvPr id="33" name="Text Box 17">
          <a:extLst>
            <a:ext uri="{FF2B5EF4-FFF2-40B4-BE49-F238E27FC236}">
              <a16:creationId xmlns:a16="http://schemas.microsoft.com/office/drawing/2014/main" id="{C9A945DE-004A-48F4-8F4F-1E672B9E8005}"/>
            </a:ext>
          </a:extLst>
        </xdr:cNvPr>
        <xdr:cNvSpPr txBox="1">
          <a:spLocks noChangeArrowheads="1"/>
        </xdr:cNvSpPr>
      </xdr:nvSpPr>
      <xdr:spPr bwMode="auto">
        <a:xfrm>
          <a:off x="76200" y="69850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37</xdr:row>
      <xdr:rowOff>133850</xdr:rowOff>
    </xdr:from>
    <xdr:to>
      <xdr:col>1</xdr:col>
      <xdr:colOff>2514600</xdr:colOff>
      <xdr:row>38</xdr:row>
      <xdr:rowOff>30079</xdr:rowOff>
    </xdr:to>
    <xdr:sp macro="" textlink="">
      <xdr:nvSpPr>
        <xdr:cNvPr id="34" name="Text Box 18">
          <a:extLst>
            <a:ext uri="{FF2B5EF4-FFF2-40B4-BE49-F238E27FC236}">
              <a16:creationId xmlns:a16="http://schemas.microsoft.com/office/drawing/2014/main" id="{EE97DC18-99D4-4DDF-93B8-81187A98318B}"/>
            </a:ext>
          </a:extLst>
        </xdr:cNvPr>
        <xdr:cNvSpPr txBox="1">
          <a:spLocks noChangeArrowheads="1"/>
        </xdr:cNvSpPr>
      </xdr:nvSpPr>
      <xdr:spPr bwMode="auto">
        <a:xfrm>
          <a:off x="2270293" y="6985500"/>
          <a:ext cx="498307" cy="2073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38</xdr:row>
      <xdr:rowOff>58153</xdr:rowOff>
    </xdr:from>
    <xdr:to>
      <xdr:col>1</xdr:col>
      <xdr:colOff>1966161</xdr:colOff>
      <xdr:row>39</xdr:row>
      <xdr:rowOff>115303</xdr:rowOff>
    </xdr:to>
    <xdr:sp macro="" textlink="">
      <xdr:nvSpPr>
        <xdr:cNvPr id="35" name="Text Box 32">
          <a:extLst>
            <a:ext uri="{FF2B5EF4-FFF2-40B4-BE49-F238E27FC236}">
              <a16:creationId xmlns:a16="http://schemas.microsoft.com/office/drawing/2014/main" id="{1056408C-8F53-4C8C-9B5B-1941B200ED5E}"/>
            </a:ext>
          </a:extLst>
        </xdr:cNvPr>
        <xdr:cNvSpPr txBox="1">
          <a:spLocks noChangeArrowheads="1"/>
        </xdr:cNvSpPr>
      </xdr:nvSpPr>
      <xdr:spPr bwMode="auto">
        <a:xfrm>
          <a:off x="781886" y="72209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38</xdr:row>
      <xdr:rowOff>107282</xdr:rowOff>
    </xdr:from>
    <xdr:to>
      <xdr:col>1</xdr:col>
      <xdr:colOff>429628</xdr:colOff>
      <xdr:row>39</xdr:row>
      <xdr:rowOff>126332</xdr:rowOff>
    </xdr:to>
    <xdr:sp macro="" textlink="">
      <xdr:nvSpPr>
        <xdr:cNvPr id="36" name="Text Box 34">
          <a:extLst>
            <a:ext uri="{FF2B5EF4-FFF2-40B4-BE49-F238E27FC236}">
              <a16:creationId xmlns:a16="http://schemas.microsoft.com/office/drawing/2014/main" id="{BC090675-1E57-45D7-B512-86F359C77B5C}"/>
            </a:ext>
          </a:extLst>
        </xdr:cNvPr>
        <xdr:cNvSpPr txBox="1">
          <a:spLocks noChangeArrowheads="1"/>
        </xdr:cNvSpPr>
      </xdr:nvSpPr>
      <xdr:spPr bwMode="auto">
        <a:xfrm>
          <a:off x="105778" y="72700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37</xdr:row>
      <xdr:rowOff>250658</xdr:rowOff>
    </xdr:from>
    <xdr:to>
      <xdr:col>3</xdr:col>
      <xdr:colOff>280736</xdr:colOff>
      <xdr:row>37</xdr:row>
      <xdr:rowOff>250658</xdr:rowOff>
    </xdr:to>
    <xdr:cxnSp macro="">
      <xdr:nvCxnSpPr>
        <xdr:cNvPr id="37" name="Conector de seta reta 9">
          <a:extLst>
            <a:ext uri="{FF2B5EF4-FFF2-40B4-BE49-F238E27FC236}">
              <a16:creationId xmlns:a16="http://schemas.microsoft.com/office/drawing/2014/main" id="{5B9B0E82-A10E-4D00-8C0D-2F41F4301CC7}"/>
            </a:ext>
          </a:extLst>
        </xdr:cNvPr>
        <xdr:cNvCxnSpPr/>
      </xdr:nvCxnSpPr>
      <xdr:spPr>
        <a:xfrm>
          <a:off x="4467726" y="71023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533400</xdr:colOff>
      <xdr:row>74</xdr:row>
      <xdr:rowOff>104775</xdr:rowOff>
    </xdr:from>
    <xdr:to>
      <xdr:col>1</xdr:col>
      <xdr:colOff>1962150</xdr:colOff>
      <xdr:row>75</xdr:row>
      <xdr:rowOff>9525</xdr:rowOff>
    </xdr:to>
    <xdr:sp macro="" textlink="">
      <xdr:nvSpPr>
        <xdr:cNvPr id="38" name="Text Box 12">
          <a:extLst>
            <a:ext uri="{FF2B5EF4-FFF2-40B4-BE49-F238E27FC236}">
              <a16:creationId xmlns:a16="http://schemas.microsoft.com/office/drawing/2014/main" id="{C1E3D4AA-FD42-4B84-B570-B85B6B2F0110}"/>
            </a:ext>
          </a:extLst>
        </xdr:cNvPr>
        <xdr:cNvSpPr txBox="1">
          <a:spLocks noChangeArrowheads="1"/>
        </xdr:cNvSpPr>
      </xdr:nvSpPr>
      <xdr:spPr bwMode="auto">
        <a:xfrm>
          <a:off x="787400" y="203168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9" name="Text Box 13">
          <a:extLst>
            <a:ext uri="{FF2B5EF4-FFF2-40B4-BE49-F238E27FC236}">
              <a16:creationId xmlns:a16="http://schemas.microsoft.com/office/drawing/2014/main" id="{5C67B644-9B98-4E50-85D6-6F0A8397484C}"/>
            </a:ext>
          </a:extLst>
        </xdr:cNvPr>
        <xdr:cNvSpPr txBox="1">
          <a:spLocks noChangeArrowheads="1"/>
        </xdr:cNvSpPr>
      </xdr:nvSpPr>
      <xdr:spPr bwMode="auto">
        <a:xfrm>
          <a:off x="2787649" y="20326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0" name="Text Box 14">
          <a:extLst>
            <a:ext uri="{FF2B5EF4-FFF2-40B4-BE49-F238E27FC236}">
              <a16:creationId xmlns:a16="http://schemas.microsoft.com/office/drawing/2014/main" id="{BDE5FD6B-00A4-431D-93BC-2435B70F16C8}"/>
            </a:ext>
          </a:extLst>
        </xdr:cNvPr>
        <xdr:cNvSpPr txBox="1">
          <a:spLocks noChangeArrowheads="1"/>
        </xdr:cNvSpPr>
      </xdr:nvSpPr>
      <xdr:spPr bwMode="auto">
        <a:xfrm>
          <a:off x="644525" y="20008181"/>
          <a:ext cx="2581275" cy="27054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4" name="Text Box 32">
          <a:extLst>
            <a:ext uri="{FF2B5EF4-FFF2-40B4-BE49-F238E27FC236}">
              <a16:creationId xmlns:a16="http://schemas.microsoft.com/office/drawing/2014/main" id="{A71C8EBD-6F8D-4B92-83B8-8CEFE540C5D2}"/>
            </a:ext>
          </a:extLst>
        </xdr:cNvPr>
        <xdr:cNvSpPr txBox="1">
          <a:spLocks noChangeArrowheads="1"/>
        </xdr:cNvSpPr>
      </xdr:nvSpPr>
      <xdr:spPr bwMode="auto">
        <a:xfrm>
          <a:off x="781886" y="20632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6" name="Conector de seta reta 18">
          <a:extLst>
            <a:ext uri="{FF2B5EF4-FFF2-40B4-BE49-F238E27FC236}">
              <a16:creationId xmlns:a16="http://schemas.microsoft.com/office/drawing/2014/main" id="{ECFFE58D-E9C2-465E-816E-000C9505B05C}"/>
            </a:ext>
          </a:extLst>
        </xdr:cNvPr>
        <xdr:cNvCxnSpPr/>
      </xdr:nvCxnSpPr>
      <xdr:spPr>
        <a:xfrm>
          <a:off x="4054976" y="204627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0" name="Conector de seta reta 9">
          <a:extLst>
            <a:ext uri="{FF2B5EF4-FFF2-40B4-BE49-F238E27FC236}">
              <a16:creationId xmlns:a16="http://schemas.microsoft.com/office/drawing/2014/main" id="{00000000-0008-0000-0800-00000A000000}"/>
            </a:ext>
          </a:extLst>
        </xdr:cNvPr>
        <xdr:cNvCxnSpPr/>
      </xdr:nvCxnSpPr>
      <xdr:spPr>
        <a:xfrm>
          <a:off x="3886701" y="56608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9" name="Conector de seta reta 9">
          <a:extLst>
            <a:ext uri="{FF2B5EF4-FFF2-40B4-BE49-F238E27FC236}">
              <a16:creationId xmlns:a16="http://schemas.microsoft.com/office/drawing/2014/main" id="{AC4F6F0C-10A0-47C4-92B7-4FDE615A21D8}"/>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28" name="Conector de seta reta 9">
          <a:extLst>
            <a:ext uri="{FF2B5EF4-FFF2-40B4-BE49-F238E27FC236}">
              <a16:creationId xmlns:a16="http://schemas.microsoft.com/office/drawing/2014/main" id="{DC17A5A5-AEF4-454E-AE59-5E472BD7DCD3}"/>
            </a:ext>
          </a:extLst>
        </xdr:cNvPr>
        <xdr:cNvCxnSpPr/>
      </xdr:nvCxnSpPr>
      <xdr:spPr>
        <a:xfrm>
          <a:off x="4064501" y="5375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29" name="Text Box 12">
          <a:extLst>
            <a:ext uri="{FF2B5EF4-FFF2-40B4-BE49-F238E27FC236}">
              <a16:creationId xmlns:a16="http://schemas.microsoft.com/office/drawing/2014/main" id="{8F3A34ED-583E-439E-BDC2-BBF94CFD1095}"/>
            </a:ext>
          </a:extLst>
        </xdr:cNvPr>
        <xdr:cNvSpPr txBox="1">
          <a:spLocks noChangeArrowheads="1"/>
        </xdr:cNvSpPr>
      </xdr:nvSpPr>
      <xdr:spPr bwMode="auto">
        <a:xfrm>
          <a:off x="787400" y="52038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31" name="Text Box 14">
          <a:extLst>
            <a:ext uri="{FF2B5EF4-FFF2-40B4-BE49-F238E27FC236}">
              <a16:creationId xmlns:a16="http://schemas.microsoft.com/office/drawing/2014/main" id="{4968C6F9-2863-40D2-89F1-DF57506C54CA}"/>
            </a:ext>
          </a:extLst>
        </xdr:cNvPr>
        <xdr:cNvSpPr txBox="1">
          <a:spLocks noChangeArrowheads="1"/>
        </xdr:cNvSpPr>
      </xdr:nvSpPr>
      <xdr:spPr bwMode="auto">
        <a:xfrm>
          <a:off x="644525" y="4895181"/>
          <a:ext cx="2581275" cy="27054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37" name="Conector de seta reta 9">
          <a:extLst>
            <a:ext uri="{FF2B5EF4-FFF2-40B4-BE49-F238E27FC236}">
              <a16:creationId xmlns:a16="http://schemas.microsoft.com/office/drawing/2014/main" id="{0542AD4E-45B1-474C-9EAA-26599146C9C4}"/>
            </a:ext>
          </a:extLst>
        </xdr:cNvPr>
        <xdr:cNvCxnSpPr/>
      </xdr:nvCxnSpPr>
      <xdr:spPr>
        <a:xfrm>
          <a:off x="4054976" y="53497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hyperlink" Target="mailto:atendimento.b2b@empresas.americanas.com" TargetMode="External"/><Relationship Id="rId2" Type="http://schemas.openxmlformats.org/officeDocument/2006/relationships/hyperlink" Target="mailto:ajuda-amazon@amazon.com.br" TargetMode="External"/><Relationship Id="rId1" Type="http://schemas.openxmlformats.org/officeDocument/2006/relationships/hyperlink" Target="https://www.damroupas.com.br/" TargetMode="Externa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lojaonline@talimpoce.com.br" TargetMode="External"/><Relationship Id="rId7" Type="http://schemas.openxmlformats.org/officeDocument/2006/relationships/printerSettings" Target="../printerSettings/printerSettings5.bin"/><Relationship Id="rId2" Type="http://schemas.openxmlformats.org/officeDocument/2006/relationships/hyperlink" Target="mailto:atendimento@carrefour.com.br" TargetMode="External"/><Relationship Id="rId1" Type="http://schemas.openxmlformats.org/officeDocument/2006/relationships/hyperlink" Target="http://www.extra.com.br/" TargetMode="External"/><Relationship Id="rId6" Type="http://schemas.openxmlformats.org/officeDocument/2006/relationships/hyperlink" Target="mailto:ajuda-amazon@amazon.com.br" TargetMode="External"/><Relationship Id="rId5" Type="http://schemas.openxmlformats.org/officeDocument/2006/relationships/hyperlink" Target="mailto:falecom@freitasvarejo.com.br" TargetMode="External"/><Relationship Id="rId4" Type="http://schemas.openxmlformats.org/officeDocument/2006/relationships/hyperlink" Target="mailto:ajuda-amazon@amazon.com.br"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www.mor.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7"/>
  <sheetViews>
    <sheetView topLeftCell="A212" zoomScale="130" zoomScaleNormal="130" workbookViewId="0">
      <selection activeCell="H234" sqref="H234"/>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417" t="s">
        <v>70</v>
      </c>
      <c r="B1" s="418"/>
      <c r="C1" s="418"/>
      <c r="D1" s="418"/>
      <c r="E1" s="418"/>
      <c r="F1" s="418"/>
      <c r="G1" s="418"/>
      <c r="H1" s="418"/>
      <c r="I1" s="419"/>
    </row>
    <row r="2" spans="1:9" x14ac:dyDescent="0.2">
      <c r="A2" s="7"/>
      <c r="B2" s="7"/>
      <c r="C2" s="7"/>
      <c r="D2" s="7"/>
      <c r="E2" s="7"/>
      <c r="F2" s="7"/>
      <c r="G2" s="7"/>
      <c r="H2" s="7"/>
      <c r="I2" s="7"/>
    </row>
    <row r="3" spans="1:9" ht="15" customHeight="1" x14ac:dyDescent="0.2">
      <c r="A3" s="423" t="s">
        <v>569</v>
      </c>
      <c r="B3" s="423"/>
      <c r="C3" s="423"/>
      <c r="D3" s="423"/>
      <c r="E3" s="423"/>
      <c r="F3" s="423"/>
      <c r="G3" s="7"/>
      <c r="H3" s="7"/>
      <c r="I3" s="7"/>
    </row>
    <row r="4" spans="1:9" ht="15" customHeight="1" x14ac:dyDescent="0.2">
      <c r="A4" s="423" t="s">
        <v>309</v>
      </c>
      <c r="B4" s="423"/>
      <c r="C4" s="423"/>
      <c r="D4" s="423"/>
      <c r="E4" s="423"/>
      <c r="F4" s="423"/>
      <c r="G4" s="7"/>
      <c r="H4" s="7"/>
      <c r="I4" s="7"/>
    </row>
    <row r="5" spans="1:9" x14ac:dyDescent="0.2">
      <c r="A5" s="13"/>
      <c r="B5" s="13"/>
      <c r="C5" s="13"/>
      <c r="D5" s="13"/>
      <c r="E5" s="13"/>
      <c r="F5" s="13"/>
      <c r="G5" s="13"/>
      <c r="H5" s="13"/>
      <c r="I5" s="13"/>
    </row>
    <row r="6" spans="1:9" x14ac:dyDescent="0.2">
      <c r="A6" s="423" t="s">
        <v>316</v>
      </c>
      <c r="B6" s="423"/>
      <c r="C6" s="423"/>
      <c r="D6" s="423"/>
      <c r="E6" s="423"/>
      <c r="F6" s="423"/>
      <c r="G6" s="13"/>
      <c r="H6" s="13"/>
      <c r="I6" s="13"/>
    </row>
    <row r="7" spans="1:9" x14ac:dyDescent="0.2">
      <c r="A7" s="3"/>
      <c r="B7" s="3"/>
      <c r="C7" s="3"/>
      <c r="D7" s="3"/>
      <c r="E7" s="3"/>
      <c r="F7" s="3"/>
      <c r="G7" s="3"/>
      <c r="H7" s="3"/>
      <c r="I7" s="3"/>
    </row>
    <row r="8" spans="1:9" x14ac:dyDescent="0.2">
      <c r="A8" s="406" t="s">
        <v>71</v>
      </c>
      <c r="B8" s="406"/>
      <c r="C8" s="406"/>
      <c r="D8" s="406"/>
      <c r="E8" s="406"/>
      <c r="F8" s="406"/>
      <c r="G8" s="406"/>
      <c r="H8" s="406"/>
      <c r="I8" s="406"/>
    </row>
    <row r="9" spans="1:9" x14ac:dyDescent="0.2">
      <c r="A9" s="26" t="s">
        <v>8</v>
      </c>
      <c r="B9" s="336" t="s">
        <v>72</v>
      </c>
      <c r="C9" s="405"/>
      <c r="D9" s="405"/>
      <c r="E9" s="405"/>
      <c r="F9" s="405"/>
      <c r="G9" s="405"/>
      <c r="H9" s="405"/>
      <c r="I9" s="209" t="s">
        <v>318</v>
      </c>
    </row>
    <row r="10" spans="1:9" x14ac:dyDescent="0.2">
      <c r="A10" s="26" t="s">
        <v>9</v>
      </c>
      <c r="B10" s="336" t="s">
        <v>73</v>
      </c>
      <c r="C10" s="405"/>
      <c r="D10" s="405"/>
      <c r="E10" s="405"/>
      <c r="F10" s="405"/>
      <c r="G10" s="405"/>
      <c r="H10" s="405"/>
      <c r="I10" s="210" t="s">
        <v>468</v>
      </c>
    </row>
    <row r="11" spans="1:9" x14ac:dyDescent="0.2">
      <c r="A11" s="26" t="s">
        <v>10</v>
      </c>
      <c r="B11" s="336" t="s">
        <v>317</v>
      </c>
      <c r="C11" s="336"/>
      <c r="D11" s="336"/>
      <c r="E11" s="336"/>
      <c r="F11" s="336"/>
      <c r="G11" s="336"/>
      <c r="H11" s="336"/>
      <c r="I11" s="210" t="s">
        <v>469</v>
      </c>
    </row>
    <row r="12" spans="1:9" x14ac:dyDescent="0.2">
      <c r="A12" s="26" t="s">
        <v>11</v>
      </c>
      <c r="B12" s="336" t="s">
        <v>74</v>
      </c>
      <c r="C12" s="405"/>
      <c r="D12" s="405"/>
      <c r="E12" s="405"/>
      <c r="F12" s="405"/>
      <c r="G12" s="405"/>
      <c r="H12" s="405"/>
      <c r="I12" s="211">
        <v>12</v>
      </c>
    </row>
    <row r="13" spans="1:9" x14ac:dyDescent="0.2">
      <c r="A13" s="7"/>
      <c r="B13" s="3"/>
      <c r="C13" s="3"/>
      <c r="D13" s="3"/>
      <c r="E13" s="3"/>
      <c r="F13" s="3"/>
      <c r="G13" s="3"/>
      <c r="H13" s="7"/>
      <c r="I13" s="7"/>
    </row>
    <row r="14" spans="1:9" x14ac:dyDescent="0.2">
      <c r="A14" s="406" t="s">
        <v>29</v>
      </c>
      <c r="B14" s="406"/>
      <c r="C14" s="406"/>
      <c r="D14" s="406"/>
      <c r="E14" s="406"/>
      <c r="F14" s="406"/>
      <c r="G14" s="406"/>
      <c r="H14" s="406"/>
      <c r="I14" s="406"/>
    </row>
    <row r="15" spans="1:9" x14ac:dyDescent="0.2">
      <c r="A15" s="385" t="s">
        <v>26</v>
      </c>
      <c r="B15" s="385"/>
      <c r="C15" s="385" t="s">
        <v>27</v>
      </c>
      <c r="D15" s="385"/>
      <c r="E15" s="385" t="s">
        <v>28</v>
      </c>
      <c r="F15" s="385"/>
      <c r="G15" s="385"/>
      <c r="H15" s="385"/>
      <c r="I15" s="385"/>
    </row>
    <row r="16" spans="1:9" ht="25.5" customHeight="1" x14ac:dyDescent="0.2">
      <c r="A16" s="383" t="s">
        <v>258</v>
      </c>
      <c r="B16" s="420"/>
      <c r="C16" s="399" t="s">
        <v>239</v>
      </c>
      <c r="D16" s="421"/>
      <c r="E16" s="382"/>
      <c r="F16" s="422"/>
      <c r="G16" s="422"/>
      <c r="H16" s="422"/>
      <c r="I16" s="422"/>
    </row>
    <row r="17" spans="1:9" ht="15" customHeight="1" x14ac:dyDescent="0.2">
      <c r="A17" s="47"/>
      <c r="B17" s="48"/>
      <c r="C17" s="49"/>
      <c r="D17" s="50"/>
      <c r="E17" s="51"/>
      <c r="F17" s="52"/>
      <c r="G17" s="52"/>
      <c r="H17" s="52"/>
      <c r="I17" s="52"/>
    </row>
    <row r="18" spans="1:9" ht="15" customHeight="1" x14ac:dyDescent="0.2">
      <c r="A18" s="45" t="s">
        <v>92</v>
      </c>
      <c r="B18" s="48"/>
      <c r="C18" s="49"/>
      <c r="D18" s="50"/>
      <c r="E18" s="51"/>
      <c r="F18" s="52"/>
      <c r="G18" s="52"/>
      <c r="H18" s="52"/>
      <c r="I18" s="52"/>
    </row>
    <row r="19" spans="1:9" ht="15" customHeight="1" x14ac:dyDescent="0.2">
      <c r="A19" s="45" t="s">
        <v>93</v>
      </c>
      <c r="B19" s="48"/>
      <c r="C19" s="49"/>
      <c r="D19" s="50"/>
      <c r="E19" s="51"/>
      <c r="F19" s="52"/>
      <c r="G19" s="52"/>
      <c r="H19" s="52"/>
      <c r="I19" s="52"/>
    </row>
    <row r="20" spans="1:9" ht="15" customHeight="1" x14ac:dyDescent="0.2">
      <c r="A20" s="45" t="s">
        <v>94</v>
      </c>
      <c r="B20" s="48"/>
      <c r="C20" s="49"/>
      <c r="D20" s="50"/>
      <c r="E20" s="51"/>
      <c r="F20" s="52"/>
      <c r="G20" s="52"/>
      <c r="H20" s="52"/>
      <c r="I20" s="52"/>
    </row>
    <row r="21" spans="1:9" ht="15" customHeight="1" x14ac:dyDescent="0.2">
      <c r="A21" s="45" t="s">
        <v>95</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75</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76</v>
      </c>
      <c r="B25" s="48"/>
      <c r="C25" s="49"/>
      <c r="D25" s="50"/>
      <c r="E25" s="51"/>
      <c r="F25" s="52"/>
      <c r="G25" s="52"/>
      <c r="H25" s="52"/>
      <c r="I25" s="52"/>
    </row>
    <row r="26" spans="1:9" ht="15" customHeight="1" x14ac:dyDescent="0.2">
      <c r="A26" s="45" t="s">
        <v>77</v>
      </c>
      <c r="B26" s="48"/>
      <c r="C26" s="49"/>
      <c r="D26" s="50"/>
      <c r="E26" s="51"/>
      <c r="F26" s="52"/>
      <c r="G26" s="52"/>
      <c r="H26" s="52"/>
      <c r="I26" s="52"/>
    </row>
    <row r="27" spans="1:9" x14ac:dyDescent="0.2">
      <c r="A27" s="406" t="s">
        <v>38</v>
      </c>
      <c r="B27" s="406"/>
      <c r="C27" s="406"/>
      <c r="D27" s="406"/>
      <c r="E27" s="406"/>
      <c r="F27" s="406"/>
      <c r="G27" s="406"/>
      <c r="H27" s="406"/>
      <c r="I27" s="406"/>
    </row>
    <row r="28" spans="1:9" ht="25.5" x14ac:dyDescent="0.2">
      <c r="A28" s="43">
        <v>1</v>
      </c>
      <c r="B28" s="404" t="s">
        <v>7</v>
      </c>
      <c r="C28" s="404"/>
      <c r="D28" s="404"/>
      <c r="E28" s="404"/>
      <c r="F28" s="404"/>
      <c r="G28" s="404"/>
      <c r="H28" s="404"/>
      <c r="I28" s="42" t="str">
        <f>A16</f>
        <v>Limpeza, Asseio e Conservação</v>
      </c>
    </row>
    <row r="29" spans="1:9" x14ac:dyDescent="0.2">
      <c r="A29" s="26">
        <v>2</v>
      </c>
      <c r="B29" s="336" t="s">
        <v>39</v>
      </c>
      <c r="C29" s="336"/>
      <c r="D29" s="336"/>
      <c r="E29" s="336"/>
      <c r="F29" s="336"/>
      <c r="G29" s="336"/>
      <c r="H29" s="336"/>
      <c r="I29" s="27" t="s">
        <v>257</v>
      </c>
    </row>
    <row r="30" spans="1:9" x14ac:dyDescent="0.2">
      <c r="A30" s="26">
        <v>3</v>
      </c>
      <c r="B30" s="405" t="s">
        <v>6</v>
      </c>
      <c r="C30" s="405"/>
      <c r="D30" s="405"/>
      <c r="E30" s="405"/>
      <c r="F30" s="405"/>
      <c r="G30" s="405"/>
      <c r="H30" s="405"/>
      <c r="I30" s="208">
        <v>1262.1400000000001</v>
      </c>
    </row>
    <row r="31" spans="1:9" ht="25.5" x14ac:dyDescent="0.2">
      <c r="A31" s="43">
        <v>4</v>
      </c>
      <c r="B31" s="404" t="s">
        <v>5</v>
      </c>
      <c r="C31" s="404"/>
      <c r="D31" s="404"/>
      <c r="E31" s="404"/>
      <c r="F31" s="404"/>
      <c r="G31" s="404"/>
      <c r="H31" s="404"/>
      <c r="I31" s="44" t="s">
        <v>246</v>
      </c>
    </row>
    <row r="32" spans="1:9" x14ac:dyDescent="0.2">
      <c r="A32" s="26">
        <v>5</v>
      </c>
      <c r="B32" s="336" t="s">
        <v>310</v>
      </c>
      <c r="C32" s="405"/>
      <c r="D32" s="405"/>
      <c r="E32" s="405"/>
      <c r="F32" s="405"/>
      <c r="G32" s="405"/>
      <c r="H32" s="405"/>
      <c r="I32" s="209">
        <v>44562</v>
      </c>
    </row>
    <row r="33" spans="1:9" x14ac:dyDescent="0.2">
      <c r="A33" s="7"/>
      <c r="B33" s="3"/>
      <c r="C33" s="3"/>
      <c r="D33" s="3"/>
      <c r="E33" s="3"/>
      <c r="F33" s="3"/>
      <c r="G33" s="3"/>
      <c r="H33" s="3"/>
      <c r="I33" s="53"/>
    </row>
    <row r="34" spans="1:9" x14ac:dyDescent="0.2">
      <c r="A34" s="45" t="s">
        <v>78</v>
      </c>
      <c r="B34" s="3"/>
      <c r="C34" s="3"/>
      <c r="D34" s="3"/>
      <c r="E34" s="3"/>
      <c r="F34" s="3"/>
      <c r="G34" s="3"/>
      <c r="H34" s="3"/>
      <c r="I34" s="53"/>
    </row>
    <row r="35" spans="1:9" x14ac:dyDescent="0.2">
      <c r="A35" s="45" t="s">
        <v>79</v>
      </c>
      <c r="B35" s="3"/>
      <c r="C35" s="3"/>
      <c r="D35" s="3"/>
      <c r="E35" s="3"/>
      <c r="F35" s="3"/>
      <c r="G35" s="3"/>
      <c r="H35" s="3"/>
      <c r="I35" s="53"/>
    </row>
    <row r="37" spans="1:9" x14ac:dyDescent="0.2">
      <c r="A37" s="412" t="s">
        <v>25</v>
      </c>
      <c r="B37" s="412"/>
      <c r="C37" s="412"/>
      <c r="D37" s="412"/>
      <c r="E37" s="412"/>
      <c r="F37" s="412"/>
      <c r="G37" s="412"/>
      <c r="H37" s="412"/>
      <c r="I37" s="412"/>
    </row>
    <row r="38" spans="1:9" x14ac:dyDescent="0.2">
      <c r="A38" s="11">
        <v>1</v>
      </c>
      <c r="B38" s="385" t="s">
        <v>16</v>
      </c>
      <c r="C38" s="385"/>
      <c r="D38" s="385"/>
      <c r="E38" s="385"/>
      <c r="F38" s="385"/>
      <c r="G38" s="385"/>
      <c r="H38" s="11" t="s">
        <v>3</v>
      </c>
      <c r="I38" s="11" t="s">
        <v>1</v>
      </c>
    </row>
    <row r="39" spans="1:9" x14ac:dyDescent="0.2">
      <c r="A39" s="11" t="s">
        <v>8</v>
      </c>
      <c r="B39" s="336" t="s">
        <v>164</v>
      </c>
      <c r="C39" s="336"/>
      <c r="D39" s="336"/>
      <c r="E39" s="336"/>
      <c r="F39" s="336"/>
      <c r="G39" s="336"/>
      <c r="H39" s="25"/>
      <c r="I39" s="249">
        <f>I30</f>
        <v>1262.1400000000001</v>
      </c>
    </row>
    <row r="40" spans="1:9" x14ac:dyDescent="0.2">
      <c r="A40" s="11" t="s">
        <v>9</v>
      </c>
      <c r="B40" s="336" t="s">
        <v>40</v>
      </c>
      <c r="C40" s="336"/>
      <c r="D40" s="336"/>
      <c r="E40" s="336"/>
      <c r="F40" s="336"/>
      <c r="G40" s="336"/>
      <c r="H40" s="2"/>
      <c r="I40" s="249">
        <f>I39*H40</f>
        <v>0</v>
      </c>
    </row>
    <row r="41" spans="1:9" x14ac:dyDescent="0.2">
      <c r="A41" s="11" t="s">
        <v>10</v>
      </c>
      <c r="B41" s="336" t="s">
        <v>41</v>
      </c>
      <c r="C41" s="336"/>
      <c r="D41" s="336"/>
      <c r="E41" s="336"/>
      <c r="F41" s="336"/>
      <c r="G41" s="336"/>
      <c r="H41" s="2"/>
      <c r="I41" s="249">
        <f>H41*I39</f>
        <v>0</v>
      </c>
    </row>
    <row r="42" spans="1:9" x14ac:dyDescent="0.2">
      <c r="A42" s="11" t="s">
        <v>11</v>
      </c>
      <c r="B42" s="336" t="s">
        <v>2</v>
      </c>
      <c r="C42" s="336"/>
      <c r="D42" s="336"/>
      <c r="E42" s="336"/>
      <c r="F42" s="336"/>
      <c r="G42" s="336"/>
      <c r="H42" s="2"/>
      <c r="I42" s="249">
        <v>0</v>
      </c>
    </row>
    <row r="43" spans="1:9" x14ac:dyDescent="0.2">
      <c r="A43" s="11" t="s">
        <v>12</v>
      </c>
      <c r="B43" s="336" t="s">
        <v>42</v>
      </c>
      <c r="C43" s="336"/>
      <c r="D43" s="336"/>
      <c r="E43" s="336"/>
      <c r="F43" s="336"/>
      <c r="G43" s="336"/>
      <c r="H43" s="8"/>
      <c r="I43" s="249">
        <v>0</v>
      </c>
    </row>
    <row r="44" spans="1:9" x14ac:dyDescent="0.2">
      <c r="A44" s="11" t="s">
        <v>13</v>
      </c>
      <c r="B44" s="336" t="s">
        <v>4</v>
      </c>
      <c r="C44" s="336"/>
      <c r="D44" s="336"/>
      <c r="E44" s="336"/>
      <c r="F44" s="336"/>
      <c r="G44" s="336"/>
      <c r="H44" s="2"/>
      <c r="I44" s="249">
        <v>0</v>
      </c>
    </row>
    <row r="45" spans="1:9" x14ac:dyDescent="0.2">
      <c r="A45" s="411" t="s">
        <v>55</v>
      </c>
      <c r="B45" s="406"/>
      <c r="C45" s="406"/>
      <c r="D45" s="406"/>
      <c r="E45" s="406"/>
      <c r="F45" s="406"/>
      <c r="G45" s="406"/>
      <c r="H45" s="406"/>
      <c r="I45" s="250">
        <f>SUM(I39:I44)</f>
        <v>1262.1400000000001</v>
      </c>
    </row>
    <row r="46" spans="1:9" s="13" customFormat="1" x14ac:dyDescent="0.2"/>
    <row r="47" spans="1:9" s="13" customFormat="1" x14ac:dyDescent="0.2">
      <c r="A47" s="45" t="s">
        <v>81</v>
      </c>
    </row>
    <row r="48" spans="1:9" s="13" customFormat="1" x14ac:dyDescent="0.2">
      <c r="A48" s="45" t="s">
        <v>80</v>
      </c>
    </row>
    <row r="49" spans="1:11" x14ac:dyDescent="0.2">
      <c r="A49" s="4"/>
      <c r="B49" s="4"/>
      <c r="C49" s="4"/>
      <c r="D49" s="4"/>
      <c r="E49" s="4"/>
      <c r="F49" s="4"/>
      <c r="G49" s="4"/>
      <c r="H49" s="4"/>
      <c r="I49" s="5"/>
    </row>
    <row r="50" spans="1:11" x14ac:dyDescent="0.2">
      <c r="A50" s="412" t="s">
        <v>43</v>
      </c>
      <c r="B50" s="412"/>
      <c r="C50" s="412"/>
      <c r="D50" s="412"/>
      <c r="E50" s="412"/>
      <c r="F50" s="412"/>
      <c r="G50" s="412"/>
      <c r="H50" s="412"/>
      <c r="I50" s="412"/>
    </row>
    <row r="51" spans="1:11" x14ac:dyDescent="0.2">
      <c r="A51" s="59" t="s">
        <v>50</v>
      </c>
      <c r="B51" s="407" t="s">
        <v>311</v>
      </c>
      <c r="C51" s="408"/>
      <c r="D51" s="408"/>
      <c r="E51" s="408"/>
      <c r="F51" s="408"/>
      <c r="G51" s="409"/>
      <c r="H51" s="11" t="s">
        <v>3</v>
      </c>
      <c r="I51" s="11" t="s">
        <v>1</v>
      </c>
    </row>
    <row r="52" spans="1:11" x14ac:dyDescent="0.2">
      <c r="A52" s="11" t="s">
        <v>8</v>
      </c>
      <c r="B52" s="336" t="s">
        <v>378</v>
      </c>
      <c r="C52" s="336"/>
      <c r="D52" s="336"/>
      <c r="E52" s="336"/>
      <c r="F52" s="336"/>
      <c r="G52" s="336"/>
      <c r="H52" s="1">
        <f>1/12</f>
        <v>8.3333333333333329E-2</v>
      </c>
      <c r="I52" s="29">
        <f>$I$45*H52</f>
        <v>105.17833333333334</v>
      </c>
      <c r="K52" s="130"/>
    </row>
    <row r="53" spans="1:11" x14ac:dyDescent="0.2">
      <c r="A53" s="11" t="s">
        <v>9</v>
      </c>
      <c r="B53" s="336" t="s">
        <v>377</v>
      </c>
      <c r="C53" s="336"/>
      <c r="D53" s="336"/>
      <c r="E53" s="336"/>
      <c r="F53" s="336"/>
      <c r="G53" s="336"/>
      <c r="H53" s="28">
        <v>0.121</v>
      </c>
      <c r="I53" s="29">
        <f>$I$45*H53</f>
        <v>152.71894</v>
      </c>
    </row>
    <row r="54" spans="1:11" x14ac:dyDescent="0.2">
      <c r="A54" s="406" t="s">
        <v>355</v>
      </c>
      <c r="B54" s="406"/>
      <c r="C54" s="406"/>
      <c r="D54" s="406"/>
      <c r="E54" s="406"/>
      <c r="F54" s="406"/>
      <c r="G54" s="406"/>
      <c r="H54" s="54">
        <f>TRUNC(SUM(H52:H53),4)</f>
        <v>0.20430000000000001</v>
      </c>
      <c r="I54" s="55">
        <f>SUM(I52:I53)</f>
        <v>257.89727333333337</v>
      </c>
    </row>
    <row r="55" spans="1:11" ht="21.95" customHeight="1" x14ac:dyDescent="0.2">
      <c r="A55" s="59" t="s">
        <v>10</v>
      </c>
      <c r="B55" s="410" t="s">
        <v>379</v>
      </c>
      <c r="C55" s="410"/>
      <c r="D55" s="410"/>
      <c r="E55" s="410"/>
      <c r="F55" s="410"/>
      <c r="G55" s="410"/>
      <c r="H55" s="245">
        <v>7.8200000000000006E-2</v>
      </c>
      <c r="I55" s="246">
        <f>$I$45*H55</f>
        <v>98.699348000000015</v>
      </c>
    </row>
    <row r="56" spans="1:11" x14ac:dyDescent="0.2">
      <c r="A56" s="406" t="s">
        <v>44</v>
      </c>
      <c r="B56" s="406"/>
      <c r="C56" s="406"/>
      <c r="D56" s="406"/>
      <c r="E56" s="406"/>
      <c r="F56" s="406"/>
      <c r="G56" s="406"/>
      <c r="H56" s="54">
        <f>TRUNC(SUM(H54:H55),4)</f>
        <v>0.28249999999999997</v>
      </c>
      <c r="I56" s="55">
        <f>SUM(I54:I55)</f>
        <v>356.59662133333336</v>
      </c>
    </row>
    <row r="57" spans="1:11" x14ac:dyDescent="0.2">
      <c r="A57" s="4"/>
      <c r="B57" s="4"/>
      <c r="C57" s="4"/>
      <c r="D57" s="4"/>
      <c r="E57" s="4"/>
      <c r="F57" s="4"/>
      <c r="G57" s="4"/>
      <c r="H57" s="56"/>
      <c r="I57" s="5"/>
    </row>
    <row r="58" spans="1:11" x14ac:dyDescent="0.2">
      <c r="A58" s="45" t="s">
        <v>82</v>
      </c>
      <c r="B58" s="4"/>
      <c r="C58" s="4"/>
      <c r="D58" s="4"/>
      <c r="E58" s="4"/>
      <c r="F58" s="4"/>
      <c r="G58" s="4"/>
      <c r="H58" s="56"/>
      <c r="I58" s="5"/>
    </row>
    <row r="59" spans="1:11" x14ac:dyDescent="0.2">
      <c r="A59" s="45" t="s">
        <v>247</v>
      </c>
      <c r="B59" s="4"/>
      <c r="C59" s="4"/>
      <c r="D59" s="4"/>
      <c r="E59" s="4"/>
      <c r="F59" s="4"/>
      <c r="G59" s="4"/>
      <c r="H59" s="56"/>
      <c r="I59" s="5"/>
    </row>
    <row r="60" spans="1:11" x14ac:dyDescent="0.2">
      <c r="A60" s="45" t="s">
        <v>83</v>
      </c>
      <c r="B60" s="4"/>
      <c r="C60" s="4"/>
      <c r="D60" s="4"/>
      <c r="E60" s="4"/>
      <c r="F60" s="4"/>
      <c r="G60" s="4"/>
      <c r="H60" s="56"/>
      <c r="I60" s="5"/>
    </row>
    <row r="61" spans="1:11" x14ac:dyDescent="0.2">
      <c r="A61" s="45" t="s">
        <v>84</v>
      </c>
      <c r="B61" s="13"/>
      <c r="C61" s="13"/>
      <c r="D61" s="13"/>
      <c r="E61" s="13"/>
      <c r="F61" s="13"/>
      <c r="G61" s="13"/>
      <c r="H61" s="13"/>
      <c r="I61" s="13"/>
    </row>
    <row r="62" spans="1:11" x14ac:dyDescent="0.2">
      <c r="A62" s="45" t="s">
        <v>571</v>
      </c>
      <c r="B62" s="13"/>
      <c r="C62" s="13"/>
      <c r="D62" s="13"/>
      <c r="E62" s="13"/>
      <c r="F62" s="13"/>
      <c r="G62" s="13"/>
      <c r="H62" s="13"/>
      <c r="I62" s="13"/>
    </row>
    <row r="63" spans="1:11" x14ac:dyDescent="0.2">
      <c r="A63" s="45"/>
      <c r="B63" s="13"/>
      <c r="C63" s="13"/>
      <c r="D63" s="13"/>
      <c r="E63" s="13"/>
      <c r="F63" s="13"/>
      <c r="G63" s="13"/>
      <c r="H63" s="13"/>
      <c r="I63" s="13"/>
    </row>
    <row r="64" spans="1:11" x14ac:dyDescent="0.2">
      <c r="A64" s="45"/>
      <c r="B64" s="13"/>
      <c r="C64" s="13"/>
      <c r="D64" s="13"/>
      <c r="E64" s="13"/>
      <c r="F64" s="13"/>
      <c r="G64" s="13"/>
      <c r="H64" s="13"/>
      <c r="I64" s="13"/>
    </row>
    <row r="65" spans="1:12" x14ac:dyDescent="0.2">
      <c r="A65" s="57"/>
      <c r="B65" s="57"/>
      <c r="C65" s="57"/>
      <c r="D65" s="57"/>
      <c r="E65" s="57"/>
      <c r="F65" s="57"/>
      <c r="G65" s="57"/>
      <c r="H65" s="57"/>
      <c r="I65" s="57"/>
    </row>
    <row r="66" spans="1:12" x14ac:dyDescent="0.2">
      <c r="A66" s="61" t="s">
        <v>51</v>
      </c>
      <c r="B66" s="370" t="s">
        <v>47</v>
      </c>
      <c r="C66" s="371"/>
      <c r="D66" s="371"/>
      <c r="E66" s="371"/>
      <c r="F66" s="371"/>
      <c r="G66" s="372"/>
      <c r="H66" s="39" t="s">
        <v>3</v>
      </c>
      <c r="I66" s="39" t="s">
        <v>1</v>
      </c>
      <c r="K66" s="37"/>
      <c r="L66" s="36"/>
    </row>
    <row r="67" spans="1:12" x14ac:dyDescent="0.2">
      <c r="A67" s="11" t="s">
        <v>8</v>
      </c>
      <c r="B67" s="336" t="s">
        <v>356</v>
      </c>
      <c r="C67" s="336"/>
      <c r="D67" s="336"/>
      <c r="E67" s="336"/>
      <c r="F67" s="336"/>
      <c r="G67" s="336"/>
      <c r="H67" s="1">
        <v>0.2</v>
      </c>
      <c r="I67" s="29">
        <f t="shared" ref="I67:I74" si="0">H67*($I$45)</f>
        <v>252.42800000000003</v>
      </c>
      <c r="K67" s="38"/>
      <c r="L67" s="36"/>
    </row>
    <row r="68" spans="1:12" x14ac:dyDescent="0.2">
      <c r="A68" s="11" t="s">
        <v>9</v>
      </c>
      <c r="B68" s="336" t="s">
        <v>357</v>
      </c>
      <c r="C68" s="336"/>
      <c r="D68" s="336"/>
      <c r="E68" s="336"/>
      <c r="F68" s="336"/>
      <c r="G68" s="336"/>
      <c r="H68" s="1">
        <v>2.5000000000000001E-2</v>
      </c>
      <c r="I68" s="29">
        <f t="shared" si="0"/>
        <v>31.553500000000003</v>
      </c>
      <c r="K68" s="37"/>
    </row>
    <row r="69" spans="1:12" x14ac:dyDescent="0.2">
      <c r="A69" s="11" t="s">
        <v>10</v>
      </c>
      <c r="B69" s="336" t="s">
        <v>358</v>
      </c>
      <c r="C69" s="336"/>
      <c r="D69" s="336"/>
      <c r="E69" s="336"/>
      <c r="F69" s="336"/>
      <c r="G69" s="336"/>
      <c r="H69" s="1">
        <v>0.03</v>
      </c>
      <c r="I69" s="29">
        <f t="shared" si="0"/>
        <v>37.864200000000004</v>
      </c>
      <c r="K69" s="37"/>
    </row>
    <row r="70" spans="1:12" x14ac:dyDescent="0.2">
      <c r="A70" s="11" t="s">
        <v>11</v>
      </c>
      <c r="B70" s="336" t="s">
        <v>359</v>
      </c>
      <c r="C70" s="336"/>
      <c r="D70" s="336"/>
      <c r="E70" s="336"/>
      <c r="F70" s="336"/>
      <c r="G70" s="336"/>
      <c r="H70" s="1">
        <v>1.4999999999999999E-2</v>
      </c>
      <c r="I70" s="29">
        <f t="shared" si="0"/>
        <v>18.932100000000002</v>
      </c>
    </row>
    <row r="71" spans="1:12" x14ac:dyDescent="0.2">
      <c r="A71" s="11" t="s">
        <v>12</v>
      </c>
      <c r="B71" s="336" t="s">
        <v>360</v>
      </c>
      <c r="C71" s="336"/>
      <c r="D71" s="336"/>
      <c r="E71" s="336"/>
      <c r="F71" s="336"/>
      <c r="G71" s="336"/>
      <c r="H71" s="1">
        <v>0.01</v>
      </c>
      <c r="I71" s="29">
        <f t="shared" si="0"/>
        <v>12.621400000000001</v>
      </c>
    </row>
    <row r="72" spans="1:12" x14ac:dyDescent="0.2">
      <c r="A72" s="11" t="s">
        <v>13</v>
      </c>
      <c r="B72" s="336" t="s">
        <v>361</v>
      </c>
      <c r="C72" s="336"/>
      <c r="D72" s="336"/>
      <c r="E72" s="336"/>
      <c r="F72" s="336"/>
      <c r="G72" s="336"/>
      <c r="H72" s="1">
        <v>6.0000000000000001E-3</v>
      </c>
      <c r="I72" s="29">
        <f t="shared" si="0"/>
        <v>7.5728400000000011</v>
      </c>
    </row>
    <row r="73" spans="1:12" x14ac:dyDescent="0.2">
      <c r="A73" s="11" t="s">
        <v>14</v>
      </c>
      <c r="B73" s="336" t="s">
        <v>362</v>
      </c>
      <c r="C73" s="336"/>
      <c r="D73" s="336"/>
      <c r="E73" s="336"/>
      <c r="F73" s="336"/>
      <c r="G73" s="336"/>
      <c r="H73" s="1">
        <v>2E-3</v>
      </c>
      <c r="I73" s="29">
        <f t="shared" si="0"/>
        <v>2.5242800000000001</v>
      </c>
    </row>
    <row r="74" spans="1:12" x14ac:dyDescent="0.2">
      <c r="A74" s="11" t="s">
        <v>15</v>
      </c>
      <c r="B74" s="336" t="s">
        <v>363</v>
      </c>
      <c r="C74" s="336"/>
      <c r="D74" s="336"/>
      <c r="E74" s="336"/>
      <c r="F74" s="336"/>
      <c r="G74" s="336"/>
      <c r="H74" s="1">
        <v>0.08</v>
      </c>
      <c r="I74" s="29">
        <f t="shared" si="0"/>
        <v>100.97120000000001</v>
      </c>
    </row>
    <row r="75" spans="1:12" x14ac:dyDescent="0.2">
      <c r="A75" s="406" t="s">
        <v>46</v>
      </c>
      <c r="B75" s="406"/>
      <c r="C75" s="406"/>
      <c r="D75" s="406"/>
      <c r="E75" s="406"/>
      <c r="F75" s="406"/>
      <c r="G75" s="406"/>
      <c r="H75" s="54">
        <f>SUM(H67:H74)</f>
        <v>0.36800000000000005</v>
      </c>
      <c r="I75" s="55">
        <f>SUM(I67:I74)</f>
        <v>464.46751999999998</v>
      </c>
      <c r="K75" s="24"/>
    </row>
    <row r="76" spans="1:12" x14ac:dyDescent="0.2">
      <c r="A76" s="4"/>
      <c r="B76" s="4"/>
      <c r="C76" s="4"/>
      <c r="D76" s="4"/>
      <c r="E76" s="4"/>
      <c r="F76" s="4"/>
      <c r="G76" s="4"/>
      <c r="H76" s="56"/>
      <c r="I76" s="5"/>
      <c r="K76" s="24"/>
    </row>
    <row r="77" spans="1:12" x14ac:dyDescent="0.2">
      <c r="A77" s="45" t="s">
        <v>149</v>
      </c>
      <c r="B77" s="4"/>
      <c r="C77" s="4"/>
      <c r="D77" s="4"/>
      <c r="E77" s="4"/>
      <c r="F77" s="4"/>
      <c r="G77" s="4"/>
      <c r="H77" s="56"/>
      <c r="I77" s="5"/>
      <c r="K77" s="24"/>
    </row>
    <row r="78" spans="1:12" x14ac:dyDescent="0.2">
      <c r="A78" s="45" t="s">
        <v>85</v>
      </c>
      <c r="B78" s="4"/>
      <c r="C78" s="4"/>
      <c r="D78" s="4"/>
      <c r="E78" s="4"/>
      <c r="F78" s="4"/>
      <c r="G78" s="4"/>
      <c r="H78" s="56"/>
      <c r="I78" s="5"/>
      <c r="K78" s="24"/>
    </row>
    <row r="79" spans="1:12" x14ac:dyDescent="0.2">
      <c r="A79" s="45" t="s">
        <v>86</v>
      </c>
      <c r="B79" s="4"/>
      <c r="C79" s="4"/>
      <c r="D79" s="4"/>
      <c r="E79" s="4"/>
      <c r="F79" s="4"/>
      <c r="G79" s="4"/>
      <c r="H79" s="56"/>
      <c r="I79" s="5"/>
      <c r="K79" s="24"/>
    </row>
    <row r="80" spans="1:12" x14ac:dyDescent="0.2">
      <c r="A80" s="45" t="s">
        <v>87</v>
      </c>
      <c r="B80" s="4"/>
      <c r="C80" s="4"/>
      <c r="D80" s="4"/>
      <c r="E80" s="4"/>
      <c r="F80" s="4"/>
      <c r="G80" s="4"/>
      <c r="H80" s="56"/>
      <c r="I80" s="5"/>
      <c r="K80" s="24"/>
    </row>
    <row r="81" spans="1:11" x14ac:dyDescent="0.2">
      <c r="A81" s="45" t="s">
        <v>248</v>
      </c>
      <c r="B81" s="4"/>
      <c r="C81" s="4"/>
      <c r="D81" s="4"/>
      <c r="E81" s="4"/>
      <c r="F81" s="4"/>
      <c r="G81" s="4"/>
      <c r="H81" s="56"/>
      <c r="I81" s="5"/>
      <c r="K81" s="24"/>
    </row>
    <row r="82" spans="1:11" x14ac:dyDescent="0.2">
      <c r="A82" s="13"/>
      <c r="B82" s="13"/>
      <c r="C82" s="13"/>
      <c r="D82" s="13"/>
      <c r="E82" s="13"/>
      <c r="F82" s="13"/>
      <c r="G82" s="13"/>
      <c r="H82" s="13"/>
      <c r="I82" s="13"/>
    </row>
    <row r="83" spans="1:11" x14ac:dyDescent="0.2">
      <c r="A83" s="61" t="s">
        <v>52</v>
      </c>
      <c r="B83" s="414" t="s">
        <v>48</v>
      </c>
      <c r="C83" s="415"/>
      <c r="D83" s="415"/>
      <c r="E83" s="415"/>
      <c r="F83" s="415"/>
      <c r="G83" s="416"/>
      <c r="H83" s="54"/>
      <c r="I83" s="39" t="s">
        <v>1</v>
      </c>
    </row>
    <row r="84" spans="1:11" x14ac:dyDescent="0.2">
      <c r="A84" s="11" t="s">
        <v>8</v>
      </c>
      <c r="B84" s="413" t="s">
        <v>366</v>
      </c>
      <c r="C84" s="413"/>
      <c r="D84" s="413"/>
      <c r="E84" s="413"/>
      <c r="F84" s="413"/>
      <c r="G84" s="413"/>
      <c r="H84" s="27" t="s">
        <v>0</v>
      </c>
      <c r="I84" s="31">
        <f>'Mód2.3'!E12</f>
        <v>95.871599999999987</v>
      </c>
    </row>
    <row r="85" spans="1:11" x14ac:dyDescent="0.2">
      <c r="A85" s="11" t="s">
        <v>9</v>
      </c>
      <c r="B85" s="413" t="s">
        <v>364</v>
      </c>
      <c r="C85" s="413"/>
      <c r="D85" s="413"/>
      <c r="E85" s="413"/>
      <c r="F85" s="413"/>
      <c r="G85" s="413"/>
      <c r="H85" s="27" t="s">
        <v>0</v>
      </c>
      <c r="I85" s="31">
        <f>'Mód2.3'!E25</f>
        <v>591.37579999999991</v>
      </c>
    </row>
    <row r="86" spans="1:11" x14ac:dyDescent="0.2">
      <c r="A86" s="11" t="s">
        <v>10</v>
      </c>
      <c r="B86" s="413" t="s">
        <v>365</v>
      </c>
      <c r="C86" s="413"/>
      <c r="D86" s="413"/>
      <c r="E86" s="413"/>
      <c r="F86" s="413"/>
      <c r="G86" s="413"/>
      <c r="H86" s="27" t="s">
        <v>0</v>
      </c>
      <c r="I86" s="31">
        <f>'Mód2.3'!E33</f>
        <v>40.994999999999997</v>
      </c>
    </row>
    <row r="87" spans="1:11" ht="25.5" customHeight="1" x14ac:dyDescent="0.2">
      <c r="A87" s="59" t="s">
        <v>11</v>
      </c>
      <c r="B87" s="424" t="s">
        <v>367</v>
      </c>
      <c r="C87" s="424"/>
      <c r="D87" s="424"/>
      <c r="E87" s="424"/>
      <c r="F87" s="424"/>
      <c r="G87" s="424"/>
      <c r="H87" s="41" t="s">
        <v>0</v>
      </c>
      <c r="I87" s="251">
        <f>'Mód2.3'!E42</f>
        <v>0</v>
      </c>
    </row>
    <row r="88" spans="1:11" x14ac:dyDescent="0.2">
      <c r="A88" s="11" t="s">
        <v>12</v>
      </c>
      <c r="B88" s="413" t="s">
        <v>368</v>
      </c>
      <c r="C88" s="413"/>
      <c r="D88" s="413"/>
      <c r="E88" s="413"/>
      <c r="F88" s="413"/>
      <c r="G88" s="413"/>
      <c r="H88" s="27" t="s">
        <v>0</v>
      </c>
      <c r="I88" s="31">
        <f>'Mód2.3'!E52</f>
        <v>0</v>
      </c>
    </row>
    <row r="89" spans="1:11" x14ac:dyDescent="0.2">
      <c r="A89" s="11" t="s">
        <v>13</v>
      </c>
      <c r="B89" s="413" t="s">
        <v>369</v>
      </c>
      <c r="C89" s="413"/>
      <c r="D89" s="413"/>
      <c r="E89" s="413"/>
      <c r="F89" s="413"/>
      <c r="G89" s="413"/>
      <c r="H89" s="27" t="s">
        <v>0</v>
      </c>
      <c r="I89" s="31">
        <f>'Mód2.3'!E60</f>
        <v>0.73749399999999998</v>
      </c>
    </row>
    <row r="90" spans="1:11" x14ac:dyDescent="0.2">
      <c r="A90" s="406" t="s">
        <v>49</v>
      </c>
      <c r="B90" s="406"/>
      <c r="C90" s="406"/>
      <c r="D90" s="406"/>
      <c r="E90" s="406"/>
      <c r="F90" s="406"/>
      <c r="G90" s="406"/>
      <c r="H90" s="406"/>
      <c r="I90" s="55">
        <f>SUM(I84:I89)</f>
        <v>728.97989399999983</v>
      </c>
    </row>
    <row r="91" spans="1:11" x14ac:dyDescent="0.2">
      <c r="A91" s="4"/>
      <c r="B91" s="4"/>
      <c r="C91" s="4"/>
      <c r="D91" s="4"/>
      <c r="E91" s="4"/>
      <c r="F91" s="4"/>
      <c r="G91" s="4"/>
      <c r="H91" s="4"/>
      <c r="I91" s="5"/>
    </row>
    <row r="92" spans="1:11" x14ac:dyDescent="0.2">
      <c r="A92" s="45" t="s">
        <v>88</v>
      </c>
      <c r="B92" s="4"/>
      <c r="C92" s="4"/>
      <c r="D92" s="4"/>
      <c r="E92" s="4"/>
      <c r="F92" s="4"/>
      <c r="G92" s="4"/>
      <c r="H92" s="4"/>
      <c r="I92" s="5"/>
    </row>
    <row r="93" spans="1:11" x14ac:dyDescent="0.2">
      <c r="A93" s="45" t="s">
        <v>89</v>
      </c>
      <c r="B93" s="4"/>
      <c r="C93" s="4"/>
      <c r="D93" s="4"/>
      <c r="E93" s="4"/>
      <c r="F93" s="4"/>
      <c r="G93" s="4"/>
      <c r="H93" s="4"/>
      <c r="I93" s="5"/>
    </row>
    <row r="94" spans="1:11" x14ac:dyDescent="0.2">
      <c r="A94" s="45" t="s">
        <v>90</v>
      </c>
      <c r="B94" s="4"/>
      <c r="C94" s="4"/>
      <c r="D94" s="4"/>
      <c r="E94" s="4"/>
      <c r="F94" s="4"/>
      <c r="G94" s="4"/>
      <c r="H94" s="4"/>
      <c r="I94" s="5"/>
    </row>
    <row r="95" spans="1:11" x14ac:dyDescent="0.2">
      <c r="A95" s="45" t="s">
        <v>312</v>
      </c>
      <c r="B95" s="4"/>
      <c r="C95" s="4"/>
      <c r="D95" s="4"/>
      <c r="E95" s="4"/>
      <c r="F95" s="4"/>
      <c r="G95" s="4"/>
      <c r="H95" s="4"/>
      <c r="I95" s="5"/>
    </row>
    <row r="96" spans="1:11" x14ac:dyDescent="0.2">
      <c r="A96" s="13"/>
      <c r="B96" s="13"/>
      <c r="C96" s="13"/>
      <c r="D96" s="13"/>
      <c r="E96" s="13"/>
      <c r="F96" s="13"/>
      <c r="G96" s="13"/>
      <c r="H96" s="13"/>
      <c r="I96" s="13"/>
    </row>
    <row r="97" spans="1:11" x14ac:dyDescent="0.2">
      <c r="A97" s="61">
        <v>2</v>
      </c>
      <c r="B97" s="60" t="s">
        <v>313</v>
      </c>
      <c r="C97" s="60"/>
      <c r="D97" s="60"/>
      <c r="E97" s="60"/>
      <c r="F97" s="60"/>
      <c r="G97" s="60"/>
      <c r="H97" s="60"/>
      <c r="I97" s="60"/>
    </row>
    <row r="98" spans="1:11" x14ac:dyDescent="0.2">
      <c r="A98" s="385" t="s">
        <v>53</v>
      </c>
      <c r="B98" s="385"/>
      <c r="C98" s="385"/>
      <c r="D98" s="385"/>
      <c r="E98" s="385"/>
      <c r="F98" s="385"/>
      <c r="G98" s="385"/>
      <c r="H98" s="385"/>
      <c r="I98" s="11" t="s">
        <v>1</v>
      </c>
    </row>
    <row r="99" spans="1:11" x14ac:dyDescent="0.2">
      <c r="A99" s="11" t="s">
        <v>50</v>
      </c>
      <c r="B99" s="348" t="s">
        <v>314</v>
      </c>
      <c r="C99" s="348"/>
      <c r="D99" s="348"/>
      <c r="E99" s="348"/>
      <c r="F99" s="348"/>
      <c r="G99" s="348"/>
      <c r="H99" s="348"/>
      <c r="I99" s="29">
        <f>I56</f>
        <v>356.59662133333336</v>
      </c>
    </row>
    <row r="100" spans="1:11" x14ac:dyDescent="0.2">
      <c r="A100" s="11" t="s">
        <v>51</v>
      </c>
      <c r="B100" s="348" t="s">
        <v>319</v>
      </c>
      <c r="C100" s="348"/>
      <c r="D100" s="348"/>
      <c r="E100" s="348"/>
      <c r="F100" s="348"/>
      <c r="G100" s="348"/>
      <c r="H100" s="348"/>
      <c r="I100" s="29">
        <f>I75</f>
        <v>464.46751999999998</v>
      </c>
    </row>
    <row r="101" spans="1:11" x14ac:dyDescent="0.2">
      <c r="A101" s="11" t="s">
        <v>52</v>
      </c>
      <c r="B101" s="348" t="s">
        <v>54</v>
      </c>
      <c r="C101" s="348"/>
      <c r="D101" s="348"/>
      <c r="E101" s="348"/>
      <c r="F101" s="348"/>
      <c r="G101" s="348"/>
      <c r="H101" s="348"/>
      <c r="I101" s="29">
        <f>I90</f>
        <v>728.97989399999983</v>
      </c>
    </row>
    <row r="102" spans="1:11" x14ac:dyDescent="0.2">
      <c r="A102" s="411" t="s">
        <v>56</v>
      </c>
      <c r="B102" s="411"/>
      <c r="C102" s="411"/>
      <c r="D102" s="411"/>
      <c r="E102" s="411"/>
      <c r="F102" s="411"/>
      <c r="G102" s="411"/>
      <c r="H102" s="411"/>
      <c r="I102" s="207">
        <f>SUM(I99:I101)</f>
        <v>1550.0440353333331</v>
      </c>
      <c r="K102" s="10"/>
    </row>
    <row r="103" spans="1:11" x14ac:dyDescent="0.2">
      <c r="A103" s="428"/>
      <c r="B103" s="429"/>
      <c r="C103" s="429"/>
      <c r="D103" s="429"/>
      <c r="E103" s="429"/>
      <c r="F103" s="429"/>
      <c r="G103" s="429"/>
      <c r="H103" s="429"/>
      <c r="I103" s="429"/>
    </row>
    <row r="104" spans="1:11" x14ac:dyDescent="0.2">
      <c r="A104" s="412" t="s">
        <v>57</v>
      </c>
      <c r="B104" s="412"/>
      <c r="C104" s="412"/>
      <c r="D104" s="412"/>
      <c r="E104" s="412"/>
      <c r="F104" s="412"/>
      <c r="G104" s="412"/>
      <c r="H104" s="412"/>
      <c r="I104" s="412"/>
    </row>
    <row r="105" spans="1:11" x14ac:dyDescent="0.2">
      <c r="A105" s="11">
        <v>3</v>
      </c>
      <c r="B105" s="385" t="s">
        <v>58</v>
      </c>
      <c r="C105" s="385"/>
      <c r="D105" s="385"/>
      <c r="E105" s="385"/>
      <c r="F105" s="385"/>
      <c r="G105" s="385"/>
      <c r="H105" s="11" t="s">
        <v>3</v>
      </c>
      <c r="I105" s="11" t="s">
        <v>1</v>
      </c>
    </row>
    <row r="106" spans="1:11" x14ac:dyDescent="0.2">
      <c r="A106" s="11" t="s">
        <v>8</v>
      </c>
      <c r="B106" s="336" t="s">
        <v>372</v>
      </c>
      <c r="C106" s="336"/>
      <c r="D106" s="336"/>
      <c r="E106" s="336"/>
      <c r="F106" s="336"/>
      <c r="G106" s="336"/>
      <c r="H106" s="1">
        <v>4.1999999999999997E-3</v>
      </c>
      <c r="I106" s="29">
        <f>H106*I45</f>
        <v>5.3009880000000003</v>
      </c>
    </row>
    <row r="107" spans="1:11" x14ac:dyDescent="0.2">
      <c r="A107" s="59" t="s">
        <v>9</v>
      </c>
      <c r="B107" s="410" t="s">
        <v>370</v>
      </c>
      <c r="C107" s="410"/>
      <c r="D107" s="410"/>
      <c r="E107" s="410"/>
      <c r="F107" s="410"/>
      <c r="G107" s="410"/>
      <c r="H107" s="245">
        <f>H74</f>
        <v>0.08</v>
      </c>
      <c r="I107" s="246">
        <f>I106*H107</f>
        <v>0.42407904000000002</v>
      </c>
    </row>
    <row r="108" spans="1:11" ht="24.75" customHeight="1" x14ac:dyDescent="0.2">
      <c r="A108" s="59" t="s">
        <v>10</v>
      </c>
      <c r="B108" s="410" t="s">
        <v>373</v>
      </c>
      <c r="C108" s="410"/>
      <c r="D108" s="410"/>
      <c r="E108" s="410"/>
      <c r="F108" s="410"/>
      <c r="G108" s="410"/>
      <c r="H108" s="245">
        <v>2E-3</v>
      </c>
      <c r="I108" s="246">
        <f>H108*I45</f>
        <v>2.5242800000000001</v>
      </c>
    </row>
    <row r="109" spans="1:11" x14ac:dyDescent="0.2">
      <c r="A109" s="11" t="s">
        <v>11</v>
      </c>
      <c r="B109" s="336" t="s">
        <v>371</v>
      </c>
      <c r="C109" s="336"/>
      <c r="D109" s="336"/>
      <c r="E109" s="336"/>
      <c r="F109" s="336"/>
      <c r="G109" s="336"/>
      <c r="H109" s="1">
        <v>1.9400000000000001E-2</v>
      </c>
      <c r="I109" s="29">
        <f>H109*I45</f>
        <v>24.485516000000004</v>
      </c>
    </row>
    <row r="110" spans="1:11" x14ac:dyDescent="0.2">
      <c r="A110" s="11" t="s">
        <v>12</v>
      </c>
      <c r="B110" s="425" t="s">
        <v>249</v>
      </c>
      <c r="C110" s="425"/>
      <c r="D110" s="425"/>
      <c r="E110" s="425"/>
      <c r="F110" s="425"/>
      <c r="G110" s="425"/>
      <c r="H110" s="28">
        <f>H75</f>
        <v>0.36800000000000005</v>
      </c>
      <c r="I110" s="29">
        <f>I109*H110</f>
        <v>9.0106698880000025</v>
      </c>
    </row>
    <row r="111" spans="1:11" ht="25.5" customHeight="1" x14ac:dyDescent="0.2">
      <c r="A111" s="59" t="s">
        <v>13</v>
      </c>
      <c r="B111" s="410" t="s">
        <v>374</v>
      </c>
      <c r="C111" s="410"/>
      <c r="D111" s="410"/>
      <c r="E111" s="410"/>
      <c r="F111" s="410"/>
      <c r="G111" s="410"/>
      <c r="H111" s="245">
        <v>3.7999999999999999E-2</v>
      </c>
      <c r="I111" s="246">
        <f>H111*I45</f>
        <v>47.961320000000001</v>
      </c>
      <c r="K111" s="10"/>
    </row>
    <row r="112" spans="1:11" x14ac:dyDescent="0.2">
      <c r="A112" s="411" t="s">
        <v>59</v>
      </c>
      <c r="B112" s="411"/>
      <c r="C112" s="411"/>
      <c r="D112" s="411"/>
      <c r="E112" s="411"/>
      <c r="F112" s="411"/>
      <c r="G112" s="411"/>
      <c r="H112" s="54"/>
      <c r="I112" s="207">
        <f>SUM(I106:I111)</f>
        <v>89.706852928000018</v>
      </c>
    </row>
    <row r="113" spans="1:11" x14ac:dyDescent="0.2">
      <c r="A113" s="426"/>
      <c r="B113" s="427"/>
      <c r="C113" s="427"/>
      <c r="D113" s="427"/>
      <c r="E113" s="427"/>
      <c r="F113" s="427"/>
      <c r="G113" s="427"/>
      <c r="H113" s="427"/>
      <c r="I113" s="427"/>
    </row>
    <row r="114" spans="1:11" x14ac:dyDescent="0.2">
      <c r="A114" s="412" t="s">
        <v>60</v>
      </c>
      <c r="B114" s="412"/>
      <c r="C114" s="412"/>
      <c r="D114" s="412"/>
      <c r="E114" s="412"/>
      <c r="F114" s="412"/>
      <c r="G114" s="412"/>
      <c r="H114" s="412"/>
      <c r="I114" s="412"/>
    </row>
    <row r="115" spans="1:11" x14ac:dyDescent="0.2">
      <c r="A115" s="4"/>
      <c r="B115" s="4"/>
      <c r="C115" s="4"/>
      <c r="D115" s="4"/>
      <c r="E115" s="4"/>
      <c r="F115" s="4"/>
      <c r="G115" s="4"/>
      <c r="H115" s="4"/>
      <c r="I115" s="4"/>
    </row>
    <row r="116" spans="1:11" x14ac:dyDescent="0.2">
      <c r="A116" s="45" t="s">
        <v>250</v>
      </c>
      <c r="B116" s="4"/>
      <c r="C116" s="4"/>
      <c r="D116" s="4"/>
      <c r="E116" s="4"/>
      <c r="F116" s="4"/>
      <c r="G116" s="4"/>
      <c r="H116" s="4"/>
      <c r="I116" s="4"/>
    </row>
    <row r="117" spans="1:11" x14ac:dyDescent="0.2">
      <c r="A117" s="45" t="s">
        <v>251</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22</v>
      </c>
      <c r="B119" s="406" t="s">
        <v>252</v>
      </c>
      <c r="C119" s="406"/>
      <c r="D119" s="406"/>
      <c r="E119" s="406"/>
      <c r="F119" s="406"/>
      <c r="G119" s="406"/>
      <c r="H119" s="39" t="s">
        <v>3</v>
      </c>
      <c r="I119" s="39" t="s">
        <v>1</v>
      </c>
    </row>
    <row r="120" spans="1:11" x14ac:dyDescent="0.2">
      <c r="A120" s="61" t="s">
        <v>8</v>
      </c>
      <c r="B120" s="336" t="s">
        <v>584</v>
      </c>
      <c r="C120" s="336"/>
      <c r="D120" s="336"/>
      <c r="E120" s="336"/>
      <c r="F120" s="336"/>
      <c r="G120" s="336"/>
      <c r="H120" s="39"/>
      <c r="I120" s="39"/>
    </row>
    <row r="121" spans="1:11" x14ac:dyDescent="0.2">
      <c r="A121" s="11" t="s">
        <v>9</v>
      </c>
      <c r="B121" s="336" t="s">
        <v>380</v>
      </c>
      <c r="C121" s="336"/>
      <c r="D121" s="336"/>
      <c r="E121" s="336"/>
      <c r="F121" s="336"/>
      <c r="G121" s="336"/>
      <c r="H121" s="6">
        <v>1.67E-2</v>
      </c>
      <c r="I121" s="29">
        <f>H121*$I$45</f>
        <v>21.077738</v>
      </c>
      <c r="K121" s="248"/>
    </row>
    <row r="122" spans="1:11" x14ac:dyDescent="0.2">
      <c r="A122" s="11" t="s">
        <v>10</v>
      </c>
      <c r="B122" s="336" t="s">
        <v>381</v>
      </c>
      <c r="C122" s="336"/>
      <c r="D122" s="336"/>
      <c r="E122" s="336"/>
      <c r="F122" s="336"/>
      <c r="G122" s="336"/>
      <c r="H122" s="6">
        <v>2.0000000000000001E-4</v>
      </c>
      <c r="I122" s="29">
        <f>H122*$I$45</f>
        <v>0.25242800000000004</v>
      </c>
      <c r="K122" s="248"/>
    </row>
    <row r="123" spans="1:11" x14ac:dyDescent="0.2">
      <c r="A123" s="59" t="s">
        <v>11</v>
      </c>
      <c r="B123" s="410" t="s">
        <v>382</v>
      </c>
      <c r="C123" s="410"/>
      <c r="D123" s="410"/>
      <c r="E123" s="410"/>
      <c r="F123" s="410"/>
      <c r="G123" s="410"/>
      <c r="H123" s="245">
        <v>6.9999999999999999E-4</v>
      </c>
      <c r="I123" s="246">
        <f>H123*$I$45</f>
        <v>0.88349800000000012</v>
      </c>
    </row>
    <row r="124" spans="1:11" x14ac:dyDescent="0.2">
      <c r="A124" s="11" t="s">
        <v>12</v>
      </c>
      <c r="B124" s="336" t="s">
        <v>383</v>
      </c>
      <c r="C124" s="336"/>
      <c r="D124" s="336"/>
      <c r="E124" s="336"/>
      <c r="F124" s="336"/>
      <c r="G124" s="336"/>
      <c r="H124" s="6">
        <v>2.8999999999999998E-3</v>
      </c>
      <c r="I124" s="29">
        <f>H124*$I$45</f>
        <v>3.6602060000000001</v>
      </c>
    </row>
    <row r="125" spans="1:11" x14ac:dyDescent="0.2">
      <c r="A125" s="11" t="s">
        <v>13</v>
      </c>
      <c r="B125" s="336" t="s">
        <v>253</v>
      </c>
      <c r="C125" s="336"/>
      <c r="D125" s="336"/>
      <c r="E125" s="336"/>
      <c r="F125" s="336"/>
      <c r="G125" s="336"/>
      <c r="H125" s="6"/>
      <c r="I125" s="29">
        <f t="shared" ref="I125" si="1">H125*$I$45</f>
        <v>0</v>
      </c>
    </row>
    <row r="126" spans="1:11" x14ac:dyDescent="0.2">
      <c r="A126" s="406" t="s">
        <v>376</v>
      </c>
      <c r="B126" s="406"/>
      <c r="C126" s="406"/>
      <c r="D126" s="406"/>
      <c r="E126" s="406"/>
      <c r="F126" s="406"/>
      <c r="G126" s="406"/>
      <c r="H126" s="54"/>
      <c r="I126" s="55">
        <f>SUM(I121:I125)</f>
        <v>25.873869999999997</v>
      </c>
    </row>
    <row r="127" spans="1:11" x14ac:dyDescent="0.2">
      <c r="A127" s="11" t="s">
        <v>13</v>
      </c>
      <c r="B127" s="336" t="s">
        <v>375</v>
      </c>
      <c r="C127" s="336"/>
      <c r="D127" s="336"/>
      <c r="E127" s="336"/>
      <c r="F127" s="336"/>
      <c r="G127" s="336"/>
      <c r="H127" s="1">
        <f>H75</f>
        <v>0.36800000000000005</v>
      </c>
      <c r="I127" s="29">
        <f>I126*H127</f>
        <v>9.5215841599999997</v>
      </c>
    </row>
    <row r="128" spans="1:11" x14ac:dyDescent="0.2">
      <c r="A128" s="406" t="s">
        <v>18</v>
      </c>
      <c r="B128" s="406"/>
      <c r="C128" s="406"/>
      <c r="D128" s="406"/>
      <c r="E128" s="406"/>
      <c r="F128" s="406"/>
      <c r="G128" s="406"/>
      <c r="H128" s="54"/>
      <c r="I128" s="55">
        <f>SUM(I126:I127)</f>
        <v>35.39545416</v>
      </c>
    </row>
    <row r="129" spans="1:9" x14ac:dyDescent="0.2">
      <c r="A129" s="4"/>
      <c r="B129" s="4"/>
      <c r="C129" s="4"/>
      <c r="D129" s="4"/>
      <c r="E129" s="4"/>
      <c r="F129" s="4"/>
      <c r="G129" s="4"/>
      <c r="H129" s="4"/>
      <c r="I129" s="4"/>
    </row>
    <row r="130" spans="1:9" x14ac:dyDescent="0.2">
      <c r="A130" s="61" t="s">
        <v>23</v>
      </c>
      <c r="B130" s="414" t="s">
        <v>254</v>
      </c>
      <c r="C130" s="415"/>
      <c r="D130" s="415"/>
      <c r="E130" s="415"/>
      <c r="F130" s="415"/>
      <c r="G130" s="416"/>
      <c r="H130" s="39" t="s">
        <v>3</v>
      </c>
      <c r="I130" s="39" t="s">
        <v>1</v>
      </c>
    </row>
    <row r="131" spans="1:9" x14ac:dyDescent="0.2">
      <c r="A131" s="11" t="s">
        <v>8</v>
      </c>
      <c r="B131" s="431" t="s">
        <v>315</v>
      </c>
      <c r="C131" s="432"/>
      <c r="D131" s="432"/>
      <c r="E131" s="432"/>
      <c r="F131" s="432"/>
      <c r="G131" s="433"/>
      <c r="H131" s="6">
        <v>0</v>
      </c>
      <c r="I131" s="29">
        <v>0</v>
      </c>
    </row>
    <row r="132" spans="1:9" x14ac:dyDescent="0.2">
      <c r="A132" s="414" t="s">
        <v>19</v>
      </c>
      <c r="B132" s="415"/>
      <c r="C132" s="415"/>
      <c r="D132" s="415"/>
      <c r="E132" s="415"/>
      <c r="F132" s="415"/>
      <c r="G132" s="416"/>
      <c r="H132" s="54">
        <f>TRUNC(SUM(H131),4)</f>
        <v>0</v>
      </c>
      <c r="I132" s="55">
        <f>SUM(I131)</f>
        <v>0</v>
      </c>
    </row>
    <row r="133" spans="1:9" x14ac:dyDescent="0.2">
      <c r="A133" s="63"/>
      <c r="B133" s="57"/>
      <c r="C133" s="57"/>
      <c r="D133" s="57"/>
      <c r="E133" s="57"/>
      <c r="F133" s="57"/>
      <c r="G133" s="57"/>
      <c r="H133" s="57"/>
      <c r="I133" s="57"/>
    </row>
    <row r="134" spans="1:9" x14ac:dyDescent="0.2">
      <c r="A134" s="406" t="s">
        <v>61</v>
      </c>
      <c r="B134" s="406"/>
      <c r="C134" s="406"/>
      <c r="D134" s="406"/>
      <c r="E134" s="406"/>
      <c r="F134" s="406"/>
      <c r="G134" s="406"/>
      <c r="H134" s="406"/>
      <c r="I134" s="406"/>
    </row>
    <row r="135" spans="1:9" x14ac:dyDescent="0.2">
      <c r="A135" s="59">
        <v>4</v>
      </c>
      <c r="B135" s="373" t="s">
        <v>62</v>
      </c>
      <c r="C135" s="374"/>
      <c r="D135" s="374"/>
      <c r="E135" s="374"/>
      <c r="F135" s="374"/>
      <c r="G135" s="375"/>
      <c r="H135" s="58"/>
      <c r="I135" s="11" t="s">
        <v>1</v>
      </c>
    </row>
    <row r="136" spans="1:9" x14ac:dyDescent="0.2">
      <c r="A136" s="11" t="s">
        <v>22</v>
      </c>
      <c r="B136" s="434" t="s">
        <v>255</v>
      </c>
      <c r="C136" s="435"/>
      <c r="D136" s="435"/>
      <c r="E136" s="435"/>
      <c r="F136" s="435"/>
      <c r="G136" s="436"/>
      <c r="H136" s="25"/>
      <c r="I136" s="29">
        <f>I128</f>
        <v>35.39545416</v>
      </c>
    </row>
    <row r="137" spans="1:9" x14ac:dyDescent="0.2">
      <c r="A137" s="11" t="s">
        <v>23</v>
      </c>
      <c r="B137" s="434" t="s">
        <v>256</v>
      </c>
      <c r="C137" s="435"/>
      <c r="D137" s="435"/>
      <c r="E137" s="435"/>
      <c r="F137" s="435"/>
      <c r="G137" s="436"/>
      <c r="H137" s="25"/>
      <c r="I137" s="29">
        <f>I132</f>
        <v>0</v>
      </c>
    </row>
    <row r="138" spans="1:9" x14ac:dyDescent="0.2">
      <c r="A138" s="411" t="s">
        <v>63</v>
      </c>
      <c r="B138" s="411"/>
      <c r="C138" s="411"/>
      <c r="D138" s="411"/>
      <c r="E138" s="411"/>
      <c r="F138" s="411"/>
      <c r="G138" s="411"/>
      <c r="H138" s="411"/>
      <c r="I138" s="207">
        <f>SUM(I136:I137)</f>
        <v>35.39545416</v>
      </c>
    </row>
    <row r="139" spans="1:9" x14ac:dyDescent="0.2">
      <c r="A139" s="428"/>
      <c r="B139" s="429"/>
      <c r="C139" s="429"/>
      <c r="D139" s="429"/>
      <c r="E139" s="429"/>
      <c r="F139" s="429"/>
      <c r="G139" s="429"/>
      <c r="H139" s="429"/>
      <c r="I139" s="429"/>
    </row>
    <row r="140" spans="1:9" x14ac:dyDescent="0.2">
      <c r="A140" s="412" t="s">
        <v>64</v>
      </c>
      <c r="B140" s="412"/>
      <c r="C140" s="412"/>
      <c r="D140" s="412"/>
      <c r="E140" s="412"/>
      <c r="F140" s="412"/>
      <c r="G140" s="412"/>
      <c r="H140" s="412"/>
      <c r="I140" s="412"/>
    </row>
    <row r="141" spans="1:9" x14ac:dyDescent="0.2">
      <c r="A141" s="11">
        <v>5</v>
      </c>
      <c r="B141" s="385" t="s">
        <v>17</v>
      </c>
      <c r="C141" s="385"/>
      <c r="D141" s="385"/>
      <c r="E141" s="385"/>
      <c r="F141" s="385"/>
      <c r="G141" s="385"/>
      <c r="H141" s="11"/>
      <c r="I141" s="11" t="s">
        <v>1</v>
      </c>
    </row>
    <row r="142" spans="1:9" x14ac:dyDescent="0.2">
      <c r="A142" s="11" t="s">
        <v>8</v>
      </c>
      <c r="B142" s="413" t="s">
        <v>342</v>
      </c>
      <c r="C142" s="413"/>
      <c r="D142" s="413"/>
      <c r="E142" s="413"/>
      <c r="F142" s="413"/>
      <c r="G142" s="413"/>
      <c r="H142" s="27" t="s">
        <v>0</v>
      </c>
      <c r="I142" s="29">
        <f>'Uniform&amp;EPIs'!U34</f>
        <v>63.396111111111111</v>
      </c>
    </row>
    <row r="143" spans="1:9" x14ac:dyDescent="0.2">
      <c r="A143" s="11" t="s">
        <v>9</v>
      </c>
      <c r="B143" s="413" t="s">
        <v>343</v>
      </c>
      <c r="C143" s="413"/>
      <c r="D143" s="413"/>
      <c r="E143" s="413"/>
      <c r="F143" s="413"/>
      <c r="G143" s="413"/>
      <c r="H143" s="27" t="s">
        <v>0</v>
      </c>
      <c r="I143" s="29">
        <f>Materiais!K71</f>
        <v>861.20324939076454</v>
      </c>
    </row>
    <row r="144" spans="1:9" x14ac:dyDescent="0.2">
      <c r="A144" s="32" t="s">
        <v>10</v>
      </c>
      <c r="B144" s="413" t="s">
        <v>344</v>
      </c>
      <c r="C144" s="413"/>
      <c r="D144" s="413"/>
      <c r="E144" s="413"/>
      <c r="F144" s="413"/>
      <c r="G144" s="413"/>
      <c r="H144" s="27" t="s">
        <v>0</v>
      </c>
      <c r="I144" s="29">
        <f>Eqp!K28</f>
        <v>6.6561547101527037</v>
      </c>
    </row>
    <row r="145" spans="1:13" x14ac:dyDescent="0.2">
      <c r="A145" s="32" t="s">
        <v>11</v>
      </c>
      <c r="B145" s="413" t="s">
        <v>4</v>
      </c>
      <c r="C145" s="413"/>
      <c r="D145" s="413"/>
      <c r="E145" s="413"/>
      <c r="F145" s="413"/>
      <c r="G145" s="413"/>
      <c r="H145" s="27" t="s">
        <v>0</v>
      </c>
      <c r="I145" s="29">
        <v>0</v>
      </c>
    </row>
    <row r="146" spans="1:13" x14ac:dyDescent="0.2">
      <c r="A146" s="411" t="s">
        <v>65</v>
      </c>
      <c r="B146" s="411"/>
      <c r="C146" s="411"/>
      <c r="D146" s="411"/>
      <c r="E146" s="411"/>
      <c r="F146" s="411"/>
      <c r="G146" s="411"/>
      <c r="H146" s="54" t="s">
        <v>0</v>
      </c>
      <c r="I146" s="207">
        <f>SUM(I142:I145)</f>
        <v>931.2555152120284</v>
      </c>
      <c r="K146" s="248"/>
    </row>
    <row r="147" spans="1:13" x14ac:dyDescent="0.2">
      <c r="A147" s="65"/>
      <c r="B147" s="65"/>
      <c r="C147" s="65"/>
      <c r="D147" s="65"/>
      <c r="E147" s="65"/>
      <c r="F147" s="65"/>
      <c r="G147" s="65"/>
      <c r="H147" s="65"/>
      <c r="I147" s="65"/>
    </row>
    <row r="148" spans="1:13" x14ac:dyDescent="0.2">
      <c r="A148" s="45" t="s">
        <v>91</v>
      </c>
      <c r="B148" s="4"/>
      <c r="C148" s="4"/>
      <c r="D148" s="4"/>
      <c r="E148" s="4"/>
      <c r="F148" s="4"/>
      <c r="G148" s="4"/>
      <c r="H148" s="4"/>
      <c r="I148" s="4"/>
    </row>
    <row r="149" spans="1:13" x14ac:dyDescent="0.2">
      <c r="A149" s="64"/>
      <c r="B149" s="4"/>
      <c r="C149" s="4"/>
      <c r="D149" s="4"/>
      <c r="E149" s="4"/>
      <c r="F149" s="4"/>
      <c r="G149" s="4"/>
      <c r="H149" s="4"/>
      <c r="I149" s="4"/>
    </row>
    <row r="150" spans="1:13" x14ac:dyDescent="0.2">
      <c r="A150" s="412" t="s">
        <v>66</v>
      </c>
      <c r="B150" s="412"/>
      <c r="C150" s="412"/>
      <c r="D150" s="412"/>
      <c r="E150" s="412"/>
      <c r="F150" s="412"/>
      <c r="G150" s="412"/>
      <c r="H150" s="412"/>
      <c r="I150" s="412"/>
    </row>
    <row r="151" spans="1:13" x14ac:dyDescent="0.2">
      <c r="A151" s="11">
        <v>6</v>
      </c>
      <c r="B151" s="385" t="s">
        <v>21</v>
      </c>
      <c r="C151" s="385"/>
      <c r="D151" s="385"/>
      <c r="E151" s="385"/>
      <c r="F151" s="385"/>
      <c r="G151" s="385"/>
      <c r="H151" s="11" t="s">
        <v>3</v>
      </c>
      <c r="I151" s="11" t="s">
        <v>1</v>
      </c>
    </row>
    <row r="152" spans="1:13" x14ac:dyDescent="0.2">
      <c r="A152" s="11" t="s">
        <v>8</v>
      </c>
      <c r="B152" s="336" t="s">
        <v>218</v>
      </c>
      <c r="C152" s="336"/>
      <c r="D152" s="336"/>
      <c r="E152" s="336"/>
      <c r="F152" s="336"/>
      <c r="G152" s="336"/>
      <c r="H152" s="34">
        <v>0.05</v>
      </c>
      <c r="I152" s="33">
        <f>H152*I170</f>
        <v>193.4270928816681</v>
      </c>
    </row>
    <row r="153" spans="1:13" x14ac:dyDescent="0.2">
      <c r="A153" s="11" t="s">
        <v>9</v>
      </c>
      <c r="B153" s="336" t="s">
        <v>219</v>
      </c>
      <c r="C153" s="336"/>
      <c r="D153" s="336"/>
      <c r="E153" s="336"/>
      <c r="F153" s="336"/>
      <c r="G153" s="336"/>
      <c r="H153" s="34">
        <v>0.1</v>
      </c>
      <c r="I153" s="33">
        <f>H153*(I152+I170)</f>
        <v>406.19689505150302</v>
      </c>
    </row>
    <row r="154" spans="1:13" x14ac:dyDescent="0.2">
      <c r="A154" s="11" t="s">
        <v>10</v>
      </c>
      <c r="B154" s="430" t="s">
        <v>30</v>
      </c>
      <c r="C154" s="430"/>
      <c r="D154" s="430"/>
      <c r="E154" s="430"/>
      <c r="F154" s="430"/>
      <c r="G154" s="430"/>
      <c r="H154" s="2"/>
      <c r="I154" s="35"/>
    </row>
    <row r="155" spans="1:13" x14ac:dyDescent="0.2">
      <c r="A155" s="11" t="s">
        <v>31</v>
      </c>
      <c r="B155" s="336" t="s">
        <v>220</v>
      </c>
      <c r="C155" s="336"/>
      <c r="D155" s="336"/>
      <c r="E155" s="336"/>
      <c r="F155" s="336"/>
      <c r="G155" s="336"/>
      <c r="H155" s="9">
        <v>1.6500000000000001E-2</v>
      </c>
      <c r="I155" s="33">
        <f>H155*Mód6!I6</f>
        <v>85.976369040055744</v>
      </c>
      <c r="K155" s="10"/>
    </row>
    <row r="156" spans="1:13" x14ac:dyDescent="0.2">
      <c r="A156" s="11" t="s">
        <v>32</v>
      </c>
      <c r="B156" s="336" t="s">
        <v>221</v>
      </c>
      <c r="C156" s="336"/>
      <c r="D156" s="336"/>
      <c r="E156" s="336"/>
      <c r="F156" s="336"/>
      <c r="G156" s="336"/>
      <c r="H156" s="9">
        <v>7.5999999999999998E-2</v>
      </c>
      <c r="I156" s="33">
        <f>H156*Mód6!I6</f>
        <v>396.01236648752945</v>
      </c>
      <c r="K156" s="10"/>
    </row>
    <row r="157" spans="1:13" x14ac:dyDescent="0.2">
      <c r="A157" s="11" t="s">
        <v>33</v>
      </c>
      <c r="B157" s="336" t="s">
        <v>222</v>
      </c>
      <c r="C157" s="336"/>
      <c r="D157" s="336"/>
      <c r="E157" s="336"/>
      <c r="F157" s="336"/>
      <c r="G157" s="336"/>
      <c r="H157" s="9">
        <v>0.05</v>
      </c>
      <c r="I157" s="33">
        <f>H157*Mód6!I6</f>
        <v>260.53445163653254</v>
      </c>
      <c r="K157" s="10"/>
    </row>
    <row r="158" spans="1:13" x14ac:dyDescent="0.2">
      <c r="A158" s="411" t="s">
        <v>67</v>
      </c>
      <c r="B158" s="411"/>
      <c r="C158" s="411"/>
      <c r="D158" s="411"/>
      <c r="E158" s="411"/>
      <c r="F158" s="411"/>
      <c r="G158" s="411"/>
      <c r="H158" s="66">
        <f>SUM(H152:H157)</f>
        <v>0.29250000000000004</v>
      </c>
      <c r="I158" s="207">
        <f>SUM(I152:I157)</f>
        <v>1342.1471750972887</v>
      </c>
      <c r="K158" s="10"/>
      <c r="M158" s="10"/>
    </row>
    <row r="159" spans="1:13" x14ac:dyDescent="0.2">
      <c r="A159" s="7"/>
      <c r="B159" s="68"/>
      <c r="C159" s="68"/>
      <c r="D159" s="68"/>
      <c r="E159" s="68"/>
      <c r="F159" s="68"/>
      <c r="G159" s="68"/>
      <c r="H159" s="68"/>
      <c r="I159" s="68"/>
    </row>
    <row r="160" spans="1:13" x14ac:dyDescent="0.2">
      <c r="A160" s="45" t="s">
        <v>96</v>
      </c>
      <c r="B160" s="68"/>
      <c r="C160" s="68"/>
      <c r="D160" s="68"/>
      <c r="E160" s="68"/>
      <c r="F160" s="68"/>
      <c r="G160" s="68"/>
      <c r="H160" s="68"/>
      <c r="I160" s="68"/>
    </row>
    <row r="161" spans="1:11" x14ac:dyDescent="0.2">
      <c r="A161" s="45" t="s">
        <v>97</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406" t="s">
        <v>68</v>
      </c>
      <c r="B163" s="406"/>
      <c r="C163" s="406"/>
      <c r="D163" s="406"/>
      <c r="E163" s="406"/>
      <c r="F163" s="406"/>
      <c r="G163" s="406"/>
      <c r="H163" s="406"/>
      <c r="I163" s="406"/>
      <c r="K163" s="12"/>
    </row>
    <row r="164" spans="1:11" x14ac:dyDescent="0.2">
      <c r="A164" s="385" t="s">
        <v>24</v>
      </c>
      <c r="B164" s="385"/>
      <c r="C164" s="385"/>
      <c r="D164" s="385"/>
      <c r="E164" s="385"/>
      <c r="F164" s="385"/>
      <c r="G164" s="385"/>
      <c r="H164" s="385"/>
      <c r="I164" s="11" t="s">
        <v>1</v>
      </c>
    </row>
    <row r="165" spans="1:11" x14ac:dyDescent="0.2">
      <c r="A165" s="26" t="s">
        <v>8</v>
      </c>
      <c r="B165" s="405" t="str">
        <f>A37</f>
        <v>MÓDULO 1 - COMPOSIÇÃO DA REMUNERAÇÃO</v>
      </c>
      <c r="C165" s="405"/>
      <c r="D165" s="405"/>
      <c r="E165" s="405"/>
      <c r="F165" s="405"/>
      <c r="G165" s="405"/>
      <c r="H165" s="405"/>
      <c r="I165" s="33">
        <f>I45</f>
        <v>1262.1400000000001</v>
      </c>
    </row>
    <row r="166" spans="1:11" x14ac:dyDescent="0.2">
      <c r="A166" s="26" t="s">
        <v>9</v>
      </c>
      <c r="B166" s="405" t="str">
        <f>A50</f>
        <v>MÓDULO 2 – ENCARGOS E BENEFÍCIOS ANUAIS, MENSAIS E DIÁRIOS</v>
      </c>
      <c r="C166" s="405"/>
      <c r="D166" s="405"/>
      <c r="E166" s="405"/>
      <c r="F166" s="405"/>
      <c r="G166" s="405"/>
      <c r="H166" s="405"/>
      <c r="I166" s="33">
        <f>I102</f>
        <v>1550.0440353333331</v>
      </c>
    </row>
    <row r="167" spans="1:11" x14ac:dyDescent="0.2">
      <c r="A167" s="26" t="s">
        <v>10</v>
      </c>
      <c r="B167" s="405" t="str">
        <f>A104</f>
        <v>MÓDULO 3 – PROVISÃO PARA RESCISÃO</v>
      </c>
      <c r="C167" s="405"/>
      <c r="D167" s="405"/>
      <c r="E167" s="405"/>
      <c r="F167" s="405"/>
      <c r="G167" s="405"/>
      <c r="H167" s="405"/>
      <c r="I167" s="33">
        <f>I112</f>
        <v>89.706852928000018</v>
      </c>
      <c r="K167" s="12"/>
    </row>
    <row r="168" spans="1:11" x14ac:dyDescent="0.2">
      <c r="A168" s="27" t="s">
        <v>11</v>
      </c>
      <c r="B168" s="405" t="str">
        <f>A114</f>
        <v>MÓDULO 4 – CUSTO DE REPOSIÇÃO DO PROFISSIONAL AUSENTE</v>
      </c>
      <c r="C168" s="405"/>
      <c r="D168" s="405"/>
      <c r="E168" s="405"/>
      <c r="F168" s="405"/>
      <c r="G168" s="405"/>
      <c r="H168" s="405"/>
      <c r="I168" s="33">
        <f>I138</f>
        <v>35.39545416</v>
      </c>
      <c r="K168" s="12"/>
    </row>
    <row r="169" spans="1:11" x14ac:dyDescent="0.2">
      <c r="A169" s="27" t="s">
        <v>12</v>
      </c>
      <c r="B169" s="405" t="str">
        <f>A140</f>
        <v>MÓDULO 5 – INSUMOS DIVERSOS</v>
      </c>
      <c r="C169" s="405"/>
      <c r="D169" s="405"/>
      <c r="E169" s="405"/>
      <c r="F169" s="405"/>
      <c r="G169" s="405"/>
      <c r="H169" s="405"/>
      <c r="I169" s="33">
        <f>I146</f>
        <v>931.2555152120284</v>
      </c>
    </row>
    <row r="170" spans="1:11" x14ac:dyDescent="0.2">
      <c r="A170" s="11"/>
      <c r="B170" s="385" t="s">
        <v>69</v>
      </c>
      <c r="C170" s="385"/>
      <c r="D170" s="385"/>
      <c r="E170" s="385"/>
      <c r="F170" s="385"/>
      <c r="G170" s="385"/>
      <c r="H170" s="385"/>
      <c r="I170" s="30">
        <f>SUM(I165:I169)</f>
        <v>3868.5418576333618</v>
      </c>
      <c r="K170" s="10"/>
    </row>
    <row r="171" spans="1:11" x14ac:dyDescent="0.2">
      <c r="A171" s="27" t="s">
        <v>13</v>
      </c>
      <c r="B171" s="405" t="str">
        <f>A150</f>
        <v>MÓDULO 6 – CUSTOS INDIRETOS, TRIBUTOS E LUCRO</v>
      </c>
      <c r="C171" s="405"/>
      <c r="D171" s="405"/>
      <c r="E171" s="405"/>
      <c r="F171" s="405"/>
      <c r="G171" s="405"/>
      <c r="H171" s="405"/>
      <c r="I171" s="29">
        <f>I158</f>
        <v>1342.1471750972887</v>
      </c>
    </row>
    <row r="172" spans="1:11" x14ac:dyDescent="0.2">
      <c r="A172" s="411" t="s">
        <v>98</v>
      </c>
      <c r="B172" s="411"/>
      <c r="C172" s="411"/>
      <c r="D172" s="411"/>
      <c r="E172" s="411"/>
      <c r="F172" s="411"/>
      <c r="G172" s="411"/>
      <c r="H172" s="411"/>
      <c r="I172" s="207">
        <f>TRUNC(SUM(I170:I171),2)</f>
        <v>5210.68</v>
      </c>
    </row>
    <row r="173" spans="1:11" x14ac:dyDescent="0.2">
      <c r="A173" s="4"/>
      <c r="B173" s="4"/>
      <c r="C173" s="4"/>
      <c r="D173" s="4"/>
      <c r="E173" s="4"/>
      <c r="F173" s="4"/>
      <c r="G173" s="4"/>
      <c r="H173" s="4"/>
      <c r="I173" s="5"/>
    </row>
    <row r="177" spans="1:9" ht="15.75" x14ac:dyDescent="0.2">
      <c r="A177" s="400" t="s">
        <v>431</v>
      </c>
      <c r="B177" s="400"/>
      <c r="C177" s="400"/>
      <c r="D177" s="400"/>
      <c r="E177" s="400"/>
      <c r="F177" s="400"/>
      <c r="G177" s="400"/>
      <c r="H177" s="400"/>
      <c r="I177" s="400"/>
    </row>
    <row r="178" spans="1:9" x14ac:dyDescent="0.2">
      <c r="A178" s="347"/>
      <c r="B178" s="347"/>
      <c r="C178" s="347"/>
      <c r="D178" s="347"/>
      <c r="E178" s="347"/>
      <c r="F178" s="347"/>
      <c r="G178" s="347"/>
      <c r="H178" s="347"/>
      <c r="I178" s="347"/>
    </row>
    <row r="179" spans="1:9" x14ac:dyDescent="0.2">
      <c r="A179" s="342"/>
      <c r="B179" s="342"/>
      <c r="C179" s="342"/>
      <c r="D179" s="342"/>
      <c r="E179" s="342"/>
      <c r="F179" s="342"/>
      <c r="G179" s="342"/>
      <c r="H179" s="342"/>
      <c r="I179" s="342"/>
    </row>
    <row r="180" spans="1:9" x14ac:dyDescent="0.2">
      <c r="A180" s="370" t="s">
        <v>433</v>
      </c>
      <c r="B180" s="371"/>
      <c r="C180" s="371"/>
      <c r="D180" s="371"/>
      <c r="E180" s="371"/>
      <c r="F180" s="371"/>
      <c r="G180" s="371"/>
      <c r="H180" s="371"/>
      <c r="I180" s="372"/>
    </row>
    <row r="181" spans="1:9" x14ac:dyDescent="0.2">
      <c r="A181" s="401"/>
      <c r="B181" s="402"/>
      <c r="C181" s="402"/>
      <c r="D181" s="402"/>
      <c r="E181" s="402"/>
      <c r="F181" s="402"/>
      <c r="G181" s="402"/>
      <c r="H181" s="402"/>
      <c r="I181" s="403"/>
    </row>
    <row r="182" spans="1:9" x14ac:dyDescent="0.2">
      <c r="A182" s="393" t="s">
        <v>434</v>
      </c>
      <c r="B182" s="394"/>
      <c r="C182" s="394"/>
      <c r="D182" s="394"/>
      <c r="E182" s="394"/>
      <c r="F182" s="394"/>
      <c r="G182" s="394"/>
      <c r="H182" s="394"/>
      <c r="I182" s="395"/>
    </row>
    <row r="183" spans="1:9" x14ac:dyDescent="0.2">
      <c r="A183" s="396"/>
      <c r="B183" s="397"/>
      <c r="C183" s="397"/>
      <c r="D183" s="397"/>
      <c r="E183" s="397"/>
      <c r="F183" s="397"/>
      <c r="G183" s="397"/>
      <c r="H183" s="397"/>
      <c r="I183" s="398"/>
    </row>
    <row r="185" spans="1:9" ht="55.5" customHeight="1" x14ac:dyDescent="0.2">
      <c r="A185" s="347" t="s">
        <v>435</v>
      </c>
      <c r="B185" s="347"/>
      <c r="C185" s="347"/>
      <c r="D185" s="392" t="s">
        <v>436</v>
      </c>
      <c r="E185" s="385"/>
      <c r="F185" s="385"/>
      <c r="G185" s="392" t="s">
        <v>437</v>
      </c>
      <c r="H185" s="385"/>
      <c r="I185" s="69" t="s">
        <v>438</v>
      </c>
    </row>
    <row r="186" spans="1:9" ht="24" customHeight="1" x14ac:dyDescent="0.2">
      <c r="A186" s="382" t="s">
        <v>439</v>
      </c>
      <c r="B186" s="382"/>
      <c r="C186" s="382"/>
      <c r="D186" s="399" t="s">
        <v>440</v>
      </c>
      <c r="E186" s="382"/>
      <c r="F186" s="382"/>
      <c r="G186" s="384">
        <f>I172</f>
        <v>5210.68</v>
      </c>
      <c r="H186" s="382"/>
      <c r="I186" s="278">
        <f>(1/800)*G186</f>
        <v>6.5133500000000009</v>
      </c>
    </row>
    <row r="187" spans="1:9" x14ac:dyDescent="0.2">
      <c r="A187" s="385" t="s">
        <v>20</v>
      </c>
      <c r="B187" s="385"/>
      <c r="C187" s="385"/>
      <c r="D187" s="385"/>
      <c r="E187" s="385"/>
      <c r="F187" s="385"/>
      <c r="G187" s="385"/>
      <c r="H187" s="385"/>
      <c r="I187" s="279">
        <f>SUM(I186:I186)</f>
        <v>6.5133500000000009</v>
      </c>
    </row>
    <row r="189" spans="1:9" x14ac:dyDescent="0.2">
      <c r="A189" s="336" t="s">
        <v>441</v>
      </c>
      <c r="B189" s="336"/>
      <c r="C189" s="336"/>
      <c r="D189" s="336"/>
      <c r="E189" s="336"/>
      <c r="F189" s="336"/>
      <c r="G189" s="336"/>
      <c r="H189" s="336"/>
      <c r="I189" s="336"/>
    </row>
    <row r="191" spans="1:9" x14ac:dyDescent="0.2">
      <c r="A191" s="393" t="s">
        <v>442</v>
      </c>
      <c r="B191" s="394"/>
      <c r="C191" s="394"/>
      <c r="D191" s="394"/>
      <c r="E191" s="394"/>
      <c r="F191" s="394"/>
      <c r="G191" s="394"/>
      <c r="H191" s="394"/>
      <c r="I191" s="395"/>
    </row>
    <row r="192" spans="1:9" x14ac:dyDescent="0.2">
      <c r="A192" s="396"/>
      <c r="B192" s="397"/>
      <c r="C192" s="397"/>
      <c r="D192" s="397"/>
      <c r="E192" s="397"/>
      <c r="F192" s="397"/>
      <c r="G192" s="397"/>
      <c r="H192" s="397"/>
      <c r="I192" s="398"/>
    </row>
    <row r="194" spans="1:9" ht="38.25" x14ac:dyDescent="0.2">
      <c r="A194" s="347" t="s">
        <v>435</v>
      </c>
      <c r="B194" s="347"/>
      <c r="C194" s="347"/>
      <c r="D194" s="392" t="s">
        <v>436</v>
      </c>
      <c r="E194" s="385"/>
      <c r="F194" s="385"/>
      <c r="G194" s="392" t="s">
        <v>437</v>
      </c>
      <c r="H194" s="385"/>
      <c r="I194" s="69" t="s">
        <v>438</v>
      </c>
    </row>
    <row r="195" spans="1:9" ht="25.5" customHeight="1" x14ac:dyDescent="0.2">
      <c r="A195" s="382" t="s">
        <v>439</v>
      </c>
      <c r="B195" s="382"/>
      <c r="C195" s="382"/>
      <c r="D195" s="383" t="s">
        <v>443</v>
      </c>
      <c r="E195" s="342"/>
      <c r="F195" s="342"/>
      <c r="G195" s="384">
        <f>G186</f>
        <v>5210.68</v>
      </c>
      <c r="H195" s="382"/>
      <c r="I195" s="278">
        <f>(1/1800)*G195</f>
        <v>2.8948222222222224</v>
      </c>
    </row>
    <row r="196" spans="1:9" x14ac:dyDescent="0.2">
      <c r="A196" s="385" t="s">
        <v>20</v>
      </c>
      <c r="B196" s="385"/>
      <c r="C196" s="385"/>
      <c r="D196" s="385"/>
      <c r="E196" s="385"/>
      <c r="F196" s="385"/>
      <c r="G196" s="385"/>
      <c r="H196" s="385"/>
      <c r="I196" s="279">
        <f>SUM(I195:I195)</f>
        <v>2.8948222222222224</v>
      </c>
    </row>
    <row r="198" spans="1:9" x14ac:dyDescent="0.2">
      <c r="A198" s="336" t="s">
        <v>444</v>
      </c>
      <c r="B198" s="336"/>
      <c r="C198" s="336"/>
      <c r="D198" s="336"/>
      <c r="E198" s="336"/>
      <c r="F198" s="336"/>
      <c r="G198" s="336"/>
      <c r="H198" s="336"/>
      <c r="I198" s="336"/>
    </row>
    <row r="200" spans="1:9" x14ac:dyDescent="0.2">
      <c r="A200" s="393" t="s">
        <v>445</v>
      </c>
      <c r="B200" s="394"/>
      <c r="C200" s="394"/>
      <c r="D200" s="394"/>
      <c r="E200" s="394"/>
      <c r="F200" s="394"/>
      <c r="G200" s="394"/>
      <c r="H200" s="394"/>
      <c r="I200" s="395"/>
    </row>
    <row r="201" spans="1:9" x14ac:dyDescent="0.2">
      <c r="A201" s="396"/>
      <c r="B201" s="397"/>
      <c r="C201" s="397"/>
      <c r="D201" s="397"/>
      <c r="E201" s="397"/>
      <c r="F201" s="397"/>
      <c r="G201" s="397"/>
      <c r="H201" s="397"/>
      <c r="I201" s="398"/>
    </row>
    <row r="203" spans="1:9" ht="38.25" x14ac:dyDescent="0.2">
      <c r="A203" s="347" t="s">
        <v>435</v>
      </c>
      <c r="B203" s="347"/>
      <c r="C203" s="347"/>
      <c r="D203" s="392" t="s">
        <v>436</v>
      </c>
      <c r="E203" s="385"/>
      <c r="F203" s="385"/>
      <c r="G203" s="392" t="s">
        <v>437</v>
      </c>
      <c r="H203" s="385"/>
      <c r="I203" s="69" t="s">
        <v>438</v>
      </c>
    </row>
    <row r="204" spans="1:9" ht="24.6" customHeight="1" x14ac:dyDescent="0.2">
      <c r="A204" s="382" t="s">
        <v>439</v>
      </c>
      <c r="B204" s="382"/>
      <c r="C204" s="382"/>
      <c r="D204" s="383" t="s">
        <v>446</v>
      </c>
      <c r="E204" s="342"/>
      <c r="F204" s="342"/>
      <c r="G204" s="384">
        <f>G195</f>
        <v>5210.68</v>
      </c>
      <c r="H204" s="382"/>
      <c r="I204" s="278">
        <f>(1/300)*G204</f>
        <v>17.368933333333334</v>
      </c>
    </row>
    <row r="205" spans="1:9" x14ac:dyDescent="0.2">
      <c r="A205" s="385" t="s">
        <v>20</v>
      </c>
      <c r="B205" s="385"/>
      <c r="C205" s="385"/>
      <c r="D205" s="385"/>
      <c r="E205" s="385"/>
      <c r="F205" s="385"/>
      <c r="G205" s="385"/>
      <c r="H205" s="385"/>
      <c r="I205" s="279">
        <f>SUM(I204:I204)</f>
        <v>17.368933333333334</v>
      </c>
    </row>
    <row r="207" spans="1:9" x14ac:dyDescent="0.2">
      <c r="A207" s="336" t="s">
        <v>447</v>
      </c>
      <c r="B207" s="336"/>
      <c r="C207" s="336"/>
      <c r="D207" s="336"/>
      <c r="E207" s="336"/>
      <c r="F207" s="336"/>
      <c r="G207" s="336"/>
      <c r="H207" s="336"/>
      <c r="I207" s="336"/>
    </row>
    <row r="209" spans="1:9" x14ac:dyDescent="0.2">
      <c r="A209" s="386" t="s">
        <v>448</v>
      </c>
      <c r="B209" s="387"/>
      <c r="C209" s="387"/>
      <c r="D209" s="387"/>
      <c r="E209" s="387"/>
      <c r="F209" s="387"/>
      <c r="G209" s="387"/>
      <c r="H209" s="387"/>
      <c r="I209" s="388"/>
    </row>
    <row r="210" spans="1:9" x14ac:dyDescent="0.2">
      <c r="A210" s="389"/>
      <c r="B210" s="390"/>
      <c r="C210" s="390"/>
      <c r="D210" s="390"/>
      <c r="E210" s="390"/>
      <c r="F210" s="390"/>
      <c r="G210" s="390"/>
      <c r="H210" s="390"/>
      <c r="I210" s="391"/>
    </row>
    <row r="212" spans="1:9" ht="38.25" x14ac:dyDescent="0.2">
      <c r="A212" s="347" t="s">
        <v>435</v>
      </c>
      <c r="B212" s="347"/>
      <c r="C212" s="347"/>
      <c r="D212" s="392" t="s">
        <v>436</v>
      </c>
      <c r="E212" s="385"/>
      <c r="F212" s="385"/>
      <c r="G212" s="392" t="s">
        <v>437</v>
      </c>
      <c r="H212" s="385"/>
      <c r="I212" s="69" t="s">
        <v>438</v>
      </c>
    </row>
    <row r="213" spans="1:9" ht="27.6" customHeight="1" x14ac:dyDescent="0.2">
      <c r="A213" s="382" t="s">
        <v>439</v>
      </c>
      <c r="B213" s="382"/>
      <c r="C213" s="382"/>
      <c r="D213" s="383" t="s">
        <v>449</v>
      </c>
      <c r="E213" s="342"/>
      <c r="F213" s="342"/>
      <c r="G213" s="384">
        <f>G204</f>
        <v>5210.68</v>
      </c>
      <c r="H213" s="382"/>
      <c r="I213" s="278">
        <f>(1/130)*G213</f>
        <v>40.082153846153851</v>
      </c>
    </row>
    <row r="214" spans="1:9" x14ac:dyDescent="0.2">
      <c r="A214" s="385" t="s">
        <v>20</v>
      </c>
      <c r="B214" s="385"/>
      <c r="C214" s="385"/>
      <c r="D214" s="385"/>
      <c r="E214" s="385"/>
      <c r="F214" s="385"/>
      <c r="G214" s="385"/>
      <c r="H214" s="385"/>
      <c r="I214" s="279">
        <f>SUM(I213:I213)</f>
        <v>40.082153846153851</v>
      </c>
    </row>
    <row r="216" spans="1:9" x14ac:dyDescent="0.2">
      <c r="A216" s="336" t="s">
        <v>450</v>
      </c>
      <c r="B216" s="336"/>
      <c r="C216" s="336"/>
      <c r="D216" s="336"/>
      <c r="E216" s="336"/>
      <c r="F216" s="336"/>
      <c r="G216" s="336"/>
      <c r="H216" s="336"/>
      <c r="I216" s="336"/>
    </row>
    <row r="218" spans="1:9" x14ac:dyDescent="0.2">
      <c r="A218" s="340" t="s">
        <v>451</v>
      </c>
      <c r="B218" s="341"/>
      <c r="C218" s="341"/>
      <c r="D218" s="341"/>
      <c r="E218" s="341"/>
      <c r="F218" s="341"/>
      <c r="G218" s="341"/>
      <c r="H218" s="341"/>
      <c r="I218" s="341"/>
    </row>
    <row r="220" spans="1:9" x14ac:dyDescent="0.2">
      <c r="A220" s="340" t="s">
        <v>452</v>
      </c>
      <c r="B220" s="341"/>
      <c r="C220" s="341"/>
      <c r="D220" s="341"/>
      <c r="E220" s="341"/>
      <c r="F220" s="341"/>
      <c r="G220" s="341"/>
      <c r="H220" s="341"/>
      <c r="I220" s="341"/>
    </row>
    <row r="222" spans="1:9" x14ac:dyDescent="0.2">
      <c r="A222" s="340" t="s">
        <v>453</v>
      </c>
      <c r="B222" s="341"/>
      <c r="C222" s="341"/>
      <c r="D222" s="341"/>
      <c r="E222" s="341"/>
      <c r="F222" s="341"/>
      <c r="G222" s="341"/>
      <c r="H222" s="341"/>
      <c r="I222" s="341"/>
    </row>
    <row r="225" spans="1:9" x14ac:dyDescent="0.2">
      <c r="A225" s="370" t="s">
        <v>575</v>
      </c>
      <c r="B225" s="371"/>
      <c r="C225" s="371"/>
      <c r="D225" s="371"/>
      <c r="E225" s="371"/>
      <c r="F225" s="371"/>
      <c r="G225" s="371"/>
      <c r="H225" s="371"/>
      <c r="I225" s="372"/>
    </row>
    <row r="227" spans="1:9" ht="54" customHeight="1" x14ac:dyDescent="0.2">
      <c r="A227" s="373" t="s">
        <v>454</v>
      </c>
      <c r="B227" s="374"/>
      <c r="C227" s="375"/>
      <c r="D227" s="376" t="s">
        <v>455</v>
      </c>
      <c r="E227" s="377"/>
      <c r="F227" s="378"/>
      <c r="G227" s="333" t="s">
        <v>583</v>
      </c>
      <c r="H227" s="333" t="s">
        <v>585</v>
      </c>
      <c r="I227" s="69" t="s">
        <v>456</v>
      </c>
    </row>
    <row r="228" spans="1:9" x14ac:dyDescent="0.2">
      <c r="A228" s="379" t="s">
        <v>457</v>
      </c>
      <c r="B228" s="380"/>
      <c r="C228" s="381"/>
      <c r="D228" s="366">
        <f>I187</f>
        <v>6.5133500000000009</v>
      </c>
      <c r="E228" s="367"/>
      <c r="F228" s="368"/>
      <c r="G228" s="332">
        <v>1989.1</v>
      </c>
      <c r="H228" s="332">
        <v>1989.1</v>
      </c>
      <c r="I228" s="280">
        <f>H228*D228</f>
        <v>12955.704485000002</v>
      </c>
    </row>
    <row r="229" spans="1:9" x14ac:dyDescent="0.2">
      <c r="A229" s="379" t="s">
        <v>458</v>
      </c>
      <c r="B229" s="380"/>
      <c r="C229" s="381"/>
      <c r="D229" s="366">
        <f>I196</f>
        <v>2.8948222222222224</v>
      </c>
      <c r="E229" s="367"/>
      <c r="F229" s="368"/>
      <c r="G229" s="332">
        <v>294.36</v>
      </c>
      <c r="H229" s="332">
        <v>294.36</v>
      </c>
      <c r="I229" s="280">
        <f t="shared" ref="I229:I233" si="2">H229*D229</f>
        <v>852.11986933333344</v>
      </c>
    </row>
    <row r="230" spans="1:9" x14ac:dyDescent="0.2">
      <c r="A230" s="363" t="s">
        <v>459</v>
      </c>
      <c r="B230" s="364"/>
      <c r="C230" s="365"/>
      <c r="D230" s="366">
        <f>I205</f>
        <v>17.368933333333334</v>
      </c>
      <c r="E230" s="367"/>
      <c r="F230" s="368"/>
      <c r="G230" s="332">
        <v>33.92</v>
      </c>
      <c r="H230" s="332">
        <v>33.92</v>
      </c>
      <c r="I230" s="280">
        <f t="shared" si="2"/>
        <v>589.15421866666668</v>
      </c>
    </row>
    <row r="231" spans="1:9" x14ac:dyDescent="0.2">
      <c r="A231" s="341" t="s">
        <v>460</v>
      </c>
      <c r="B231" s="341"/>
      <c r="C231" s="341"/>
      <c r="D231" s="349">
        <f>I214</f>
        <v>40.082153846153851</v>
      </c>
      <c r="E231" s="342"/>
      <c r="F231" s="342"/>
      <c r="G231" s="332">
        <v>1.91</v>
      </c>
      <c r="H231" s="332">
        <v>1.91</v>
      </c>
      <c r="I231" s="280">
        <f t="shared" si="2"/>
        <v>76.556913846153847</v>
      </c>
    </row>
    <row r="232" spans="1:9" x14ac:dyDescent="0.2">
      <c r="A232" s="341" t="s">
        <v>461</v>
      </c>
      <c r="B232" s="341"/>
      <c r="C232" s="341"/>
      <c r="D232" s="342"/>
      <c r="E232" s="342"/>
      <c r="F232" s="342"/>
      <c r="G232" s="25"/>
      <c r="H232" s="25"/>
      <c r="I232" s="280">
        <f t="shared" si="2"/>
        <v>0</v>
      </c>
    </row>
    <row r="233" spans="1:9" x14ac:dyDescent="0.2">
      <c r="A233" s="340" t="s">
        <v>462</v>
      </c>
      <c r="B233" s="341"/>
      <c r="C233" s="341"/>
      <c r="D233" s="342"/>
      <c r="E233" s="342"/>
      <c r="F233" s="342"/>
      <c r="G233" s="25"/>
      <c r="H233" s="25"/>
      <c r="I233" s="280">
        <f t="shared" si="2"/>
        <v>0</v>
      </c>
    </row>
    <row r="234" spans="1:9" x14ac:dyDescent="0.2">
      <c r="A234" s="359" t="s">
        <v>463</v>
      </c>
      <c r="B234" s="360"/>
      <c r="C234" s="360"/>
      <c r="D234" s="360"/>
      <c r="E234" s="360"/>
      <c r="F234" s="361"/>
      <c r="G234" s="335">
        <f>SUM(G228:G233)</f>
        <v>2319.29</v>
      </c>
      <c r="H234" s="335">
        <f>SUM(H228:H233)</f>
        <v>2319.29</v>
      </c>
      <c r="I234" s="281">
        <f>SUM(I228:I233)</f>
        <v>14473.535486846156</v>
      </c>
    </row>
    <row r="235" spans="1:9" ht="39.950000000000003" customHeight="1" thickBot="1" x14ac:dyDescent="0.25">
      <c r="A235" s="362"/>
      <c r="B235" s="362"/>
      <c r="C235" s="362"/>
      <c r="D235" s="362"/>
      <c r="E235" s="362"/>
      <c r="F235" s="362"/>
      <c r="G235" s="362"/>
      <c r="H235" s="362"/>
      <c r="I235" s="362"/>
    </row>
    <row r="236" spans="1:9" x14ac:dyDescent="0.2">
      <c r="A236" s="350" t="s">
        <v>572</v>
      </c>
      <c r="B236" s="351"/>
      <c r="C236" s="351"/>
      <c r="D236" s="351"/>
      <c r="E236" s="351"/>
      <c r="F236" s="351"/>
      <c r="G236" s="351"/>
      <c r="H236" s="351"/>
      <c r="I236" s="352"/>
    </row>
    <row r="237" spans="1:9" x14ac:dyDescent="0.2">
      <c r="A237" s="353"/>
      <c r="B237" s="354"/>
      <c r="C237" s="354"/>
      <c r="D237" s="354"/>
      <c r="E237" s="354"/>
      <c r="F237" s="354"/>
      <c r="G237" s="354"/>
      <c r="H237" s="354"/>
      <c r="I237" s="355"/>
    </row>
    <row r="238" spans="1:9" x14ac:dyDescent="0.2">
      <c r="A238" s="353"/>
      <c r="B238" s="354"/>
      <c r="C238" s="354"/>
      <c r="D238" s="354"/>
      <c r="E238" s="354"/>
      <c r="F238" s="354"/>
      <c r="G238" s="354"/>
      <c r="H238" s="354"/>
      <c r="I238" s="355"/>
    </row>
    <row r="239" spans="1:9" ht="13.5" thickBot="1" x14ac:dyDescent="0.25">
      <c r="A239" s="356"/>
      <c r="B239" s="357"/>
      <c r="C239" s="357"/>
      <c r="D239" s="357"/>
      <c r="E239" s="357"/>
      <c r="F239" s="357"/>
      <c r="G239" s="357"/>
      <c r="H239" s="357"/>
      <c r="I239" s="358"/>
    </row>
    <row r="240" spans="1:9" x14ac:dyDescent="0.2">
      <c r="A240" s="186"/>
      <c r="B240" s="186"/>
      <c r="C240" s="186"/>
      <c r="D240" s="186"/>
      <c r="E240" s="186"/>
      <c r="F240" s="186"/>
      <c r="G240" s="186"/>
      <c r="H240" s="186"/>
      <c r="I240" s="186"/>
    </row>
    <row r="242" spans="1:9" ht="42" customHeight="1" x14ac:dyDescent="0.2">
      <c r="A242" s="347" t="s">
        <v>454</v>
      </c>
      <c r="B242" s="347"/>
      <c r="C242" s="347"/>
      <c r="D242" s="369" t="s">
        <v>573</v>
      </c>
      <c r="E242" s="347"/>
      <c r="F242" s="347"/>
      <c r="G242" s="369" t="s">
        <v>583</v>
      </c>
      <c r="H242" s="347"/>
      <c r="I242" s="69" t="s">
        <v>574</v>
      </c>
    </row>
    <row r="243" spans="1:9" x14ac:dyDescent="0.2">
      <c r="A243" s="341" t="s">
        <v>457</v>
      </c>
      <c r="B243" s="341"/>
      <c r="C243" s="341"/>
      <c r="D243" s="349">
        <v>800</v>
      </c>
      <c r="E243" s="349"/>
      <c r="F243" s="349"/>
      <c r="G243" s="343">
        <f>H228</f>
        <v>1989.1</v>
      </c>
      <c r="H243" s="344"/>
      <c r="I243" s="280">
        <f>G243/D243</f>
        <v>2.4863749999999998</v>
      </c>
    </row>
    <row r="244" spans="1:9" x14ac:dyDescent="0.2">
      <c r="A244" s="341" t="s">
        <v>458</v>
      </c>
      <c r="B244" s="341"/>
      <c r="C244" s="341"/>
      <c r="D244" s="349">
        <v>1800</v>
      </c>
      <c r="E244" s="349"/>
      <c r="F244" s="349"/>
      <c r="G244" s="343">
        <f t="shared" ref="G244:G248" si="3">H229</f>
        <v>294.36</v>
      </c>
      <c r="H244" s="344"/>
      <c r="I244" s="280">
        <f>G244/D244</f>
        <v>0.16353333333333334</v>
      </c>
    </row>
    <row r="245" spans="1:9" x14ac:dyDescent="0.2">
      <c r="A245" s="340" t="s">
        <v>459</v>
      </c>
      <c r="B245" s="341"/>
      <c r="C245" s="341"/>
      <c r="D245" s="349">
        <v>300</v>
      </c>
      <c r="E245" s="342"/>
      <c r="F245" s="342"/>
      <c r="G245" s="343">
        <f t="shared" si="3"/>
        <v>33.92</v>
      </c>
      <c r="H245" s="344"/>
      <c r="I245" s="280">
        <f>G245/D245</f>
        <v>0.11306666666666668</v>
      </c>
    </row>
    <row r="246" spans="1:9" x14ac:dyDescent="0.2">
      <c r="A246" s="341" t="s">
        <v>460</v>
      </c>
      <c r="B246" s="341"/>
      <c r="C246" s="341"/>
      <c r="D246" s="349">
        <v>130</v>
      </c>
      <c r="E246" s="342"/>
      <c r="F246" s="342"/>
      <c r="G246" s="343">
        <f t="shared" si="3"/>
        <v>1.91</v>
      </c>
      <c r="H246" s="344"/>
      <c r="I246" s="280">
        <f>G246/D246</f>
        <v>1.4692307692307692E-2</v>
      </c>
    </row>
    <row r="247" spans="1:9" x14ac:dyDescent="0.2">
      <c r="A247" s="341" t="s">
        <v>461</v>
      </c>
      <c r="B247" s="341"/>
      <c r="C247" s="341"/>
      <c r="D247" s="342"/>
      <c r="E247" s="342"/>
      <c r="F247" s="342"/>
      <c r="G247" s="343">
        <f t="shared" si="3"/>
        <v>0</v>
      </c>
      <c r="H247" s="344"/>
      <c r="I247" s="280">
        <f>D247*G247</f>
        <v>0</v>
      </c>
    </row>
    <row r="248" spans="1:9" x14ac:dyDescent="0.2">
      <c r="A248" s="340" t="s">
        <v>462</v>
      </c>
      <c r="B248" s="341"/>
      <c r="C248" s="341"/>
      <c r="D248" s="342"/>
      <c r="E248" s="342"/>
      <c r="F248" s="342"/>
      <c r="G248" s="343">
        <f t="shared" si="3"/>
        <v>0</v>
      </c>
      <c r="H248" s="344"/>
      <c r="I248" s="280">
        <f t="shared" ref="I248" si="4">D248*G248</f>
        <v>0</v>
      </c>
    </row>
    <row r="249" spans="1:9" ht="44.25" customHeight="1" x14ac:dyDescent="0.2">
      <c r="A249" s="345" t="s">
        <v>586</v>
      </c>
      <c r="B249" s="345"/>
      <c r="C249" s="345"/>
      <c r="D249" s="345"/>
      <c r="E249" s="345"/>
      <c r="F249" s="345"/>
      <c r="G249" s="345"/>
      <c r="H249" s="345"/>
      <c r="I249" s="281">
        <f>SUM(I243:I248)</f>
        <v>2.7776673076923077</v>
      </c>
    </row>
    <row r="251" spans="1:9" x14ac:dyDescent="0.2">
      <c r="A251" s="346" t="s">
        <v>570</v>
      </c>
      <c r="B251" s="346"/>
      <c r="C251" s="346"/>
      <c r="D251" s="346"/>
      <c r="E251" s="346"/>
      <c r="F251" s="346"/>
      <c r="G251" s="346"/>
      <c r="H251" s="346"/>
      <c r="I251" s="346"/>
    </row>
    <row r="252" spans="1:9" x14ac:dyDescent="0.2">
      <c r="A252" s="346" t="s">
        <v>464</v>
      </c>
      <c r="B252" s="346"/>
      <c r="C252" s="346"/>
      <c r="D252" s="346"/>
      <c r="E252" s="346"/>
      <c r="F252" s="346"/>
      <c r="G252" s="346"/>
      <c r="H252" s="346"/>
      <c r="I252" s="346"/>
    </row>
    <row r="253" spans="1:9" x14ac:dyDescent="0.2">
      <c r="A253" s="282"/>
      <c r="B253" s="347" t="s">
        <v>432</v>
      </c>
      <c r="C253" s="347"/>
      <c r="D253" s="347"/>
      <c r="E253" s="347"/>
      <c r="F253" s="347"/>
      <c r="G253" s="347"/>
      <c r="H253" s="347"/>
      <c r="I253" s="11" t="s">
        <v>1</v>
      </c>
    </row>
    <row r="254" spans="1:9" ht="15.75" x14ac:dyDescent="0.25">
      <c r="A254" s="41" t="s">
        <v>8</v>
      </c>
      <c r="B254" s="348" t="s">
        <v>465</v>
      </c>
      <c r="C254" s="348"/>
      <c r="D254" s="348"/>
      <c r="E254" s="348"/>
      <c r="F254" s="348"/>
      <c r="G254" s="348"/>
      <c r="H254" s="348"/>
      <c r="I254" s="283">
        <f>ROUND(I234,2)</f>
        <v>14473.54</v>
      </c>
    </row>
    <row r="255" spans="1:9" ht="15.75" x14ac:dyDescent="0.25">
      <c r="A255" s="41" t="s">
        <v>9</v>
      </c>
      <c r="B255" s="348" t="s">
        <v>466</v>
      </c>
      <c r="C255" s="348"/>
      <c r="D255" s="348"/>
      <c r="E255" s="348"/>
      <c r="F255" s="348"/>
      <c r="G255" s="348"/>
      <c r="H255" s="348"/>
      <c r="I255" s="284">
        <v>12</v>
      </c>
    </row>
    <row r="256" spans="1:9" x14ac:dyDescent="0.2">
      <c r="A256" s="337" t="s">
        <v>10</v>
      </c>
      <c r="B256" s="338" t="s">
        <v>467</v>
      </c>
      <c r="C256" s="338"/>
      <c r="D256" s="338"/>
      <c r="E256" s="338"/>
      <c r="F256" s="338"/>
      <c r="G256" s="338"/>
      <c r="H256" s="338"/>
      <c r="I256" s="339">
        <f>I255*I254</f>
        <v>173682.48</v>
      </c>
    </row>
    <row r="257" spans="1:9" x14ac:dyDescent="0.2">
      <c r="A257" s="337"/>
      <c r="B257" s="338"/>
      <c r="C257" s="338"/>
      <c r="D257" s="338"/>
      <c r="E257" s="338"/>
      <c r="F257" s="338"/>
      <c r="G257" s="338"/>
      <c r="H257" s="338"/>
      <c r="I257" s="339"/>
    </row>
  </sheetData>
  <mergeCells count="210">
    <mergeCell ref="B131:G131"/>
    <mergeCell ref="B127:G127"/>
    <mergeCell ref="A128:G128"/>
    <mergeCell ref="A146:G146"/>
    <mergeCell ref="A150:I150"/>
    <mergeCell ref="B141:G141"/>
    <mergeCell ref="B144:G144"/>
    <mergeCell ref="A139:I139"/>
    <mergeCell ref="A140:I140"/>
    <mergeCell ref="B135:G135"/>
    <mergeCell ref="B136:G136"/>
    <mergeCell ref="B137:G137"/>
    <mergeCell ref="B119:G119"/>
    <mergeCell ref="B121:G121"/>
    <mergeCell ref="B122:G122"/>
    <mergeCell ref="B171:H171"/>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B130:G130"/>
    <mergeCell ref="B125:G125"/>
    <mergeCell ref="B124:G124"/>
    <mergeCell ref="A126:G12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177:I177"/>
    <mergeCell ref="A178:I178"/>
    <mergeCell ref="A179:I179"/>
    <mergeCell ref="A180:I180"/>
    <mergeCell ref="A181:I181"/>
    <mergeCell ref="A182:I183"/>
    <mergeCell ref="A185:C185"/>
    <mergeCell ref="D185:F185"/>
    <mergeCell ref="G185:H185"/>
    <mergeCell ref="A186:C186"/>
    <mergeCell ref="D186:F186"/>
    <mergeCell ref="G186:H186"/>
    <mergeCell ref="A187:H187"/>
    <mergeCell ref="A189:I189"/>
    <mergeCell ref="A191:I192"/>
    <mergeCell ref="A194:C194"/>
    <mergeCell ref="D194:F194"/>
    <mergeCell ref="G194:H194"/>
    <mergeCell ref="A195:C195"/>
    <mergeCell ref="D195:F195"/>
    <mergeCell ref="G195:H195"/>
    <mergeCell ref="A196:H196"/>
    <mergeCell ref="A198:I198"/>
    <mergeCell ref="A200:I201"/>
    <mergeCell ref="A203:C203"/>
    <mergeCell ref="D203:F203"/>
    <mergeCell ref="G203:H203"/>
    <mergeCell ref="A204:C204"/>
    <mergeCell ref="D204:F204"/>
    <mergeCell ref="G204:H204"/>
    <mergeCell ref="A205:H205"/>
    <mergeCell ref="A207:I207"/>
    <mergeCell ref="A209:I210"/>
    <mergeCell ref="A214:H214"/>
    <mergeCell ref="A216:I216"/>
    <mergeCell ref="A212:C212"/>
    <mergeCell ref="D212:F212"/>
    <mergeCell ref="G212:H212"/>
    <mergeCell ref="A213:C213"/>
    <mergeCell ref="D213:F213"/>
    <mergeCell ref="G213:H213"/>
    <mergeCell ref="A218:I218"/>
    <mergeCell ref="A220:I220"/>
    <mergeCell ref="A222:I222"/>
    <mergeCell ref="A225:I225"/>
    <mergeCell ref="A227:C227"/>
    <mergeCell ref="D227:F227"/>
    <mergeCell ref="A228:C228"/>
    <mergeCell ref="D228:F228"/>
    <mergeCell ref="A229:C229"/>
    <mergeCell ref="D229:F229"/>
    <mergeCell ref="A230:C230"/>
    <mergeCell ref="D230:F230"/>
    <mergeCell ref="A231:C231"/>
    <mergeCell ref="D231:F231"/>
    <mergeCell ref="D242:F242"/>
    <mergeCell ref="G242:H242"/>
    <mergeCell ref="A243:C243"/>
    <mergeCell ref="D243:F243"/>
    <mergeCell ref="G243:H243"/>
    <mergeCell ref="A244:C244"/>
    <mergeCell ref="D244:F244"/>
    <mergeCell ref="G244:H244"/>
    <mergeCell ref="A232:C232"/>
    <mergeCell ref="D232:F232"/>
    <mergeCell ref="A233:C233"/>
    <mergeCell ref="D233:F233"/>
    <mergeCell ref="A234:F234"/>
    <mergeCell ref="A235:I235"/>
    <mergeCell ref="B120:G120"/>
    <mergeCell ref="A256:A257"/>
    <mergeCell ref="B256:H257"/>
    <mergeCell ref="I256:I257"/>
    <mergeCell ref="A248:C248"/>
    <mergeCell ref="D248:F248"/>
    <mergeCell ref="G248:H248"/>
    <mergeCell ref="A249:H249"/>
    <mergeCell ref="A251:I251"/>
    <mergeCell ref="A252:I252"/>
    <mergeCell ref="B253:H253"/>
    <mergeCell ref="B254:H254"/>
    <mergeCell ref="B255:H255"/>
    <mergeCell ref="A245:C245"/>
    <mergeCell ref="D245:F245"/>
    <mergeCell ref="G245:H245"/>
    <mergeCell ref="A246:C246"/>
    <mergeCell ref="D246:F246"/>
    <mergeCell ref="G246:H246"/>
    <mergeCell ref="A247:C247"/>
    <mergeCell ref="D247:F247"/>
    <mergeCell ref="G247:H247"/>
    <mergeCell ref="A236:I239"/>
    <mergeCell ref="A242:C242"/>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100</v>
      </c>
    </row>
    <row r="3" spans="1:4" x14ac:dyDescent="0.2">
      <c r="A3" s="13" t="s">
        <v>99</v>
      </c>
      <c r="B3">
        <f>Serv.Limp!I172/Serv.Limp!I39</f>
        <v>4.1284485080894351</v>
      </c>
    </row>
    <row r="5" spans="1:4" x14ac:dyDescent="0.2">
      <c r="A5" t="s">
        <v>345</v>
      </c>
    </row>
    <row r="7" spans="1:4" x14ac:dyDescent="0.2">
      <c r="A7" t="s">
        <v>346</v>
      </c>
    </row>
    <row r="9" spans="1:4" x14ac:dyDescent="0.2">
      <c r="A9" s="51">
        <v>2.2799999999999998</v>
      </c>
      <c r="B9" t="s">
        <v>351</v>
      </c>
      <c r="D9" s="244" t="s">
        <v>352</v>
      </c>
    </row>
    <row r="10" spans="1:4" x14ac:dyDescent="0.2">
      <c r="A10" s="51" t="s">
        <v>347</v>
      </c>
      <c r="B10" t="s">
        <v>348</v>
      </c>
      <c r="D10" t="s">
        <v>353</v>
      </c>
    </row>
    <row r="11" spans="1:4" x14ac:dyDescent="0.2">
      <c r="A11" s="51" t="s">
        <v>349</v>
      </c>
      <c r="B11" t="s">
        <v>350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tabSelected="1" topLeftCell="A69" zoomScale="140" zoomScaleNormal="140" workbookViewId="0">
      <selection activeCell="F87" sqref="F87"/>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17" t="s">
        <v>384</v>
      </c>
      <c r="B1" s="418"/>
      <c r="C1" s="418"/>
      <c r="D1" s="418"/>
      <c r="E1" s="418"/>
      <c r="F1" s="418"/>
      <c r="G1" s="418"/>
      <c r="H1" s="418"/>
      <c r="I1" s="419"/>
    </row>
    <row r="2" spans="1:9" x14ac:dyDescent="0.2">
      <c r="A2" s="46"/>
      <c r="B2" s="46"/>
      <c r="C2" s="46"/>
      <c r="D2" s="46"/>
      <c r="E2" s="46"/>
      <c r="F2" s="46"/>
      <c r="G2" s="46"/>
      <c r="H2" s="46"/>
      <c r="I2" s="46"/>
    </row>
    <row r="3" spans="1:9" x14ac:dyDescent="0.2">
      <c r="A3" s="46" t="s">
        <v>385</v>
      </c>
      <c r="B3" s="46"/>
      <c r="C3" s="46"/>
      <c r="D3" s="46"/>
      <c r="E3" s="46"/>
      <c r="F3" s="46"/>
      <c r="G3" s="46"/>
      <c r="H3" s="46"/>
      <c r="I3" s="46"/>
    </row>
    <row r="4" spans="1:9" ht="15" customHeight="1" x14ac:dyDescent="0.2">
      <c r="A4" s="746" t="s">
        <v>389</v>
      </c>
      <c r="B4" s="746"/>
      <c r="C4" s="746"/>
      <c r="D4" s="746"/>
      <c r="E4" s="746"/>
      <c r="F4" s="746"/>
      <c r="G4" s="746"/>
      <c r="H4" s="746"/>
      <c r="I4" s="746"/>
    </row>
    <row r="5" spans="1:9" ht="15" customHeight="1" x14ac:dyDescent="0.2">
      <c r="A5" s="746" t="s">
        <v>390</v>
      </c>
      <c r="B5" s="746"/>
      <c r="C5" s="746"/>
      <c r="D5" s="746"/>
      <c r="E5" s="746"/>
      <c r="F5" s="746"/>
      <c r="G5" s="746"/>
      <c r="H5" s="746"/>
      <c r="I5" s="746"/>
    </row>
    <row r="6" spans="1:9" ht="15" customHeight="1" x14ac:dyDescent="0.2">
      <c r="A6" s="746" t="s">
        <v>590</v>
      </c>
      <c r="B6" s="746"/>
      <c r="C6" s="746"/>
      <c r="D6" s="746"/>
      <c r="E6" s="746"/>
      <c r="F6" s="746"/>
      <c r="G6" s="746"/>
      <c r="H6" s="746"/>
      <c r="I6" s="746"/>
    </row>
    <row r="7" spans="1:9" ht="15" customHeight="1" x14ac:dyDescent="0.2">
      <c r="A7" s="746"/>
      <c r="B7" s="746"/>
      <c r="C7" s="746"/>
      <c r="D7" s="746"/>
      <c r="E7" s="746"/>
      <c r="F7" s="746"/>
      <c r="G7" s="746"/>
      <c r="H7" s="746"/>
      <c r="I7" s="746"/>
    </row>
    <row r="8" spans="1:9" ht="15" customHeight="1" x14ac:dyDescent="0.2">
      <c r="A8" s="740" t="s">
        <v>591</v>
      </c>
      <c r="B8" s="740"/>
      <c r="C8" s="740"/>
      <c r="D8" s="740"/>
      <c r="E8" s="740"/>
      <c r="F8" s="740"/>
      <c r="G8" s="740"/>
      <c r="H8" s="740"/>
      <c r="I8" s="740"/>
    </row>
    <row r="9" spans="1:9" ht="15" customHeight="1" x14ac:dyDescent="0.2">
      <c r="A9" s="740"/>
      <c r="B9" s="740"/>
      <c r="C9" s="740"/>
      <c r="D9" s="740"/>
      <c r="E9" s="740"/>
      <c r="F9" s="740"/>
      <c r="G9" s="740"/>
      <c r="H9" s="740"/>
      <c r="I9" s="740"/>
    </row>
    <row r="10" spans="1:9" ht="30" customHeight="1" x14ac:dyDescent="0.2">
      <c r="A10" s="746" t="s">
        <v>392</v>
      </c>
      <c r="B10" s="746"/>
      <c r="C10" s="746"/>
      <c r="D10" s="746"/>
      <c r="E10" s="746"/>
      <c r="F10" s="746"/>
      <c r="G10" s="746"/>
      <c r="H10" s="746"/>
      <c r="I10" s="746"/>
    </row>
    <row r="11" spans="1:9" ht="30" customHeight="1" x14ac:dyDescent="0.2">
      <c r="A11" s="746" t="s">
        <v>391</v>
      </c>
      <c r="B11" s="746"/>
      <c r="C11" s="746"/>
      <c r="D11" s="746"/>
      <c r="E11" s="746"/>
      <c r="F11" s="746"/>
      <c r="G11" s="746"/>
      <c r="H11" s="746"/>
      <c r="I11" s="746"/>
    </row>
    <row r="12" spans="1:9" ht="30" customHeight="1" x14ac:dyDescent="0.2">
      <c r="A12" s="746" t="s">
        <v>386</v>
      </c>
      <c r="B12" s="746"/>
      <c r="C12" s="746"/>
      <c r="D12" s="746"/>
      <c r="E12" s="746"/>
      <c r="F12" s="746"/>
      <c r="G12" s="746"/>
      <c r="H12" s="746"/>
      <c r="I12" s="746"/>
    </row>
    <row r="13" spans="1:9" ht="30" customHeight="1" x14ac:dyDescent="0.2">
      <c r="A13" s="746" t="s">
        <v>393</v>
      </c>
      <c r="B13" s="746"/>
      <c r="C13" s="746"/>
      <c r="D13" s="746"/>
      <c r="E13" s="746"/>
      <c r="F13" s="746"/>
      <c r="G13" s="746"/>
      <c r="H13" s="746"/>
      <c r="I13" s="746"/>
    </row>
    <row r="14" spans="1:9" ht="30" customHeight="1" x14ac:dyDescent="0.2">
      <c r="A14" s="741" t="s">
        <v>387</v>
      </c>
      <c r="B14" s="741"/>
      <c r="C14" s="741"/>
      <c r="D14" s="741"/>
      <c r="E14" s="741"/>
      <c r="F14" s="741"/>
      <c r="G14" s="741"/>
      <c r="H14" s="741"/>
      <c r="I14" s="741"/>
    </row>
    <row r="15" spans="1:9" ht="12.75" customHeight="1" thickBot="1" x14ac:dyDescent="0.25">
      <c r="A15" s="741"/>
      <c r="B15" s="741"/>
      <c r="C15" s="741"/>
      <c r="D15" s="741"/>
      <c r="E15" s="741"/>
      <c r="F15" s="741"/>
      <c r="G15" s="741"/>
      <c r="H15" s="741"/>
      <c r="I15" s="741"/>
    </row>
    <row r="16" spans="1:9" ht="13.5" thickBot="1" x14ac:dyDescent="0.25">
      <c r="A16" s="749" t="s">
        <v>417</v>
      </c>
      <c r="B16" s="750"/>
      <c r="C16" s="750"/>
      <c r="D16" s="750"/>
      <c r="E16" s="750"/>
      <c r="F16" s="750"/>
      <c r="G16" s="750"/>
      <c r="H16" s="750"/>
      <c r="I16" s="751"/>
    </row>
    <row r="18" spans="1:9" x14ac:dyDescent="0.2">
      <c r="A18" s="412" t="s">
        <v>43</v>
      </c>
      <c r="B18" s="412"/>
      <c r="C18" s="412"/>
      <c r="D18" s="412"/>
      <c r="E18" s="412"/>
      <c r="F18" s="412"/>
      <c r="G18" s="412"/>
      <c r="H18" s="412"/>
      <c r="I18" s="412"/>
    </row>
    <row r="19" spans="1:9" x14ac:dyDescent="0.2">
      <c r="A19" s="59" t="s">
        <v>50</v>
      </c>
      <c r="B19" s="407" t="s">
        <v>311</v>
      </c>
      <c r="C19" s="408"/>
      <c r="D19" s="408"/>
      <c r="E19" s="408"/>
      <c r="F19" s="408"/>
      <c r="G19" s="408"/>
      <c r="H19" s="409"/>
      <c r="I19" s="11" t="s">
        <v>3</v>
      </c>
    </row>
    <row r="20" spans="1:9" ht="24.75" customHeight="1" x14ac:dyDescent="0.2">
      <c r="A20" s="59" t="s">
        <v>8</v>
      </c>
      <c r="B20" s="742" t="s">
        <v>395</v>
      </c>
      <c r="C20" s="432"/>
      <c r="D20" s="432"/>
      <c r="E20" s="432"/>
      <c r="F20" s="432"/>
      <c r="G20" s="432"/>
      <c r="H20" s="433"/>
      <c r="I20" s="245">
        <f>1/12</f>
        <v>8.3333333333333329E-2</v>
      </c>
    </row>
    <row r="21" spans="1:9" ht="24.75" customHeight="1" x14ac:dyDescent="0.2">
      <c r="A21" s="11" t="s">
        <v>9</v>
      </c>
      <c r="B21" s="742" t="s">
        <v>394</v>
      </c>
      <c r="C21" s="743"/>
      <c r="D21" s="743"/>
      <c r="E21" s="743"/>
      <c r="F21" s="743"/>
      <c r="G21" s="743"/>
      <c r="H21" s="744"/>
      <c r="I21" s="28">
        <v>0.121</v>
      </c>
    </row>
    <row r="22" spans="1:9" x14ac:dyDescent="0.2">
      <c r="A22" s="406" t="s">
        <v>355</v>
      </c>
      <c r="B22" s="406"/>
      <c r="C22" s="406"/>
      <c r="D22" s="406"/>
      <c r="E22" s="406"/>
      <c r="F22" s="406"/>
      <c r="G22" s="406"/>
      <c r="H22" s="54"/>
      <c r="I22" s="54">
        <f>TRUNC(SUM(I20:I21),4)</f>
        <v>0.20430000000000001</v>
      </c>
    </row>
    <row r="23" spans="1:9" ht="37.5" customHeight="1" x14ac:dyDescent="0.2">
      <c r="A23" s="59" t="s">
        <v>10</v>
      </c>
      <c r="B23" s="742" t="s">
        <v>396</v>
      </c>
      <c r="C23" s="743"/>
      <c r="D23" s="743"/>
      <c r="E23" s="743"/>
      <c r="F23" s="743"/>
      <c r="G23" s="743"/>
      <c r="H23" s="744"/>
      <c r="I23" s="245">
        <v>7.8200000000000006E-2</v>
      </c>
    </row>
    <row r="24" spans="1:9" x14ac:dyDescent="0.2">
      <c r="A24" s="406" t="s">
        <v>44</v>
      </c>
      <c r="B24" s="406"/>
      <c r="C24" s="406"/>
      <c r="D24" s="406"/>
      <c r="E24" s="406"/>
      <c r="F24" s="406"/>
      <c r="G24" s="406"/>
      <c r="H24" s="54"/>
      <c r="I24" s="54">
        <f>TRUNC(SUM(I22:I23),4)</f>
        <v>0.28249999999999997</v>
      </c>
    </row>
    <row r="25" spans="1:9" x14ac:dyDescent="0.2">
      <c r="A25" s="253" t="s">
        <v>388</v>
      </c>
      <c r="B25" s="11"/>
      <c r="C25" s="11"/>
      <c r="D25" s="11"/>
      <c r="E25" s="11"/>
      <c r="F25" s="11"/>
      <c r="G25" s="11"/>
      <c r="H25" s="252"/>
      <c r="I25" s="252"/>
    </row>
    <row r="26" spans="1:9" s="13" customFormat="1" x14ac:dyDescent="0.2">
      <c r="A26" s="45"/>
    </row>
    <row r="27" spans="1:9" s="13" customFormat="1" x14ac:dyDescent="0.2">
      <c r="A27" s="45"/>
    </row>
    <row r="28" spans="1:9" x14ac:dyDescent="0.2">
      <c r="A28" s="4"/>
      <c r="B28" s="4"/>
      <c r="C28" s="4"/>
      <c r="D28" s="4"/>
      <c r="E28" s="4"/>
      <c r="F28" s="4"/>
      <c r="G28" s="4"/>
      <c r="H28" s="4"/>
      <c r="I28" s="5"/>
    </row>
    <row r="29" spans="1:9" s="13" customFormat="1" x14ac:dyDescent="0.2">
      <c r="A29" s="412" t="s">
        <v>57</v>
      </c>
      <c r="B29" s="412"/>
      <c r="C29" s="412"/>
      <c r="D29" s="412"/>
      <c r="E29" s="412"/>
      <c r="F29" s="412"/>
      <c r="G29" s="412"/>
      <c r="H29" s="412"/>
      <c r="I29" s="412"/>
    </row>
    <row r="30" spans="1:9" x14ac:dyDescent="0.2">
      <c r="A30" s="11">
        <v>3</v>
      </c>
      <c r="B30" s="385" t="s">
        <v>58</v>
      </c>
      <c r="C30" s="385"/>
      <c r="D30" s="385"/>
      <c r="E30" s="385"/>
      <c r="F30" s="385"/>
      <c r="G30" s="385"/>
      <c r="H30" s="11" t="s">
        <v>3</v>
      </c>
      <c r="I30" s="11" t="s">
        <v>1</v>
      </c>
    </row>
    <row r="31" spans="1:9" x14ac:dyDescent="0.2">
      <c r="A31" s="11" t="s">
        <v>8</v>
      </c>
      <c r="B31" s="336" t="s">
        <v>372</v>
      </c>
      <c r="C31" s="336"/>
      <c r="D31" s="336"/>
      <c r="E31" s="336"/>
      <c r="F31" s="336"/>
      <c r="G31" s="336"/>
      <c r="H31" s="1">
        <v>4.1999999999999997E-3</v>
      </c>
      <c r="I31" s="29"/>
    </row>
    <row r="32" spans="1:9" x14ac:dyDescent="0.2">
      <c r="A32" s="59" t="s">
        <v>9</v>
      </c>
      <c r="B32" s="410" t="s">
        <v>370</v>
      </c>
      <c r="C32" s="410"/>
      <c r="D32" s="410"/>
      <c r="E32" s="410"/>
      <c r="F32" s="410"/>
      <c r="G32" s="410"/>
      <c r="H32" s="245">
        <v>0.08</v>
      </c>
      <c r="I32" s="246"/>
    </row>
    <row r="33" spans="1:11" ht="39" customHeight="1" x14ac:dyDescent="0.2">
      <c r="A33" s="59" t="s">
        <v>10</v>
      </c>
      <c r="B33" s="410" t="s">
        <v>418</v>
      </c>
      <c r="C33" s="410"/>
      <c r="D33" s="410"/>
      <c r="E33" s="410"/>
      <c r="F33" s="410"/>
      <c r="G33" s="410"/>
      <c r="H33" s="245">
        <v>2E-3</v>
      </c>
      <c r="I33" s="246"/>
      <c r="K33" s="130"/>
    </row>
    <row r="34" spans="1:11" x14ac:dyDescent="0.2">
      <c r="A34" s="11" t="s">
        <v>11</v>
      </c>
      <c r="B34" s="336" t="s">
        <v>371</v>
      </c>
      <c r="C34" s="336"/>
      <c r="D34" s="336"/>
      <c r="E34" s="336"/>
      <c r="F34" s="336"/>
      <c r="G34" s="336"/>
      <c r="H34" s="1">
        <v>1.9400000000000001E-2</v>
      </c>
      <c r="I34" s="29"/>
    </row>
    <row r="35" spans="1:11" x14ac:dyDescent="0.2">
      <c r="A35" s="11" t="s">
        <v>12</v>
      </c>
      <c r="B35" s="425" t="s">
        <v>249</v>
      </c>
      <c r="C35" s="425"/>
      <c r="D35" s="425"/>
      <c r="E35" s="425"/>
      <c r="F35" s="425"/>
      <c r="G35" s="425"/>
      <c r="H35" s="28">
        <v>0.36799999999999999</v>
      </c>
      <c r="I35" s="29"/>
    </row>
    <row r="36" spans="1:11" ht="37.5" customHeight="1" x14ac:dyDescent="0.2">
      <c r="A36" s="59" t="s">
        <v>13</v>
      </c>
      <c r="B36" s="410" t="s">
        <v>419</v>
      </c>
      <c r="C36" s="410"/>
      <c r="D36" s="410"/>
      <c r="E36" s="410"/>
      <c r="F36" s="410"/>
      <c r="G36" s="410"/>
      <c r="H36" s="245">
        <v>3.7999999999999999E-2</v>
      </c>
      <c r="I36" s="246"/>
    </row>
    <row r="37" spans="1:11" x14ac:dyDescent="0.2">
      <c r="A37" s="411" t="s">
        <v>59</v>
      </c>
      <c r="B37" s="411"/>
      <c r="C37" s="411"/>
      <c r="D37" s="411"/>
      <c r="E37" s="411"/>
      <c r="F37" s="411"/>
      <c r="G37" s="411"/>
      <c r="H37" s="54"/>
      <c r="I37" s="207"/>
    </row>
    <row r="38" spans="1:11" x14ac:dyDescent="0.2">
      <c r="A38" s="4"/>
      <c r="B38" s="4"/>
      <c r="C38" s="4"/>
      <c r="D38" s="4"/>
      <c r="E38" s="4"/>
      <c r="F38" s="4"/>
      <c r="G38" s="4"/>
      <c r="H38" s="56"/>
      <c r="I38" s="5"/>
    </row>
    <row r="39" spans="1:11" x14ac:dyDescent="0.2">
      <c r="A39" s="466" t="s">
        <v>397</v>
      </c>
      <c r="B39" s="13" t="s">
        <v>398</v>
      </c>
      <c r="C39" s="4"/>
      <c r="D39" s="4"/>
      <c r="E39" s="4"/>
      <c r="F39" s="4"/>
      <c r="G39" s="4"/>
      <c r="H39" s="56"/>
      <c r="I39" s="5"/>
    </row>
    <row r="40" spans="1:11" x14ac:dyDescent="0.2">
      <c r="A40" s="466"/>
      <c r="B40" s="254" t="s">
        <v>399</v>
      </c>
      <c r="C40" s="4"/>
      <c r="D40" s="4"/>
      <c r="E40" s="4"/>
      <c r="F40" s="4"/>
      <c r="G40" s="4"/>
      <c r="H40" s="56"/>
      <c r="I40" s="5"/>
    </row>
    <row r="41" spans="1:11" x14ac:dyDescent="0.2">
      <c r="A41" s="466"/>
      <c r="B41" t="s">
        <v>400</v>
      </c>
      <c r="C41" s="4"/>
      <c r="D41" s="4"/>
      <c r="E41" s="4"/>
      <c r="F41" s="4"/>
      <c r="G41" s="4"/>
      <c r="H41" s="56"/>
      <c r="I41" s="5"/>
    </row>
    <row r="42" spans="1:11" x14ac:dyDescent="0.2">
      <c r="A42" s="466"/>
      <c r="B42" s="254" t="s">
        <v>401</v>
      </c>
      <c r="C42" s="4"/>
      <c r="D42" s="4"/>
      <c r="E42" s="4"/>
      <c r="F42" s="4"/>
      <c r="G42" s="4"/>
      <c r="H42" s="56"/>
      <c r="I42" s="5"/>
    </row>
    <row r="43" spans="1:11" x14ac:dyDescent="0.2">
      <c r="A43" s="466"/>
      <c r="B43" s="254" t="s">
        <v>402</v>
      </c>
      <c r="C43" s="4"/>
      <c r="D43" s="4"/>
      <c r="E43" s="4"/>
      <c r="F43" s="4"/>
      <c r="G43" s="4"/>
      <c r="H43" s="56"/>
      <c r="I43" s="5"/>
    </row>
    <row r="44" spans="1:11" x14ac:dyDescent="0.2">
      <c r="A44" s="466"/>
      <c r="B44" s="254" t="s">
        <v>403</v>
      </c>
      <c r="C44" s="4"/>
      <c r="D44" s="4"/>
      <c r="E44" s="4"/>
      <c r="F44" s="4"/>
      <c r="G44" s="4"/>
      <c r="H44" s="56"/>
      <c r="I44" s="5"/>
    </row>
    <row r="45" spans="1:11" x14ac:dyDescent="0.2">
      <c r="A45" s="466"/>
      <c r="B45" s="255" t="s">
        <v>404</v>
      </c>
      <c r="C45" s="4"/>
      <c r="D45" s="4"/>
      <c r="E45" s="4"/>
      <c r="F45" s="4"/>
      <c r="G45" s="4"/>
      <c r="H45" s="56"/>
      <c r="I45" s="5"/>
    </row>
    <row r="46" spans="1:11" x14ac:dyDescent="0.2">
      <c r="A46" s="4"/>
      <c r="C46" s="4"/>
      <c r="D46" s="4"/>
      <c r="E46" s="4"/>
      <c r="F46" s="4"/>
      <c r="G46" s="4"/>
      <c r="H46" s="56"/>
      <c r="I46" s="5"/>
    </row>
    <row r="47" spans="1:11" x14ac:dyDescent="0.2">
      <c r="A47" s="466" t="s">
        <v>405</v>
      </c>
      <c r="B47" s="254" t="s">
        <v>406</v>
      </c>
      <c r="C47" s="4"/>
      <c r="D47" s="4"/>
      <c r="E47" s="4"/>
      <c r="F47" s="4"/>
      <c r="G47" s="4"/>
      <c r="H47" s="56"/>
      <c r="I47" s="5"/>
    </row>
    <row r="48" spans="1:11" x14ac:dyDescent="0.2">
      <c r="A48" s="466"/>
      <c r="B48" s="254" t="s">
        <v>407</v>
      </c>
      <c r="C48" s="4"/>
      <c r="D48" s="4"/>
      <c r="E48" s="4"/>
      <c r="F48" s="4"/>
      <c r="G48" s="4"/>
      <c r="H48" s="56"/>
      <c r="I48" s="5"/>
    </row>
    <row r="49" spans="1:10" x14ac:dyDescent="0.2">
      <c r="A49" s="4"/>
      <c r="B49" s="255"/>
      <c r="C49" s="4"/>
      <c r="D49" s="4"/>
      <c r="E49" s="4"/>
      <c r="F49" s="4"/>
      <c r="G49" s="4"/>
      <c r="H49" s="56"/>
      <c r="I49" s="5"/>
    </row>
    <row r="50" spans="1:10" ht="27" customHeight="1" x14ac:dyDescent="0.2">
      <c r="A50" s="466" t="s">
        <v>408</v>
      </c>
      <c r="B50" s="745" t="s">
        <v>409</v>
      </c>
      <c r="C50" s="745"/>
      <c r="D50" s="745"/>
      <c r="E50" s="745"/>
      <c r="F50" s="745"/>
      <c r="G50" s="745"/>
      <c r="H50" s="745"/>
      <c r="I50" s="745"/>
    </row>
    <row r="51" spans="1:10" x14ac:dyDescent="0.2">
      <c r="A51" s="466"/>
      <c r="B51" s="254" t="s">
        <v>410</v>
      </c>
      <c r="C51" s="4"/>
      <c r="D51" s="4"/>
      <c r="E51" s="4"/>
      <c r="F51" s="4"/>
      <c r="G51" s="4"/>
      <c r="H51" s="56"/>
      <c r="I51" s="5"/>
    </row>
    <row r="52" spans="1:10" x14ac:dyDescent="0.2">
      <c r="A52" s="4"/>
      <c r="B52" s="255"/>
      <c r="C52" s="4"/>
      <c r="D52" s="4"/>
      <c r="E52" s="4"/>
      <c r="F52" s="4"/>
      <c r="G52" s="4"/>
      <c r="H52" s="56"/>
      <c r="I52" s="5"/>
    </row>
    <row r="53" spans="1:10" x14ac:dyDescent="0.2">
      <c r="A53" s="4" t="s">
        <v>411</v>
      </c>
      <c r="B53" s="129" t="s">
        <v>148</v>
      </c>
      <c r="C53" s="4"/>
      <c r="D53" s="4"/>
      <c r="E53" s="4"/>
      <c r="F53" s="4"/>
      <c r="G53" s="4"/>
      <c r="H53" s="56"/>
      <c r="I53" s="5"/>
    </row>
    <row r="55" spans="1:10" ht="12.75" customHeight="1" x14ac:dyDescent="0.2">
      <c r="A55" s="445" t="s">
        <v>340</v>
      </c>
      <c r="B55" s="445"/>
      <c r="C55" s="445"/>
      <c r="D55" s="445"/>
      <c r="E55" s="445"/>
      <c r="F55" s="445"/>
      <c r="G55" s="445"/>
      <c r="H55" s="445"/>
      <c r="I55" s="445"/>
      <c r="J55" s="445"/>
    </row>
    <row r="56" spans="1:10" x14ac:dyDescent="0.2">
      <c r="A56" s="445"/>
      <c r="B56" s="445"/>
      <c r="C56" s="445"/>
      <c r="D56" s="445"/>
      <c r="E56" s="445"/>
      <c r="F56" s="445"/>
      <c r="G56" s="445"/>
      <c r="H56" s="445"/>
      <c r="I56" s="445"/>
      <c r="J56" s="445"/>
    </row>
    <row r="57" spans="1:10" x14ac:dyDescent="0.2">
      <c r="A57" s="445"/>
      <c r="B57" s="445"/>
      <c r="C57" s="445"/>
      <c r="D57" s="445"/>
      <c r="E57" s="445"/>
      <c r="F57" s="445"/>
      <c r="G57" s="445"/>
      <c r="H57" s="445"/>
      <c r="I57" s="445"/>
      <c r="J57" s="445"/>
    </row>
    <row r="58" spans="1:10" x14ac:dyDescent="0.2">
      <c r="A58" s="445"/>
      <c r="B58" s="445"/>
      <c r="C58" s="445"/>
      <c r="D58" s="445"/>
      <c r="E58" s="445"/>
      <c r="F58" s="445"/>
      <c r="G58" s="445"/>
      <c r="H58" s="445"/>
      <c r="I58" s="445"/>
      <c r="J58" s="445"/>
    </row>
    <row r="59" spans="1:10" x14ac:dyDescent="0.2">
      <c r="A59" s="445"/>
      <c r="B59" s="445"/>
      <c r="C59" s="445"/>
      <c r="D59" s="445"/>
      <c r="E59" s="445"/>
      <c r="F59" s="445"/>
      <c r="G59" s="445"/>
      <c r="H59" s="445"/>
      <c r="I59" s="445"/>
      <c r="J59" s="445"/>
    </row>
    <row r="60" spans="1:10" x14ac:dyDescent="0.2">
      <c r="A60" s="247"/>
      <c r="B60" s="247"/>
      <c r="C60" s="247"/>
      <c r="D60" s="247"/>
      <c r="E60" s="247"/>
      <c r="F60" s="247"/>
      <c r="G60" s="247"/>
      <c r="H60" s="247"/>
      <c r="I60" s="247"/>
      <c r="J60" s="247"/>
    </row>
    <row r="61" spans="1:10" x14ac:dyDescent="0.2">
      <c r="A61" s="466" t="s">
        <v>412</v>
      </c>
      <c r="B61" s="254" t="s">
        <v>413</v>
      </c>
      <c r="C61" s="4"/>
      <c r="D61" s="4"/>
      <c r="E61" s="4"/>
      <c r="F61" s="4"/>
      <c r="G61" s="247"/>
      <c r="H61" s="247"/>
      <c r="I61" s="247"/>
      <c r="J61" s="247"/>
    </row>
    <row r="62" spans="1:10" x14ac:dyDescent="0.2">
      <c r="A62" s="466"/>
      <c r="B62" s="254" t="s">
        <v>414</v>
      </c>
      <c r="C62" s="4"/>
      <c r="D62" s="4"/>
      <c r="E62" s="4"/>
      <c r="F62" s="4"/>
      <c r="G62" s="247"/>
      <c r="H62" s="247"/>
      <c r="I62" s="247"/>
      <c r="J62" s="247"/>
    </row>
    <row r="63" spans="1:10" x14ac:dyDescent="0.2">
      <c r="A63" s="247"/>
      <c r="B63" s="247"/>
      <c r="C63" s="247"/>
      <c r="D63" s="247"/>
      <c r="E63" s="247"/>
      <c r="F63" s="247"/>
      <c r="G63" s="247"/>
      <c r="H63" s="247"/>
      <c r="I63" s="247"/>
      <c r="J63" s="247"/>
    </row>
    <row r="64" spans="1:10" x14ac:dyDescent="0.2">
      <c r="A64" s="466" t="s">
        <v>415</v>
      </c>
      <c r="B64" s="745" t="s">
        <v>409</v>
      </c>
      <c r="C64" s="745"/>
      <c r="D64" s="745"/>
      <c r="E64" s="745"/>
      <c r="F64" s="745"/>
      <c r="G64" s="745"/>
      <c r="H64" s="745"/>
      <c r="I64" s="745"/>
      <c r="J64" s="247"/>
    </row>
    <row r="65" spans="1:10" x14ac:dyDescent="0.2">
      <c r="A65" s="466"/>
      <c r="B65" s="254" t="s">
        <v>416</v>
      </c>
      <c r="C65" s="4"/>
      <c r="D65" s="4"/>
      <c r="E65" s="4"/>
      <c r="F65" s="4"/>
      <c r="G65" s="4"/>
      <c r="H65" s="56"/>
      <c r="I65" s="5"/>
      <c r="J65" s="247"/>
    </row>
    <row r="66" spans="1:10" x14ac:dyDescent="0.2">
      <c r="A66" s="247"/>
      <c r="B66" s="247"/>
      <c r="C66" s="247"/>
      <c r="D66" s="247"/>
      <c r="E66" s="247"/>
      <c r="F66" s="247"/>
      <c r="G66" s="247"/>
      <c r="H66" s="247"/>
      <c r="I66" s="247"/>
      <c r="J66" s="247"/>
    </row>
    <row r="67" spans="1:10" x14ac:dyDescent="0.2">
      <c r="A67" s="247"/>
      <c r="B67" s="247"/>
      <c r="C67" s="247"/>
      <c r="D67" s="247"/>
      <c r="E67" s="247"/>
      <c r="F67" s="247"/>
      <c r="G67" s="247"/>
      <c r="H67" s="247"/>
      <c r="I67" s="247"/>
      <c r="J67" s="247"/>
    </row>
    <row r="68" spans="1:10" x14ac:dyDescent="0.2">
      <c r="A68" s="61" t="s">
        <v>22</v>
      </c>
      <c r="B68" s="406" t="s">
        <v>252</v>
      </c>
      <c r="C68" s="406"/>
      <c r="D68" s="406"/>
      <c r="E68" s="406"/>
      <c r="F68" s="406"/>
      <c r="G68" s="406"/>
      <c r="H68" s="39" t="s">
        <v>3</v>
      </c>
      <c r="I68" s="39" t="s">
        <v>1</v>
      </c>
      <c r="J68" s="247"/>
    </row>
    <row r="69" spans="1:10" x14ac:dyDescent="0.2">
      <c r="A69" s="61" t="s">
        <v>8</v>
      </c>
      <c r="B69" s="336" t="s">
        <v>587</v>
      </c>
      <c r="C69" s="336"/>
      <c r="D69" s="336"/>
      <c r="E69" s="336"/>
      <c r="F69" s="336"/>
      <c r="G69" s="336"/>
      <c r="H69" s="55"/>
      <c r="I69" s="55"/>
      <c r="J69" s="247"/>
    </row>
    <row r="70" spans="1:10" ht="24" customHeight="1" x14ac:dyDescent="0.2">
      <c r="A70" s="69" t="s">
        <v>9</v>
      </c>
      <c r="B70" s="748" t="s">
        <v>592</v>
      </c>
      <c r="C70" s="748"/>
      <c r="D70" s="748"/>
      <c r="E70" s="748"/>
      <c r="F70" s="748"/>
      <c r="G70" s="748"/>
      <c r="H70" s="256">
        <v>1.67E-2</v>
      </c>
      <c r="I70" s="246">
        <f>H70*$I$44</f>
        <v>0</v>
      </c>
      <c r="J70" s="247"/>
    </row>
    <row r="71" spans="1:10" ht="36" customHeight="1" x14ac:dyDescent="0.2">
      <c r="A71" s="69" t="s">
        <v>10</v>
      </c>
      <c r="B71" s="747" t="s">
        <v>593</v>
      </c>
      <c r="C71" s="747"/>
      <c r="D71" s="747"/>
      <c r="E71" s="747"/>
      <c r="F71" s="747"/>
      <c r="G71" s="747"/>
      <c r="H71" s="256">
        <v>2.0000000000000001E-4</v>
      </c>
      <c r="I71" s="246">
        <f>H71*$I$44</f>
        <v>0</v>
      </c>
      <c r="J71" s="247"/>
    </row>
    <row r="72" spans="1:10" ht="42.75" customHeight="1" x14ac:dyDescent="0.2">
      <c r="A72" s="69" t="s">
        <v>11</v>
      </c>
      <c r="B72" s="747" t="s">
        <v>594</v>
      </c>
      <c r="C72" s="747"/>
      <c r="D72" s="747"/>
      <c r="E72" s="747"/>
      <c r="F72" s="747"/>
      <c r="G72" s="747"/>
      <c r="H72" s="245">
        <v>6.9999999999999999E-4</v>
      </c>
      <c r="I72" s="246">
        <f>H72*$I$44</f>
        <v>0</v>
      </c>
      <c r="J72" s="247"/>
    </row>
    <row r="73" spans="1:10" ht="35.25" customHeight="1" x14ac:dyDescent="0.2">
      <c r="A73" s="59" t="s">
        <v>12</v>
      </c>
      <c r="B73" s="747" t="s">
        <v>595</v>
      </c>
      <c r="C73" s="747"/>
      <c r="D73" s="747"/>
      <c r="E73" s="747"/>
      <c r="F73" s="747"/>
      <c r="G73" s="747"/>
      <c r="H73" s="256">
        <v>2.8999999999999998E-3</v>
      </c>
      <c r="I73" s="246">
        <f>H73*$I$44</f>
        <v>0</v>
      </c>
      <c r="J73" s="247"/>
    </row>
    <row r="74" spans="1:10" x14ac:dyDescent="0.2">
      <c r="A74" s="11" t="s">
        <v>13</v>
      </c>
      <c r="B74" s="336" t="s">
        <v>253</v>
      </c>
      <c r="C74" s="336"/>
      <c r="D74" s="336"/>
      <c r="E74" s="336"/>
      <c r="F74" s="336"/>
      <c r="G74" s="336"/>
      <c r="H74" s="257"/>
      <c r="I74" s="29">
        <f t="shared" ref="I74" si="0">H74*$I$44</f>
        <v>0</v>
      </c>
      <c r="J74" s="247"/>
    </row>
    <row r="75" spans="1:10" x14ac:dyDescent="0.2">
      <c r="A75" s="406" t="s">
        <v>376</v>
      </c>
      <c r="B75" s="406"/>
      <c r="C75" s="406"/>
      <c r="D75" s="406"/>
      <c r="E75" s="406"/>
      <c r="F75" s="406"/>
      <c r="G75" s="406"/>
      <c r="H75" s="54"/>
      <c r="I75" s="55">
        <f>SUM(I70:I74)</f>
        <v>0</v>
      </c>
      <c r="J75" s="247"/>
    </row>
    <row r="76" spans="1:10" x14ac:dyDescent="0.2">
      <c r="A76" s="11" t="s">
        <v>14</v>
      </c>
      <c r="B76" s="336" t="s">
        <v>375</v>
      </c>
      <c r="C76" s="336"/>
      <c r="D76" s="336"/>
      <c r="E76" s="336"/>
      <c r="F76" s="336"/>
      <c r="G76" s="336"/>
      <c r="H76" s="1">
        <v>0.36799999999999999</v>
      </c>
      <c r="I76" s="29">
        <f>I75*H76</f>
        <v>0</v>
      </c>
      <c r="J76" s="247"/>
    </row>
    <row r="77" spans="1:10" x14ac:dyDescent="0.2">
      <c r="A77" s="406" t="s">
        <v>18</v>
      </c>
      <c r="B77" s="406"/>
      <c r="C77" s="406"/>
      <c r="D77" s="406"/>
      <c r="E77" s="406"/>
      <c r="F77" s="406"/>
      <c r="G77" s="406"/>
      <c r="H77" s="54"/>
      <c r="I77" s="55">
        <f>SUM(I75:I76)</f>
        <v>0</v>
      </c>
    </row>
    <row r="78" spans="1:10" x14ac:dyDescent="0.2">
      <c r="A78" s="11"/>
      <c r="B78" s="348"/>
      <c r="C78" s="348"/>
      <c r="D78" s="348"/>
      <c r="E78" s="348"/>
      <c r="F78" s="348"/>
      <c r="G78" s="348"/>
      <c r="H78" s="348"/>
      <c r="I78" s="29"/>
    </row>
    <row r="79" spans="1:10" x14ac:dyDescent="0.2">
      <c r="A79" s="4"/>
      <c r="B79" s="45"/>
      <c r="C79" s="45"/>
      <c r="D79" s="45"/>
      <c r="E79" s="45"/>
      <c r="F79" s="45"/>
      <c r="G79" s="45"/>
      <c r="H79" s="45"/>
      <c r="I79" s="10"/>
    </row>
    <row r="80" spans="1:10" x14ac:dyDescent="0.2">
      <c r="A80" s="752" t="s">
        <v>588</v>
      </c>
      <c r="B80" s="752"/>
      <c r="C80" s="752"/>
      <c r="D80" s="752"/>
      <c r="E80" s="752"/>
      <c r="F80" s="752"/>
      <c r="G80" s="752"/>
      <c r="H80" s="752"/>
      <c r="I80" s="752"/>
    </row>
    <row r="81" spans="1:9" x14ac:dyDescent="0.2">
      <c r="A81" s="752"/>
      <c r="B81" s="752"/>
      <c r="C81" s="752"/>
      <c r="D81" s="752"/>
      <c r="E81" s="752"/>
      <c r="F81" s="752"/>
      <c r="G81" s="752"/>
      <c r="H81" s="752"/>
      <c r="I81" s="752"/>
    </row>
    <row r="82" spans="1:9" x14ac:dyDescent="0.2">
      <c r="A82" s="752"/>
      <c r="B82" s="752"/>
      <c r="C82" s="752"/>
      <c r="D82" s="752"/>
      <c r="E82" s="752"/>
      <c r="F82" s="752"/>
      <c r="G82" s="752"/>
      <c r="H82" s="752"/>
      <c r="I82" s="752"/>
    </row>
    <row r="83" spans="1:9" x14ac:dyDescent="0.2">
      <c r="A83" s="752"/>
      <c r="B83" s="752"/>
      <c r="C83" s="752"/>
      <c r="D83" s="752"/>
      <c r="E83" s="752"/>
      <c r="F83" s="752"/>
      <c r="G83" s="752"/>
      <c r="H83" s="752"/>
      <c r="I83" s="752"/>
    </row>
    <row r="84" spans="1:9" x14ac:dyDescent="0.2">
      <c r="A84" s="752"/>
      <c r="B84" s="752"/>
      <c r="C84" s="752"/>
      <c r="D84" s="752"/>
      <c r="E84" s="752"/>
      <c r="F84" s="752"/>
      <c r="G84" s="752"/>
      <c r="H84" s="752"/>
      <c r="I84" s="752"/>
    </row>
    <row r="85" spans="1:9" x14ac:dyDescent="0.2">
      <c r="A85" s="334"/>
      <c r="B85" s="334"/>
      <c r="C85" s="334"/>
      <c r="D85" s="334"/>
      <c r="E85" s="334"/>
      <c r="F85" s="334"/>
      <c r="G85" s="334"/>
      <c r="H85" s="334"/>
      <c r="I85" s="334"/>
    </row>
    <row r="86" spans="1:9" ht="16.5" thickBot="1" x14ac:dyDescent="0.25">
      <c r="A86" s="331"/>
      <c r="D86" s="334"/>
      <c r="E86" s="334"/>
      <c r="F86" s="334"/>
      <c r="G86" s="334"/>
      <c r="H86" s="334"/>
      <c r="I86" s="334"/>
    </row>
    <row r="87" spans="1:9" ht="26.25" thickBot="1" x14ac:dyDescent="0.25">
      <c r="A87" s="325" t="s">
        <v>152</v>
      </c>
      <c r="B87" s="326" t="s">
        <v>576</v>
      </c>
      <c r="C87" s="326" t="s">
        <v>577</v>
      </c>
      <c r="D87" s="334"/>
      <c r="E87" s="334"/>
      <c r="F87" s="334"/>
      <c r="G87" s="334"/>
      <c r="H87" s="334"/>
      <c r="I87" s="334"/>
    </row>
    <row r="88" spans="1:9" ht="13.5" thickBot="1" x14ac:dyDescent="0.25">
      <c r="A88" s="327" t="s">
        <v>326</v>
      </c>
      <c r="B88" s="328">
        <v>8.3299999999999999E-2</v>
      </c>
      <c r="C88" s="328">
        <v>6.9410000000000001E-3</v>
      </c>
      <c r="D88" s="334"/>
      <c r="E88" s="334"/>
      <c r="F88" s="334"/>
      <c r="G88" s="334"/>
      <c r="H88" s="334"/>
      <c r="I88" s="334"/>
    </row>
    <row r="89" spans="1:9" ht="39" thickBot="1" x14ac:dyDescent="0.25">
      <c r="A89" s="327" t="s">
        <v>578</v>
      </c>
      <c r="B89" s="328">
        <v>2.7799999999999998E-2</v>
      </c>
      <c r="C89" s="328">
        <v>2.3159999999999999E-3</v>
      </c>
      <c r="D89" s="334"/>
      <c r="E89" s="334"/>
      <c r="F89" s="334"/>
      <c r="G89" s="334"/>
      <c r="H89" s="334"/>
      <c r="I89" s="334"/>
    </row>
    <row r="90" spans="1:9" ht="26.25" thickBot="1" x14ac:dyDescent="0.25">
      <c r="A90" s="329" t="s">
        <v>579</v>
      </c>
      <c r="B90" s="330">
        <v>0.1111</v>
      </c>
      <c r="C90" s="330">
        <v>9.2569999999999996E-3</v>
      </c>
      <c r="D90" s="334"/>
      <c r="E90" s="334"/>
      <c r="F90" s="334"/>
      <c r="G90" s="334"/>
      <c r="H90" s="334"/>
      <c r="I90" s="334"/>
    </row>
    <row r="91" spans="1:9" ht="13.5" thickBot="1" x14ac:dyDescent="0.25">
      <c r="A91" s="329" t="s">
        <v>113</v>
      </c>
      <c r="B91" s="753">
        <v>0.12039999999999999</v>
      </c>
      <c r="C91" s="754"/>
      <c r="D91" s="334"/>
      <c r="E91" s="334"/>
      <c r="F91" s="334"/>
      <c r="G91" s="334"/>
      <c r="H91" s="334"/>
      <c r="I91" s="334"/>
    </row>
    <row r="92" spans="1:9" ht="15" x14ac:dyDescent="0.2">
      <c r="A92" s="324"/>
      <c r="D92" s="334"/>
      <c r="E92" s="334"/>
      <c r="F92" s="334"/>
      <c r="G92" s="334"/>
      <c r="H92" s="334"/>
      <c r="I92" s="334"/>
    </row>
    <row r="93" spans="1:9" ht="84.75" customHeight="1" x14ac:dyDescent="0.2">
      <c r="A93" s="739" t="s">
        <v>580</v>
      </c>
      <c r="B93" s="739"/>
      <c r="C93" s="739"/>
      <c r="D93" s="739"/>
      <c r="E93" s="739"/>
      <c r="F93" s="739"/>
      <c r="G93" s="739"/>
      <c r="H93" s="739"/>
      <c r="I93" s="739"/>
    </row>
    <row r="94" spans="1:9" ht="69" customHeight="1" x14ac:dyDescent="0.2">
      <c r="A94" s="739" t="s">
        <v>589</v>
      </c>
      <c r="B94" s="739"/>
      <c r="C94" s="739"/>
      <c r="D94" s="739"/>
      <c r="E94" s="739"/>
      <c r="F94" s="739"/>
      <c r="G94" s="739"/>
      <c r="H94" s="739"/>
      <c r="I94" s="739"/>
    </row>
    <row r="95" spans="1:9" x14ac:dyDescent="0.2">
      <c r="A95" s="4"/>
      <c r="B95" s="45"/>
      <c r="C95" s="45"/>
      <c r="D95" s="45"/>
      <c r="E95" s="45"/>
      <c r="F95" s="45"/>
      <c r="G95" s="45"/>
      <c r="H95" s="45"/>
      <c r="I95" s="10"/>
    </row>
    <row r="96" spans="1:9" x14ac:dyDescent="0.2">
      <c r="A96" s="4"/>
      <c r="B96" s="45"/>
      <c r="C96" s="45"/>
      <c r="D96" s="45"/>
      <c r="E96" s="45"/>
      <c r="F96" s="45"/>
      <c r="G96" s="45"/>
      <c r="H96" s="45"/>
      <c r="I96" s="10"/>
    </row>
    <row r="97" spans="1:1" x14ac:dyDescent="0.2">
      <c r="A97" s="244" t="s">
        <v>581</v>
      </c>
    </row>
  </sheetData>
  <mergeCells count="51">
    <mergeCell ref="B91:C91"/>
    <mergeCell ref="A75:G75"/>
    <mergeCell ref="B76:G76"/>
    <mergeCell ref="A77:G77"/>
    <mergeCell ref="B78:H78"/>
    <mergeCell ref="A80:I84"/>
    <mergeCell ref="B31:G31"/>
    <mergeCell ref="A16:I16"/>
    <mergeCell ref="B34:G34"/>
    <mergeCell ref="B30:G30"/>
    <mergeCell ref="B32:G32"/>
    <mergeCell ref="B19:H19"/>
    <mergeCell ref="B21:H21"/>
    <mergeCell ref="A22:G22"/>
    <mergeCell ref="B70:G70"/>
    <mergeCell ref="B72:G72"/>
    <mergeCell ref="B71:G71"/>
    <mergeCell ref="B68:G68"/>
    <mergeCell ref="B33:G33"/>
    <mergeCell ref="A55:J59"/>
    <mergeCell ref="B74:G74"/>
    <mergeCell ref="A10:I10"/>
    <mergeCell ref="A1:I1"/>
    <mergeCell ref="A11:I11"/>
    <mergeCell ref="A12:I12"/>
    <mergeCell ref="A13:I13"/>
    <mergeCell ref="A4:I4"/>
    <mergeCell ref="A5:I5"/>
    <mergeCell ref="A6:I7"/>
    <mergeCell ref="A14:I14"/>
    <mergeCell ref="A61:A62"/>
    <mergeCell ref="A64:A65"/>
    <mergeCell ref="B64:I64"/>
    <mergeCell ref="B73:G73"/>
    <mergeCell ref="B69:G69"/>
    <mergeCell ref="A93:I93"/>
    <mergeCell ref="A94:I94"/>
    <mergeCell ref="A8:I9"/>
    <mergeCell ref="A15:I15"/>
    <mergeCell ref="A18:I18"/>
    <mergeCell ref="B20:H20"/>
    <mergeCell ref="B23:H23"/>
    <mergeCell ref="A24:G24"/>
    <mergeCell ref="A29:I29"/>
    <mergeCell ref="B35:G35"/>
    <mergeCell ref="B36:G36"/>
    <mergeCell ref="A37:G37"/>
    <mergeCell ref="A39:A45"/>
    <mergeCell ref="A47:A48"/>
    <mergeCell ref="A50:A51"/>
    <mergeCell ref="B50:I50"/>
  </mergeCells>
  <hyperlinks>
    <hyperlink ref="A97" r:id="rId1" xr:uid="{49DCB740-A402-48A1-8BF5-3CABBA36272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40" t="s">
        <v>111</v>
      </c>
      <c r="B2" s="441"/>
      <c r="C2" s="442"/>
      <c r="F2" s="440" t="s">
        <v>115</v>
      </c>
      <c r="G2" s="441"/>
      <c r="H2" s="442"/>
    </row>
    <row r="4" spans="1:8" x14ac:dyDescent="0.2">
      <c r="A4" s="13" t="s">
        <v>109</v>
      </c>
      <c r="F4" s="13" t="s">
        <v>109</v>
      </c>
    </row>
    <row r="5" spans="1:8" x14ac:dyDescent="0.2">
      <c r="A5" t="s">
        <v>110</v>
      </c>
      <c r="C5" s="10">
        <f>Serv.Limp!I45</f>
        <v>1262.1400000000001</v>
      </c>
      <c r="F5" t="s">
        <v>110</v>
      </c>
      <c r="H5" s="10">
        <f>Serv.Limp!I45</f>
        <v>1262.1400000000001</v>
      </c>
    </row>
    <row r="6" spans="1:8" x14ac:dyDescent="0.2">
      <c r="A6" t="s">
        <v>112</v>
      </c>
      <c r="C6" s="10">
        <f>Serv.Limp!I54</f>
        <v>257.89727333333337</v>
      </c>
      <c r="F6" t="s">
        <v>112</v>
      </c>
      <c r="H6" s="10">
        <f>Serv.Limp!I54</f>
        <v>257.89727333333337</v>
      </c>
    </row>
    <row r="7" spans="1:8" x14ac:dyDescent="0.2">
      <c r="A7" s="13" t="s">
        <v>113</v>
      </c>
      <c r="C7" s="5">
        <f>SUM(C5:C6)</f>
        <v>1520.0372733333334</v>
      </c>
      <c r="F7" s="13" t="s">
        <v>113</v>
      </c>
      <c r="H7" s="5">
        <f>SUM(H5:H6)</f>
        <v>1520.0372733333334</v>
      </c>
    </row>
    <row r="9" spans="1:8" x14ac:dyDescent="0.2">
      <c r="A9" s="13" t="s">
        <v>103</v>
      </c>
      <c r="C9" s="76">
        <f>(SUM(Serv.Limp!H67:H73))</f>
        <v>0.28800000000000003</v>
      </c>
      <c r="F9" s="13" t="s">
        <v>103</v>
      </c>
      <c r="H9" s="76">
        <f>Serv.Limp!H74</f>
        <v>0.08</v>
      </c>
    </row>
    <row r="10" spans="1:8" ht="13.5" thickBot="1" x14ac:dyDescent="0.25"/>
    <row r="11" spans="1:8" ht="13.5" thickBot="1" x14ac:dyDescent="0.25">
      <c r="A11" s="77" t="s">
        <v>114</v>
      </c>
      <c r="B11" s="78"/>
      <c r="C11" s="79">
        <f>C7*C9</f>
        <v>437.77073472000006</v>
      </c>
      <c r="F11" s="77" t="s">
        <v>116</v>
      </c>
      <c r="G11" s="78"/>
      <c r="H11" s="79">
        <f>H7*H9</f>
        <v>121.60298186666667</v>
      </c>
    </row>
    <row r="13" spans="1:8" ht="13.5" thickBot="1" x14ac:dyDescent="0.25"/>
    <row r="14" spans="1:8" ht="13.5" thickBot="1" x14ac:dyDescent="0.25">
      <c r="C14" s="437" t="s">
        <v>45</v>
      </c>
      <c r="D14" s="438"/>
      <c r="E14" s="438"/>
      <c r="F14" s="439"/>
    </row>
    <row r="16" spans="1:8" x14ac:dyDescent="0.2">
      <c r="C16" t="str">
        <f>A11</f>
        <v>Valor GPS</v>
      </c>
      <c r="F16" s="10">
        <f>C11</f>
        <v>437.77073472000006</v>
      </c>
    </row>
    <row r="17" spans="3:8" x14ac:dyDescent="0.2">
      <c r="C17" t="str">
        <f>F11</f>
        <v>Valor FGTS</v>
      </c>
      <c r="F17" s="10">
        <f>H11</f>
        <v>121.60298186666667</v>
      </c>
    </row>
    <row r="19" spans="3:8" x14ac:dyDescent="0.2">
      <c r="C19" s="13" t="s">
        <v>188</v>
      </c>
      <c r="F19" s="148">
        <f>C9+H9</f>
        <v>0.36800000000000005</v>
      </c>
      <c r="G19" s="13"/>
      <c r="H19" s="131"/>
    </row>
    <row r="20" spans="3:8" ht="13.5" thickBot="1" x14ac:dyDescent="0.25"/>
    <row r="21" spans="3:8" ht="13.5" thickBot="1" x14ac:dyDescent="0.25">
      <c r="C21" s="89" t="s">
        <v>46</v>
      </c>
      <c r="D21" s="132"/>
      <c r="E21" s="132"/>
      <c r="F21" s="133">
        <f>SUM(F16:F18)</f>
        <v>559.37371658666677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6" zoomScale="110" zoomScaleNormal="110" workbookViewId="0">
      <selection activeCell="E34" sqref="E34"/>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440" t="s">
        <v>180</v>
      </c>
      <c r="C2" s="441"/>
      <c r="D2" s="441"/>
      <c r="E2" s="442"/>
    </row>
    <row r="3" spans="2:7" x14ac:dyDescent="0.2">
      <c r="B3" s="81"/>
      <c r="E3" s="82"/>
      <c r="F3" s="65"/>
      <c r="G3" s="65"/>
    </row>
    <row r="4" spans="2:7" x14ac:dyDescent="0.2">
      <c r="B4" s="134" t="s">
        <v>174</v>
      </c>
      <c r="C4" s="75"/>
      <c r="D4" s="75"/>
      <c r="E4" s="206">
        <v>3.9</v>
      </c>
      <c r="G4" t="s">
        <v>471</v>
      </c>
    </row>
    <row r="5" spans="2:7" x14ac:dyDescent="0.2">
      <c r="B5" s="134" t="s">
        <v>170</v>
      </c>
      <c r="C5" s="75"/>
      <c r="D5" s="75"/>
      <c r="E5" s="205">
        <v>2</v>
      </c>
    </row>
    <row r="6" spans="2:7" x14ac:dyDescent="0.2">
      <c r="B6" s="134" t="s">
        <v>171</v>
      </c>
      <c r="C6" s="75"/>
      <c r="D6" s="75"/>
      <c r="E6" s="205">
        <v>22</v>
      </c>
    </row>
    <row r="7" spans="2:7" x14ac:dyDescent="0.2">
      <c r="B7" s="134" t="s">
        <v>172</v>
      </c>
      <c r="C7" s="75"/>
      <c r="D7" s="75"/>
      <c r="E7" s="212">
        <v>0.06</v>
      </c>
    </row>
    <row r="8" spans="2:7" x14ac:dyDescent="0.2">
      <c r="B8" s="81"/>
      <c r="E8" s="82"/>
    </row>
    <row r="9" spans="2:7" x14ac:dyDescent="0.2">
      <c r="B9" s="135" t="s">
        <v>176</v>
      </c>
      <c r="C9" s="75"/>
      <c r="D9" s="75"/>
      <c r="E9" s="137">
        <f>(E4*E5*E6)</f>
        <v>171.6</v>
      </c>
    </row>
    <row r="10" spans="2:7" x14ac:dyDescent="0.2">
      <c r="B10" s="135" t="s">
        <v>177</v>
      </c>
      <c r="C10" s="75"/>
      <c r="D10" s="75"/>
      <c r="E10" s="137">
        <f>Serv.Limp!I39*E7</f>
        <v>75.728400000000008</v>
      </c>
    </row>
    <row r="11" spans="2:7" ht="13.5" thickBot="1" x14ac:dyDescent="0.25">
      <c r="B11" s="81"/>
      <c r="E11" s="82"/>
    </row>
    <row r="12" spans="2:7" ht="13.5" thickBot="1" x14ac:dyDescent="0.25">
      <c r="B12" s="89" t="s">
        <v>173</v>
      </c>
      <c r="C12" s="90"/>
      <c r="D12" s="90"/>
      <c r="E12" s="133">
        <f>E9-E10</f>
        <v>95.871599999999987</v>
      </c>
    </row>
    <row r="13" spans="2:7" x14ac:dyDescent="0.2">
      <c r="E13" s="10"/>
    </row>
    <row r="14" spans="2:7" ht="13.5" thickBot="1" x14ac:dyDescent="0.25">
      <c r="E14" s="10"/>
    </row>
    <row r="15" spans="2:7" ht="13.5" thickBot="1" x14ac:dyDescent="0.25">
      <c r="B15" s="440" t="s">
        <v>179</v>
      </c>
      <c r="C15" s="441"/>
      <c r="D15" s="441"/>
      <c r="E15" s="442"/>
    </row>
    <row r="16" spans="2:7" x14ac:dyDescent="0.2">
      <c r="B16" s="81"/>
      <c r="E16" s="82"/>
    </row>
    <row r="17" spans="2:8" x14ac:dyDescent="0.2">
      <c r="B17" s="134" t="s">
        <v>175</v>
      </c>
      <c r="C17" s="75"/>
      <c r="D17" s="75"/>
      <c r="E17" s="206">
        <v>23.11</v>
      </c>
      <c r="G17" t="s">
        <v>420</v>
      </c>
    </row>
    <row r="18" spans="2:8" x14ac:dyDescent="0.2">
      <c r="B18" s="134" t="s">
        <v>171</v>
      </c>
      <c r="C18" s="75"/>
      <c r="D18" s="75"/>
      <c r="E18" s="205">
        <v>22</v>
      </c>
    </row>
    <row r="19" spans="2:8" x14ac:dyDescent="0.2">
      <c r="B19" s="134" t="s">
        <v>189</v>
      </c>
      <c r="C19" s="75"/>
      <c r="D19" s="75"/>
      <c r="E19" s="213">
        <v>0.01</v>
      </c>
    </row>
    <row r="20" spans="2:8" x14ac:dyDescent="0.2">
      <c r="B20" s="81"/>
      <c r="E20" s="82"/>
    </row>
    <row r="21" spans="2:8" x14ac:dyDescent="0.2">
      <c r="B21" s="135" t="s">
        <v>178</v>
      </c>
      <c r="C21" s="75"/>
      <c r="D21" s="75"/>
      <c r="E21" s="136">
        <f>E17*E18</f>
        <v>508.41999999999996</v>
      </c>
    </row>
    <row r="22" spans="2:8" x14ac:dyDescent="0.2">
      <c r="B22" s="135" t="s">
        <v>470</v>
      </c>
      <c r="C22" s="75"/>
      <c r="D22" s="75"/>
      <c r="E22" s="287">
        <v>88.04</v>
      </c>
      <c r="H22">
        <f>23.11*22</f>
        <v>508.41999999999996</v>
      </c>
    </row>
    <row r="23" spans="2:8" x14ac:dyDescent="0.2">
      <c r="B23" s="135" t="s">
        <v>177</v>
      </c>
      <c r="C23" s="75"/>
      <c r="D23" s="75"/>
      <c r="E23" s="136">
        <f>E21*E19</f>
        <v>5.0842000000000001</v>
      </c>
    </row>
    <row r="24" spans="2:8" ht="13.5" thickBot="1" x14ac:dyDescent="0.25">
      <c r="B24" s="81"/>
      <c r="E24" s="82"/>
    </row>
    <row r="25" spans="2:8" ht="13.5" thickBot="1" x14ac:dyDescent="0.25">
      <c r="B25" s="89" t="s">
        <v>187</v>
      </c>
      <c r="C25" s="90"/>
      <c r="D25" s="90"/>
      <c r="E25" s="133">
        <f>E21-E23+E22</f>
        <v>591.37579999999991</v>
      </c>
    </row>
    <row r="26" spans="2:8" x14ac:dyDescent="0.2">
      <c r="E26" s="10"/>
    </row>
    <row r="27" spans="2:8" ht="13.5" thickBot="1" x14ac:dyDescent="0.25">
      <c r="E27" s="10"/>
    </row>
    <row r="28" spans="2:8" ht="13.5" thickBot="1" x14ac:dyDescent="0.25">
      <c r="B28" s="440" t="s">
        <v>165</v>
      </c>
      <c r="C28" s="441"/>
      <c r="D28" s="441"/>
      <c r="E28" s="442"/>
    </row>
    <row r="29" spans="2:8" x14ac:dyDescent="0.2">
      <c r="B29" s="81"/>
      <c r="E29" s="82"/>
    </row>
    <row r="30" spans="2:8" x14ac:dyDescent="0.2">
      <c r="B30" s="134" t="s">
        <v>181</v>
      </c>
      <c r="C30" s="75"/>
      <c r="D30" s="75"/>
      <c r="E30" s="206">
        <v>81.99</v>
      </c>
    </row>
    <row r="31" spans="2:8" x14ac:dyDescent="0.2">
      <c r="B31" s="134" t="s">
        <v>190</v>
      </c>
      <c r="C31" s="75"/>
      <c r="D31" s="75"/>
      <c r="E31" s="323">
        <v>0.5</v>
      </c>
    </row>
    <row r="32" spans="2:8" ht="13.5" thickBot="1" x14ac:dyDescent="0.25">
      <c r="B32" s="81"/>
      <c r="E32" s="82"/>
    </row>
    <row r="33" spans="2:28" ht="13.5" thickBot="1" x14ac:dyDescent="0.25">
      <c r="B33" s="89" t="s">
        <v>184</v>
      </c>
      <c r="C33" s="90"/>
      <c r="D33" s="90"/>
      <c r="E33" s="133">
        <f>E30-(E30*E31)</f>
        <v>40.994999999999997</v>
      </c>
    </row>
    <row r="34" spans="2:28" x14ac:dyDescent="0.2">
      <c r="E34" s="10"/>
    </row>
    <row r="35" spans="2:28" ht="13.5" customHeight="1" thickBot="1" x14ac:dyDescent="0.25">
      <c r="E35" s="10"/>
      <c r="S35" s="445"/>
      <c r="T35" s="445"/>
      <c r="U35" s="445"/>
      <c r="V35" s="445"/>
      <c r="W35" s="445"/>
      <c r="X35" s="445"/>
      <c r="Y35" s="445"/>
      <c r="Z35" s="445"/>
      <c r="AA35" s="186"/>
    </row>
    <row r="36" spans="2:28" ht="13.5" thickBot="1" x14ac:dyDescent="0.25">
      <c r="B36" s="440" t="s">
        <v>166</v>
      </c>
      <c r="C36" s="441"/>
      <c r="D36" s="441"/>
      <c r="E36" s="442"/>
      <c r="S36" s="445"/>
      <c r="T36" s="445"/>
      <c r="U36" s="445"/>
      <c r="V36" s="445"/>
      <c r="W36" s="445"/>
      <c r="X36" s="445"/>
      <c r="Y36" s="445"/>
      <c r="Z36" s="445"/>
      <c r="AA36" s="186"/>
    </row>
    <row r="37" spans="2:28" x14ac:dyDescent="0.2">
      <c r="B37" s="139"/>
      <c r="C37" s="140"/>
      <c r="D37" s="140"/>
      <c r="E37" s="141"/>
      <c r="S37" s="445"/>
      <c r="T37" s="445"/>
      <c r="U37" s="445"/>
      <c r="V37" s="445"/>
      <c r="W37" s="445"/>
      <c r="X37" s="445"/>
      <c r="Y37" s="445"/>
      <c r="Z37" s="445"/>
      <c r="AA37" s="186"/>
    </row>
    <row r="38" spans="2:28" x14ac:dyDescent="0.2">
      <c r="B38" s="134" t="s">
        <v>183</v>
      </c>
      <c r="C38" s="75"/>
      <c r="D38" s="75"/>
      <c r="E38" s="206"/>
      <c r="S38" s="445"/>
      <c r="T38" s="445"/>
      <c r="U38" s="445"/>
      <c r="V38" s="445"/>
      <c r="W38" s="445"/>
      <c r="X38" s="445"/>
      <c r="Y38" s="445"/>
      <c r="Z38" s="445"/>
      <c r="AA38" s="186"/>
    </row>
    <row r="39" spans="2:28" x14ac:dyDescent="0.2">
      <c r="B39" s="134" t="s">
        <v>190</v>
      </c>
      <c r="C39" s="75"/>
      <c r="D39" s="75"/>
      <c r="E39" s="205">
        <v>0</v>
      </c>
      <c r="S39" s="445"/>
      <c r="T39" s="445"/>
      <c r="U39" s="445"/>
      <c r="V39" s="445"/>
      <c r="W39" s="445"/>
      <c r="X39" s="445"/>
      <c r="Y39" s="445"/>
      <c r="Z39" s="445"/>
      <c r="AA39" s="186"/>
    </row>
    <row r="40" spans="2:28" x14ac:dyDescent="0.2">
      <c r="B40" s="134" t="s">
        <v>169</v>
      </c>
      <c r="C40" s="75"/>
      <c r="D40" s="138"/>
      <c r="E40" s="214">
        <v>9.5500000000000004E-5</v>
      </c>
      <c r="S40" s="186"/>
      <c r="T40" s="186"/>
      <c r="U40" s="186"/>
      <c r="V40" s="186"/>
      <c r="W40" s="186"/>
      <c r="X40" s="186"/>
      <c r="Y40" s="186"/>
      <c r="Z40" s="186"/>
      <c r="AA40" s="186"/>
    </row>
    <row r="41" spans="2:28" ht="13.5" thickBot="1" x14ac:dyDescent="0.25">
      <c r="B41" s="142"/>
      <c r="C41" s="143"/>
      <c r="D41" s="143"/>
      <c r="E41" s="144"/>
      <c r="S41" s="186"/>
      <c r="T41" s="186"/>
      <c r="U41" s="186"/>
      <c r="V41" s="186"/>
      <c r="W41" s="186"/>
      <c r="X41" s="186"/>
      <c r="Y41" s="186"/>
      <c r="Z41" s="186"/>
      <c r="AA41" s="186"/>
    </row>
    <row r="42" spans="2:28" ht="13.5" thickBot="1" x14ac:dyDescent="0.25">
      <c r="B42" s="89" t="s">
        <v>185</v>
      </c>
      <c r="C42" s="90"/>
      <c r="D42" s="90"/>
      <c r="E42" s="133">
        <f>E38-E39</f>
        <v>0</v>
      </c>
    </row>
    <row r="43" spans="2:28" x14ac:dyDescent="0.2">
      <c r="E43" s="10"/>
    </row>
    <row r="44" spans="2:28" ht="15.75" thickBot="1" x14ac:dyDescent="0.25">
      <c r="E44" s="10"/>
      <c r="G44" s="163"/>
      <c r="H44" s="164"/>
      <c r="I44" s="164"/>
      <c r="J44" s="164"/>
      <c r="K44" s="67"/>
      <c r="M44" s="164"/>
      <c r="N44" s="164"/>
      <c r="O44" s="164"/>
      <c r="P44" s="164"/>
      <c r="Q44" s="164"/>
      <c r="AB44" t="s">
        <v>236</v>
      </c>
    </row>
    <row r="45" spans="2:28" ht="13.5" thickBot="1" x14ac:dyDescent="0.25">
      <c r="B45" s="440" t="s">
        <v>186</v>
      </c>
      <c r="C45" s="441"/>
      <c r="D45" s="441"/>
      <c r="E45" s="442"/>
      <c r="AB45" t="s">
        <v>237</v>
      </c>
    </row>
    <row r="46" spans="2:28" x14ac:dyDescent="0.2">
      <c r="B46" s="139"/>
      <c r="C46" s="140"/>
      <c r="D46" s="140"/>
      <c r="E46" s="141"/>
      <c r="AB46" t="s">
        <v>238</v>
      </c>
    </row>
    <row r="47" spans="2:28" x14ac:dyDescent="0.2">
      <c r="B47" s="134" t="s">
        <v>226</v>
      </c>
      <c r="C47" s="75"/>
      <c r="D47" s="75"/>
      <c r="E47" s="206"/>
    </row>
    <row r="48" spans="2:28" x14ac:dyDescent="0.2">
      <c r="B48" s="134" t="s">
        <v>227</v>
      </c>
      <c r="C48" s="75"/>
      <c r="D48" s="75"/>
      <c r="E48" s="206"/>
    </row>
    <row r="49" spans="2:20" x14ac:dyDescent="0.2">
      <c r="B49" s="134" t="s">
        <v>228</v>
      </c>
      <c r="C49" s="75"/>
      <c r="D49" s="138"/>
      <c r="E49" s="215"/>
    </row>
    <row r="50" spans="2:20" ht="13.5" thickBot="1" x14ac:dyDescent="0.25">
      <c r="B50" s="142" t="s">
        <v>244</v>
      </c>
      <c r="C50" s="143"/>
      <c r="D50" s="143"/>
      <c r="E50" s="189">
        <v>1</v>
      </c>
    </row>
    <row r="51" spans="2:20" ht="13.5" thickBot="1" x14ac:dyDescent="0.25">
      <c r="B51" s="89" t="s">
        <v>243</v>
      </c>
      <c r="C51" s="90"/>
      <c r="D51" s="90"/>
      <c r="E51" s="187">
        <f>((E47*E49)+(E48*E49))/E50</f>
        <v>0</v>
      </c>
    </row>
    <row r="52" spans="2:20" ht="13.5" thickBot="1" x14ac:dyDescent="0.25">
      <c r="B52" s="96" t="s">
        <v>235</v>
      </c>
      <c r="C52" s="90"/>
      <c r="D52" s="90"/>
      <c r="E52" s="188">
        <f>E51/12</f>
        <v>0</v>
      </c>
    </row>
    <row r="53" spans="2:20" ht="13.5" thickBot="1" x14ac:dyDescent="0.25"/>
    <row r="54" spans="2:20" ht="13.5" thickBot="1" x14ac:dyDescent="0.25">
      <c r="B54" s="440" t="s">
        <v>167</v>
      </c>
      <c r="C54" s="441"/>
      <c r="D54" s="441"/>
      <c r="E54" s="442"/>
    </row>
    <row r="55" spans="2:20" x14ac:dyDescent="0.2">
      <c r="B55" s="145"/>
      <c r="C55" s="146"/>
      <c r="D55" s="146"/>
      <c r="E55" s="147"/>
    </row>
    <row r="56" spans="2:20" x14ac:dyDescent="0.2">
      <c r="B56" s="149" t="s">
        <v>168</v>
      </c>
      <c r="C56" s="75"/>
      <c r="D56" s="75"/>
      <c r="E56" s="206">
        <v>222.36</v>
      </c>
    </row>
    <row r="57" spans="2:20" ht="12.75" customHeight="1" x14ac:dyDescent="0.2">
      <c r="B57" s="149" t="s">
        <v>169</v>
      </c>
      <c r="C57" s="75"/>
      <c r="D57" s="75"/>
      <c r="E57" s="205">
        <v>1.9900000000000001E-2</v>
      </c>
      <c r="G57" s="445" t="s">
        <v>240</v>
      </c>
      <c r="H57" s="445"/>
      <c r="I57" s="445"/>
      <c r="J57" s="445"/>
      <c r="K57" s="445"/>
      <c r="L57" s="445"/>
      <c r="M57" s="445"/>
      <c r="N57" s="445"/>
      <c r="O57" s="445"/>
      <c r="P57" s="445"/>
      <c r="Q57" s="445"/>
      <c r="R57" s="445"/>
      <c r="S57" s="445"/>
      <c r="T57" s="445"/>
    </row>
    <row r="58" spans="2:20" ht="13.5" customHeight="1" thickBot="1" x14ac:dyDescent="0.25">
      <c r="B58" s="142" t="s">
        <v>241</v>
      </c>
      <c r="C58" s="143"/>
      <c r="D58" s="143"/>
      <c r="E58" s="216">
        <v>2</v>
      </c>
      <c r="G58" s="445" t="s">
        <v>242</v>
      </c>
      <c r="H58" s="445"/>
      <c r="I58" s="445"/>
      <c r="J58" s="445"/>
      <c r="K58" s="445"/>
      <c r="L58" s="445"/>
      <c r="M58" s="445"/>
      <c r="N58" s="445"/>
      <c r="O58" s="445"/>
      <c r="P58" s="445"/>
      <c r="Q58" s="445"/>
      <c r="R58" s="445"/>
      <c r="S58" s="445"/>
      <c r="T58" s="445"/>
    </row>
    <row r="59" spans="2:20" ht="13.5" thickBot="1" x14ac:dyDescent="0.25">
      <c r="B59" s="204" t="s">
        <v>243</v>
      </c>
      <c r="C59" s="90"/>
      <c r="D59" s="90"/>
      <c r="E59" s="187">
        <f>E56*E57*E58</f>
        <v>8.8499280000000002</v>
      </c>
      <c r="G59" s="445"/>
      <c r="H59" s="445"/>
      <c r="I59" s="445"/>
      <c r="J59" s="445"/>
      <c r="K59" s="445"/>
      <c r="L59" s="445"/>
      <c r="M59" s="445"/>
      <c r="N59" s="445"/>
      <c r="O59" s="445"/>
      <c r="P59" s="445"/>
      <c r="Q59" s="445"/>
      <c r="R59" s="445"/>
      <c r="S59" s="445"/>
      <c r="T59" s="445"/>
    </row>
    <row r="60" spans="2:20" ht="13.5" thickBot="1" x14ac:dyDescent="0.25">
      <c r="B60" s="96" t="s">
        <v>235</v>
      </c>
      <c r="C60" s="90"/>
      <c r="D60" s="90"/>
      <c r="E60" s="188">
        <f>E59/12</f>
        <v>0.73749399999999998</v>
      </c>
    </row>
    <row r="63" spans="2:20" x14ac:dyDescent="0.2">
      <c r="B63" s="443" t="s">
        <v>182</v>
      </c>
      <c r="C63" s="444"/>
      <c r="D63" s="444"/>
      <c r="E63" s="444"/>
      <c r="F63" s="444"/>
      <c r="G63" s="444"/>
      <c r="H63" s="444"/>
      <c r="I63" s="444"/>
      <c r="J63" s="444"/>
      <c r="K63" s="444"/>
      <c r="L63" s="444"/>
      <c r="M63" s="444"/>
      <c r="N63" s="444"/>
    </row>
    <row r="64" spans="2:20" x14ac:dyDescent="0.2">
      <c r="B64" s="444"/>
      <c r="C64" s="444"/>
      <c r="D64" s="444"/>
      <c r="E64" s="444"/>
      <c r="F64" s="444"/>
      <c r="G64" s="444"/>
      <c r="H64" s="444"/>
      <c r="I64" s="444"/>
      <c r="J64" s="444"/>
      <c r="K64" s="444"/>
      <c r="L64" s="444"/>
      <c r="M64" s="444"/>
      <c r="N64" s="444"/>
    </row>
    <row r="65" spans="2:14" x14ac:dyDescent="0.2">
      <c r="B65" s="444"/>
      <c r="C65" s="444"/>
      <c r="D65" s="444"/>
      <c r="E65" s="444"/>
      <c r="F65" s="444"/>
      <c r="G65" s="444"/>
      <c r="H65" s="444"/>
      <c r="I65" s="444"/>
      <c r="J65" s="444"/>
      <c r="K65" s="444"/>
      <c r="L65" s="444"/>
      <c r="M65" s="444"/>
      <c r="N65" s="444"/>
    </row>
    <row r="66" spans="2:14" x14ac:dyDescent="0.2">
      <c r="B66" s="444"/>
      <c r="C66" s="444"/>
      <c r="D66" s="444"/>
      <c r="E66" s="444"/>
      <c r="F66" s="444"/>
      <c r="G66" s="444"/>
      <c r="H66" s="444"/>
      <c r="I66" s="444"/>
      <c r="J66" s="444"/>
      <c r="K66" s="444"/>
      <c r="L66" s="444"/>
      <c r="M66" s="444"/>
      <c r="N66" s="444"/>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320</v>
      </c>
    </row>
    <row r="3" spans="1:8" ht="13.5" thickBot="1" x14ac:dyDescent="0.25">
      <c r="A3" s="62"/>
    </row>
    <row r="4" spans="1:8" ht="13.5" thickBot="1" x14ac:dyDescent="0.25">
      <c r="A4" s="449" t="s">
        <v>101</v>
      </c>
      <c r="B4" s="450"/>
      <c r="C4" s="450"/>
      <c r="D4" s="450"/>
      <c r="E4" s="451"/>
      <c r="H4" s="13" t="s">
        <v>321</v>
      </c>
    </row>
    <row r="5" spans="1:8" ht="13.5" thickBot="1" x14ac:dyDescent="0.25">
      <c r="A5" s="452" t="s">
        <v>102</v>
      </c>
      <c r="B5" s="452"/>
      <c r="C5" s="452"/>
      <c r="D5" s="452"/>
      <c r="E5" s="93" t="s">
        <v>103</v>
      </c>
    </row>
    <row r="6" spans="1:8" x14ac:dyDescent="0.2">
      <c r="A6" s="70" t="s">
        <v>104</v>
      </c>
      <c r="B6" s="75"/>
      <c r="C6" s="75"/>
      <c r="D6" s="75"/>
      <c r="E6" s="219">
        <v>88.61</v>
      </c>
      <c r="F6" s="150" t="s">
        <v>191</v>
      </c>
      <c r="G6" s="217">
        <v>0.5</v>
      </c>
      <c r="H6" t="s">
        <v>192</v>
      </c>
    </row>
    <row r="7" spans="1:8" ht="13.5" thickBot="1" x14ac:dyDescent="0.25">
      <c r="A7" s="70" t="s">
        <v>106</v>
      </c>
      <c r="B7" s="75"/>
      <c r="C7" s="75"/>
      <c r="D7" s="75"/>
      <c r="E7" s="220">
        <v>1.35</v>
      </c>
      <c r="G7" s="218">
        <v>0.5</v>
      </c>
      <c r="H7" t="s">
        <v>193</v>
      </c>
    </row>
    <row r="8" spans="1:8" ht="13.5" thickBot="1" x14ac:dyDescent="0.25">
      <c r="A8" s="73" t="s">
        <v>105</v>
      </c>
      <c r="B8" s="74"/>
      <c r="C8" s="74"/>
      <c r="D8" s="74"/>
      <c r="E8" s="221">
        <v>10.039999999999999</v>
      </c>
    </row>
    <row r="9" spans="1:8" ht="13.5" thickBot="1" x14ac:dyDescent="0.25">
      <c r="A9" s="62"/>
    </row>
    <row r="10" spans="1:8" ht="13.5" thickBot="1" x14ac:dyDescent="0.25">
      <c r="A10" s="449" t="s">
        <v>101</v>
      </c>
      <c r="B10" s="450"/>
      <c r="C10" s="450"/>
      <c r="D10" s="450"/>
      <c r="E10" s="451"/>
    </row>
    <row r="11" spans="1:8" ht="13.5" thickBot="1" x14ac:dyDescent="0.25">
      <c r="A11" s="452" t="s">
        <v>102</v>
      </c>
      <c r="B11" s="452"/>
      <c r="C11" s="452"/>
      <c r="D11" s="452"/>
      <c r="E11" s="93" t="s">
        <v>103</v>
      </c>
    </row>
    <row r="12" spans="1:8" x14ac:dyDescent="0.2">
      <c r="A12" s="71" t="s">
        <v>107</v>
      </c>
      <c r="B12" s="72"/>
      <c r="C12" s="72"/>
      <c r="D12" s="72"/>
      <c r="E12" s="222">
        <f>E6*G6</f>
        <v>44.305</v>
      </c>
    </row>
    <row r="13" spans="1:8" ht="13.5" thickBot="1" x14ac:dyDescent="0.25">
      <c r="A13" s="70" t="s">
        <v>108</v>
      </c>
      <c r="B13" s="75"/>
      <c r="C13" s="75"/>
      <c r="D13" s="75"/>
      <c r="E13" s="223">
        <f>E6*G7</f>
        <v>44.305</v>
      </c>
    </row>
    <row r="14" spans="1:8" ht="13.5" thickBot="1" x14ac:dyDescent="0.25">
      <c r="A14" s="62"/>
    </row>
    <row r="15" spans="1:8" ht="13.5" thickBot="1" x14ac:dyDescent="0.25">
      <c r="A15" s="89" t="s">
        <v>120</v>
      </c>
      <c r="B15" s="90"/>
      <c r="C15" s="225">
        <v>12</v>
      </c>
      <c r="E15" s="89" t="s">
        <v>120</v>
      </c>
      <c r="F15" s="90"/>
      <c r="G15" s="224">
        <v>18</v>
      </c>
      <c r="H15" s="45" t="s">
        <v>322</v>
      </c>
    </row>
    <row r="16" spans="1:8" ht="13.5" thickBot="1" x14ac:dyDescent="0.25">
      <c r="A16" s="62"/>
      <c r="E16" s="62"/>
    </row>
    <row r="17" spans="1:16" ht="13.5" thickBot="1" x14ac:dyDescent="0.25">
      <c r="A17" s="453" t="s">
        <v>117</v>
      </c>
      <c r="B17" s="454"/>
      <c r="C17" s="455"/>
      <c r="E17" s="453" t="s">
        <v>117</v>
      </c>
      <c r="F17" s="454"/>
      <c r="G17" s="455"/>
    </row>
    <row r="18" spans="1:16" x14ac:dyDescent="0.2">
      <c r="A18" s="81"/>
      <c r="C18" s="82"/>
      <c r="E18" s="81"/>
      <c r="G18" s="82"/>
    </row>
    <row r="19" spans="1:16" x14ac:dyDescent="0.2">
      <c r="A19" s="83" t="s">
        <v>109</v>
      </c>
      <c r="C19" s="82"/>
      <c r="E19" s="83" t="s">
        <v>109</v>
      </c>
      <c r="G19" s="82"/>
    </row>
    <row r="20" spans="1:16" x14ac:dyDescent="0.2">
      <c r="A20" s="81" t="s">
        <v>110</v>
      </c>
      <c r="C20" s="84">
        <f>Serv.Limp!I45</f>
        <v>1262.1400000000001</v>
      </c>
      <c r="E20" s="81" t="s">
        <v>110</v>
      </c>
      <c r="G20" s="84">
        <f>Serv.Limp!I45</f>
        <v>1262.1400000000001</v>
      </c>
    </row>
    <row r="21" spans="1:16" x14ac:dyDescent="0.2">
      <c r="A21" s="81" t="s">
        <v>118</v>
      </c>
      <c r="C21" s="84">
        <f>Serv.Limp!I102</f>
        <v>1550.0440353333331</v>
      </c>
      <c r="E21" s="81" t="s">
        <v>118</v>
      </c>
      <c r="G21" s="84">
        <f>Serv.Limp!I102</f>
        <v>1550.0440353333331</v>
      </c>
    </row>
    <row r="22" spans="1:16" x14ac:dyDescent="0.2">
      <c r="A22" s="81" t="s">
        <v>119</v>
      </c>
      <c r="C22" s="84">
        <f>-'Mód2.2'!C11</f>
        <v>-437.77073472000006</v>
      </c>
      <c r="D22" s="158" t="s">
        <v>196</v>
      </c>
      <c r="E22" s="81" t="s">
        <v>119</v>
      </c>
      <c r="G22" s="84">
        <f>-'Mód2.2'!C11</f>
        <v>-437.77073472000006</v>
      </c>
    </row>
    <row r="23" spans="1:16" x14ac:dyDescent="0.2">
      <c r="A23" s="83" t="s">
        <v>113</v>
      </c>
      <c r="C23" s="85">
        <f>SUM(C20:C22)</f>
        <v>2374.4133006133334</v>
      </c>
      <c r="E23" s="83" t="s">
        <v>113</v>
      </c>
      <c r="G23" s="85">
        <f>SUM(G20:G22)</f>
        <v>2374.4133006133334</v>
      </c>
    </row>
    <row r="24" spans="1:16" x14ac:dyDescent="0.2">
      <c r="A24" s="81"/>
      <c r="C24" s="82"/>
      <c r="E24" s="81"/>
      <c r="G24" s="82"/>
    </row>
    <row r="25" spans="1:16" x14ac:dyDescent="0.2">
      <c r="A25" s="83" t="s">
        <v>120</v>
      </c>
      <c r="C25" s="88">
        <f>C15</f>
        <v>12</v>
      </c>
      <c r="E25" s="83" t="s">
        <v>120</v>
      </c>
      <c r="G25" s="88">
        <f>G15</f>
        <v>18</v>
      </c>
    </row>
    <row r="26" spans="1:16" x14ac:dyDescent="0.2">
      <c r="A26" s="83" t="s">
        <v>123</v>
      </c>
      <c r="C26" s="128">
        <f>E12</f>
        <v>44.305</v>
      </c>
      <c r="E26" s="83" t="s">
        <v>123</v>
      </c>
      <c r="G26" s="128">
        <f>E12</f>
        <v>44.305</v>
      </c>
    </row>
    <row r="27" spans="1:16" ht="13.5" thickBot="1" x14ac:dyDescent="0.25">
      <c r="A27" s="81"/>
      <c r="C27" s="82"/>
      <c r="E27" s="81"/>
      <c r="G27" s="82"/>
    </row>
    <row r="28" spans="1:16" ht="13.5" thickBot="1" x14ac:dyDescent="0.25">
      <c r="A28" s="77" t="s">
        <v>125</v>
      </c>
      <c r="B28" s="78"/>
      <c r="C28" s="92">
        <f>C23/C25*C26%</f>
        <v>87.665317736394783</v>
      </c>
      <c r="E28" s="159" t="s">
        <v>208</v>
      </c>
      <c r="F28" s="78"/>
      <c r="G28" s="92">
        <f>G23/G25*G26%</f>
        <v>58.44354515759651</v>
      </c>
    </row>
    <row r="29" spans="1:16" ht="13.5" thickBot="1" x14ac:dyDescent="0.25"/>
    <row r="30" spans="1:16" ht="13.5" thickBot="1" x14ac:dyDescent="0.25">
      <c r="A30" s="440" t="s">
        <v>194</v>
      </c>
      <c r="B30" s="441"/>
      <c r="C30" s="441"/>
      <c r="D30" s="441"/>
      <c r="E30" s="441"/>
      <c r="F30" s="441"/>
      <c r="G30" s="442"/>
      <c r="J30" s="440" t="s">
        <v>194</v>
      </c>
      <c r="K30" s="441"/>
      <c r="L30" s="441"/>
      <c r="M30" s="441"/>
      <c r="N30" s="441"/>
      <c r="O30" s="441"/>
      <c r="P30" s="442"/>
    </row>
    <row r="31" spans="1:16" x14ac:dyDescent="0.2">
      <c r="A31" s="81"/>
      <c r="G31" s="82"/>
      <c r="J31" s="81"/>
      <c r="P31" s="82"/>
    </row>
    <row r="32" spans="1:16" x14ac:dyDescent="0.2">
      <c r="A32" s="83" t="s">
        <v>109</v>
      </c>
      <c r="G32" s="82"/>
      <c r="J32" s="83" t="s">
        <v>109</v>
      </c>
      <c r="P32" s="82"/>
    </row>
    <row r="33" spans="1:19" x14ac:dyDescent="0.2">
      <c r="A33" s="81" t="s">
        <v>110</v>
      </c>
      <c r="G33" s="84">
        <f>Serv.Limp!I45</f>
        <v>1262.1400000000001</v>
      </c>
      <c r="J33" s="81" t="s">
        <v>115</v>
      </c>
      <c r="P33" s="84">
        <f>'Mód2.2'!H11</f>
        <v>121.60298186666667</v>
      </c>
    </row>
    <row r="34" spans="1:19" x14ac:dyDescent="0.2">
      <c r="A34" s="81" t="s">
        <v>112</v>
      </c>
      <c r="G34" s="84">
        <f>Serv.Limp!I54</f>
        <v>257.89727333333337</v>
      </c>
      <c r="J34" s="81"/>
      <c r="P34" s="84"/>
    </row>
    <row r="35" spans="1:19" x14ac:dyDescent="0.2">
      <c r="A35" s="83" t="s">
        <v>113</v>
      </c>
      <c r="G35" s="85">
        <f>SUM(G33:G34)</f>
        <v>1520.0372733333334</v>
      </c>
      <c r="H35" s="464" t="s">
        <v>196</v>
      </c>
      <c r="I35" s="465"/>
      <c r="J35" s="83" t="s">
        <v>113</v>
      </c>
      <c r="P35" s="85">
        <f>SUM(P33:P34)</f>
        <v>121.60298186666667</v>
      </c>
    </row>
    <row r="36" spans="1:19" x14ac:dyDescent="0.2">
      <c r="A36" s="81"/>
      <c r="G36" s="82"/>
      <c r="J36" s="81"/>
      <c r="P36" s="82"/>
    </row>
    <row r="37" spans="1:19" x14ac:dyDescent="0.2">
      <c r="A37" s="83" t="s">
        <v>121</v>
      </c>
      <c r="G37" s="86">
        <f>Serv.Limp!H74</f>
        <v>0.08</v>
      </c>
      <c r="J37" s="83"/>
      <c r="P37" s="86"/>
    </row>
    <row r="38" spans="1:19" x14ac:dyDescent="0.2">
      <c r="A38" s="83" t="s">
        <v>122</v>
      </c>
      <c r="G38" s="86">
        <v>0.4</v>
      </c>
      <c r="J38" s="83" t="s">
        <v>122</v>
      </c>
      <c r="P38" s="86">
        <v>0.4</v>
      </c>
    </row>
    <row r="39" spans="1:19" x14ac:dyDescent="0.2">
      <c r="A39" s="83" t="s">
        <v>123</v>
      </c>
      <c r="C39" s="87"/>
      <c r="G39" s="128">
        <f>E12</f>
        <v>44.305</v>
      </c>
      <c r="J39" s="83" t="s">
        <v>123</v>
      </c>
      <c r="L39" s="87"/>
      <c r="P39" s="128">
        <f>E12</f>
        <v>44.305</v>
      </c>
    </row>
    <row r="40" spans="1:19" ht="13.5" thickBot="1" x14ac:dyDescent="0.25">
      <c r="A40" s="81"/>
      <c r="G40" s="82"/>
      <c r="J40" s="81"/>
      <c r="P40" s="82"/>
    </row>
    <row r="41" spans="1:19" ht="13.5" thickBot="1" x14ac:dyDescent="0.25">
      <c r="A41" s="440" t="s">
        <v>126</v>
      </c>
      <c r="B41" s="441"/>
      <c r="C41" s="441"/>
      <c r="D41" s="441"/>
      <c r="E41" s="441"/>
      <c r="F41" s="441"/>
      <c r="G41" s="92">
        <f>G35*G37*G38*G39%</f>
        <v>21.550480446410667</v>
      </c>
      <c r="J41" s="462" t="s">
        <v>195</v>
      </c>
      <c r="K41" s="463"/>
      <c r="L41" s="463"/>
      <c r="M41" s="463"/>
      <c r="N41" s="463"/>
      <c r="O41" s="463"/>
      <c r="P41" s="92">
        <f>P35*P38*P39%</f>
        <v>21.550480446410667</v>
      </c>
    </row>
    <row r="43" spans="1:19" ht="13.5" thickBot="1" x14ac:dyDescent="0.25"/>
    <row r="44" spans="1:19" ht="13.5" thickBot="1" x14ac:dyDescent="0.25">
      <c r="A44" s="446" t="s">
        <v>124</v>
      </c>
      <c r="B44" s="447"/>
      <c r="C44" s="448"/>
      <c r="E44" s="446" t="s">
        <v>124</v>
      </c>
      <c r="F44" s="447"/>
      <c r="G44" s="448"/>
    </row>
    <row r="45" spans="1:19" x14ac:dyDescent="0.2">
      <c r="A45" s="81"/>
      <c r="C45" s="82"/>
      <c r="E45" s="81"/>
      <c r="G45" s="82"/>
      <c r="J45" s="129" t="s">
        <v>148</v>
      </c>
    </row>
    <row r="46" spans="1:19" x14ac:dyDescent="0.2">
      <c r="A46" s="83" t="s">
        <v>109</v>
      </c>
      <c r="C46" s="82"/>
      <c r="E46" s="83" t="s">
        <v>109</v>
      </c>
      <c r="G46" s="82"/>
    </row>
    <row r="47" spans="1:19" ht="12.75" customHeight="1" x14ac:dyDescent="0.2">
      <c r="A47" s="81" t="s">
        <v>110</v>
      </c>
      <c r="C47" s="84">
        <f>Serv.Limp!I45</f>
        <v>1262.1400000000001</v>
      </c>
      <c r="E47" s="81" t="s">
        <v>110</v>
      </c>
      <c r="G47" s="84">
        <f>Serv.Limp!I45</f>
        <v>1262.1400000000001</v>
      </c>
      <c r="J47" s="445" t="s">
        <v>340</v>
      </c>
      <c r="K47" s="445"/>
      <c r="L47" s="445"/>
      <c r="M47" s="445"/>
      <c r="N47" s="445"/>
      <c r="O47" s="445"/>
      <c r="P47" s="445"/>
      <c r="Q47" s="445"/>
      <c r="R47" s="445"/>
      <c r="S47" s="445"/>
    </row>
    <row r="48" spans="1:19" x14ac:dyDescent="0.2">
      <c r="A48" s="81" t="s">
        <v>118</v>
      </c>
      <c r="C48" s="84">
        <f>Serv.Limp!I102</f>
        <v>1550.0440353333331</v>
      </c>
      <c r="E48" s="81" t="s">
        <v>118</v>
      </c>
      <c r="G48" s="84">
        <f>Serv.Limp!I102</f>
        <v>1550.0440353333331</v>
      </c>
      <c r="H48" s="65"/>
      <c r="I48" s="65"/>
      <c r="J48" s="445"/>
      <c r="K48" s="445"/>
      <c r="L48" s="445"/>
      <c r="M48" s="445"/>
      <c r="N48" s="445"/>
      <c r="O48" s="445"/>
      <c r="P48" s="445"/>
      <c r="Q48" s="445"/>
      <c r="R48" s="445"/>
      <c r="S48" s="445"/>
    </row>
    <row r="49" spans="1:19" x14ac:dyDescent="0.2">
      <c r="A49" s="83" t="s">
        <v>113</v>
      </c>
      <c r="C49" s="85">
        <f>SUM(C47:C48)</f>
        <v>2812.1840353333332</v>
      </c>
      <c r="D49" s="158" t="s">
        <v>196</v>
      </c>
      <c r="E49" s="83" t="s">
        <v>113</v>
      </c>
      <c r="G49" s="85">
        <f>SUM(G47:G48)</f>
        <v>2812.1840353333332</v>
      </c>
      <c r="H49" s="466" t="s">
        <v>196</v>
      </c>
      <c r="I49" s="466"/>
      <c r="J49" s="445"/>
      <c r="K49" s="445"/>
      <c r="L49" s="445"/>
      <c r="M49" s="445"/>
      <c r="N49" s="445"/>
      <c r="O49" s="445"/>
      <c r="P49" s="445"/>
      <c r="Q49" s="445"/>
      <c r="R49" s="445"/>
      <c r="S49" s="445"/>
    </row>
    <row r="50" spans="1:19" x14ac:dyDescent="0.2">
      <c r="A50" s="81"/>
      <c r="C50" s="82"/>
      <c r="E50" s="81"/>
      <c r="G50" s="82"/>
      <c r="J50" s="445"/>
      <c r="K50" s="445"/>
      <c r="L50" s="445"/>
      <c r="M50" s="445"/>
      <c r="N50" s="445"/>
      <c r="O50" s="445"/>
      <c r="P50" s="445"/>
      <c r="Q50" s="445"/>
      <c r="R50" s="445"/>
      <c r="S50" s="445"/>
    </row>
    <row r="51" spans="1:19" ht="13.5" thickBot="1" x14ac:dyDescent="0.25">
      <c r="A51" s="83" t="s">
        <v>120</v>
      </c>
      <c r="C51" s="88">
        <f>C15</f>
        <v>12</v>
      </c>
      <c r="E51" s="83" t="s">
        <v>120</v>
      </c>
      <c r="G51" s="88">
        <f>G15</f>
        <v>18</v>
      </c>
      <c r="J51" s="445"/>
      <c r="K51" s="445"/>
      <c r="L51" s="445"/>
      <c r="M51" s="445"/>
      <c r="N51" s="445"/>
      <c r="O51" s="445"/>
      <c r="P51" s="445"/>
      <c r="Q51" s="445"/>
      <c r="R51" s="445"/>
      <c r="S51" s="445"/>
    </row>
    <row r="52" spans="1:19" ht="13.5" thickBot="1" x14ac:dyDescent="0.25">
      <c r="A52" s="83" t="s">
        <v>123</v>
      </c>
      <c r="C52" s="128">
        <f>E13</f>
        <v>44.305</v>
      </c>
      <c r="E52" s="83" t="s">
        <v>123</v>
      </c>
      <c r="G52" s="128">
        <f>E13</f>
        <v>44.305</v>
      </c>
      <c r="J52" s="97">
        <f>Serv.Limp!I45*1.94%</f>
        <v>24.485516000000004</v>
      </c>
      <c r="M52" s="10"/>
    </row>
    <row r="53" spans="1:19" ht="13.5" thickBot="1" x14ac:dyDescent="0.25">
      <c r="A53" s="81"/>
      <c r="C53" s="82"/>
      <c r="E53" s="81"/>
      <c r="G53" s="82"/>
    </row>
    <row r="54" spans="1:19" ht="13.5" thickBot="1" x14ac:dyDescent="0.25">
      <c r="A54" s="77" t="s">
        <v>127</v>
      </c>
      <c r="B54" s="78"/>
      <c r="C54" s="92">
        <f>C49/C51*C52%</f>
        <v>103.82817807120277</v>
      </c>
      <c r="E54" s="159" t="s">
        <v>207</v>
      </c>
      <c r="F54" s="78"/>
      <c r="G54" s="92">
        <f>G49/G51*G52%</f>
        <v>69.218785380801847</v>
      </c>
    </row>
    <row r="55" spans="1:19" ht="13.5" thickBot="1" x14ac:dyDescent="0.25"/>
    <row r="56" spans="1:19" ht="13.5" thickBot="1" x14ac:dyDescent="0.25">
      <c r="A56" s="440" t="s">
        <v>128</v>
      </c>
      <c r="B56" s="441"/>
      <c r="C56" s="441"/>
      <c r="D56" s="441"/>
      <c r="E56" s="441"/>
      <c r="F56" s="441"/>
      <c r="G56" s="442"/>
      <c r="J56" s="440" t="s">
        <v>128</v>
      </c>
      <c r="K56" s="441"/>
      <c r="L56" s="441"/>
      <c r="M56" s="441"/>
      <c r="N56" s="441"/>
      <c r="O56" s="441"/>
      <c r="P56" s="442"/>
    </row>
    <row r="57" spans="1:19" x14ac:dyDescent="0.2">
      <c r="A57" s="81"/>
      <c r="G57" s="82"/>
      <c r="J57" s="81"/>
      <c r="P57" s="82"/>
    </row>
    <row r="58" spans="1:19" x14ac:dyDescent="0.2">
      <c r="A58" s="83" t="s">
        <v>109</v>
      </c>
      <c r="G58" s="82"/>
      <c r="J58" s="83" t="s">
        <v>109</v>
      </c>
      <c r="P58" s="82"/>
    </row>
    <row r="59" spans="1:19" x14ac:dyDescent="0.2">
      <c r="A59" s="81" t="s">
        <v>110</v>
      </c>
      <c r="G59" s="84">
        <f>Serv.Limp!I45</f>
        <v>1262.1400000000001</v>
      </c>
      <c r="J59" s="81" t="s">
        <v>115</v>
      </c>
      <c r="P59" s="84">
        <f>'Mód2.2'!H11</f>
        <v>121.60298186666667</v>
      </c>
    </row>
    <row r="60" spans="1:19" x14ac:dyDescent="0.2">
      <c r="A60" s="81" t="s">
        <v>112</v>
      </c>
      <c r="G60" s="84">
        <f>Serv.Limp!I54</f>
        <v>257.89727333333337</v>
      </c>
      <c r="J60" s="81"/>
      <c r="P60" s="84"/>
    </row>
    <row r="61" spans="1:19" x14ac:dyDescent="0.2">
      <c r="A61" s="83" t="s">
        <v>113</v>
      </c>
      <c r="G61" s="85">
        <f>SUM(G59:G60)</f>
        <v>1520.0372733333334</v>
      </c>
      <c r="J61" s="83" t="s">
        <v>113</v>
      </c>
      <c r="P61" s="85">
        <f>SUM(P59:P60)</f>
        <v>121.60298186666667</v>
      </c>
    </row>
    <row r="62" spans="1:19" x14ac:dyDescent="0.2">
      <c r="A62" s="81"/>
      <c r="G62" s="82"/>
      <c r="H62" s="464" t="s">
        <v>196</v>
      </c>
      <c r="I62" s="465"/>
      <c r="J62" s="81"/>
      <c r="P62" s="82"/>
    </row>
    <row r="63" spans="1:19" x14ac:dyDescent="0.2">
      <c r="A63" s="83" t="s">
        <v>121</v>
      </c>
      <c r="G63" s="86">
        <f>Serv.Limp!H74</f>
        <v>0.08</v>
      </c>
      <c r="J63" s="83"/>
      <c r="P63" s="86"/>
    </row>
    <row r="64" spans="1:19" x14ac:dyDescent="0.2">
      <c r="A64" s="83" t="s">
        <v>122</v>
      </c>
      <c r="G64" s="86">
        <v>0.4</v>
      </c>
      <c r="J64" s="83" t="s">
        <v>122</v>
      </c>
      <c r="P64" s="86">
        <v>0.4</v>
      </c>
    </row>
    <row r="65" spans="1:16" x14ac:dyDescent="0.2">
      <c r="A65" s="83" t="s">
        <v>123</v>
      </c>
      <c r="C65" s="87"/>
      <c r="G65" s="128">
        <f>E13</f>
        <v>44.305</v>
      </c>
      <c r="J65" s="83" t="s">
        <v>123</v>
      </c>
      <c r="L65" s="87"/>
      <c r="P65" s="128">
        <f>E13</f>
        <v>44.305</v>
      </c>
    </row>
    <row r="66" spans="1:16" ht="13.5" thickBot="1" x14ac:dyDescent="0.25">
      <c r="A66" s="81"/>
      <c r="G66" s="82"/>
      <c r="J66" s="81"/>
      <c r="P66" s="82"/>
    </row>
    <row r="67" spans="1:16" ht="13.5" thickBot="1" x14ac:dyDescent="0.25">
      <c r="A67" s="440" t="s">
        <v>129</v>
      </c>
      <c r="B67" s="441"/>
      <c r="C67" s="441"/>
      <c r="D67" s="441"/>
      <c r="E67" s="441"/>
      <c r="F67" s="441"/>
      <c r="G67" s="92">
        <f>G61*G63*G64*G65%</f>
        <v>21.550480446410667</v>
      </c>
      <c r="J67" s="462" t="s">
        <v>197</v>
      </c>
      <c r="K67" s="463"/>
      <c r="L67" s="463"/>
      <c r="M67" s="463"/>
      <c r="N67" s="463"/>
      <c r="O67" s="463"/>
      <c r="P67" s="92">
        <f>P61*P64*P65%</f>
        <v>21.550480446410667</v>
      </c>
    </row>
    <row r="70" spans="1:16" ht="13.5" thickBot="1" x14ac:dyDescent="0.25"/>
    <row r="71" spans="1:16" ht="13.5" thickBot="1" x14ac:dyDescent="0.25">
      <c r="A71" s="440" t="s">
        <v>201</v>
      </c>
      <c r="B71" s="441"/>
      <c r="C71" s="441"/>
      <c r="D71" s="441"/>
      <c r="E71" s="441"/>
      <c r="F71" s="441"/>
      <c r="G71" s="442"/>
    </row>
    <row r="72" spans="1:16" x14ac:dyDescent="0.2">
      <c r="A72" s="139"/>
      <c r="B72" s="140"/>
      <c r="C72" s="140"/>
      <c r="D72" s="140"/>
      <c r="E72" s="140"/>
      <c r="F72" s="140"/>
      <c r="G72" s="141"/>
    </row>
    <row r="73" spans="1:16" x14ac:dyDescent="0.2">
      <c r="A73" s="83" t="s">
        <v>109</v>
      </c>
      <c r="G73" s="82"/>
    </row>
    <row r="74" spans="1:16" x14ac:dyDescent="0.2">
      <c r="A74" s="81" t="s">
        <v>202</v>
      </c>
      <c r="G74" s="84">
        <f>-Serv.Limp!I54</f>
        <v>-257.89727333333337</v>
      </c>
    </row>
    <row r="75" spans="1:16" x14ac:dyDescent="0.2">
      <c r="A75" s="81"/>
      <c r="G75" s="82"/>
    </row>
    <row r="76" spans="1:16" x14ac:dyDescent="0.2">
      <c r="A76" s="83" t="s">
        <v>123</v>
      </c>
      <c r="G76" s="151">
        <f>E7</f>
        <v>1.35</v>
      </c>
    </row>
    <row r="77" spans="1:16" ht="13.5" thickBot="1" x14ac:dyDescent="0.25">
      <c r="A77" s="142"/>
      <c r="B77" s="143"/>
      <c r="C77" s="143"/>
      <c r="D77" s="143"/>
      <c r="E77" s="143"/>
      <c r="F77" s="143"/>
      <c r="G77" s="144"/>
    </row>
    <row r="78" spans="1:16" ht="13.5" thickBot="1" x14ac:dyDescent="0.25">
      <c r="A78" s="440" t="s">
        <v>203</v>
      </c>
      <c r="B78" s="441"/>
      <c r="C78" s="441"/>
      <c r="D78" s="441"/>
      <c r="E78" s="441"/>
      <c r="F78" s="441"/>
      <c r="G78" s="92">
        <f>G74*G76%</f>
        <v>-3.4816131900000009</v>
      </c>
    </row>
    <row r="80" spans="1:16" ht="13.5" thickBot="1" x14ac:dyDescent="0.25"/>
    <row r="81" spans="2:11" ht="13.5" thickBot="1" x14ac:dyDescent="0.25">
      <c r="B81" s="459" t="s">
        <v>198</v>
      </c>
      <c r="C81" s="460"/>
      <c r="D81" s="460"/>
      <c r="E81" s="460"/>
      <c r="F81" s="460"/>
      <c r="G81" s="460"/>
      <c r="H81" s="460"/>
      <c r="I81" s="460"/>
      <c r="J81" s="460"/>
      <c r="K81" s="461"/>
    </row>
    <row r="82" spans="2:11" x14ac:dyDescent="0.2">
      <c r="B82" s="139"/>
      <c r="C82" s="140"/>
      <c r="D82" s="140"/>
      <c r="E82" s="140"/>
      <c r="F82" s="140"/>
      <c r="G82" s="141"/>
      <c r="H82" s="152" t="s">
        <v>200</v>
      </c>
      <c r="I82" s="152" t="s">
        <v>204</v>
      </c>
      <c r="J82" s="152" t="s">
        <v>206</v>
      </c>
      <c r="K82" s="152" t="s">
        <v>324</v>
      </c>
    </row>
    <row r="83" spans="2:11" ht="13.5" thickBot="1" x14ac:dyDescent="0.25">
      <c r="B83" s="456" t="s">
        <v>199</v>
      </c>
      <c r="C83" s="457"/>
      <c r="D83" s="457"/>
      <c r="E83" s="457"/>
      <c r="F83" s="457"/>
      <c r="G83" s="458"/>
      <c r="H83" s="155" t="s">
        <v>323</v>
      </c>
      <c r="I83" s="155" t="s">
        <v>205</v>
      </c>
      <c r="J83" s="155"/>
      <c r="K83" s="155" t="s">
        <v>325</v>
      </c>
    </row>
    <row r="84" spans="2:11" x14ac:dyDescent="0.2">
      <c r="B84" s="139"/>
      <c r="C84" s="140"/>
      <c r="D84" s="140"/>
      <c r="E84" s="140"/>
      <c r="F84" s="140"/>
      <c r="G84" s="141"/>
      <c r="H84" s="153"/>
      <c r="I84" s="153"/>
      <c r="J84" s="153"/>
      <c r="K84" s="153"/>
    </row>
    <row r="85" spans="2:11" x14ac:dyDescent="0.2">
      <c r="B85" s="81" t="str">
        <f>A28</f>
        <v>VALOR AP INDENIZADO</v>
      </c>
      <c r="G85" s="82"/>
      <c r="H85" s="154">
        <f>C28</f>
        <v>87.665317736394783</v>
      </c>
      <c r="I85" s="153"/>
      <c r="J85" s="153"/>
      <c r="K85" s="154">
        <f>G28</f>
        <v>58.44354515759651</v>
      </c>
    </row>
    <row r="86" spans="2:11" x14ac:dyDescent="0.2">
      <c r="B86" s="81" t="str">
        <f>A41</f>
        <v>VALOR MULTA FGTS E CONTRIBUIÇÃO SOCIAL NO AP INDENIZADO</v>
      </c>
      <c r="G86" s="82"/>
      <c r="H86" s="154">
        <f>G41</f>
        <v>21.550480446410667</v>
      </c>
      <c r="I86" s="153"/>
      <c r="J86" s="153"/>
      <c r="K86" s="154">
        <f>G41</f>
        <v>21.550480446410667</v>
      </c>
    </row>
    <row r="87" spans="2:11" x14ac:dyDescent="0.2">
      <c r="B87" s="81" t="str">
        <f>A54</f>
        <v>VALOR AP TRABALHADO</v>
      </c>
      <c r="G87" s="82"/>
      <c r="H87" s="154">
        <f>C54</f>
        <v>103.82817807120277</v>
      </c>
      <c r="I87" s="154">
        <f>J52</f>
        <v>24.485516000000004</v>
      </c>
      <c r="J87" s="153"/>
      <c r="K87" s="154">
        <f>G54</f>
        <v>69.218785380801847</v>
      </c>
    </row>
    <row r="88" spans="2:11" x14ac:dyDescent="0.2">
      <c r="B88" s="81" t="str">
        <f>A67</f>
        <v>VALOR MULTA FGTS E CONTRIBUIÇÃO SOCIAL NO AP TRABALHADO</v>
      </c>
      <c r="G88" s="82"/>
      <c r="H88" s="154">
        <f>G67</f>
        <v>21.550480446410667</v>
      </c>
      <c r="I88" s="153"/>
      <c r="J88" s="153"/>
      <c r="K88" s="154">
        <f>G67</f>
        <v>21.550480446410667</v>
      </c>
    </row>
    <row r="89" spans="2:11" x14ac:dyDescent="0.2">
      <c r="B89" s="81" t="str">
        <f>A78</f>
        <v>VALOR DEMISSÃO POR JUSTA CAUSA</v>
      </c>
      <c r="G89" s="82"/>
      <c r="H89" s="154">
        <f>G78</f>
        <v>-3.4816131900000009</v>
      </c>
      <c r="I89" s="153"/>
      <c r="J89" s="153"/>
      <c r="K89" s="153"/>
    </row>
    <row r="90" spans="2:11" ht="13.5" thickBot="1" x14ac:dyDescent="0.25">
      <c r="B90" s="142"/>
      <c r="C90" s="143"/>
      <c r="D90" s="143"/>
      <c r="E90" s="143"/>
      <c r="F90" s="143"/>
      <c r="G90" s="144"/>
      <c r="H90" s="153"/>
      <c r="I90" s="153"/>
      <c r="J90" s="153"/>
      <c r="K90" s="153"/>
    </row>
    <row r="91" spans="2:11" ht="13.5" thickBot="1" x14ac:dyDescent="0.25">
      <c r="B91" s="89" t="s">
        <v>245</v>
      </c>
      <c r="C91" s="132"/>
      <c r="D91" s="132"/>
      <c r="E91" s="132"/>
      <c r="F91" s="132"/>
      <c r="G91" s="132"/>
      <c r="H91" s="156">
        <f>SUM(H85:H90)</f>
        <v>231.11284351041888</v>
      </c>
      <c r="I91" s="160">
        <f>SUM(I85:I90)</f>
        <v>24.485516000000004</v>
      </c>
      <c r="J91" s="157">
        <f>SUM(J85:J90)</f>
        <v>0</v>
      </c>
      <c r="K91" s="160">
        <f>SUM(K85:K90)</f>
        <v>170.7632914312197</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34</v>
      </c>
      <c r="B1" s="467" t="s">
        <v>225</v>
      </c>
      <c r="C1" s="467"/>
      <c r="D1" s="467"/>
      <c r="E1" s="467"/>
      <c r="F1" s="467"/>
      <c r="G1" s="467"/>
      <c r="H1" s="15">
        <f>Serv.Limp!H155+Serv.Limp!H156+Serv.Limp!H157</f>
        <v>0.14250000000000002</v>
      </c>
      <c r="I1" s="16"/>
    </row>
    <row r="2" spans="1:9" x14ac:dyDescent="0.2">
      <c r="A2" s="17"/>
      <c r="B2" s="468">
        <v>100</v>
      </c>
      <c r="C2" s="468"/>
      <c r="D2" s="468"/>
      <c r="E2" s="468"/>
      <c r="F2" s="468"/>
      <c r="G2" s="468"/>
      <c r="H2" s="18"/>
      <c r="I2" s="19"/>
    </row>
    <row r="3" spans="1:9" x14ac:dyDescent="0.2">
      <c r="A3" s="20"/>
      <c r="B3" s="40"/>
      <c r="C3" s="40"/>
      <c r="D3" s="40"/>
      <c r="E3" s="40"/>
      <c r="F3" s="40"/>
      <c r="G3" s="40"/>
      <c r="H3" s="18"/>
      <c r="I3" s="19"/>
    </row>
    <row r="4" spans="1:9" x14ac:dyDescent="0.2">
      <c r="A4" s="17" t="s">
        <v>35</v>
      </c>
      <c r="B4" s="468" t="s">
        <v>223</v>
      </c>
      <c r="C4" s="468"/>
      <c r="D4" s="468"/>
      <c r="E4" s="468"/>
      <c r="F4" s="468"/>
      <c r="G4" s="468"/>
      <c r="H4" s="18"/>
      <c r="I4" s="19">
        <f>Serv.Limp!I152+Serv.Limp!I153+Serv.Limp!I170</f>
        <v>4468.1658455665329</v>
      </c>
    </row>
    <row r="5" spans="1:9" x14ac:dyDescent="0.2">
      <c r="A5" s="17"/>
      <c r="B5" s="40"/>
      <c r="C5" s="40"/>
      <c r="D5" s="40"/>
      <c r="E5" s="40"/>
      <c r="F5" s="40"/>
      <c r="G5" s="40"/>
      <c r="H5" s="18"/>
      <c r="I5" s="19"/>
    </row>
    <row r="6" spans="1:9" x14ac:dyDescent="0.2">
      <c r="A6" s="17" t="s">
        <v>36</v>
      </c>
      <c r="B6" s="468" t="s">
        <v>224</v>
      </c>
      <c r="C6" s="468"/>
      <c r="D6" s="468"/>
      <c r="E6" s="468"/>
      <c r="F6" s="468"/>
      <c r="G6" s="468"/>
      <c r="H6" s="18"/>
      <c r="I6" s="19">
        <f>I4/(1-H1)</f>
        <v>5210.689032730651</v>
      </c>
    </row>
    <row r="7" spans="1:9" x14ac:dyDescent="0.2">
      <c r="A7" s="17"/>
      <c r="B7" s="40"/>
      <c r="C7" s="40"/>
      <c r="D7" s="40"/>
      <c r="E7" s="40"/>
      <c r="F7" s="40"/>
      <c r="G7" s="40"/>
      <c r="H7" s="18"/>
      <c r="I7" s="19"/>
    </row>
    <row r="8" spans="1:9" x14ac:dyDescent="0.2">
      <c r="A8" s="21"/>
      <c r="B8" s="469" t="s">
        <v>37</v>
      </c>
      <c r="C8" s="469"/>
      <c r="D8" s="469"/>
      <c r="E8" s="469"/>
      <c r="F8" s="469"/>
      <c r="G8" s="469"/>
      <c r="H8" s="22"/>
      <c r="I8" s="23">
        <f>I6-I4</f>
        <v>742.5231871641181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40" t="s">
        <v>130</v>
      </c>
      <c r="B1" s="441"/>
      <c r="C1" s="441"/>
      <c r="D1" s="441"/>
      <c r="E1" s="441"/>
      <c r="F1" s="441"/>
      <c r="G1" s="441"/>
      <c r="H1" s="441"/>
      <c r="I1" s="442"/>
    </row>
    <row r="3" spans="1:16" x14ac:dyDescent="0.2">
      <c r="A3" s="94" t="s">
        <v>131</v>
      </c>
    </row>
    <row r="5" spans="1:16" x14ac:dyDescent="0.2">
      <c r="A5" s="13" t="s">
        <v>109</v>
      </c>
      <c r="B5" s="13"/>
    </row>
    <row r="7" spans="1:16" x14ac:dyDescent="0.2">
      <c r="A7" t="s">
        <v>132</v>
      </c>
      <c r="D7" s="10">
        <f>Serv.Limp!I45</f>
        <v>1262.1400000000001</v>
      </c>
    </row>
    <row r="8" spans="1:16" x14ac:dyDescent="0.2">
      <c r="A8" t="s">
        <v>133</v>
      </c>
      <c r="D8" s="10">
        <f>Serv.Limp!I102</f>
        <v>1550.0440353333331</v>
      </c>
    </row>
    <row r="9" spans="1:16" x14ac:dyDescent="0.2">
      <c r="A9" t="s">
        <v>134</v>
      </c>
      <c r="D9" s="10">
        <f>Serv.Limp!I112</f>
        <v>89.706852928000018</v>
      </c>
    </row>
    <row r="10" spans="1:16" x14ac:dyDescent="0.2">
      <c r="D10" s="10"/>
    </row>
    <row r="11" spans="1:16" x14ac:dyDescent="0.2">
      <c r="A11" s="13" t="s">
        <v>135</v>
      </c>
      <c r="B11" s="13"/>
      <c r="C11" s="13"/>
      <c r="D11" s="5">
        <f>SUM(D7:D10)</f>
        <v>2901.8908882613332</v>
      </c>
    </row>
    <row r="12" spans="1:16" ht="13.5" thickBot="1" x14ac:dyDescent="0.25"/>
    <row r="13" spans="1:16" ht="13.5" thickBot="1" x14ac:dyDescent="0.25">
      <c r="A13" s="96" t="s">
        <v>209</v>
      </c>
      <c r="B13" s="90"/>
      <c r="C13" s="90"/>
      <c r="D13" s="91">
        <v>30</v>
      </c>
      <c r="F13" s="470"/>
      <c r="G13" s="470"/>
      <c r="H13" s="470"/>
      <c r="I13" s="470"/>
      <c r="J13" s="470"/>
      <c r="K13" s="470"/>
      <c r="L13" s="470"/>
      <c r="M13" s="470"/>
    </row>
    <row r="14" spans="1:16" ht="13.5" thickBot="1" x14ac:dyDescent="0.25"/>
    <row r="15" spans="1:16" ht="13.5" thickBot="1" x14ac:dyDescent="0.25">
      <c r="A15" s="77" t="s">
        <v>136</v>
      </c>
      <c r="B15" s="95"/>
      <c r="C15" s="95"/>
      <c r="D15" s="79">
        <f>D11/D13</f>
        <v>96.729696275377776</v>
      </c>
      <c r="P15" s="13" t="s">
        <v>321</v>
      </c>
    </row>
    <row r="16" spans="1:16" ht="13.5" thickBot="1" x14ac:dyDescent="0.25"/>
    <row r="17" spans="1:17" ht="13.5" thickBot="1" x14ac:dyDescent="0.25">
      <c r="A17" s="96" t="s">
        <v>137</v>
      </c>
      <c r="B17" s="90"/>
      <c r="C17" s="90"/>
      <c r="D17" s="90"/>
      <c r="E17" s="90"/>
      <c r="F17" s="90"/>
      <c r="G17" s="90"/>
      <c r="H17" s="90"/>
      <c r="I17" s="243">
        <f>P17</f>
        <v>20.9589</v>
      </c>
      <c r="P17" s="226">
        <v>20.9589</v>
      </c>
      <c r="Q17" t="s">
        <v>326</v>
      </c>
    </row>
    <row r="18" spans="1:17" ht="13.5" thickBot="1" x14ac:dyDescent="0.25">
      <c r="P18" s="227">
        <v>1</v>
      </c>
      <c r="Q18" t="s">
        <v>327</v>
      </c>
    </row>
    <row r="19" spans="1:17" ht="13.5" thickBot="1" x14ac:dyDescent="0.25">
      <c r="A19" s="96" t="s">
        <v>138</v>
      </c>
      <c r="B19" s="90"/>
      <c r="C19" s="90"/>
      <c r="D19" s="90"/>
      <c r="E19" s="90"/>
      <c r="F19" s="90"/>
      <c r="G19" s="90"/>
      <c r="H19" s="90"/>
      <c r="I19" s="243">
        <f>P18+SUM(P21:P26)+P29</f>
        <v>4.8740000000000006</v>
      </c>
      <c r="P19" s="227">
        <v>0</v>
      </c>
      <c r="Q19" t="s">
        <v>328</v>
      </c>
    </row>
    <row r="20" spans="1:17" ht="13.5" thickBot="1" x14ac:dyDescent="0.25">
      <c r="P20" s="228">
        <v>0.96589999999999998</v>
      </c>
      <c r="Q20" t="s">
        <v>329</v>
      </c>
    </row>
    <row r="21" spans="1:17" ht="13.5" thickBot="1" x14ac:dyDescent="0.25">
      <c r="A21" s="96" t="s">
        <v>139</v>
      </c>
      <c r="B21" s="90"/>
      <c r="C21" s="90"/>
      <c r="D21" s="90"/>
      <c r="E21" s="90"/>
      <c r="F21" s="90"/>
      <c r="G21" s="90"/>
      <c r="H21" s="90"/>
      <c r="I21" s="243">
        <f>P27</f>
        <v>0.19969999999999999</v>
      </c>
      <c r="P21" s="227">
        <v>3.4931999999999999</v>
      </c>
      <c r="Q21" t="s">
        <v>330</v>
      </c>
    </row>
    <row r="22" spans="1:17" ht="13.5" thickBot="1" x14ac:dyDescent="0.25">
      <c r="P22" s="227">
        <v>0.26879999999999998</v>
      </c>
      <c r="Q22" t="s">
        <v>331</v>
      </c>
    </row>
    <row r="23" spans="1:17" ht="13.5" thickBot="1" x14ac:dyDescent="0.25">
      <c r="A23" s="96" t="s">
        <v>141</v>
      </c>
      <c r="B23" s="90"/>
      <c r="C23" s="90"/>
      <c r="D23" s="90"/>
      <c r="E23" s="90"/>
      <c r="F23" s="90"/>
      <c r="G23" s="90"/>
      <c r="H23" s="90"/>
      <c r="I23" s="243">
        <f>P20</f>
        <v>0.96589999999999998</v>
      </c>
      <c r="P23" s="227">
        <v>4.2700000000000002E-2</v>
      </c>
      <c r="Q23" t="s">
        <v>332</v>
      </c>
    </row>
    <row r="24" spans="1:17" ht="13.5" thickBot="1" x14ac:dyDescent="0.25">
      <c r="P24" s="227">
        <v>3.5499999999999997E-2</v>
      </c>
      <c r="Q24" t="s">
        <v>333</v>
      </c>
    </row>
    <row r="25" spans="1:17" ht="13.5" thickBot="1" x14ac:dyDescent="0.25">
      <c r="A25" s="96" t="s">
        <v>140</v>
      </c>
      <c r="B25" s="90"/>
      <c r="C25" s="90"/>
      <c r="D25" s="90"/>
      <c r="E25" s="90"/>
      <c r="F25" s="90"/>
      <c r="G25" s="90"/>
      <c r="H25" s="90"/>
      <c r="I25" s="243">
        <f>P28</f>
        <v>2.4752999999999998</v>
      </c>
      <c r="P25" s="227">
        <v>0.02</v>
      </c>
      <c r="Q25" t="s">
        <v>334</v>
      </c>
    </row>
    <row r="26" spans="1:17" ht="13.5" thickBot="1" x14ac:dyDescent="0.25">
      <c r="P26" s="227">
        <v>4.0000000000000001E-3</v>
      </c>
      <c r="Q26" t="s">
        <v>335</v>
      </c>
    </row>
    <row r="27" spans="1:17" ht="13.5" thickBot="1" x14ac:dyDescent="0.25">
      <c r="I27" s="96" t="s">
        <v>147</v>
      </c>
      <c r="J27" s="162">
        <f>SUM(I17:I25)</f>
        <v>29.473800000000004</v>
      </c>
      <c r="P27" s="228">
        <v>0.19969999999999999</v>
      </c>
      <c r="Q27" t="s">
        <v>336</v>
      </c>
    </row>
    <row r="28" spans="1:17" ht="13.5" thickBot="1" x14ac:dyDescent="0.25">
      <c r="A28" s="96" t="s">
        <v>143</v>
      </c>
      <c r="B28" s="90"/>
      <c r="C28" s="90"/>
      <c r="D28" s="90"/>
      <c r="E28" s="92">
        <f>D15*I17/12</f>
        <v>168.94566927216795</v>
      </c>
      <c r="P28" s="228">
        <v>2.4752999999999998</v>
      </c>
      <c r="Q28" t="s">
        <v>337</v>
      </c>
    </row>
    <row r="29" spans="1:17" ht="13.5" thickBot="1" x14ac:dyDescent="0.25">
      <c r="P29" s="229">
        <v>9.7999999999999997E-3</v>
      </c>
      <c r="Q29" t="s">
        <v>338</v>
      </c>
    </row>
    <row r="30" spans="1:17" ht="13.5" thickBot="1" x14ac:dyDescent="0.25">
      <c r="A30" s="96" t="s">
        <v>142</v>
      </c>
      <c r="B30" s="90"/>
      <c r="C30" s="90"/>
      <c r="D30" s="90"/>
      <c r="E30" s="92">
        <f>D15*I19/12</f>
        <v>39.288378303849278</v>
      </c>
    </row>
    <row r="31" spans="1:17" ht="13.5" thickBot="1" x14ac:dyDescent="0.25">
      <c r="P31" s="230">
        <f>SUM(P17:P29)</f>
        <v>29.473799999999997</v>
      </c>
      <c r="Q31" s="45" t="s">
        <v>339</v>
      </c>
    </row>
    <row r="32" spans="1:17" ht="13.5" thickBot="1" x14ac:dyDescent="0.25">
      <c r="A32" s="96" t="s">
        <v>144</v>
      </c>
      <c r="B32" s="90"/>
      <c r="C32" s="90"/>
      <c r="D32" s="90"/>
      <c r="E32" s="92">
        <f>D15*I21/12</f>
        <v>1.6097433621827451</v>
      </c>
    </row>
    <row r="33" spans="1:16" ht="13.5" thickBot="1" x14ac:dyDescent="0.25"/>
    <row r="34" spans="1:16" ht="13.5" thickBot="1" x14ac:dyDescent="0.25">
      <c r="A34" s="96" t="s">
        <v>145</v>
      </c>
      <c r="B34" s="90"/>
      <c r="C34" s="90"/>
      <c r="D34" s="90"/>
      <c r="E34" s="92">
        <f>D15*I23/12</f>
        <v>7.7859344693656167</v>
      </c>
      <c r="P34" s="161"/>
    </row>
    <row r="35" spans="1:16" ht="13.5" thickBot="1" x14ac:dyDescent="0.25"/>
    <row r="36" spans="1:16" ht="13.5" thickBot="1" x14ac:dyDescent="0.25">
      <c r="A36" s="96" t="s">
        <v>146</v>
      </c>
      <c r="B36" s="90"/>
      <c r="C36" s="90"/>
      <c r="D36" s="90"/>
      <c r="E36" s="92">
        <f>D15*I25/12</f>
        <v>19.952918099203551</v>
      </c>
    </row>
    <row r="37" spans="1:16" ht="13.5" thickBot="1" x14ac:dyDescent="0.25"/>
    <row r="38" spans="1:16" ht="13.5" thickBot="1" x14ac:dyDescent="0.25">
      <c r="C38" s="471" t="s">
        <v>211</v>
      </c>
      <c r="D38" s="472"/>
      <c r="E38" s="472"/>
      <c r="F38" s="472"/>
      <c r="G38" s="472"/>
      <c r="H38" s="472"/>
      <c r="I38" s="473"/>
      <c r="J38" s="92">
        <f>SUM(E28:E36)</f>
        <v>237.58264350676913</v>
      </c>
    </row>
    <row r="41" spans="1:16" ht="13.5" thickBot="1" x14ac:dyDescent="0.25"/>
    <row r="42" spans="1:16" ht="13.5" thickBot="1" x14ac:dyDescent="0.25">
      <c r="A42" s="474" t="s">
        <v>212</v>
      </c>
      <c r="B42" s="475"/>
      <c r="C42" s="475"/>
      <c r="D42" s="476"/>
      <c r="E42" s="231"/>
      <c r="F42" s="231"/>
      <c r="G42" s="231"/>
      <c r="H42" s="65"/>
      <c r="I42" s="65"/>
    </row>
    <row r="43" spans="1:16" x14ac:dyDescent="0.2">
      <c r="A43" s="232"/>
      <c r="B43" s="232"/>
      <c r="C43" s="232"/>
      <c r="D43" s="232"/>
      <c r="E43" s="232"/>
      <c r="F43" s="232"/>
      <c r="G43" s="232"/>
    </row>
    <row r="44" spans="1:16" x14ac:dyDescent="0.2">
      <c r="A44" s="233" t="s">
        <v>109</v>
      </c>
      <c r="B44" s="233"/>
      <c r="C44" s="232"/>
      <c r="D44" s="232"/>
      <c r="E44" s="232"/>
      <c r="F44" s="232"/>
      <c r="G44" s="232"/>
    </row>
    <row r="45" spans="1:16" x14ac:dyDescent="0.2">
      <c r="A45" s="232"/>
      <c r="B45" s="232"/>
      <c r="C45" s="232"/>
      <c r="D45" s="232"/>
      <c r="E45" s="232"/>
      <c r="F45" s="232"/>
      <c r="G45" s="232"/>
    </row>
    <row r="46" spans="1:16" x14ac:dyDescent="0.2">
      <c r="A46" s="232" t="s">
        <v>132</v>
      </c>
      <c r="B46" s="232"/>
      <c r="C46" s="232"/>
      <c r="D46" s="234">
        <f>Serv.Limp!I45</f>
        <v>1262.1400000000001</v>
      </c>
      <c r="E46" s="232"/>
      <c r="F46" s="232"/>
      <c r="G46" s="232"/>
    </row>
    <row r="47" spans="1:16" x14ac:dyDescent="0.2">
      <c r="A47" s="232" t="s">
        <v>133</v>
      </c>
      <c r="B47" s="232"/>
      <c r="C47" s="232"/>
      <c r="D47" s="234">
        <f>Serv.Limp!I102</f>
        <v>1550.0440353333331</v>
      </c>
      <c r="E47" s="232"/>
      <c r="F47" s="232"/>
      <c r="G47" s="232"/>
    </row>
    <row r="48" spans="1:16" x14ac:dyDescent="0.2">
      <c r="A48" s="232" t="s">
        <v>134</v>
      </c>
      <c r="B48" s="232"/>
      <c r="C48" s="232"/>
      <c r="D48" s="234">
        <f>Serv.Limp!I112</f>
        <v>89.706852928000018</v>
      </c>
      <c r="E48" s="232"/>
      <c r="F48" s="232"/>
      <c r="G48" s="232"/>
    </row>
    <row r="49" spans="1:10" x14ac:dyDescent="0.2">
      <c r="A49" s="232"/>
      <c r="B49" s="232"/>
      <c r="C49" s="232"/>
      <c r="D49" s="234"/>
      <c r="E49" s="232"/>
      <c r="F49" s="232"/>
      <c r="G49" s="232"/>
    </row>
    <row r="50" spans="1:10" x14ac:dyDescent="0.2">
      <c r="A50" s="233" t="s">
        <v>135</v>
      </c>
      <c r="B50" s="233"/>
      <c r="C50" s="233"/>
      <c r="D50" s="235">
        <f>SUM(D46:D49)</f>
        <v>2901.8908882613332</v>
      </c>
      <c r="E50" s="232"/>
      <c r="F50" s="232"/>
      <c r="G50" s="232"/>
    </row>
    <row r="51" spans="1:10" ht="13.5" thickBot="1" x14ac:dyDescent="0.25">
      <c r="A51" s="232"/>
      <c r="B51" s="232"/>
      <c r="C51" s="232"/>
      <c r="D51" s="232"/>
      <c r="E51" s="232"/>
      <c r="F51" s="232"/>
      <c r="G51" s="232"/>
    </row>
    <row r="52" spans="1:10" ht="13.5" thickBot="1" x14ac:dyDescent="0.25">
      <c r="A52" s="236" t="s">
        <v>213</v>
      </c>
      <c r="B52" s="237"/>
      <c r="C52" s="237"/>
      <c r="D52" s="238">
        <v>220</v>
      </c>
      <c r="E52" s="239" t="s">
        <v>229</v>
      </c>
      <c r="F52" s="232" t="s">
        <v>214</v>
      </c>
      <c r="G52" s="232"/>
    </row>
    <row r="53" spans="1:10" ht="13.5" thickBot="1" x14ac:dyDescent="0.25">
      <c r="A53" s="232"/>
      <c r="B53" s="232"/>
      <c r="C53" s="232"/>
      <c r="D53" s="232"/>
      <c r="E53" s="232"/>
      <c r="F53" s="232"/>
      <c r="G53" s="232"/>
    </row>
    <row r="54" spans="1:10" ht="13.5" thickBot="1" x14ac:dyDescent="0.25">
      <c r="A54" s="240" t="s">
        <v>215</v>
      </c>
      <c r="B54" s="241"/>
      <c r="C54" s="241"/>
      <c r="D54" s="242">
        <f>D50/D52</f>
        <v>13.190413128460605</v>
      </c>
      <c r="E54" s="232"/>
      <c r="F54" s="232"/>
      <c r="G54" s="232"/>
    </row>
    <row r="55" spans="1:10" ht="13.5" thickBot="1" x14ac:dyDescent="0.25">
      <c r="A55" s="232"/>
      <c r="B55" s="232"/>
      <c r="C55" s="232"/>
      <c r="D55" s="232"/>
      <c r="E55" s="232"/>
      <c r="F55" s="232"/>
      <c r="G55" s="232"/>
    </row>
    <row r="56" spans="1:10" ht="13.5" thickBot="1" x14ac:dyDescent="0.25">
      <c r="A56" s="236" t="s">
        <v>216</v>
      </c>
      <c r="B56" s="237"/>
      <c r="C56" s="237"/>
      <c r="D56" s="238">
        <v>15</v>
      </c>
      <c r="E56" s="232"/>
      <c r="F56" s="232"/>
      <c r="G56" s="232"/>
    </row>
    <row r="57" spans="1:10" ht="13.5" thickBot="1" x14ac:dyDescent="0.25">
      <c r="A57" s="232"/>
      <c r="B57" s="232"/>
      <c r="C57" s="232"/>
      <c r="D57" s="232"/>
      <c r="E57" s="232"/>
      <c r="F57" s="232"/>
      <c r="G57" s="232"/>
    </row>
    <row r="58" spans="1:10" ht="13.5" thickBot="1" x14ac:dyDescent="0.25">
      <c r="A58" s="240" t="s">
        <v>217</v>
      </c>
      <c r="B58" s="241"/>
      <c r="C58" s="241"/>
      <c r="D58" s="242">
        <f>D54*D56</f>
        <v>197.85619692690909</v>
      </c>
      <c r="E58" s="232"/>
      <c r="F58" s="232"/>
      <c r="G58" s="232"/>
    </row>
    <row r="62" spans="1:10" x14ac:dyDescent="0.2">
      <c r="A62" s="443" t="s">
        <v>210</v>
      </c>
      <c r="B62" s="443"/>
      <c r="C62" s="443"/>
      <c r="D62" s="443"/>
      <c r="E62" s="443"/>
      <c r="F62" s="443"/>
      <c r="G62" s="443"/>
      <c r="H62" s="443"/>
      <c r="I62" s="443"/>
      <c r="J62" s="443"/>
    </row>
    <row r="63" spans="1:10" x14ac:dyDescent="0.2">
      <c r="A63" s="443"/>
      <c r="B63" s="443"/>
      <c r="C63" s="443"/>
      <c r="D63" s="443"/>
      <c r="E63" s="443"/>
      <c r="F63" s="443"/>
      <c r="G63" s="443"/>
      <c r="H63" s="443"/>
      <c r="I63" s="443"/>
      <c r="J63" s="443"/>
    </row>
    <row r="64" spans="1:10" x14ac:dyDescent="0.2">
      <c r="A64" s="443"/>
      <c r="B64" s="443"/>
      <c r="C64" s="443"/>
      <c r="D64" s="443"/>
      <c r="E64" s="443"/>
      <c r="F64" s="443"/>
      <c r="G64" s="443"/>
      <c r="H64" s="443"/>
      <c r="I64" s="443"/>
      <c r="J64" s="443"/>
    </row>
    <row r="65" spans="1:10" x14ac:dyDescent="0.2">
      <c r="A65" s="443"/>
      <c r="B65" s="443"/>
      <c r="C65" s="443"/>
      <c r="D65" s="443"/>
      <c r="E65" s="443"/>
      <c r="F65" s="443"/>
      <c r="G65" s="443"/>
      <c r="H65" s="443"/>
      <c r="I65" s="443"/>
      <c r="J65" s="443"/>
    </row>
    <row r="66" spans="1:10" x14ac:dyDescent="0.2">
      <c r="A66" s="443"/>
      <c r="B66" s="443"/>
      <c r="C66" s="443"/>
      <c r="D66" s="443"/>
      <c r="E66" s="443"/>
      <c r="F66" s="443"/>
      <c r="G66" s="443"/>
      <c r="H66" s="443"/>
      <c r="I66" s="443"/>
      <c r="J66" s="443"/>
    </row>
    <row r="67" spans="1:10" x14ac:dyDescent="0.2">
      <c r="A67" s="443"/>
      <c r="B67" s="443"/>
      <c r="C67" s="443"/>
      <c r="D67" s="443"/>
      <c r="E67" s="443"/>
      <c r="F67" s="443"/>
      <c r="G67" s="443"/>
      <c r="H67" s="443"/>
      <c r="I67" s="443"/>
      <c r="J67" s="44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52"/>
  <sheetViews>
    <sheetView topLeftCell="A18" workbookViewId="0">
      <selection activeCell="U34" sqref="U34:V34"/>
    </sheetView>
  </sheetViews>
  <sheetFormatPr defaultRowHeight="12.75" x14ac:dyDescent="0.2"/>
  <cols>
    <col min="1" max="1" width="3.5703125" style="126" bestFit="1" customWidth="1"/>
    <col min="2" max="2" width="53.5703125" customWidth="1"/>
    <col min="3" max="3" width="6.5703125" customWidth="1"/>
    <col min="4" max="4" width="5.5703125" customWidth="1"/>
    <col min="5" max="5" width="9.140625" customWidth="1"/>
    <col min="6" max="6" width="8.85546875" customWidth="1"/>
    <col min="7" max="7" width="8.5703125" customWidth="1"/>
    <col min="8" max="8" width="9" customWidth="1"/>
    <col min="9" max="13" width="9.140625" customWidth="1"/>
    <col min="14" max="20" width="9.42578125" customWidth="1"/>
    <col min="21" max="21" width="10" customWidth="1"/>
    <col min="22" max="22" width="11" customWidth="1"/>
    <col min="230" max="230" width="3.5703125" bestFit="1" customWidth="1"/>
    <col min="231" max="231" width="52.85546875" customWidth="1"/>
    <col min="232" max="232" width="6.5703125" customWidth="1"/>
    <col min="233" max="233" width="5.5703125" customWidth="1"/>
    <col min="234" max="234" width="9.140625" customWidth="1"/>
    <col min="235" max="235" width="8.85546875" customWidth="1"/>
    <col min="236" max="236" width="8.5703125" customWidth="1"/>
    <col min="237" max="237" width="9" customWidth="1"/>
    <col min="238" max="238" width="9.140625" customWidth="1"/>
    <col min="239" max="239" width="9.42578125" customWidth="1"/>
    <col min="240" max="240" width="10" customWidth="1"/>
    <col min="241" max="241" width="11" customWidth="1"/>
    <col min="486" max="486" width="3.5703125" bestFit="1" customWidth="1"/>
    <col min="487" max="487" width="52.85546875" customWidth="1"/>
    <col min="488" max="488" width="6.5703125" customWidth="1"/>
    <col min="489" max="489" width="5.5703125" customWidth="1"/>
    <col min="490" max="490" width="9.140625" customWidth="1"/>
    <col min="491" max="491" width="8.85546875" customWidth="1"/>
    <col min="492" max="492" width="8.5703125" customWidth="1"/>
    <col min="493" max="493" width="9" customWidth="1"/>
    <col min="494" max="494" width="9.140625" customWidth="1"/>
    <col min="495" max="495" width="9.42578125" customWidth="1"/>
    <col min="496" max="496" width="10" customWidth="1"/>
    <col min="497" max="497" width="11" customWidth="1"/>
    <col min="742" max="742" width="3.5703125" bestFit="1" customWidth="1"/>
    <col min="743" max="743" width="52.85546875" customWidth="1"/>
    <col min="744" max="744" width="6.5703125" customWidth="1"/>
    <col min="745" max="745" width="5.5703125" customWidth="1"/>
    <col min="746" max="746" width="9.140625" customWidth="1"/>
    <col min="747" max="747" width="8.85546875" customWidth="1"/>
    <col min="748" max="748" width="8.5703125" customWidth="1"/>
    <col min="749" max="749" width="9" customWidth="1"/>
    <col min="750" max="750" width="9.140625" customWidth="1"/>
    <col min="751" max="751" width="9.42578125" customWidth="1"/>
    <col min="752" max="752" width="10" customWidth="1"/>
    <col min="753" max="753" width="11" customWidth="1"/>
    <col min="998" max="998" width="3.5703125" bestFit="1" customWidth="1"/>
    <col min="999" max="999" width="52.85546875" customWidth="1"/>
    <col min="1000" max="1000" width="6.5703125" customWidth="1"/>
    <col min="1001" max="1001" width="5.5703125" customWidth="1"/>
    <col min="1002" max="1002" width="9.140625" customWidth="1"/>
    <col min="1003" max="1003" width="8.85546875" customWidth="1"/>
    <col min="1004" max="1004" width="8.5703125" customWidth="1"/>
    <col min="1005" max="1005" width="9" customWidth="1"/>
    <col min="1006" max="1006" width="9.140625" customWidth="1"/>
    <col min="1007" max="1007" width="9.42578125" customWidth="1"/>
    <col min="1008" max="1008" width="10" customWidth="1"/>
    <col min="1009" max="1009" width="11" customWidth="1"/>
    <col min="1254" max="1254" width="3.5703125" bestFit="1" customWidth="1"/>
    <col min="1255" max="1255" width="52.85546875" customWidth="1"/>
    <col min="1256" max="1256" width="6.5703125" customWidth="1"/>
    <col min="1257" max="1257" width="5.5703125" customWidth="1"/>
    <col min="1258" max="1258" width="9.140625" customWidth="1"/>
    <col min="1259" max="1259" width="8.85546875" customWidth="1"/>
    <col min="1260" max="1260" width="8.5703125" customWidth="1"/>
    <col min="1261" max="1261" width="9" customWidth="1"/>
    <col min="1262" max="1262" width="9.140625" customWidth="1"/>
    <col min="1263" max="1263" width="9.42578125" customWidth="1"/>
    <col min="1264" max="1264" width="10" customWidth="1"/>
    <col min="1265" max="1265" width="11" customWidth="1"/>
    <col min="1510" max="1510" width="3.5703125" bestFit="1" customWidth="1"/>
    <col min="1511" max="1511" width="52.85546875" customWidth="1"/>
    <col min="1512" max="1512" width="6.5703125" customWidth="1"/>
    <col min="1513" max="1513" width="5.5703125" customWidth="1"/>
    <col min="1514" max="1514" width="9.140625" customWidth="1"/>
    <col min="1515" max="1515" width="8.85546875" customWidth="1"/>
    <col min="1516" max="1516" width="8.5703125" customWidth="1"/>
    <col min="1517" max="1517" width="9" customWidth="1"/>
    <col min="1518" max="1518" width="9.140625" customWidth="1"/>
    <col min="1519" max="1519" width="9.42578125" customWidth="1"/>
    <col min="1520" max="1520" width="10" customWidth="1"/>
    <col min="1521" max="1521" width="11" customWidth="1"/>
    <col min="1766" max="1766" width="3.5703125" bestFit="1" customWidth="1"/>
    <col min="1767" max="1767" width="52.85546875" customWidth="1"/>
    <col min="1768" max="1768" width="6.5703125" customWidth="1"/>
    <col min="1769" max="1769" width="5.5703125" customWidth="1"/>
    <col min="1770" max="1770" width="9.140625" customWidth="1"/>
    <col min="1771" max="1771" width="8.85546875" customWidth="1"/>
    <col min="1772" max="1772" width="8.5703125" customWidth="1"/>
    <col min="1773" max="1773" width="9" customWidth="1"/>
    <col min="1774" max="1774" width="9.140625" customWidth="1"/>
    <col min="1775" max="1775" width="9.42578125" customWidth="1"/>
    <col min="1776" max="1776" width="10" customWidth="1"/>
    <col min="1777" max="1777" width="11" customWidth="1"/>
    <col min="2022" max="2022" width="3.5703125" bestFit="1" customWidth="1"/>
    <col min="2023" max="2023" width="52.85546875" customWidth="1"/>
    <col min="2024" max="2024" width="6.5703125" customWidth="1"/>
    <col min="2025" max="2025" width="5.5703125" customWidth="1"/>
    <col min="2026" max="2026" width="9.140625" customWidth="1"/>
    <col min="2027" max="2027" width="8.85546875" customWidth="1"/>
    <col min="2028" max="2028" width="8.5703125" customWidth="1"/>
    <col min="2029" max="2029" width="9" customWidth="1"/>
    <col min="2030" max="2030" width="9.140625" customWidth="1"/>
    <col min="2031" max="2031" width="9.42578125" customWidth="1"/>
    <col min="2032" max="2032" width="10" customWidth="1"/>
    <col min="2033" max="2033" width="11" customWidth="1"/>
    <col min="2278" max="2278" width="3.5703125" bestFit="1" customWidth="1"/>
    <col min="2279" max="2279" width="52.85546875" customWidth="1"/>
    <col min="2280" max="2280" width="6.5703125" customWidth="1"/>
    <col min="2281" max="2281" width="5.5703125" customWidth="1"/>
    <col min="2282" max="2282" width="9.140625" customWidth="1"/>
    <col min="2283" max="2283" width="8.85546875" customWidth="1"/>
    <col min="2284" max="2284" width="8.5703125" customWidth="1"/>
    <col min="2285" max="2285" width="9" customWidth="1"/>
    <col min="2286" max="2286" width="9.140625" customWidth="1"/>
    <col min="2287" max="2287" width="9.42578125" customWidth="1"/>
    <col min="2288" max="2288" width="10" customWidth="1"/>
    <col min="2289" max="2289" width="11" customWidth="1"/>
    <col min="2534" max="2534" width="3.5703125" bestFit="1" customWidth="1"/>
    <col min="2535" max="2535" width="52.85546875" customWidth="1"/>
    <col min="2536" max="2536" width="6.5703125" customWidth="1"/>
    <col min="2537" max="2537" width="5.5703125" customWidth="1"/>
    <col min="2538" max="2538" width="9.140625" customWidth="1"/>
    <col min="2539" max="2539" width="8.85546875" customWidth="1"/>
    <col min="2540" max="2540" width="8.5703125" customWidth="1"/>
    <col min="2541" max="2541" width="9" customWidth="1"/>
    <col min="2542" max="2542" width="9.140625" customWidth="1"/>
    <col min="2543" max="2543" width="9.42578125" customWidth="1"/>
    <col min="2544" max="2544" width="10" customWidth="1"/>
    <col min="2545" max="2545" width="11" customWidth="1"/>
    <col min="2790" max="2790" width="3.5703125" bestFit="1" customWidth="1"/>
    <col min="2791" max="2791" width="52.85546875" customWidth="1"/>
    <col min="2792" max="2792" width="6.5703125" customWidth="1"/>
    <col min="2793" max="2793" width="5.5703125" customWidth="1"/>
    <col min="2794" max="2794" width="9.140625" customWidth="1"/>
    <col min="2795" max="2795" width="8.85546875" customWidth="1"/>
    <col min="2796" max="2796" width="8.5703125" customWidth="1"/>
    <col min="2797" max="2797" width="9" customWidth="1"/>
    <col min="2798" max="2798" width="9.140625" customWidth="1"/>
    <col min="2799" max="2799" width="9.42578125" customWidth="1"/>
    <col min="2800" max="2800" width="10" customWidth="1"/>
    <col min="2801" max="2801" width="11" customWidth="1"/>
    <col min="3046" max="3046" width="3.5703125" bestFit="1" customWidth="1"/>
    <col min="3047" max="3047" width="52.85546875" customWidth="1"/>
    <col min="3048" max="3048" width="6.5703125" customWidth="1"/>
    <col min="3049" max="3049" width="5.5703125" customWidth="1"/>
    <col min="3050" max="3050" width="9.140625" customWidth="1"/>
    <col min="3051" max="3051" width="8.85546875" customWidth="1"/>
    <col min="3052" max="3052" width="8.5703125" customWidth="1"/>
    <col min="3053" max="3053" width="9" customWidth="1"/>
    <col min="3054" max="3054" width="9.140625" customWidth="1"/>
    <col min="3055" max="3055" width="9.42578125" customWidth="1"/>
    <col min="3056" max="3056" width="10" customWidth="1"/>
    <col min="3057" max="3057" width="11" customWidth="1"/>
    <col min="3302" max="3302" width="3.5703125" bestFit="1" customWidth="1"/>
    <col min="3303" max="3303" width="52.85546875" customWidth="1"/>
    <col min="3304" max="3304" width="6.5703125" customWidth="1"/>
    <col min="3305" max="3305" width="5.5703125" customWidth="1"/>
    <col min="3306" max="3306" width="9.140625" customWidth="1"/>
    <col min="3307" max="3307" width="8.85546875" customWidth="1"/>
    <col min="3308" max="3308" width="8.5703125" customWidth="1"/>
    <col min="3309" max="3309" width="9" customWidth="1"/>
    <col min="3310" max="3310" width="9.140625" customWidth="1"/>
    <col min="3311" max="3311" width="9.42578125" customWidth="1"/>
    <col min="3312" max="3312" width="10" customWidth="1"/>
    <col min="3313" max="3313" width="11" customWidth="1"/>
    <col min="3558" max="3558" width="3.5703125" bestFit="1" customWidth="1"/>
    <col min="3559" max="3559" width="52.85546875" customWidth="1"/>
    <col min="3560" max="3560" width="6.5703125" customWidth="1"/>
    <col min="3561" max="3561" width="5.5703125" customWidth="1"/>
    <col min="3562" max="3562" width="9.140625" customWidth="1"/>
    <col min="3563" max="3563" width="8.85546875" customWidth="1"/>
    <col min="3564" max="3564" width="8.5703125" customWidth="1"/>
    <col min="3565" max="3565" width="9" customWidth="1"/>
    <col min="3566" max="3566" width="9.140625" customWidth="1"/>
    <col min="3567" max="3567" width="9.42578125" customWidth="1"/>
    <col min="3568" max="3568" width="10" customWidth="1"/>
    <col min="3569" max="3569" width="11" customWidth="1"/>
    <col min="3814" max="3814" width="3.5703125" bestFit="1" customWidth="1"/>
    <col min="3815" max="3815" width="52.85546875" customWidth="1"/>
    <col min="3816" max="3816" width="6.5703125" customWidth="1"/>
    <col min="3817" max="3817" width="5.5703125" customWidth="1"/>
    <col min="3818" max="3818" width="9.140625" customWidth="1"/>
    <col min="3819" max="3819" width="8.85546875" customWidth="1"/>
    <col min="3820" max="3820" width="8.5703125" customWidth="1"/>
    <col min="3821" max="3821" width="9" customWidth="1"/>
    <col min="3822" max="3822" width="9.140625" customWidth="1"/>
    <col min="3823" max="3823" width="9.42578125" customWidth="1"/>
    <col min="3824" max="3824" width="10" customWidth="1"/>
    <col min="3825" max="3825" width="11" customWidth="1"/>
    <col min="4070" max="4070" width="3.5703125" bestFit="1" customWidth="1"/>
    <col min="4071" max="4071" width="52.85546875" customWidth="1"/>
    <col min="4072" max="4072" width="6.5703125" customWidth="1"/>
    <col min="4073" max="4073" width="5.5703125" customWidth="1"/>
    <col min="4074" max="4074" width="9.140625" customWidth="1"/>
    <col min="4075" max="4075" width="8.85546875" customWidth="1"/>
    <col min="4076" max="4076" width="8.5703125" customWidth="1"/>
    <col min="4077" max="4077" width="9" customWidth="1"/>
    <col min="4078" max="4078" width="9.140625" customWidth="1"/>
    <col min="4079" max="4079" width="9.42578125" customWidth="1"/>
    <col min="4080" max="4080" width="10" customWidth="1"/>
    <col min="4081" max="4081" width="11" customWidth="1"/>
    <col min="4326" max="4326" width="3.5703125" bestFit="1" customWidth="1"/>
    <col min="4327" max="4327" width="52.85546875" customWidth="1"/>
    <col min="4328" max="4328" width="6.5703125" customWidth="1"/>
    <col min="4329" max="4329" width="5.5703125" customWidth="1"/>
    <col min="4330" max="4330" width="9.140625" customWidth="1"/>
    <col min="4331" max="4331" width="8.85546875" customWidth="1"/>
    <col min="4332" max="4332" width="8.5703125" customWidth="1"/>
    <col min="4333" max="4333" width="9" customWidth="1"/>
    <col min="4334" max="4334" width="9.140625" customWidth="1"/>
    <col min="4335" max="4335" width="9.42578125" customWidth="1"/>
    <col min="4336" max="4336" width="10" customWidth="1"/>
    <col min="4337" max="4337" width="11" customWidth="1"/>
    <col min="4582" max="4582" width="3.5703125" bestFit="1" customWidth="1"/>
    <col min="4583" max="4583" width="52.85546875" customWidth="1"/>
    <col min="4584" max="4584" width="6.5703125" customWidth="1"/>
    <col min="4585" max="4585" width="5.5703125" customWidth="1"/>
    <col min="4586" max="4586" width="9.140625" customWidth="1"/>
    <col min="4587" max="4587" width="8.85546875" customWidth="1"/>
    <col min="4588" max="4588" width="8.5703125" customWidth="1"/>
    <col min="4589" max="4589" width="9" customWidth="1"/>
    <col min="4590" max="4590" width="9.140625" customWidth="1"/>
    <col min="4591" max="4591" width="9.42578125" customWidth="1"/>
    <col min="4592" max="4592" width="10" customWidth="1"/>
    <col min="4593" max="4593" width="11" customWidth="1"/>
    <col min="4838" max="4838" width="3.5703125" bestFit="1" customWidth="1"/>
    <col min="4839" max="4839" width="52.85546875" customWidth="1"/>
    <col min="4840" max="4840" width="6.5703125" customWidth="1"/>
    <col min="4841" max="4841" width="5.5703125" customWidth="1"/>
    <col min="4842" max="4842" width="9.140625" customWidth="1"/>
    <col min="4843" max="4843" width="8.85546875" customWidth="1"/>
    <col min="4844" max="4844" width="8.5703125" customWidth="1"/>
    <col min="4845" max="4845" width="9" customWidth="1"/>
    <col min="4846" max="4846" width="9.140625" customWidth="1"/>
    <col min="4847" max="4847" width="9.42578125" customWidth="1"/>
    <col min="4848" max="4848" width="10" customWidth="1"/>
    <col min="4849" max="4849" width="11" customWidth="1"/>
    <col min="5094" max="5094" width="3.5703125" bestFit="1" customWidth="1"/>
    <col min="5095" max="5095" width="52.85546875" customWidth="1"/>
    <col min="5096" max="5096" width="6.5703125" customWidth="1"/>
    <col min="5097" max="5097" width="5.5703125" customWidth="1"/>
    <col min="5098" max="5098" width="9.140625" customWidth="1"/>
    <col min="5099" max="5099" width="8.85546875" customWidth="1"/>
    <col min="5100" max="5100" width="8.5703125" customWidth="1"/>
    <col min="5101" max="5101" width="9" customWidth="1"/>
    <col min="5102" max="5102" width="9.140625" customWidth="1"/>
    <col min="5103" max="5103" width="9.42578125" customWidth="1"/>
    <col min="5104" max="5104" width="10" customWidth="1"/>
    <col min="5105" max="5105" width="11" customWidth="1"/>
    <col min="5350" max="5350" width="3.5703125" bestFit="1" customWidth="1"/>
    <col min="5351" max="5351" width="52.85546875" customWidth="1"/>
    <col min="5352" max="5352" width="6.5703125" customWidth="1"/>
    <col min="5353" max="5353" width="5.5703125" customWidth="1"/>
    <col min="5354" max="5354" width="9.140625" customWidth="1"/>
    <col min="5355" max="5355" width="8.85546875" customWidth="1"/>
    <col min="5356" max="5356" width="8.5703125" customWidth="1"/>
    <col min="5357" max="5357" width="9" customWidth="1"/>
    <col min="5358" max="5358" width="9.140625" customWidth="1"/>
    <col min="5359" max="5359" width="9.42578125" customWidth="1"/>
    <col min="5360" max="5360" width="10" customWidth="1"/>
    <col min="5361" max="5361" width="11" customWidth="1"/>
    <col min="5606" max="5606" width="3.5703125" bestFit="1" customWidth="1"/>
    <col min="5607" max="5607" width="52.85546875" customWidth="1"/>
    <col min="5608" max="5608" width="6.5703125" customWidth="1"/>
    <col min="5609" max="5609" width="5.5703125" customWidth="1"/>
    <col min="5610" max="5610" width="9.140625" customWidth="1"/>
    <col min="5611" max="5611" width="8.85546875" customWidth="1"/>
    <col min="5612" max="5612" width="8.5703125" customWidth="1"/>
    <col min="5613" max="5613" width="9" customWidth="1"/>
    <col min="5614" max="5614" width="9.140625" customWidth="1"/>
    <col min="5615" max="5615" width="9.42578125" customWidth="1"/>
    <col min="5616" max="5616" width="10" customWidth="1"/>
    <col min="5617" max="5617" width="11" customWidth="1"/>
    <col min="5862" max="5862" width="3.5703125" bestFit="1" customWidth="1"/>
    <col min="5863" max="5863" width="52.85546875" customWidth="1"/>
    <col min="5864" max="5864" width="6.5703125" customWidth="1"/>
    <col min="5865" max="5865" width="5.5703125" customWidth="1"/>
    <col min="5866" max="5866" width="9.140625" customWidth="1"/>
    <col min="5867" max="5867" width="8.85546875" customWidth="1"/>
    <col min="5868" max="5868" width="8.5703125" customWidth="1"/>
    <col min="5869" max="5869" width="9" customWidth="1"/>
    <col min="5870" max="5870" width="9.140625" customWidth="1"/>
    <col min="5871" max="5871" width="9.42578125" customWidth="1"/>
    <col min="5872" max="5872" width="10" customWidth="1"/>
    <col min="5873" max="5873" width="11" customWidth="1"/>
    <col min="6118" max="6118" width="3.5703125" bestFit="1" customWidth="1"/>
    <col min="6119" max="6119" width="52.85546875" customWidth="1"/>
    <col min="6120" max="6120" width="6.5703125" customWidth="1"/>
    <col min="6121" max="6121" width="5.5703125" customWidth="1"/>
    <col min="6122" max="6122" width="9.140625" customWidth="1"/>
    <col min="6123" max="6123" width="8.85546875" customWidth="1"/>
    <col min="6124" max="6124" width="8.5703125" customWidth="1"/>
    <col min="6125" max="6125" width="9" customWidth="1"/>
    <col min="6126" max="6126" width="9.140625" customWidth="1"/>
    <col min="6127" max="6127" width="9.42578125" customWidth="1"/>
    <col min="6128" max="6128" width="10" customWidth="1"/>
    <col min="6129" max="6129" width="11" customWidth="1"/>
    <col min="6374" max="6374" width="3.5703125" bestFit="1" customWidth="1"/>
    <col min="6375" max="6375" width="52.85546875" customWidth="1"/>
    <col min="6376" max="6376" width="6.5703125" customWidth="1"/>
    <col min="6377" max="6377" width="5.5703125" customWidth="1"/>
    <col min="6378" max="6378" width="9.140625" customWidth="1"/>
    <col min="6379" max="6379" width="8.85546875" customWidth="1"/>
    <col min="6380" max="6380" width="8.5703125" customWidth="1"/>
    <col min="6381" max="6381" width="9" customWidth="1"/>
    <col min="6382" max="6382" width="9.140625" customWidth="1"/>
    <col min="6383" max="6383" width="9.42578125" customWidth="1"/>
    <col min="6384" max="6384" width="10" customWidth="1"/>
    <col min="6385" max="6385" width="11" customWidth="1"/>
    <col min="6630" max="6630" width="3.5703125" bestFit="1" customWidth="1"/>
    <col min="6631" max="6631" width="52.85546875" customWidth="1"/>
    <col min="6632" max="6632" width="6.5703125" customWidth="1"/>
    <col min="6633" max="6633" width="5.5703125" customWidth="1"/>
    <col min="6634" max="6634" width="9.140625" customWidth="1"/>
    <col min="6635" max="6635" width="8.85546875" customWidth="1"/>
    <col min="6636" max="6636" width="8.5703125" customWidth="1"/>
    <col min="6637" max="6637" width="9" customWidth="1"/>
    <col min="6638" max="6638" width="9.140625" customWidth="1"/>
    <col min="6639" max="6639" width="9.42578125" customWidth="1"/>
    <col min="6640" max="6640" width="10" customWidth="1"/>
    <col min="6641" max="6641" width="11" customWidth="1"/>
    <col min="6886" max="6886" width="3.5703125" bestFit="1" customWidth="1"/>
    <col min="6887" max="6887" width="52.85546875" customWidth="1"/>
    <col min="6888" max="6888" width="6.5703125" customWidth="1"/>
    <col min="6889" max="6889" width="5.5703125" customWidth="1"/>
    <col min="6890" max="6890" width="9.140625" customWidth="1"/>
    <col min="6891" max="6891" width="8.85546875" customWidth="1"/>
    <col min="6892" max="6892" width="8.5703125" customWidth="1"/>
    <col min="6893" max="6893" width="9" customWidth="1"/>
    <col min="6894" max="6894" width="9.140625" customWidth="1"/>
    <col min="6895" max="6895" width="9.42578125" customWidth="1"/>
    <col min="6896" max="6896" width="10" customWidth="1"/>
    <col min="6897" max="6897" width="11" customWidth="1"/>
    <col min="7142" max="7142" width="3.5703125" bestFit="1" customWidth="1"/>
    <col min="7143" max="7143" width="52.85546875" customWidth="1"/>
    <col min="7144" max="7144" width="6.5703125" customWidth="1"/>
    <col min="7145" max="7145" width="5.5703125" customWidth="1"/>
    <col min="7146" max="7146" width="9.140625" customWidth="1"/>
    <col min="7147" max="7147" width="8.85546875" customWidth="1"/>
    <col min="7148" max="7148" width="8.5703125" customWidth="1"/>
    <col min="7149" max="7149" width="9" customWidth="1"/>
    <col min="7150" max="7150" width="9.140625" customWidth="1"/>
    <col min="7151" max="7151" width="9.42578125" customWidth="1"/>
    <col min="7152" max="7152" width="10" customWidth="1"/>
    <col min="7153" max="7153" width="11" customWidth="1"/>
    <col min="7398" max="7398" width="3.5703125" bestFit="1" customWidth="1"/>
    <col min="7399" max="7399" width="52.85546875" customWidth="1"/>
    <col min="7400" max="7400" width="6.5703125" customWidth="1"/>
    <col min="7401" max="7401" width="5.5703125" customWidth="1"/>
    <col min="7402" max="7402" width="9.140625" customWidth="1"/>
    <col min="7403" max="7403" width="8.85546875" customWidth="1"/>
    <col min="7404" max="7404" width="8.5703125" customWidth="1"/>
    <col min="7405" max="7405" width="9" customWidth="1"/>
    <col min="7406" max="7406" width="9.140625" customWidth="1"/>
    <col min="7407" max="7407" width="9.42578125" customWidth="1"/>
    <col min="7408" max="7408" width="10" customWidth="1"/>
    <col min="7409" max="7409" width="11" customWidth="1"/>
    <col min="7654" max="7654" width="3.5703125" bestFit="1" customWidth="1"/>
    <col min="7655" max="7655" width="52.85546875" customWidth="1"/>
    <col min="7656" max="7656" width="6.5703125" customWidth="1"/>
    <col min="7657" max="7657" width="5.5703125" customWidth="1"/>
    <col min="7658" max="7658" width="9.140625" customWidth="1"/>
    <col min="7659" max="7659" width="8.85546875" customWidth="1"/>
    <col min="7660" max="7660" width="8.5703125" customWidth="1"/>
    <col min="7661" max="7661" width="9" customWidth="1"/>
    <col min="7662" max="7662" width="9.140625" customWidth="1"/>
    <col min="7663" max="7663" width="9.42578125" customWidth="1"/>
    <col min="7664" max="7664" width="10" customWidth="1"/>
    <col min="7665" max="7665" width="11" customWidth="1"/>
    <col min="7910" max="7910" width="3.5703125" bestFit="1" customWidth="1"/>
    <col min="7911" max="7911" width="52.85546875" customWidth="1"/>
    <col min="7912" max="7912" width="6.5703125" customWidth="1"/>
    <col min="7913" max="7913" width="5.5703125" customWidth="1"/>
    <col min="7914" max="7914" width="9.140625" customWidth="1"/>
    <col min="7915" max="7915" width="8.85546875" customWidth="1"/>
    <col min="7916" max="7916" width="8.5703125" customWidth="1"/>
    <col min="7917" max="7917" width="9" customWidth="1"/>
    <col min="7918" max="7918" width="9.140625" customWidth="1"/>
    <col min="7919" max="7919" width="9.42578125" customWidth="1"/>
    <col min="7920" max="7920" width="10" customWidth="1"/>
    <col min="7921" max="7921" width="11" customWidth="1"/>
    <col min="8166" max="8166" width="3.5703125" bestFit="1" customWidth="1"/>
    <col min="8167" max="8167" width="52.85546875" customWidth="1"/>
    <col min="8168" max="8168" width="6.5703125" customWidth="1"/>
    <col min="8169" max="8169" width="5.5703125" customWidth="1"/>
    <col min="8170" max="8170" width="9.140625" customWidth="1"/>
    <col min="8171" max="8171" width="8.85546875" customWidth="1"/>
    <col min="8172" max="8172" width="8.5703125" customWidth="1"/>
    <col min="8173" max="8173" width="9" customWidth="1"/>
    <col min="8174" max="8174" width="9.140625" customWidth="1"/>
    <col min="8175" max="8175" width="9.42578125" customWidth="1"/>
    <col min="8176" max="8176" width="10" customWidth="1"/>
    <col min="8177" max="8177" width="11" customWidth="1"/>
    <col min="8422" max="8422" width="3.5703125" bestFit="1" customWidth="1"/>
    <col min="8423" max="8423" width="52.85546875" customWidth="1"/>
    <col min="8424" max="8424" width="6.5703125" customWidth="1"/>
    <col min="8425" max="8425" width="5.5703125" customWidth="1"/>
    <col min="8426" max="8426" width="9.140625" customWidth="1"/>
    <col min="8427" max="8427" width="8.85546875" customWidth="1"/>
    <col min="8428" max="8428" width="8.5703125" customWidth="1"/>
    <col min="8429" max="8429" width="9" customWidth="1"/>
    <col min="8430" max="8430" width="9.140625" customWidth="1"/>
    <col min="8431" max="8431" width="9.42578125" customWidth="1"/>
    <col min="8432" max="8432" width="10" customWidth="1"/>
    <col min="8433" max="8433" width="11" customWidth="1"/>
    <col min="8678" max="8678" width="3.5703125" bestFit="1" customWidth="1"/>
    <col min="8679" max="8679" width="52.85546875" customWidth="1"/>
    <col min="8680" max="8680" width="6.5703125" customWidth="1"/>
    <col min="8681" max="8681" width="5.5703125" customWidth="1"/>
    <col min="8682" max="8682" width="9.140625" customWidth="1"/>
    <col min="8683" max="8683" width="8.85546875" customWidth="1"/>
    <col min="8684" max="8684" width="8.5703125" customWidth="1"/>
    <col min="8685" max="8685" width="9" customWidth="1"/>
    <col min="8686" max="8686" width="9.140625" customWidth="1"/>
    <col min="8687" max="8687" width="9.42578125" customWidth="1"/>
    <col min="8688" max="8688" width="10" customWidth="1"/>
    <col min="8689" max="8689" width="11" customWidth="1"/>
    <col min="8934" max="8934" width="3.5703125" bestFit="1" customWidth="1"/>
    <col min="8935" max="8935" width="52.85546875" customWidth="1"/>
    <col min="8936" max="8936" width="6.5703125" customWidth="1"/>
    <col min="8937" max="8937" width="5.5703125" customWidth="1"/>
    <col min="8938" max="8938" width="9.140625" customWidth="1"/>
    <col min="8939" max="8939" width="8.85546875" customWidth="1"/>
    <col min="8940" max="8940" width="8.5703125" customWidth="1"/>
    <col min="8941" max="8941" width="9" customWidth="1"/>
    <col min="8942" max="8942" width="9.140625" customWidth="1"/>
    <col min="8943" max="8943" width="9.42578125" customWidth="1"/>
    <col min="8944" max="8944" width="10" customWidth="1"/>
    <col min="8945" max="8945" width="11" customWidth="1"/>
    <col min="9190" max="9190" width="3.5703125" bestFit="1" customWidth="1"/>
    <col min="9191" max="9191" width="52.85546875" customWidth="1"/>
    <col min="9192" max="9192" width="6.5703125" customWidth="1"/>
    <col min="9193" max="9193" width="5.5703125" customWidth="1"/>
    <col min="9194" max="9194" width="9.140625" customWidth="1"/>
    <col min="9195" max="9195" width="8.85546875" customWidth="1"/>
    <col min="9196" max="9196" width="8.5703125" customWidth="1"/>
    <col min="9197" max="9197" width="9" customWidth="1"/>
    <col min="9198" max="9198" width="9.140625" customWidth="1"/>
    <col min="9199" max="9199" width="9.42578125" customWidth="1"/>
    <col min="9200" max="9200" width="10" customWidth="1"/>
    <col min="9201" max="9201" width="11" customWidth="1"/>
    <col min="9446" max="9446" width="3.5703125" bestFit="1" customWidth="1"/>
    <col min="9447" max="9447" width="52.85546875" customWidth="1"/>
    <col min="9448" max="9448" width="6.5703125" customWidth="1"/>
    <col min="9449" max="9449" width="5.5703125" customWidth="1"/>
    <col min="9450" max="9450" width="9.140625" customWidth="1"/>
    <col min="9451" max="9451" width="8.85546875" customWidth="1"/>
    <col min="9452" max="9452" width="8.5703125" customWidth="1"/>
    <col min="9453" max="9453" width="9" customWidth="1"/>
    <col min="9454" max="9454" width="9.140625" customWidth="1"/>
    <col min="9455" max="9455" width="9.42578125" customWidth="1"/>
    <col min="9456" max="9456" width="10" customWidth="1"/>
    <col min="9457" max="9457" width="11" customWidth="1"/>
    <col min="9702" max="9702" width="3.5703125" bestFit="1" customWidth="1"/>
    <col min="9703" max="9703" width="52.85546875" customWidth="1"/>
    <col min="9704" max="9704" width="6.5703125" customWidth="1"/>
    <col min="9705" max="9705" width="5.5703125" customWidth="1"/>
    <col min="9706" max="9706" width="9.140625" customWidth="1"/>
    <col min="9707" max="9707" width="8.85546875" customWidth="1"/>
    <col min="9708" max="9708" width="8.5703125" customWidth="1"/>
    <col min="9709" max="9709" width="9" customWidth="1"/>
    <col min="9710" max="9710" width="9.140625" customWidth="1"/>
    <col min="9711" max="9711" width="9.42578125" customWidth="1"/>
    <col min="9712" max="9712" width="10" customWidth="1"/>
    <col min="9713" max="9713" width="11" customWidth="1"/>
    <col min="9958" max="9958" width="3.5703125" bestFit="1" customWidth="1"/>
    <col min="9959" max="9959" width="52.85546875" customWidth="1"/>
    <col min="9960" max="9960" width="6.5703125" customWidth="1"/>
    <col min="9961" max="9961" width="5.5703125" customWidth="1"/>
    <col min="9962" max="9962" width="9.140625" customWidth="1"/>
    <col min="9963" max="9963" width="8.85546875" customWidth="1"/>
    <col min="9964" max="9964" width="8.5703125" customWidth="1"/>
    <col min="9965" max="9965" width="9" customWidth="1"/>
    <col min="9966" max="9966" width="9.140625" customWidth="1"/>
    <col min="9967" max="9967" width="9.42578125" customWidth="1"/>
    <col min="9968" max="9968" width="10" customWidth="1"/>
    <col min="9969" max="9969" width="11" customWidth="1"/>
    <col min="10214" max="10214" width="3.5703125" bestFit="1" customWidth="1"/>
    <col min="10215" max="10215" width="52.85546875" customWidth="1"/>
    <col min="10216" max="10216" width="6.5703125" customWidth="1"/>
    <col min="10217" max="10217" width="5.5703125" customWidth="1"/>
    <col min="10218" max="10218" width="9.140625" customWidth="1"/>
    <col min="10219" max="10219" width="8.85546875" customWidth="1"/>
    <col min="10220" max="10220" width="8.5703125" customWidth="1"/>
    <col min="10221" max="10221" width="9" customWidth="1"/>
    <col min="10222" max="10222" width="9.140625" customWidth="1"/>
    <col min="10223" max="10223" width="9.42578125" customWidth="1"/>
    <col min="10224" max="10224" width="10" customWidth="1"/>
    <col min="10225" max="10225" width="11" customWidth="1"/>
    <col min="10470" max="10470" width="3.5703125" bestFit="1" customWidth="1"/>
    <col min="10471" max="10471" width="52.85546875" customWidth="1"/>
    <col min="10472" max="10472" width="6.5703125" customWidth="1"/>
    <col min="10473" max="10473" width="5.5703125" customWidth="1"/>
    <col min="10474" max="10474" width="9.140625" customWidth="1"/>
    <col min="10475" max="10475" width="8.85546875" customWidth="1"/>
    <col min="10476" max="10476" width="8.5703125" customWidth="1"/>
    <col min="10477" max="10477" width="9" customWidth="1"/>
    <col min="10478" max="10478" width="9.140625" customWidth="1"/>
    <col min="10479" max="10479" width="9.42578125" customWidth="1"/>
    <col min="10480" max="10480" width="10" customWidth="1"/>
    <col min="10481" max="10481" width="11" customWidth="1"/>
    <col min="10726" max="10726" width="3.5703125" bestFit="1" customWidth="1"/>
    <col min="10727" max="10727" width="52.85546875" customWidth="1"/>
    <col min="10728" max="10728" width="6.5703125" customWidth="1"/>
    <col min="10729" max="10729" width="5.5703125" customWidth="1"/>
    <col min="10730" max="10730" width="9.140625" customWidth="1"/>
    <col min="10731" max="10731" width="8.85546875" customWidth="1"/>
    <col min="10732" max="10732" width="8.5703125" customWidth="1"/>
    <col min="10733" max="10733" width="9" customWidth="1"/>
    <col min="10734" max="10734" width="9.140625" customWidth="1"/>
    <col min="10735" max="10735" width="9.42578125" customWidth="1"/>
    <col min="10736" max="10736" width="10" customWidth="1"/>
    <col min="10737" max="10737" width="11" customWidth="1"/>
    <col min="10982" max="10982" width="3.5703125" bestFit="1" customWidth="1"/>
    <col min="10983" max="10983" width="52.85546875" customWidth="1"/>
    <col min="10984" max="10984" width="6.5703125" customWidth="1"/>
    <col min="10985" max="10985" width="5.5703125" customWidth="1"/>
    <col min="10986" max="10986" width="9.140625" customWidth="1"/>
    <col min="10987" max="10987" width="8.85546875" customWidth="1"/>
    <col min="10988" max="10988" width="8.5703125" customWidth="1"/>
    <col min="10989" max="10989" width="9" customWidth="1"/>
    <col min="10990" max="10990" width="9.140625" customWidth="1"/>
    <col min="10991" max="10991" width="9.42578125" customWidth="1"/>
    <col min="10992" max="10992" width="10" customWidth="1"/>
    <col min="10993" max="10993" width="11" customWidth="1"/>
    <col min="11238" max="11238" width="3.5703125" bestFit="1" customWidth="1"/>
    <col min="11239" max="11239" width="52.85546875" customWidth="1"/>
    <col min="11240" max="11240" width="6.5703125" customWidth="1"/>
    <col min="11241" max="11241" width="5.5703125" customWidth="1"/>
    <col min="11242" max="11242" width="9.140625" customWidth="1"/>
    <col min="11243" max="11243" width="8.85546875" customWidth="1"/>
    <col min="11244" max="11244" width="8.5703125" customWidth="1"/>
    <col min="11245" max="11245" width="9" customWidth="1"/>
    <col min="11246" max="11246" width="9.140625" customWidth="1"/>
    <col min="11247" max="11247" width="9.42578125" customWidth="1"/>
    <col min="11248" max="11248" width="10" customWidth="1"/>
    <col min="11249" max="11249" width="11" customWidth="1"/>
    <col min="11494" max="11494" width="3.5703125" bestFit="1" customWidth="1"/>
    <col min="11495" max="11495" width="52.85546875" customWidth="1"/>
    <col min="11496" max="11496" width="6.5703125" customWidth="1"/>
    <col min="11497" max="11497" width="5.5703125" customWidth="1"/>
    <col min="11498" max="11498" width="9.140625" customWidth="1"/>
    <col min="11499" max="11499" width="8.85546875" customWidth="1"/>
    <col min="11500" max="11500" width="8.5703125" customWidth="1"/>
    <col min="11501" max="11501" width="9" customWidth="1"/>
    <col min="11502" max="11502" width="9.140625" customWidth="1"/>
    <col min="11503" max="11503" width="9.42578125" customWidth="1"/>
    <col min="11504" max="11504" width="10" customWidth="1"/>
    <col min="11505" max="11505" width="11" customWidth="1"/>
    <col min="11750" max="11750" width="3.5703125" bestFit="1" customWidth="1"/>
    <col min="11751" max="11751" width="52.85546875" customWidth="1"/>
    <col min="11752" max="11752" width="6.5703125" customWidth="1"/>
    <col min="11753" max="11753" width="5.5703125" customWidth="1"/>
    <col min="11754" max="11754" width="9.140625" customWidth="1"/>
    <col min="11755" max="11755" width="8.85546875" customWidth="1"/>
    <col min="11756" max="11756" width="8.5703125" customWidth="1"/>
    <col min="11757" max="11757" width="9" customWidth="1"/>
    <col min="11758" max="11758" width="9.140625" customWidth="1"/>
    <col min="11759" max="11759" width="9.42578125" customWidth="1"/>
    <col min="11760" max="11760" width="10" customWidth="1"/>
    <col min="11761" max="11761" width="11" customWidth="1"/>
    <col min="12006" max="12006" width="3.5703125" bestFit="1" customWidth="1"/>
    <col min="12007" max="12007" width="52.85546875" customWidth="1"/>
    <col min="12008" max="12008" width="6.5703125" customWidth="1"/>
    <col min="12009" max="12009" width="5.5703125" customWidth="1"/>
    <col min="12010" max="12010" width="9.140625" customWidth="1"/>
    <col min="12011" max="12011" width="8.85546875" customWidth="1"/>
    <col min="12012" max="12012" width="8.5703125" customWidth="1"/>
    <col min="12013" max="12013" width="9" customWidth="1"/>
    <col min="12014" max="12014" width="9.140625" customWidth="1"/>
    <col min="12015" max="12015" width="9.42578125" customWidth="1"/>
    <col min="12016" max="12016" width="10" customWidth="1"/>
    <col min="12017" max="12017" width="11" customWidth="1"/>
    <col min="12262" max="12262" width="3.5703125" bestFit="1" customWidth="1"/>
    <col min="12263" max="12263" width="52.85546875" customWidth="1"/>
    <col min="12264" max="12264" width="6.5703125" customWidth="1"/>
    <col min="12265" max="12265" width="5.5703125" customWidth="1"/>
    <col min="12266" max="12266" width="9.140625" customWidth="1"/>
    <col min="12267" max="12267" width="8.85546875" customWidth="1"/>
    <col min="12268" max="12268" width="8.5703125" customWidth="1"/>
    <col min="12269" max="12269" width="9" customWidth="1"/>
    <col min="12270" max="12270" width="9.140625" customWidth="1"/>
    <col min="12271" max="12271" width="9.42578125" customWidth="1"/>
    <col min="12272" max="12272" width="10" customWidth="1"/>
    <col min="12273" max="12273" width="11" customWidth="1"/>
    <col min="12518" max="12518" width="3.5703125" bestFit="1" customWidth="1"/>
    <col min="12519" max="12519" width="52.85546875" customWidth="1"/>
    <col min="12520" max="12520" width="6.5703125" customWidth="1"/>
    <col min="12521" max="12521" width="5.5703125" customWidth="1"/>
    <col min="12522" max="12522" width="9.140625" customWidth="1"/>
    <col min="12523" max="12523" width="8.85546875" customWidth="1"/>
    <col min="12524" max="12524" width="8.5703125" customWidth="1"/>
    <col min="12525" max="12525" width="9" customWidth="1"/>
    <col min="12526" max="12526" width="9.140625" customWidth="1"/>
    <col min="12527" max="12527" width="9.42578125" customWidth="1"/>
    <col min="12528" max="12528" width="10" customWidth="1"/>
    <col min="12529" max="12529" width="11" customWidth="1"/>
    <col min="12774" max="12774" width="3.5703125" bestFit="1" customWidth="1"/>
    <col min="12775" max="12775" width="52.85546875" customWidth="1"/>
    <col min="12776" max="12776" width="6.5703125" customWidth="1"/>
    <col min="12777" max="12777" width="5.5703125" customWidth="1"/>
    <col min="12778" max="12778" width="9.140625" customWidth="1"/>
    <col min="12779" max="12779" width="8.85546875" customWidth="1"/>
    <col min="12780" max="12780" width="8.5703125" customWidth="1"/>
    <col min="12781" max="12781" width="9" customWidth="1"/>
    <col min="12782" max="12782" width="9.140625" customWidth="1"/>
    <col min="12783" max="12783" width="9.42578125" customWidth="1"/>
    <col min="12784" max="12784" width="10" customWidth="1"/>
    <col min="12785" max="12785" width="11" customWidth="1"/>
    <col min="13030" max="13030" width="3.5703125" bestFit="1" customWidth="1"/>
    <col min="13031" max="13031" width="52.85546875" customWidth="1"/>
    <col min="13032" max="13032" width="6.5703125" customWidth="1"/>
    <col min="13033" max="13033" width="5.5703125" customWidth="1"/>
    <col min="13034" max="13034" width="9.140625" customWidth="1"/>
    <col min="13035" max="13035" width="8.85546875" customWidth="1"/>
    <col min="13036" max="13036" width="8.5703125" customWidth="1"/>
    <col min="13037" max="13037" width="9" customWidth="1"/>
    <col min="13038" max="13038" width="9.140625" customWidth="1"/>
    <col min="13039" max="13039" width="9.42578125" customWidth="1"/>
    <col min="13040" max="13040" width="10" customWidth="1"/>
    <col min="13041" max="13041" width="11" customWidth="1"/>
    <col min="13286" max="13286" width="3.5703125" bestFit="1" customWidth="1"/>
    <col min="13287" max="13287" width="52.85546875" customWidth="1"/>
    <col min="13288" max="13288" width="6.5703125" customWidth="1"/>
    <col min="13289" max="13289" width="5.5703125" customWidth="1"/>
    <col min="13290" max="13290" width="9.140625" customWidth="1"/>
    <col min="13291" max="13291" width="8.85546875" customWidth="1"/>
    <col min="13292" max="13292" width="8.5703125" customWidth="1"/>
    <col min="13293" max="13293" width="9" customWidth="1"/>
    <col min="13294" max="13294" width="9.140625" customWidth="1"/>
    <col min="13295" max="13295" width="9.42578125" customWidth="1"/>
    <col min="13296" max="13296" width="10" customWidth="1"/>
    <col min="13297" max="13297" width="11" customWidth="1"/>
    <col min="13542" max="13542" width="3.5703125" bestFit="1" customWidth="1"/>
    <col min="13543" max="13543" width="52.85546875" customWidth="1"/>
    <col min="13544" max="13544" width="6.5703125" customWidth="1"/>
    <col min="13545" max="13545" width="5.5703125" customWidth="1"/>
    <col min="13546" max="13546" width="9.140625" customWidth="1"/>
    <col min="13547" max="13547" width="8.85546875" customWidth="1"/>
    <col min="13548" max="13548" width="8.5703125" customWidth="1"/>
    <col min="13549" max="13549" width="9" customWidth="1"/>
    <col min="13550" max="13550" width="9.140625" customWidth="1"/>
    <col min="13551" max="13551" width="9.42578125" customWidth="1"/>
    <col min="13552" max="13552" width="10" customWidth="1"/>
    <col min="13553" max="13553" width="11" customWidth="1"/>
    <col min="13798" max="13798" width="3.5703125" bestFit="1" customWidth="1"/>
    <col min="13799" max="13799" width="52.85546875" customWidth="1"/>
    <col min="13800" max="13800" width="6.5703125" customWidth="1"/>
    <col min="13801" max="13801" width="5.5703125" customWidth="1"/>
    <col min="13802" max="13802" width="9.140625" customWidth="1"/>
    <col min="13803" max="13803" width="8.85546875" customWidth="1"/>
    <col min="13804" max="13804" width="8.5703125" customWidth="1"/>
    <col min="13805" max="13805" width="9" customWidth="1"/>
    <col min="13806" max="13806" width="9.140625" customWidth="1"/>
    <col min="13807" max="13807" width="9.42578125" customWidth="1"/>
    <col min="13808" max="13808" width="10" customWidth="1"/>
    <col min="13809" max="13809" width="11" customWidth="1"/>
    <col min="14054" max="14054" width="3.5703125" bestFit="1" customWidth="1"/>
    <col min="14055" max="14055" width="52.85546875" customWidth="1"/>
    <col min="14056" max="14056" width="6.5703125" customWidth="1"/>
    <col min="14057" max="14057" width="5.5703125" customWidth="1"/>
    <col min="14058" max="14058" width="9.140625" customWidth="1"/>
    <col min="14059" max="14059" width="8.85546875" customWidth="1"/>
    <col min="14060" max="14060" width="8.5703125" customWidth="1"/>
    <col min="14061" max="14061" width="9" customWidth="1"/>
    <col min="14062" max="14062" width="9.140625" customWidth="1"/>
    <col min="14063" max="14063" width="9.42578125" customWidth="1"/>
    <col min="14064" max="14064" width="10" customWidth="1"/>
    <col min="14065" max="14065" width="11" customWidth="1"/>
    <col min="14310" max="14310" width="3.5703125" bestFit="1" customWidth="1"/>
    <col min="14311" max="14311" width="52.85546875" customWidth="1"/>
    <col min="14312" max="14312" width="6.5703125" customWidth="1"/>
    <col min="14313" max="14313" width="5.5703125" customWidth="1"/>
    <col min="14314" max="14314" width="9.140625" customWidth="1"/>
    <col min="14315" max="14315" width="8.85546875" customWidth="1"/>
    <col min="14316" max="14316" width="8.5703125" customWidth="1"/>
    <col min="14317" max="14317" width="9" customWidth="1"/>
    <col min="14318" max="14318" width="9.140625" customWidth="1"/>
    <col min="14319" max="14319" width="9.42578125" customWidth="1"/>
    <col min="14320" max="14320" width="10" customWidth="1"/>
    <col min="14321" max="14321" width="11" customWidth="1"/>
    <col min="14566" max="14566" width="3.5703125" bestFit="1" customWidth="1"/>
    <col min="14567" max="14567" width="52.85546875" customWidth="1"/>
    <col min="14568" max="14568" width="6.5703125" customWidth="1"/>
    <col min="14569" max="14569" width="5.5703125" customWidth="1"/>
    <col min="14570" max="14570" width="9.140625" customWidth="1"/>
    <col min="14571" max="14571" width="8.85546875" customWidth="1"/>
    <col min="14572" max="14572" width="8.5703125" customWidth="1"/>
    <col min="14573" max="14573" width="9" customWidth="1"/>
    <col min="14574" max="14574" width="9.140625" customWidth="1"/>
    <col min="14575" max="14575" width="9.42578125" customWidth="1"/>
    <col min="14576" max="14576" width="10" customWidth="1"/>
    <col min="14577" max="14577" width="11" customWidth="1"/>
    <col min="14822" max="14822" width="3.5703125" bestFit="1" customWidth="1"/>
    <col min="14823" max="14823" width="52.85546875" customWidth="1"/>
    <col min="14824" max="14824" width="6.5703125" customWidth="1"/>
    <col min="14825" max="14825" width="5.5703125" customWidth="1"/>
    <col min="14826" max="14826" width="9.140625" customWidth="1"/>
    <col min="14827" max="14827" width="8.85546875" customWidth="1"/>
    <col min="14828" max="14828" width="8.5703125" customWidth="1"/>
    <col min="14829" max="14829" width="9" customWidth="1"/>
    <col min="14830" max="14830" width="9.140625" customWidth="1"/>
    <col min="14831" max="14831" width="9.42578125" customWidth="1"/>
    <col min="14832" max="14832" width="10" customWidth="1"/>
    <col min="14833" max="14833" width="11" customWidth="1"/>
    <col min="15078" max="15078" width="3.5703125" bestFit="1" customWidth="1"/>
    <col min="15079" max="15079" width="52.85546875" customWidth="1"/>
    <col min="15080" max="15080" width="6.5703125" customWidth="1"/>
    <col min="15081" max="15081" width="5.5703125" customWidth="1"/>
    <col min="15082" max="15082" width="9.140625" customWidth="1"/>
    <col min="15083" max="15083" width="8.85546875" customWidth="1"/>
    <col min="15084" max="15084" width="8.5703125" customWidth="1"/>
    <col min="15085" max="15085" width="9" customWidth="1"/>
    <col min="15086" max="15086" width="9.140625" customWidth="1"/>
    <col min="15087" max="15087" width="9.42578125" customWidth="1"/>
    <col min="15088" max="15088" width="10" customWidth="1"/>
    <col min="15089" max="15089" width="11" customWidth="1"/>
    <col min="15334" max="15334" width="3.5703125" bestFit="1" customWidth="1"/>
    <col min="15335" max="15335" width="52.85546875" customWidth="1"/>
    <col min="15336" max="15336" width="6.5703125" customWidth="1"/>
    <col min="15337" max="15337" width="5.5703125" customWidth="1"/>
    <col min="15338" max="15338" width="9.140625" customWidth="1"/>
    <col min="15339" max="15339" width="8.85546875" customWidth="1"/>
    <col min="15340" max="15340" width="8.5703125" customWidth="1"/>
    <col min="15341" max="15341" width="9" customWidth="1"/>
    <col min="15342" max="15342" width="9.140625" customWidth="1"/>
    <col min="15343" max="15343" width="9.42578125" customWidth="1"/>
    <col min="15344" max="15344" width="10" customWidth="1"/>
    <col min="15345" max="15345" width="11" customWidth="1"/>
    <col min="15590" max="15590" width="3.5703125" bestFit="1" customWidth="1"/>
    <col min="15591" max="15591" width="52.85546875" customWidth="1"/>
    <col min="15592" max="15592" width="6.5703125" customWidth="1"/>
    <col min="15593" max="15593" width="5.5703125" customWidth="1"/>
    <col min="15594" max="15594" width="9.140625" customWidth="1"/>
    <col min="15595" max="15595" width="8.85546875" customWidth="1"/>
    <col min="15596" max="15596" width="8.5703125" customWidth="1"/>
    <col min="15597" max="15597" width="9" customWidth="1"/>
    <col min="15598" max="15598" width="9.140625" customWidth="1"/>
    <col min="15599" max="15599" width="9.42578125" customWidth="1"/>
    <col min="15600" max="15600" width="10" customWidth="1"/>
    <col min="15601" max="15601" width="11" customWidth="1"/>
    <col min="15846" max="15846" width="3.5703125" bestFit="1" customWidth="1"/>
    <col min="15847" max="15847" width="52.85546875" customWidth="1"/>
    <col min="15848" max="15848" width="6.5703125" customWidth="1"/>
    <col min="15849" max="15849" width="5.5703125" customWidth="1"/>
    <col min="15850" max="15850" width="9.140625" customWidth="1"/>
    <col min="15851" max="15851" width="8.85546875" customWidth="1"/>
    <col min="15852" max="15852" width="8.5703125" customWidth="1"/>
    <col min="15853" max="15853" width="9" customWidth="1"/>
    <col min="15854" max="15854" width="9.140625" customWidth="1"/>
    <col min="15855" max="15855" width="9.42578125" customWidth="1"/>
    <col min="15856" max="15856" width="10" customWidth="1"/>
    <col min="15857" max="15857" width="11" customWidth="1"/>
    <col min="16102" max="16102" width="3.5703125" bestFit="1" customWidth="1"/>
    <col min="16103" max="16103" width="52.85546875" customWidth="1"/>
    <col min="16104" max="16104" width="6.5703125" customWidth="1"/>
    <col min="16105" max="16105" width="5.5703125" customWidth="1"/>
    <col min="16106" max="16106" width="9.140625" customWidth="1"/>
    <col min="16107" max="16107" width="8.85546875" customWidth="1"/>
    <col min="16108" max="16108" width="8.5703125" customWidth="1"/>
    <col min="16109" max="16109" width="9" customWidth="1"/>
    <col min="16110" max="16110" width="9.140625" customWidth="1"/>
    <col min="16111" max="16111" width="9.42578125" customWidth="1"/>
    <col min="16112" max="16112" width="10" customWidth="1"/>
    <col min="16113" max="16113" width="11" customWidth="1"/>
  </cols>
  <sheetData>
    <row r="1" spans="1:22" ht="13.5" thickBot="1" x14ac:dyDescent="0.25">
      <c r="A1" s="477" t="s">
        <v>421</v>
      </c>
      <c r="B1" s="478"/>
      <c r="C1" s="478"/>
      <c r="D1" s="478"/>
      <c r="E1" s="478"/>
      <c r="F1" s="478"/>
      <c r="G1" s="478"/>
      <c r="H1" s="478"/>
      <c r="I1" s="478"/>
      <c r="J1" s="478"/>
      <c r="K1" s="478"/>
      <c r="L1" s="478"/>
      <c r="M1" s="478"/>
      <c r="N1" s="478"/>
      <c r="O1" s="478"/>
      <c r="P1" s="478"/>
      <c r="Q1" s="478"/>
      <c r="R1" s="478"/>
      <c r="S1" s="478"/>
      <c r="T1" s="478"/>
      <c r="U1" s="478"/>
      <c r="V1" s="479"/>
    </row>
    <row r="2" spans="1:22" x14ac:dyDescent="0.2">
      <c r="A2" s="288" t="s">
        <v>8</v>
      </c>
      <c r="B2" s="497" t="s">
        <v>422</v>
      </c>
      <c r="C2" s="497"/>
      <c r="D2" s="497"/>
      <c r="E2" s="289" t="s">
        <v>150</v>
      </c>
      <c r="F2" s="498" t="s">
        <v>423</v>
      </c>
      <c r="G2" s="480"/>
      <c r="H2" s="480"/>
      <c r="I2" s="480"/>
      <c r="J2" s="290"/>
      <c r="K2" s="290"/>
      <c r="L2" s="290"/>
      <c r="M2" s="290"/>
      <c r="N2" s="289" t="s">
        <v>151</v>
      </c>
      <c r="O2" s="480" t="s">
        <v>472</v>
      </c>
      <c r="P2" s="480"/>
      <c r="Q2" s="480"/>
      <c r="R2" s="480"/>
      <c r="S2" s="480"/>
      <c r="T2" s="480"/>
      <c r="U2" s="480"/>
      <c r="V2" s="481"/>
    </row>
    <row r="3" spans="1:22" x14ac:dyDescent="0.2">
      <c r="A3" s="291" t="s">
        <v>9</v>
      </c>
      <c r="B3" s="491" t="s">
        <v>473</v>
      </c>
      <c r="C3" s="491"/>
      <c r="D3" s="491"/>
      <c r="E3" s="292" t="s">
        <v>150</v>
      </c>
      <c r="F3" s="492" t="s">
        <v>474</v>
      </c>
      <c r="G3" s="499"/>
      <c r="H3" s="499"/>
      <c r="I3" s="499"/>
      <c r="J3" s="293"/>
      <c r="K3" s="293"/>
      <c r="L3" s="293"/>
      <c r="M3" s="293"/>
      <c r="N3" s="292" t="s">
        <v>151</v>
      </c>
      <c r="O3" s="482" t="s">
        <v>475</v>
      </c>
      <c r="P3" s="482"/>
      <c r="Q3" s="482"/>
      <c r="R3" s="482"/>
      <c r="S3" s="482"/>
      <c r="T3" s="482"/>
      <c r="U3" s="482"/>
      <c r="V3" s="483"/>
    </row>
    <row r="4" spans="1:22" x14ac:dyDescent="0.2">
      <c r="A4" s="295" t="s">
        <v>10</v>
      </c>
      <c r="B4" s="493" t="s">
        <v>476</v>
      </c>
      <c r="C4" s="493"/>
      <c r="D4" s="493"/>
      <c r="E4" s="296" t="s">
        <v>150</v>
      </c>
      <c r="F4" s="494" t="s">
        <v>477</v>
      </c>
      <c r="G4" s="495"/>
      <c r="H4" s="495"/>
      <c r="I4" s="495"/>
      <c r="J4" s="297"/>
      <c r="K4" s="297"/>
      <c r="L4" s="297"/>
      <c r="M4" s="297"/>
      <c r="N4" s="296" t="s">
        <v>151</v>
      </c>
      <c r="O4" s="495" t="s">
        <v>478</v>
      </c>
      <c r="P4" s="495"/>
      <c r="Q4" s="495"/>
      <c r="R4" s="495"/>
      <c r="S4" s="495"/>
      <c r="T4" s="495"/>
      <c r="U4" s="495"/>
      <c r="V4" s="496"/>
    </row>
    <row r="5" spans="1:22" x14ac:dyDescent="0.2">
      <c r="A5" s="291" t="s">
        <v>11</v>
      </c>
      <c r="B5" s="491" t="s">
        <v>479</v>
      </c>
      <c r="C5" s="491"/>
      <c r="D5" s="491"/>
      <c r="E5" s="292" t="s">
        <v>150</v>
      </c>
      <c r="F5" s="492" t="s">
        <v>480</v>
      </c>
      <c r="G5" s="482"/>
      <c r="H5" s="482"/>
      <c r="I5" s="482"/>
      <c r="J5" s="294"/>
      <c r="K5" s="294"/>
      <c r="L5" s="294"/>
      <c r="M5" s="294"/>
      <c r="N5" s="292" t="s">
        <v>151</v>
      </c>
      <c r="O5" s="484" t="s">
        <v>481</v>
      </c>
      <c r="P5" s="484"/>
      <c r="Q5" s="484"/>
      <c r="R5" s="484"/>
      <c r="S5" s="484"/>
      <c r="T5" s="484"/>
      <c r="U5" s="484"/>
      <c r="V5" s="485"/>
    </row>
    <row r="6" spans="1:22" x14ac:dyDescent="0.2">
      <c r="A6" s="298" t="s">
        <v>12</v>
      </c>
      <c r="B6" s="488" t="s">
        <v>482</v>
      </c>
      <c r="C6" s="488"/>
      <c r="D6" s="488"/>
      <c r="E6" s="299" t="s">
        <v>150</v>
      </c>
      <c r="F6" s="489" t="s">
        <v>483</v>
      </c>
      <c r="G6" s="490"/>
      <c r="H6" s="490"/>
      <c r="I6" s="490"/>
      <c r="J6" s="300"/>
      <c r="K6" s="300"/>
      <c r="L6" s="300"/>
      <c r="M6" s="300"/>
      <c r="N6" s="299" t="s">
        <v>151</v>
      </c>
      <c r="O6" s="486" t="s">
        <v>484</v>
      </c>
      <c r="P6" s="486"/>
      <c r="Q6" s="486"/>
      <c r="R6" s="486"/>
      <c r="S6" s="486"/>
      <c r="T6" s="486"/>
      <c r="U6" s="486"/>
      <c r="V6" s="487"/>
    </row>
    <row r="7" spans="1:22" x14ac:dyDescent="0.2">
      <c r="A7" s="291" t="s">
        <v>13</v>
      </c>
      <c r="B7" s="491" t="s">
        <v>485</v>
      </c>
      <c r="C7" s="491"/>
      <c r="D7" s="491"/>
      <c r="E7" s="292" t="s">
        <v>150</v>
      </c>
      <c r="F7" s="500" t="s">
        <v>486</v>
      </c>
      <c r="G7" s="500"/>
      <c r="H7" s="500"/>
      <c r="I7" s="500"/>
      <c r="J7" s="301"/>
      <c r="K7" s="301"/>
      <c r="L7" s="301"/>
      <c r="M7" s="301"/>
      <c r="N7" s="292" t="s">
        <v>151</v>
      </c>
      <c r="O7" s="484" t="s">
        <v>487</v>
      </c>
      <c r="P7" s="484"/>
      <c r="Q7" s="484"/>
      <c r="R7" s="484"/>
      <c r="S7" s="484"/>
      <c r="T7" s="484"/>
      <c r="U7" s="484"/>
      <c r="V7" s="485"/>
    </row>
    <row r="8" spans="1:22" x14ac:dyDescent="0.2">
      <c r="A8" s="298" t="s">
        <v>14</v>
      </c>
      <c r="B8" s="488" t="s">
        <v>488</v>
      </c>
      <c r="C8" s="488"/>
      <c r="D8" s="488"/>
      <c r="E8" s="299" t="s">
        <v>150</v>
      </c>
      <c r="F8" s="489" t="s">
        <v>489</v>
      </c>
      <c r="G8" s="489"/>
      <c r="H8" s="489"/>
      <c r="I8" s="489"/>
      <c r="J8" s="302"/>
      <c r="K8" s="302"/>
      <c r="L8" s="302"/>
      <c r="M8" s="302"/>
      <c r="N8" s="299" t="s">
        <v>151</v>
      </c>
      <c r="O8" s="486" t="s">
        <v>490</v>
      </c>
      <c r="P8" s="486"/>
      <c r="Q8" s="486"/>
      <c r="R8" s="486"/>
      <c r="S8" s="486"/>
      <c r="T8" s="486"/>
      <c r="U8" s="486"/>
      <c r="V8" s="487"/>
    </row>
    <row r="9" spans="1:22" x14ac:dyDescent="0.2">
      <c r="A9" s="291" t="s">
        <v>15</v>
      </c>
      <c r="B9" s="491" t="s">
        <v>491</v>
      </c>
      <c r="C9" s="491"/>
      <c r="D9" s="491"/>
      <c r="E9" s="292" t="s">
        <v>150</v>
      </c>
      <c r="F9" s="500" t="s">
        <v>492</v>
      </c>
      <c r="G9" s="500"/>
      <c r="H9" s="500"/>
      <c r="I9" s="500"/>
      <c r="J9" s="301"/>
      <c r="K9" s="301"/>
      <c r="L9" s="301"/>
      <c r="M9" s="301"/>
      <c r="N9" s="292" t="s">
        <v>151</v>
      </c>
      <c r="O9" s="484" t="s">
        <v>493</v>
      </c>
      <c r="P9" s="484"/>
      <c r="Q9" s="484"/>
      <c r="R9" s="484"/>
      <c r="S9" s="484"/>
      <c r="T9" s="484"/>
      <c r="U9" s="484"/>
      <c r="V9" s="485"/>
    </row>
    <row r="10" spans="1:22" x14ac:dyDescent="0.2">
      <c r="A10" s="298" t="s">
        <v>494</v>
      </c>
      <c r="B10" s="488" t="s">
        <v>495</v>
      </c>
      <c r="C10" s="488"/>
      <c r="D10" s="488"/>
      <c r="E10" s="299" t="s">
        <v>150</v>
      </c>
      <c r="F10" s="489" t="s">
        <v>496</v>
      </c>
      <c r="G10" s="489"/>
      <c r="H10" s="489"/>
      <c r="I10" s="489"/>
      <c r="J10" s="302"/>
      <c r="K10" s="302"/>
      <c r="L10" s="302"/>
      <c r="M10" s="302"/>
      <c r="N10" s="299" t="s">
        <v>151</v>
      </c>
      <c r="O10" s="486">
        <v>40071380</v>
      </c>
      <c r="P10" s="486"/>
      <c r="Q10" s="486"/>
      <c r="R10" s="486"/>
      <c r="S10" s="486"/>
      <c r="T10" s="486"/>
      <c r="U10" s="486"/>
      <c r="V10" s="487"/>
    </row>
    <row r="11" spans="1:22" x14ac:dyDescent="0.2">
      <c r="A11" s="291" t="s">
        <v>497</v>
      </c>
      <c r="B11" s="491" t="s">
        <v>498</v>
      </c>
      <c r="C11" s="491"/>
      <c r="D11" s="491"/>
      <c r="E11" s="303" t="s">
        <v>150</v>
      </c>
      <c r="F11" s="492" t="s">
        <v>499</v>
      </c>
      <c r="G11" s="482"/>
      <c r="H11" s="482"/>
      <c r="I11" s="482"/>
      <c r="J11" s="294"/>
      <c r="K11" s="294"/>
      <c r="L11" s="294"/>
      <c r="M11" s="294"/>
      <c r="N11" s="292" t="s">
        <v>151</v>
      </c>
      <c r="O11" s="484" t="s">
        <v>500</v>
      </c>
      <c r="P11" s="484"/>
      <c r="Q11" s="484"/>
      <c r="R11" s="484"/>
      <c r="S11" s="484"/>
      <c r="T11" s="484"/>
      <c r="U11" s="484"/>
      <c r="V11" s="485"/>
    </row>
    <row r="12" spans="1:22" x14ac:dyDescent="0.2">
      <c r="A12" s="304" t="s">
        <v>501</v>
      </c>
      <c r="B12" s="501" t="s">
        <v>502</v>
      </c>
      <c r="C12" s="501"/>
      <c r="D12" s="501"/>
      <c r="E12" s="305" t="s">
        <v>150</v>
      </c>
      <c r="F12" s="502" t="s">
        <v>503</v>
      </c>
      <c r="G12" s="502"/>
      <c r="H12" s="502"/>
      <c r="I12" s="502"/>
      <c r="J12" s="306"/>
      <c r="K12" s="306"/>
      <c r="L12" s="306"/>
      <c r="M12" s="306"/>
      <c r="N12" s="305" t="s">
        <v>151</v>
      </c>
      <c r="O12" s="503" t="s">
        <v>504</v>
      </c>
      <c r="P12" s="504"/>
      <c r="Q12" s="504"/>
      <c r="R12" s="504"/>
      <c r="S12" s="504"/>
      <c r="T12" s="504"/>
      <c r="U12" s="504"/>
      <c r="V12" s="505"/>
    </row>
    <row r="13" spans="1:22" x14ac:dyDescent="0.2">
      <c r="A13" s="291" t="s">
        <v>505</v>
      </c>
      <c r="B13" s="491" t="s">
        <v>506</v>
      </c>
      <c r="C13" s="491"/>
      <c r="D13" s="491"/>
      <c r="E13" s="303" t="s">
        <v>150</v>
      </c>
      <c r="F13" s="492" t="s">
        <v>507</v>
      </c>
      <c r="G13" s="492"/>
      <c r="H13" s="492"/>
      <c r="I13" s="492"/>
      <c r="J13" s="294"/>
      <c r="K13" s="294"/>
      <c r="L13" s="294"/>
      <c r="M13" s="294"/>
      <c r="N13" s="292" t="s">
        <v>151</v>
      </c>
      <c r="O13" s="506" t="s">
        <v>508</v>
      </c>
      <c r="P13" s="507"/>
      <c r="Q13" s="507"/>
      <c r="R13" s="507"/>
      <c r="S13" s="507"/>
      <c r="T13" s="507"/>
      <c r="U13" s="507"/>
      <c r="V13" s="508"/>
    </row>
    <row r="14" spans="1:22" x14ac:dyDescent="0.2">
      <c r="A14" s="304" t="s">
        <v>509</v>
      </c>
      <c r="B14" s="509" t="s">
        <v>510</v>
      </c>
      <c r="C14" s="510"/>
      <c r="D14" s="511"/>
      <c r="E14" s="305" t="s">
        <v>150</v>
      </c>
      <c r="F14" s="512" t="s">
        <v>511</v>
      </c>
      <c r="G14" s="513"/>
      <c r="H14" s="513"/>
      <c r="I14" s="514"/>
      <c r="J14" s="306"/>
      <c r="K14" s="306"/>
      <c r="L14" s="306"/>
      <c r="M14" s="306"/>
      <c r="N14" s="305" t="s">
        <v>151</v>
      </c>
      <c r="O14" s="503" t="s">
        <v>512</v>
      </c>
      <c r="P14" s="504"/>
      <c r="Q14" s="504"/>
      <c r="R14" s="504"/>
      <c r="S14" s="504"/>
      <c r="T14" s="504"/>
      <c r="U14" s="504"/>
      <c r="V14" s="505"/>
    </row>
    <row r="15" spans="1:22" x14ac:dyDescent="0.2">
      <c r="A15" s="291" t="s">
        <v>513</v>
      </c>
      <c r="B15" s="491" t="s">
        <v>514</v>
      </c>
      <c r="C15" s="491"/>
      <c r="D15" s="491"/>
      <c r="E15" s="303" t="s">
        <v>150</v>
      </c>
      <c r="F15" s="515" t="s">
        <v>515</v>
      </c>
      <c r="G15" s="515"/>
      <c r="H15" s="515"/>
      <c r="I15" s="515"/>
      <c r="J15" s="294"/>
      <c r="K15" s="294"/>
      <c r="L15" s="294"/>
      <c r="M15" s="294"/>
      <c r="N15" s="292" t="s">
        <v>151</v>
      </c>
      <c r="O15" s="506" t="s">
        <v>512</v>
      </c>
      <c r="P15" s="507"/>
      <c r="Q15" s="507"/>
      <c r="R15" s="507"/>
      <c r="S15" s="507"/>
      <c r="T15" s="507"/>
      <c r="U15" s="507"/>
      <c r="V15" s="508"/>
    </row>
    <row r="16" spans="1:22" x14ac:dyDescent="0.2">
      <c r="A16" s="304" t="s">
        <v>516</v>
      </c>
      <c r="B16" s="501" t="s">
        <v>517</v>
      </c>
      <c r="C16" s="501"/>
      <c r="D16" s="501"/>
      <c r="E16" s="305" t="s">
        <v>150</v>
      </c>
      <c r="F16" s="502" t="s">
        <v>503</v>
      </c>
      <c r="G16" s="502"/>
      <c r="H16" s="502"/>
      <c r="I16" s="502"/>
      <c r="J16" s="306"/>
      <c r="K16" s="306"/>
      <c r="L16" s="306"/>
      <c r="M16" s="306"/>
      <c r="N16" s="305" t="s">
        <v>151</v>
      </c>
      <c r="O16" s="503" t="s">
        <v>518</v>
      </c>
      <c r="P16" s="504"/>
      <c r="Q16" s="504"/>
      <c r="R16" s="504"/>
      <c r="S16" s="504"/>
      <c r="T16" s="504"/>
      <c r="U16" s="504"/>
      <c r="V16" s="505"/>
    </row>
    <row r="17" spans="1:22" ht="13.5" thickBot="1" x14ac:dyDescent="0.25">
      <c r="A17" s="307" t="s">
        <v>519</v>
      </c>
      <c r="B17" s="516"/>
      <c r="C17" s="516"/>
      <c r="D17" s="516"/>
      <c r="E17" s="308" t="s">
        <v>150</v>
      </c>
      <c r="F17" s="517"/>
      <c r="G17" s="517"/>
      <c r="H17" s="517"/>
      <c r="I17" s="517"/>
      <c r="J17" s="309"/>
      <c r="K17" s="309"/>
      <c r="L17" s="309"/>
      <c r="M17" s="309"/>
      <c r="N17" s="310" t="s">
        <v>151</v>
      </c>
      <c r="O17" s="518"/>
      <c r="P17" s="519"/>
      <c r="Q17" s="519"/>
      <c r="R17" s="519"/>
      <c r="S17" s="519"/>
      <c r="T17" s="519"/>
      <c r="U17" s="519"/>
      <c r="V17" s="520"/>
    </row>
    <row r="18" spans="1:22" x14ac:dyDescent="0.2">
      <c r="A18" s="532" t="s">
        <v>152</v>
      </c>
      <c r="B18" s="535" t="s">
        <v>259</v>
      </c>
      <c r="C18" s="538" t="s">
        <v>153</v>
      </c>
      <c r="D18" s="541" t="s">
        <v>154</v>
      </c>
      <c r="E18" s="544" t="s">
        <v>155</v>
      </c>
      <c r="F18" s="545"/>
      <c r="G18" s="545"/>
      <c r="H18" s="545"/>
      <c r="I18" s="545"/>
      <c r="J18" s="545"/>
      <c r="K18" s="545"/>
      <c r="L18" s="545"/>
      <c r="M18" s="545"/>
      <c r="N18" s="545"/>
      <c r="O18" s="545"/>
      <c r="P18" s="545"/>
      <c r="Q18" s="545"/>
      <c r="R18" s="545"/>
      <c r="S18" s="545"/>
      <c r="T18" s="546"/>
      <c r="U18" s="521" t="s">
        <v>156</v>
      </c>
      <c r="V18" s="522"/>
    </row>
    <row r="19" spans="1:22" ht="13.5" x14ac:dyDescent="0.2">
      <c r="A19" s="533"/>
      <c r="B19" s="536"/>
      <c r="C19" s="539"/>
      <c r="D19" s="542"/>
      <c r="E19" s="311" t="s">
        <v>8</v>
      </c>
      <c r="F19" s="312" t="s">
        <v>9</v>
      </c>
      <c r="G19" s="312" t="s">
        <v>10</v>
      </c>
      <c r="H19" s="312" t="s">
        <v>11</v>
      </c>
      <c r="I19" s="312" t="s">
        <v>12</v>
      </c>
      <c r="J19" s="312" t="s">
        <v>13</v>
      </c>
      <c r="K19" s="312" t="s">
        <v>14</v>
      </c>
      <c r="L19" s="312" t="s">
        <v>15</v>
      </c>
      <c r="M19" s="312" t="s">
        <v>494</v>
      </c>
      <c r="N19" s="312" t="s">
        <v>497</v>
      </c>
      <c r="O19" s="312" t="s">
        <v>501</v>
      </c>
      <c r="P19" s="312" t="s">
        <v>505</v>
      </c>
      <c r="Q19" s="312" t="s">
        <v>509</v>
      </c>
      <c r="R19" s="312" t="s">
        <v>513</v>
      </c>
      <c r="S19" s="312" t="s">
        <v>516</v>
      </c>
      <c r="T19" s="313" t="s">
        <v>519</v>
      </c>
      <c r="U19" s="523" t="s">
        <v>157</v>
      </c>
      <c r="V19" s="525" t="s">
        <v>158</v>
      </c>
    </row>
    <row r="20" spans="1:22" ht="26.25" thickBot="1" x14ac:dyDescent="0.25">
      <c r="A20" s="534"/>
      <c r="B20" s="537"/>
      <c r="C20" s="540"/>
      <c r="D20" s="543"/>
      <c r="E20" s="314" t="s">
        <v>159</v>
      </c>
      <c r="F20" s="315" t="s">
        <v>159</v>
      </c>
      <c r="G20" s="315" t="s">
        <v>159</v>
      </c>
      <c r="H20" s="315" t="s">
        <v>159</v>
      </c>
      <c r="I20" s="315" t="s">
        <v>159</v>
      </c>
      <c r="J20" s="315" t="s">
        <v>159</v>
      </c>
      <c r="K20" s="315" t="s">
        <v>159</v>
      </c>
      <c r="L20" s="315" t="s">
        <v>159</v>
      </c>
      <c r="M20" s="315" t="s">
        <v>159</v>
      </c>
      <c r="N20" s="315" t="s">
        <v>159</v>
      </c>
      <c r="O20" s="315" t="s">
        <v>159</v>
      </c>
      <c r="P20" s="315" t="s">
        <v>159</v>
      </c>
      <c r="Q20" s="315" t="s">
        <v>159</v>
      </c>
      <c r="R20" s="315" t="s">
        <v>159</v>
      </c>
      <c r="S20" s="315" t="s">
        <v>159</v>
      </c>
      <c r="T20" s="316" t="s">
        <v>159</v>
      </c>
      <c r="U20" s="524"/>
      <c r="V20" s="526"/>
    </row>
    <row r="21" spans="1:22" ht="39" thickBot="1" x14ac:dyDescent="0.25">
      <c r="A21" s="109">
        <v>1</v>
      </c>
      <c r="B21" s="165" t="s">
        <v>520</v>
      </c>
      <c r="C21" s="166" t="s">
        <v>160</v>
      </c>
      <c r="D21" s="259">
        <v>2</v>
      </c>
      <c r="E21" s="112">
        <v>64</v>
      </c>
      <c r="F21" s="112">
        <v>84</v>
      </c>
      <c r="G21" s="112">
        <v>83</v>
      </c>
      <c r="H21" s="112"/>
      <c r="I21" s="112"/>
      <c r="J21" s="112"/>
      <c r="K21" s="112"/>
      <c r="L21" s="112"/>
      <c r="M21" s="112"/>
      <c r="N21" s="112"/>
      <c r="O21" s="112"/>
      <c r="P21" s="112"/>
      <c r="Q21" s="112"/>
      <c r="R21" s="112"/>
      <c r="S21" s="112"/>
      <c r="T21" s="112"/>
      <c r="U21" s="113">
        <f>AVERAGE(E21:T21)</f>
        <v>77</v>
      </c>
      <c r="V21" s="114">
        <f t="shared" ref="V21:V28" si="0">U21*D21</f>
        <v>154</v>
      </c>
    </row>
    <row r="22" spans="1:22" ht="39" thickBot="1" x14ac:dyDescent="0.25">
      <c r="A22" s="116">
        <v>2</v>
      </c>
      <c r="B22" s="117" t="s">
        <v>521</v>
      </c>
      <c r="C22" s="122" t="s">
        <v>160</v>
      </c>
      <c r="D22" s="260">
        <v>2</v>
      </c>
      <c r="E22" s="119">
        <v>71</v>
      </c>
      <c r="F22" s="119">
        <v>89</v>
      </c>
      <c r="G22" s="119">
        <v>80</v>
      </c>
      <c r="H22" s="119"/>
      <c r="I22" s="119"/>
      <c r="J22" s="119"/>
      <c r="K22" s="119"/>
      <c r="L22" s="119"/>
      <c r="M22" s="119"/>
      <c r="N22" s="119"/>
      <c r="O22" s="119"/>
      <c r="P22" s="119"/>
      <c r="Q22" s="119"/>
      <c r="R22" s="119"/>
      <c r="S22" s="119"/>
      <c r="T22" s="119"/>
      <c r="U22" s="113">
        <f t="shared" ref="U22:U28" si="1">AVERAGE(E22:T22)</f>
        <v>80</v>
      </c>
      <c r="V22" s="121">
        <f t="shared" si="0"/>
        <v>160</v>
      </c>
    </row>
    <row r="23" spans="1:22" ht="26.25" thickBot="1" x14ac:dyDescent="0.25">
      <c r="A23" s="116">
        <v>3</v>
      </c>
      <c r="B23" s="261" t="s">
        <v>429</v>
      </c>
      <c r="C23" s="118" t="s">
        <v>161</v>
      </c>
      <c r="D23" s="260">
        <v>1</v>
      </c>
      <c r="E23" s="119"/>
      <c r="F23" s="119">
        <v>126</v>
      </c>
      <c r="G23" s="119">
        <v>85</v>
      </c>
      <c r="H23" s="119">
        <v>149.9</v>
      </c>
      <c r="I23" s="119"/>
      <c r="J23" s="119"/>
      <c r="K23" s="119"/>
      <c r="L23" s="119"/>
      <c r="M23" s="119"/>
      <c r="N23" s="119"/>
      <c r="O23" s="119"/>
      <c r="P23" s="119"/>
      <c r="Q23" s="119"/>
      <c r="R23" s="119"/>
      <c r="S23" s="119"/>
      <c r="T23" s="119"/>
      <c r="U23" s="113">
        <f t="shared" si="1"/>
        <v>120.3</v>
      </c>
      <c r="V23" s="121">
        <f t="shared" si="0"/>
        <v>120.3</v>
      </c>
    </row>
    <row r="24" spans="1:22" ht="26.25" thickBot="1" x14ac:dyDescent="0.25">
      <c r="A24" s="116">
        <v>4</v>
      </c>
      <c r="B24" s="261" t="s">
        <v>522</v>
      </c>
      <c r="C24" s="118" t="s">
        <v>161</v>
      </c>
      <c r="D24" s="260">
        <v>2</v>
      </c>
      <c r="E24" s="119">
        <v>18</v>
      </c>
      <c r="F24" s="119">
        <v>14</v>
      </c>
      <c r="G24" s="119"/>
      <c r="H24" s="119">
        <v>12.3</v>
      </c>
      <c r="I24" s="119"/>
      <c r="J24" s="119"/>
      <c r="K24" s="119"/>
      <c r="L24" s="119"/>
      <c r="M24" s="119"/>
      <c r="N24" s="119"/>
      <c r="O24" s="119"/>
      <c r="P24" s="119"/>
      <c r="Q24" s="119"/>
      <c r="R24" s="119"/>
      <c r="S24" s="119"/>
      <c r="T24" s="119"/>
      <c r="U24" s="113">
        <f t="shared" si="1"/>
        <v>14.766666666666666</v>
      </c>
      <c r="V24" s="121">
        <f t="shared" si="0"/>
        <v>29.533333333333331</v>
      </c>
    </row>
    <row r="25" spans="1:22" ht="13.5" thickBot="1" x14ac:dyDescent="0.25">
      <c r="A25" s="116">
        <v>5</v>
      </c>
      <c r="B25" s="261" t="s">
        <v>230</v>
      </c>
      <c r="C25" s="118" t="s">
        <v>153</v>
      </c>
      <c r="D25" s="260">
        <v>1</v>
      </c>
      <c r="E25" s="119"/>
      <c r="F25" s="119"/>
      <c r="G25" s="119"/>
      <c r="H25" s="119"/>
      <c r="I25" s="119">
        <v>9.5</v>
      </c>
      <c r="J25" s="119">
        <v>22.19</v>
      </c>
      <c r="K25" s="119">
        <v>35</v>
      </c>
      <c r="L25" s="119"/>
      <c r="M25" s="119"/>
      <c r="N25" s="119"/>
      <c r="O25" s="119"/>
      <c r="P25" s="119"/>
      <c r="Q25" s="119"/>
      <c r="R25" s="119"/>
      <c r="S25" s="119"/>
      <c r="T25" s="119"/>
      <c r="U25" s="113">
        <f t="shared" si="1"/>
        <v>22.23</v>
      </c>
      <c r="V25" s="121">
        <f t="shared" si="0"/>
        <v>22.23</v>
      </c>
    </row>
    <row r="26" spans="1:22" ht="13.5" thickBot="1" x14ac:dyDescent="0.25">
      <c r="A26" s="116">
        <v>6</v>
      </c>
      <c r="B26" s="261" t="s">
        <v>430</v>
      </c>
      <c r="C26" s="262" t="s">
        <v>153</v>
      </c>
      <c r="D26" s="263">
        <v>1</v>
      </c>
      <c r="E26" s="119"/>
      <c r="F26" s="119"/>
      <c r="G26" s="119"/>
      <c r="H26" s="119"/>
      <c r="I26" s="119"/>
      <c r="J26" s="119"/>
      <c r="K26" s="119"/>
      <c r="L26" s="119">
        <v>64.25</v>
      </c>
      <c r="M26" s="119">
        <v>22.14</v>
      </c>
      <c r="N26" s="119">
        <v>10.8</v>
      </c>
      <c r="O26" s="119"/>
      <c r="P26" s="119"/>
      <c r="Q26" s="119"/>
      <c r="R26" s="119"/>
      <c r="S26" s="119"/>
      <c r="T26" s="119"/>
      <c r="U26" s="113">
        <f t="shared" si="1"/>
        <v>32.396666666666668</v>
      </c>
      <c r="V26" s="121">
        <f t="shared" si="0"/>
        <v>32.396666666666668</v>
      </c>
    </row>
    <row r="27" spans="1:22" ht="13.5" thickBot="1" x14ac:dyDescent="0.25">
      <c r="A27" s="116">
        <v>7</v>
      </c>
      <c r="B27" s="261" t="s">
        <v>341</v>
      </c>
      <c r="C27" s="262" t="s">
        <v>161</v>
      </c>
      <c r="D27" s="263">
        <v>2</v>
      </c>
      <c r="E27" s="119"/>
      <c r="F27" s="119"/>
      <c r="G27" s="119"/>
      <c r="H27" s="119"/>
      <c r="I27" s="119"/>
      <c r="J27" s="119"/>
      <c r="K27" s="119"/>
      <c r="L27" s="119"/>
      <c r="M27" s="119">
        <v>58.8</v>
      </c>
      <c r="N27" s="119"/>
      <c r="O27" s="119">
        <v>60.88</v>
      </c>
      <c r="P27" s="119">
        <v>118.13</v>
      </c>
      <c r="Q27" s="119"/>
      <c r="R27" s="119"/>
      <c r="S27" s="119"/>
      <c r="T27" s="119"/>
      <c r="U27" s="113">
        <f t="shared" si="1"/>
        <v>79.27</v>
      </c>
      <c r="V27" s="121">
        <f t="shared" si="0"/>
        <v>158.54</v>
      </c>
    </row>
    <row r="28" spans="1:22" ht="13.5" thickBot="1" x14ac:dyDescent="0.25">
      <c r="A28" s="116">
        <v>8</v>
      </c>
      <c r="B28" s="261" t="s">
        <v>523</v>
      </c>
      <c r="C28" s="262" t="s">
        <v>153</v>
      </c>
      <c r="D28" s="264">
        <v>2</v>
      </c>
      <c r="E28" s="119"/>
      <c r="F28" s="119"/>
      <c r="G28" s="119"/>
      <c r="H28" s="119"/>
      <c r="I28" s="119"/>
      <c r="J28" s="119"/>
      <c r="K28" s="119"/>
      <c r="L28" s="119"/>
      <c r="M28" s="119"/>
      <c r="N28" s="119"/>
      <c r="O28" s="119"/>
      <c r="P28" s="119"/>
      <c r="Q28" s="119">
        <v>35.9</v>
      </c>
      <c r="R28" s="119">
        <v>45.38</v>
      </c>
      <c r="S28" s="119">
        <v>44.35</v>
      </c>
      <c r="T28" s="119"/>
      <c r="U28" s="113">
        <f t="shared" si="1"/>
        <v>41.876666666666665</v>
      </c>
      <c r="V28" s="121">
        <f t="shared" si="0"/>
        <v>83.75333333333333</v>
      </c>
    </row>
    <row r="29" spans="1:22" ht="13.5" thickBot="1" x14ac:dyDescent="0.25">
      <c r="A29" s="527" t="s">
        <v>260</v>
      </c>
      <c r="B29" s="528"/>
      <c r="C29" s="528"/>
      <c r="D29" s="529"/>
      <c r="E29" s="123"/>
      <c r="F29" s="124"/>
      <c r="G29" s="124"/>
      <c r="H29" s="124"/>
      <c r="I29" s="124"/>
      <c r="J29" s="125"/>
      <c r="K29" s="125"/>
      <c r="L29" s="125"/>
      <c r="M29" s="125"/>
      <c r="N29" s="125"/>
      <c r="O29" s="317"/>
      <c r="P29" s="317"/>
      <c r="Q29" s="317"/>
      <c r="R29" s="317"/>
      <c r="S29" s="317"/>
      <c r="T29" s="317"/>
      <c r="U29" s="530">
        <f>SUM(V21:V28)</f>
        <v>760.75333333333333</v>
      </c>
      <c r="V29" s="531"/>
    </row>
    <row r="30" spans="1:22" ht="13.5" thickBot="1" x14ac:dyDescent="0.25"/>
    <row r="31" spans="1:22" ht="13.5" thickBot="1" x14ac:dyDescent="0.25">
      <c r="A31" s="527" t="s">
        <v>261</v>
      </c>
      <c r="B31" s="528"/>
      <c r="C31" s="528"/>
      <c r="D31" s="528"/>
      <c r="E31" s="528"/>
      <c r="F31" s="528"/>
      <c r="G31" s="528"/>
      <c r="H31" s="528"/>
      <c r="I31" s="528"/>
      <c r="J31" s="528"/>
      <c r="K31" s="528"/>
      <c r="L31" s="528"/>
      <c r="M31" s="528"/>
      <c r="N31" s="529"/>
      <c r="O31" s="285"/>
      <c r="P31" s="285"/>
      <c r="Q31" s="285"/>
      <c r="R31" s="285"/>
      <c r="S31" s="285"/>
      <c r="T31" s="285"/>
      <c r="U31" s="564">
        <f>U29/12</f>
        <v>63.396111111111111</v>
      </c>
      <c r="V31" s="565"/>
    </row>
    <row r="33" spans="1:22" ht="13.5" thickBot="1" x14ac:dyDescent="0.25">
      <c r="A33" s="81"/>
      <c r="V33" s="82"/>
    </row>
    <row r="34" spans="1:22" ht="15.75" thickBot="1" x14ac:dyDescent="0.25">
      <c r="A34" s="566" t="s">
        <v>162</v>
      </c>
      <c r="B34" s="567"/>
      <c r="C34" s="567"/>
      <c r="D34" s="567"/>
      <c r="E34" s="567"/>
      <c r="F34" s="567"/>
      <c r="G34" s="567"/>
      <c r="H34" s="567"/>
      <c r="I34" s="567"/>
      <c r="J34" s="567"/>
      <c r="K34" s="567"/>
      <c r="L34" s="567"/>
      <c r="M34" s="567"/>
      <c r="N34" s="567"/>
      <c r="O34" s="286"/>
      <c r="P34" s="286"/>
      <c r="Q34" s="286"/>
      <c r="R34" s="286"/>
      <c r="S34" s="286"/>
      <c r="T34" s="286"/>
      <c r="U34" s="568">
        <f>U31</f>
        <v>63.396111111111111</v>
      </c>
      <c r="V34" s="569"/>
    </row>
    <row r="36" spans="1:22" ht="13.5" thickBot="1" x14ac:dyDescent="0.25"/>
    <row r="37" spans="1:22" x14ac:dyDescent="0.2">
      <c r="A37" s="570"/>
      <c r="B37" s="571"/>
      <c r="C37" s="576" t="s">
        <v>163</v>
      </c>
      <c r="D37" s="579"/>
      <c r="E37" s="580"/>
      <c r="F37" s="580"/>
      <c r="G37" s="580"/>
      <c r="H37" s="580"/>
      <c r="I37" s="580"/>
      <c r="J37" s="580"/>
      <c r="K37" s="580"/>
      <c r="L37" s="580"/>
      <c r="M37" s="580"/>
      <c r="N37" s="580"/>
      <c r="O37" s="580"/>
      <c r="P37" s="580"/>
      <c r="Q37" s="580"/>
      <c r="R37" s="580"/>
      <c r="S37" s="580"/>
      <c r="T37" s="580"/>
      <c r="U37" s="580"/>
      <c r="V37" s="581"/>
    </row>
    <row r="38" spans="1:22" x14ac:dyDescent="0.2">
      <c r="A38" s="572"/>
      <c r="B38" s="573"/>
      <c r="C38" s="577"/>
      <c r="D38" s="582"/>
      <c r="E38" s="583"/>
      <c r="F38" s="583"/>
      <c r="G38" s="583"/>
      <c r="H38" s="583"/>
      <c r="I38" s="583"/>
      <c r="J38" s="583"/>
      <c r="K38" s="583"/>
      <c r="L38" s="583"/>
      <c r="M38" s="583"/>
      <c r="N38" s="583"/>
      <c r="O38" s="583"/>
      <c r="P38" s="583"/>
      <c r="Q38" s="583"/>
      <c r="R38" s="583"/>
      <c r="S38" s="583"/>
      <c r="T38" s="583"/>
      <c r="U38" s="583"/>
      <c r="V38" s="584"/>
    </row>
    <row r="39" spans="1:22" x14ac:dyDescent="0.2">
      <c r="A39" s="572"/>
      <c r="B39" s="573"/>
      <c r="C39" s="577"/>
      <c r="D39" s="582"/>
      <c r="E39" s="583"/>
      <c r="F39" s="583"/>
      <c r="G39" s="583"/>
      <c r="H39" s="583"/>
      <c r="I39" s="583"/>
      <c r="J39" s="583"/>
      <c r="K39" s="583"/>
      <c r="L39" s="583"/>
      <c r="M39" s="583"/>
      <c r="N39" s="583"/>
      <c r="O39" s="583"/>
      <c r="P39" s="583"/>
      <c r="Q39" s="583"/>
      <c r="R39" s="583"/>
      <c r="S39" s="583"/>
      <c r="T39" s="583"/>
      <c r="U39" s="583"/>
      <c r="V39" s="584"/>
    </row>
    <row r="40" spans="1:22" ht="13.5" thickBot="1" x14ac:dyDescent="0.25">
      <c r="A40" s="574"/>
      <c r="B40" s="575"/>
      <c r="C40" s="578"/>
      <c r="D40" s="585"/>
      <c r="E40" s="586"/>
      <c r="F40" s="586"/>
      <c r="G40" s="586"/>
      <c r="H40" s="586"/>
      <c r="I40" s="586"/>
      <c r="J40" s="586"/>
      <c r="K40" s="586"/>
      <c r="L40" s="586"/>
      <c r="M40" s="586"/>
      <c r="N40" s="586"/>
      <c r="O40" s="586"/>
      <c r="P40" s="586"/>
      <c r="Q40" s="586"/>
      <c r="R40" s="586"/>
      <c r="S40" s="586"/>
      <c r="T40" s="586"/>
      <c r="U40" s="586"/>
      <c r="V40" s="587"/>
    </row>
    <row r="42" spans="1:22" ht="13.5" thickBot="1" x14ac:dyDescent="0.25"/>
    <row r="43" spans="1:22" x14ac:dyDescent="0.2">
      <c r="A43" s="547" t="s">
        <v>524</v>
      </c>
      <c r="B43" s="548"/>
      <c r="C43" s="548"/>
      <c r="D43" s="548"/>
      <c r="E43" s="548"/>
      <c r="F43" s="548"/>
      <c r="G43" s="548"/>
      <c r="H43" s="548"/>
      <c r="I43" s="548"/>
      <c r="J43" s="548"/>
      <c r="K43" s="548"/>
      <c r="L43" s="548"/>
      <c r="M43" s="548"/>
      <c r="N43" s="548"/>
      <c r="O43" s="548"/>
      <c r="P43" s="548"/>
      <c r="Q43" s="548"/>
      <c r="R43" s="548"/>
      <c r="S43" s="548"/>
      <c r="T43" s="548"/>
      <c r="U43" s="548"/>
      <c r="V43" s="549"/>
    </row>
    <row r="44" spans="1:22" x14ac:dyDescent="0.2">
      <c r="A44" s="550"/>
      <c r="B44" s="445"/>
      <c r="C44" s="445"/>
      <c r="D44" s="445"/>
      <c r="E44" s="445"/>
      <c r="F44" s="445"/>
      <c r="G44" s="445"/>
      <c r="H44" s="445"/>
      <c r="I44" s="445"/>
      <c r="J44" s="445"/>
      <c r="K44" s="445"/>
      <c r="L44" s="445"/>
      <c r="M44" s="445"/>
      <c r="N44" s="445"/>
      <c r="O44" s="445"/>
      <c r="P44" s="445"/>
      <c r="Q44" s="445"/>
      <c r="R44" s="445"/>
      <c r="S44" s="445"/>
      <c r="T44" s="445"/>
      <c r="U44" s="445"/>
      <c r="V44" s="551"/>
    </row>
    <row r="45" spans="1:22" x14ac:dyDescent="0.2">
      <c r="A45" s="550"/>
      <c r="B45" s="445"/>
      <c r="C45" s="445"/>
      <c r="D45" s="445"/>
      <c r="E45" s="445"/>
      <c r="F45" s="445"/>
      <c r="G45" s="445"/>
      <c r="H45" s="445"/>
      <c r="I45" s="445"/>
      <c r="J45" s="445"/>
      <c r="K45" s="445"/>
      <c r="L45" s="445"/>
      <c r="M45" s="445"/>
      <c r="N45" s="445"/>
      <c r="O45" s="445"/>
      <c r="P45" s="445"/>
      <c r="Q45" s="445"/>
      <c r="R45" s="445"/>
      <c r="S45" s="445"/>
      <c r="T45" s="445"/>
      <c r="U45" s="445"/>
      <c r="V45" s="551"/>
    </row>
    <row r="46" spans="1:22" x14ac:dyDescent="0.2">
      <c r="A46" s="550"/>
      <c r="B46" s="445"/>
      <c r="C46" s="445"/>
      <c r="D46" s="445"/>
      <c r="E46" s="445"/>
      <c r="F46" s="445"/>
      <c r="G46" s="445"/>
      <c r="H46" s="445"/>
      <c r="I46" s="445"/>
      <c r="J46" s="445"/>
      <c r="K46" s="445"/>
      <c r="L46" s="445"/>
      <c r="M46" s="445"/>
      <c r="N46" s="445"/>
      <c r="O46" s="445"/>
      <c r="P46" s="445"/>
      <c r="Q46" s="445"/>
      <c r="R46" s="445"/>
      <c r="S46" s="445"/>
      <c r="T46" s="445"/>
      <c r="U46" s="445"/>
      <c r="V46" s="551"/>
    </row>
    <row r="47" spans="1:22" ht="13.5" thickBot="1" x14ac:dyDescent="0.25">
      <c r="A47" s="552"/>
      <c r="B47" s="553"/>
      <c r="C47" s="553"/>
      <c r="D47" s="553"/>
      <c r="E47" s="553"/>
      <c r="F47" s="553"/>
      <c r="G47" s="553"/>
      <c r="H47" s="553"/>
      <c r="I47" s="553"/>
      <c r="J47" s="553"/>
      <c r="K47" s="553"/>
      <c r="L47" s="553"/>
      <c r="M47" s="553"/>
      <c r="N47" s="553"/>
      <c r="O47" s="553"/>
      <c r="P47" s="553"/>
      <c r="Q47" s="553"/>
      <c r="R47" s="553"/>
      <c r="S47" s="553"/>
      <c r="T47" s="553"/>
      <c r="U47" s="553"/>
      <c r="V47" s="554"/>
    </row>
    <row r="49" spans="1:8" x14ac:dyDescent="0.2">
      <c r="A49" s="555" t="s">
        <v>231</v>
      </c>
      <c r="B49" s="556"/>
      <c r="C49" s="556"/>
      <c r="D49" s="556"/>
      <c r="E49" s="556"/>
      <c r="F49" s="556"/>
      <c r="G49" s="556"/>
      <c r="H49" s="557"/>
    </row>
    <row r="50" spans="1:8" x14ac:dyDescent="0.2">
      <c r="A50" s="558"/>
      <c r="B50" s="559"/>
      <c r="C50" s="559"/>
      <c r="D50" s="559"/>
      <c r="E50" s="559"/>
      <c r="F50" s="559"/>
      <c r="G50" s="559"/>
      <c r="H50" s="560"/>
    </row>
    <row r="51" spans="1:8" x14ac:dyDescent="0.2">
      <c r="A51" s="558"/>
      <c r="B51" s="559"/>
      <c r="C51" s="559"/>
      <c r="D51" s="559"/>
      <c r="E51" s="559"/>
      <c r="F51" s="559"/>
      <c r="G51" s="559"/>
      <c r="H51" s="560"/>
    </row>
    <row r="52" spans="1:8" ht="13.5" thickBot="1" x14ac:dyDescent="0.25">
      <c r="A52" s="561"/>
      <c r="B52" s="562"/>
      <c r="C52" s="562"/>
      <c r="D52" s="562"/>
      <c r="E52" s="562"/>
      <c r="F52" s="562"/>
      <c r="G52" s="562"/>
      <c r="H52" s="563"/>
    </row>
  </sheetData>
  <mergeCells count="68">
    <mergeCell ref="A43:V47"/>
    <mergeCell ref="A49:H52"/>
    <mergeCell ref="A31:N31"/>
    <mergeCell ref="U31:V31"/>
    <mergeCell ref="A34:N34"/>
    <mergeCell ref="U34:V34"/>
    <mergeCell ref="A37:B40"/>
    <mergeCell ref="C37:C40"/>
    <mergeCell ref="D37:V40"/>
    <mergeCell ref="U18:V18"/>
    <mergeCell ref="U19:U20"/>
    <mergeCell ref="V19:V20"/>
    <mergeCell ref="A29:D29"/>
    <mergeCell ref="U29:V29"/>
    <mergeCell ref="A18:A20"/>
    <mergeCell ref="B18:B20"/>
    <mergeCell ref="C18:C20"/>
    <mergeCell ref="D18:D20"/>
    <mergeCell ref="E18:T18"/>
    <mergeCell ref="B16:D16"/>
    <mergeCell ref="F16:I16"/>
    <mergeCell ref="O16:V16"/>
    <mergeCell ref="B17:D17"/>
    <mergeCell ref="F17:I17"/>
    <mergeCell ref="O17:V17"/>
    <mergeCell ref="B14:D14"/>
    <mergeCell ref="F14:I14"/>
    <mergeCell ref="O14:V14"/>
    <mergeCell ref="B15:D15"/>
    <mergeCell ref="F15:I15"/>
    <mergeCell ref="O15:V15"/>
    <mergeCell ref="B12:D12"/>
    <mergeCell ref="F12:I12"/>
    <mergeCell ref="O12:V12"/>
    <mergeCell ref="B13:D13"/>
    <mergeCell ref="F13:I13"/>
    <mergeCell ref="O13:V13"/>
    <mergeCell ref="B10:D10"/>
    <mergeCell ref="F10:I10"/>
    <mergeCell ref="O10:V10"/>
    <mergeCell ref="B11:D11"/>
    <mergeCell ref="F11:I11"/>
    <mergeCell ref="O11:V11"/>
    <mergeCell ref="O7:V7"/>
    <mergeCell ref="O8:V8"/>
    <mergeCell ref="B9:D9"/>
    <mergeCell ref="F9:I9"/>
    <mergeCell ref="O9:V9"/>
    <mergeCell ref="B8:D8"/>
    <mergeCell ref="F8:I8"/>
    <mergeCell ref="B7:D7"/>
    <mergeCell ref="F7:I7"/>
    <mergeCell ref="A1:V1"/>
    <mergeCell ref="O2:V2"/>
    <mergeCell ref="O3:V3"/>
    <mergeCell ref="O5:V5"/>
    <mergeCell ref="O6:V6"/>
    <mergeCell ref="B6:D6"/>
    <mergeCell ref="F6:I6"/>
    <mergeCell ref="B5:D5"/>
    <mergeCell ref="F5:I5"/>
    <mergeCell ref="B4:D4"/>
    <mergeCell ref="F4:I4"/>
    <mergeCell ref="O4:V4"/>
    <mergeCell ref="B2:D2"/>
    <mergeCell ref="F2:I2"/>
    <mergeCell ref="B3:D3"/>
    <mergeCell ref="F3:I3"/>
  </mergeCells>
  <hyperlinks>
    <hyperlink ref="F2" r:id="rId1" xr:uid="{0AC819A5-999C-46D0-A3A2-243CF74E60D0}"/>
    <hyperlink ref="F14:I14" r:id="rId2" display="ajuda-amazon@amazon.com.br" xr:uid="{D6F49EF8-3409-427F-91CD-90AAD977F3DD}"/>
    <hyperlink ref="F15:I15" r:id="rId3" display="atendimento.b2b@empresas.americanas.com" xr:uid="{0008786E-24A5-49F5-876F-2900299A6804}"/>
  </hyperlinks>
  <pageMargins left="0.511811024" right="0.511811024" top="0.78740157499999996" bottom="0.78740157499999996" header="0.31496062000000002" footer="0.31496062000000002"/>
  <pageSetup paperSize="9" orientation="landscape" verticalDpi="0"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P77"/>
  <sheetViews>
    <sheetView topLeftCell="A44" workbookViewId="0">
      <selection activeCell="D28" sqref="D28"/>
    </sheetView>
  </sheetViews>
  <sheetFormatPr defaultRowHeight="12.75" x14ac:dyDescent="0.2"/>
  <cols>
    <col min="1" max="1" width="3.5703125" style="126" bestFit="1" customWidth="1"/>
    <col min="2" max="2" width="47.5703125" customWidth="1"/>
    <col min="3" max="3" width="6.5703125" customWidth="1"/>
    <col min="4" max="4" width="5.5703125" customWidth="1"/>
    <col min="5" max="5" width="9.140625" customWidth="1"/>
    <col min="6" max="6" width="10.42578125" customWidth="1"/>
    <col min="7" max="7" width="12" customWidth="1"/>
    <col min="8" max="8" width="9" customWidth="1"/>
    <col min="9" max="9" width="12" customWidth="1"/>
    <col min="10" max="10" width="9.42578125" customWidth="1"/>
    <col min="11" max="11" width="10" customWidth="1"/>
    <col min="12" max="12" width="11" customWidth="1"/>
    <col min="208" max="208" width="3.5703125" bestFit="1" customWidth="1"/>
    <col min="209" max="209" width="52.85546875" customWidth="1"/>
    <col min="210" max="210" width="6.5703125" customWidth="1"/>
    <col min="211" max="211" width="5.5703125" customWidth="1"/>
    <col min="212" max="212" width="9.140625" customWidth="1"/>
    <col min="213" max="213" width="8.85546875" customWidth="1"/>
    <col min="214" max="214" width="8.5703125" customWidth="1"/>
    <col min="215" max="215" width="9" customWidth="1"/>
    <col min="216" max="216" width="9.140625" customWidth="1"/>
    <col min="217" max="217" width="9.42578125" customWidth="1"/>
    <col min="218" max="218" width="10" customWidth="1"/>
    <col min="219" max="219" width="11" customWidth="1"/>
    <col min="464" max="464" width="3.5703125" bestFit="1" customWidth="1"/>
    <col min="465" max="465" width="52.85546875" customWidth="1"/>
    <col min="466" max="466" width="6.5703125" customWidth="1"/>
    <col min="467" max="467" width="5.5703125" customWidth="1"/>
    <col min="468" max="468" width="9.140625" customWidth="1"/>
    <col min="469" max="469" width="8.85546875" customWidth="1"/>
    <col min="470" max="470" width="8.5703125" customWidth="1"/>
    <col min="471" max="471" width="9" customWidth="1"/>
    <col min="472" max="472" width="9.140625" customWidth="1"/>
    <col min="473" max="473" width="9.42578125" customWidth="1"/>
    <col min="474" max="474" width="10" customWidth="1"/>
    <col min="475" max="475" width="11" customWidth="1"/>
    <col min="720" max="720" width="3.5703125" bestFit="1" customWidth="1"/>
    <col min="721" max="721" width="52.85546875" customWidth="1"/>
    <col min="722" max="722" width="6.5703125" customWidth="1"/>
    <col min="723" max="723" width="5.5703125" customWidth="1"/>
    <col min="724" max="724" width="9.140625" customWidth="1"/>
    <col min="725" max="725" width="8.85546875" customWidth="1"/>
    <col min="726" max="726" width="8.5703125" customWidth="1"/>
    <col min="727" max="727" width="9" customWidth="1"/>
    <col min="728" max="728" width="9.140625" customWidth="1"/>
    <col min="729" max="729" width="9.42578125" customWidth="1"/>
    <col min="730" max="730" width="10" customWidth="1"/>
    <col min="731" max="731" width="11" customWidth="1"/>
    <col min="976" max="976" width="3.5703125" bestFit="1" customWidth="1"/>
    <col min="977" max="977" width="52.85546875" customWidth="1"/>
    <col min="978" max="978" width="6.5703125" customWidth="1"/>
    <col min="979" max="979" width="5.5703125" customWidth="1"/>
    <col min="980" max="980" width="9.140625" customWidth="1"/>
    <col min="981" max="981" width="8.85546875" customWidth="1"/>
    <col min="982" max="982" width="8.5703125" customWidth="1"/>
    <col min="983" max="983" width="9" customWidth="1"/>
    <col min="984" max="984" width="9.140625" customWidth="1"/>
    <col min="985" max="985" width="9.42578125" customWidth="1"/>
    <col min="986" max="986" width="10" customWidth="1"/>
    <col min="987" max="987" width="11" customWidth="1"/>
    <col min="1232" max="1232" width="3.5703125" bestFit="1" customWidth="1"/>
    <col min="1233" max="1233" width="52.85546875" customWidth="1"/>
    <col min="1234" max="1234" width="6.5703125" customWidth="1"/>
    <col min="1235" max="1235" width="5.5703125" customWidth="1"/>
    <col min="1236" max="1236" width="9.140625" customWidth="1"/>
    <col min="1237" max="1237" width="8.85546875" customWidth="1"/>
    <col min="1238" max="1238" width="8.5703125" customWidth="1"/>
    <col min="1239" max="1239" width="9" customWidth="1"/>
    <col min="1240" max="1240" width="9.140625" customWidth="1"/>
    <col min="1241" max="1241" width="9.42578125" customWidth="1"/>
    <col min="1242" max="1242" width="10" customWidth="1"/>
    <col min="1243" max="1243" width="11" customWidth="1"/>
    <col min="1488" max="1488" width="3.5703125" bestFit="1" customWidth="1"/>
    <col min="1489" max="1489" width="52.85546875" customWidth="1"/>
    <col min="1490" max="1490" width="6.5703125" customWidth="1"/>
    <col min="1491" max="1491" width="5.5703125" customWidth="1"/>
    <col min="1492" max="1492" width="9.140625" customWidth="1"/>
    <col min="1493" max="1493" width="8.85546875" customWidth="1"/>
    <col min="1494" max="1494" width="8.5703125" customWidth="1"/>
    <col min="1495" max="1495" width="9" customWidth="1"/>
    <col min="1496" max="1496" width="9.140625" customWidth="1"/>
    <col min="1497" max="1497" width="9.42578125" customWidth="1"/>
    <col min="1498" max="1498" width="10" customWidth="1"/>
    <col min="1499" max="1499" width="11" customWidth="1"/>
    <col min="1744" max="1744" width="3.5703125" bestFit="1" customWidth="1"/>
    <col min="1745" max="1745" width="52.85546875" customWidth="1"/>
    <col min="1746" max="1746" width="6.5703125" customWidth="1"/>
    <col min="1747" max="1747" width="5.5703125" customWidth="1"/>
    <col min="1748" max="1748" width="9.140625" customWidth="1"/>
    <col min="1749" max="1749" width="8.85546875" customWidth="1"/>
    <col min="1750" max="1750" width="8.5703125" customWidth="1"/>
    <col min="1751" max="1751" width="9" customWidth="1"/>
    <col min="1752" max="1752" width="9.140625" customWidth="1"/>
    <col min="1753" max="1753" width="9.42578125" customWidth="1"/>
    <col min="1754" max="1754" width="10" customWidth="1"/>
    <col min="1755" max="1755" width="11" customWidth="1"/>
    <col min="2000" max="2000" width="3.5703125" bestFit="1" customWidth="1"/>
    <col min="2001" max="2001" width="52.85546875" customWidth="1"/>
    <col min="2002" max="2002" width="6.5703125" customWidth="1"/>
    <col min="2003" max="2003" width="5.5703125" customWidth="1"/>
    <col min="2004" max="2004" width="9.140625" customWidth="1"/>
    <col min="2005" max="2005" width="8.85546875" customWidth="1"/>
    <col min="2006" max="2006" width="8.5703125" customWidth="1"/>
    <col min="2007" max="2007" width="9" customWidth="1"/>
    <col min="2008" max="2008" width="9.140625" customWidth="1"/>
    <col min="2009" max="2009" width="9.42578125" customWidth="1"/>
    <col min="2010" max="2010" width="10" customWidth="1"/>
    <col min="2011" max="2011" width="11" customWidth="1"/>
    <col min="2256" max="2256" width="3.5703125" bestFit="1" customWidth="1"/>
    <col min="2257" max="2257" width="52.85546875" customWidth="1"/>
    <col min="2258" max="2258" width="6.5703125" customWidth="1"/>
    <col min="2259" max="2259" width="5.5703125" customWidth="1"/>
    <col min="2260" max="2260" width="9.140625" customWidth="1"/>
    <col min="2261" max="2261" width="8.85546875" customWidth="1"/>
    <col min="2262" max="2262" width="8.5703125" customWidth="1"/>
    <col min="2263" max="2263" width="9" customWidth="1"/>
    <col min="2264" max="2264" width="9.140625" customWidth="1"/>
    <col min="2265" max="2265" width="9.42578125" customWidth="1"/>
    <col min="2266" max="2266" width="10" customWidth="1"/>
    <col min="2267" max="2267" width="11" customWidth="1"/>
    <col min="2512" max="2512" width="3.5703125" bestFit="1" customWidth="1"/>
    <col min="2513" max="2513" width="52.85546875" customWidth="1"/>
    <col min="2514" max="2514" width="6.5703125" customWidth="1"/>
    <col min="2515" max="2515" width="5.5703125" customWidth="1"/>
    <col min="2516" max="2516" width="9.140625" customWidth="1"/>
    <col min="2517" max="2517" width="8.85546875" customWidth="1"/>
    <col min="2518" max="2518" width="8.5703125" customWidth="1"/>
    <col min="2519" max="2519" width="9" customWidth="1"/>
    <col min="2520" max="2520" width="9.140625" customWidth="1"/>
    <col min="2521" max="2521" width="9.42578125" customWidth="1"/>
    <col min="2522" max="2522" width="10" customWidth="1"/>
    <col min="2523" max="2523" width="11" customWidth="1"/>
    <col min="2768" max="2768" width="3.5703125" bestFit="1" customWidth="1"/>
    <col min="2769" max="2769" width="52.85546875" customWidth="1"/>
    <col min="2770" max="2770" width="6.5703125" customWidth="1"/>
    <col min="2771" max="2771" width="5.5703125" customWidth="1"/>
    <col min="2772" max="2772" width="9.140625" customWidth="1"/>
    <col min="2773" max="2773" width="8.85546875" customWidth="1"/>
    <col min="2774" max="2774" width="8.5703125" customWidth="1"/>
    <col min="2775" max="2775" width="9" customWidth="1"/>
    <col min="2776" max="2776" width="9.140625" customWidth="1"/>
    <col min="2777" max="2777" width="9.42578125" customWidth="1"/>
    <col min="2778" max="2778" width="10" customWidth="1"/>
    <col min="2779" max="2779" width="11" customWidth="1"/>
    <col min="3024" max="3024" width="3.5703125" bestFit="1" customWidth="1"/>
    <col min="3025" max="3025" width="52.85546875" customWidth="1"/>
    <col min="3026" max="3026" width="6.5703125" customWidth="1"/>
    <col min="3027" max="3027" width="5.5703125" customWidth="1"/>
    <col min="3028" max="3028" width="9.140625" customWidth="1"/>
    <col min="3029" max="3029" width="8.85546875" customWidth="1"/>
    <col min="3030" max="3030" width="8.5703125" customWidth="1"/>
    <col min="3031" max="3031" width="9" customWidth="1"/>
    <col min="3032" max="3032" width="9.140625" customWidth="1"/>
    <col min="3033" max="3033" width="9.42578125" customWidth="1"/>
    <col min="3034" max="3034" width="10" customWidth="1"/>
    <col min="3035" max="3035" width="11" customWidth="1"/>
    <col min="3280" max="3280" width="3.5703125" bestFit="1" customWidth="1"/>
    <col min="3281" max="3281" width="52.85546875" customWidth="1"/>
    <col min="3282" max="3282" width="6.5703125" customWidth="1"/>
    <col min="3283" max="3283" width="5.5703125" customWidth="1"/>
    <col min="3284" max="3284" width="9.140625" customWidth="1"/>
    <col min="3285" max="3285" width="8.85546875" customWidth="1"/>
    <col min="3286" max="3286" width="8.5703125" customWidth="1"/>
    <col min="3287" max="3287" width="9" customWidth="1"/>
    <col min="3288" max="3288" width="9.140625" customWidth="1"/>
    <col min="3289" max="3289" width="9.42578125" customWidth="1"/>
    <col min="3290" max="3290" width="10" customWidth="1"/>
    <col min="3291" max="3291" width="11" customWidth="1"/>
    <col min="3536" max="3536" width="3.5703125" bestFit="1" customWidth="1"/>
    <col min="3537" max="3537" width="52.85546875" customWidth="1"/>
    <col min="3538" max="3538" width="6.5703125" customWidth="1"/>
    <col min="3539" max="3539" width="5.5703125" customWidth="1"/>
    <col min="3540" max="3540" width="9.140625" customWidth="1"/>
    <col min="3541" max="3541" width="8.85546875" customWidth="1"/>
    <col min="3542" max="3542" width="8.5703125" customWidth="1"/>
    <col min="3543" max="3543" width="9" customWidth="1"/>
    <col min="3544" max="3544" width="9.140625" customWidth="1"/>
    <col min="3545" max="3545" width="9.42578125" customWidth="1"/>
    <col min="3546" max="3546" width="10" customWidth="1"/>
    <col min="3547" max="3547" width="11" customWidth="1"/>
    <col min="3792" max="3792" width="3.5703125" bestFit="1" customWidth="1"/>
    <col min="3793" max="3793" width="52.85546875" customWidth="1"/>
    <col min="3794" max="3794" width="6.5703125" customWidth="1"/>
    <col min="3795" max="3795" width="5.5703125" customWidth="1"/>
    <col min="3796" max="3796" width="9.140625" customWidth="1"/>
    <col min="3797" max="3797" width="8.85546875" customWidth="1"/>
    <col min="3798" max="3798" width="8.5703125" customWidth="1"/>
    <col min="3799" max="3799" width="9" customWidth="1"/>
    <col min="3800" max="3800" width="9.140625" customWidth="1"/>
    <col min="3801" max="3801" width="9.42578125" customWidth="1"/>
    <col min="3802" max="3802" width="10" customWidth="1"/>
    <col min="3803" max="3803" width="11" customWidth="1"/>
    <col min="4048" max="4048" width="3.5703125" bestFit="1" customWidth="1"/>
    <col min="4049" max="4049" width="52.85546875" customWidth="1"/>
    <col min="4050" max="4050" width="6.5703125" customWidth="1"/>
    <col min="4051" max="4051" width="5.5703125" customWidth="1"/>
    <col min="4052" max="4052" width="9.140625" customWidth="1"/>
    <col min="4053" max="4053" width="8.85546875" customWidth="1"/>
    <col min="4054" max="4054" width="8.5703125" customWidth="1"/>
    <col min="4055" max="4055" width="9" customWidth="1"/>
    <col min="4056" max="4056" width="9.140625" customWidth="1"/>
    <col min="4057" max="4057" width="9.42578125" customWidth="1"/>
    <col min="4058" max="4058" width="10" customWidth="1"/>
    <col min="4059" max="4059" width="11" customWidth="1"/>
    <col min="4304" max="4304" width="3.5703125" bestFit="1" customWidth="1"/>
    <col min="4305" max="4305" width="52.85546875" customWidth="1"/>
    <col min="4306" max="4306" width="6.5703125" customWidth="1"/>
    <col min="4307" max="4307" width="5.5703125" customWidth="1"/>
    <col min="4308" max="4308" width="9.140625" customWidth="1"/>
    <col min="4309" max="4309" width="8.85546875" customWidth="1"/>
    <col min="4310" max="4310" width="8.5703125" customWidth="1"/>
    <col min="4311" max="4311" width="9" customWidth="1"/>
    <col min="4312" max="4312" width="9.140625" customWidth="1"/>
    <col min="4313" max="4313" width="9.42578125" customWidth="1"/>
    <col min="4314" max="4314" width="10" customWidth="1"/>
    <col min="4315" max="4315" width="11" customWidth="1"/>
    <col min="4560" max="4560" width="3.5703125" bestFit="1" customWidth="1"/>
    <col min="4561" max="4561" width="52.85546875" customWidth="1"/>
    <col min="4562" max="4562" width="6.5703125" customWidth="1"/>
    <col min="4563" max="4563" width="5.5703125" customWidth="1"/>
    <col min="4564" max="4564" width="9.140625" customWidth="1"/>
    <col min="4565" max="4565" width="8.85546875" customWidth="1"/>
    <col min="4566" max="4566" width="8.5703125" customWidth="1"/>
    <col min="4567" max="4567" width="9" customWidth="1"/>
    <col min="4568" max="4568" width="9.140625" customWidth="1"/>
    <col min="4569" max="4569" width="9.42578125" customWidth="1"/>
    <col min="4570" max="4570" width="10" customWidth="1"/>
    <col min="4571" max="4571" width="11" customWidth="1"/>
    <col min="4816" max="4816" width="3.5703125" bestFit="1" customWidth="1"/>
    <col min="4817" max="4817" width="52.85546875" customWidth="1"/>
    <col min="4818" max="4818" width="6.5703125" customWidth="1"/>
    <col min="4819" max="4819" width="5.5703125" customWidth="1"/>
    <col min="4820" max="4820" width="9.140625" customWidth="1"/>
    <col min="4821" max="4821" width="8.85546875" customWidth="1"/>
    <col min="4822" max="4822" width="8.5703125" customWidth="1"/>
    <col min="4823" max="4823" width="9" customWidth="1"/>
    <col min="4824" max="4824" width="9.140625" customWidth="1"/>
    <col min="4825" max="4825" width="9.42578125" customWidth="1"/>
    <col min="4826" max="4826" width="10" customWidth="1"/>
    <col min="4827" max="4827" width="11" customWidth="1"/>
    <col min="5072" max="5072" width="3.5703125" bestFit="1" customWidth="1"/>
    <col min="5073" max="5073" width="52.85546875" customWidth="1"/>
    <col min="5074" max="5074" width="6.5703125" customWidth="1"/>
    <col min="5075" max="5075" width="5.5703125" customWidth="1"/>
    <col min="5076" max="5076" width="9.140625" customWidth="1"/>
    <col min="5077" max="5077" width="8.85546875" customWidth="1"/>
    <col min="5078" max="5078" width="8.5703125" customWidth="1"/>
    <col min="5079" max="5079" width="9" customWidth="1"/>
    <col min="5080" max="5080" width="9.140625" customWidth="1"/>
    <col min="5081" max="5081" width="9.42578125" customWidth="1"/>
    <col min="5082" max="5082" width="10" customWidth="1"/>
    <col min="5083" max="5083" width="11" customWidth="1"/>
    <col min="5328" max="5328" width="3.5703125" bestFit="1" customWidth="1"/>
    <col min="5329" max="5329" width="52.85546875" customWidth="1"/>
    <col min="5330" max="5330" width="6.5703125" customWidth="1"/>
    <col min="5331" max="5331" width="5.5703125" customWidth="1"/>
    <col min="5332" max="5332" width="9.140625" customWidth="1"/>
    <col min="5333" max="5333" width="8.85546875" customWidth="1"/>
    <col min="5334" max="5334" width="8.5703125" customWidth="1"/>
    <col min="5335" max="5335" width="9" customWidth="1"/>
    <col min="5336" max="5336" width="9.140625" customWidth="1"/>
    <col min="5337" max="5337" width="9.42578125" customWidth="1"/>
    <col min="5338" max="5338" width="10" customWidth="1"/>
    <col min="5339" max="5339" width="11" customWidth="1"/>
    <col min="5584" max="5584" width="3.5703125" bestFit="1" customWidth="1"/>
    <col min="5585" max="5585" width="52.85546875" customWidth="1"/>
    <col min="5586" max="5586" width="6.5703125" customWidth="1"/>
    <col min="5587" max="5587" width="5.5703125" customWidth="1"/>
    <col min="5588" max="5588" width="9.140625" customWidth="1"/>
    <col min="5589" max="5589" width="8.85546875" customWidth="1"/>
    <col min="5590" max="5590" width="8.5703125" customWidth="1"/>
    <col min="5591" max="5591" width="9" customWidth="1"/>
    <col min="5592" max="5592" width="9.140625" customWidth="1"/>
    <col min="5593" max="5593" width="9.42578125" customWidth="1"/>
    <col min="5594" max="5594" width="10" customWidth="1"/>
    <col min="5595" max="5595" width="11" customWidth="1"/>
    <col min="5840" max="5840" width="3.5703125" bestFit="1" customWidth="1"/>
    <col min="5841" max="5841" width="52.85546875" customWidth="1"/>
    <col min="5842" max="5842" width="6.5703125" customWidth="1"/>
    <col min="5843" max="5843" width="5.5703125" customWidth="1"/>
    <col min="5844" max="5844" width="9.140625" customWidth="1"/>
    <col min="5845" max="5845" width="8.85546875" customWidth="1"/>
    <col min="5846" max="5846" width="8.5703125" customWidth="1"/>
    <col min="5847" max="5847" width="9" customWidth="1"/>
    <col min="5848" max="5848" width="9.140625" customWidth="1"/>
    <col min="5849" max="5849" width="9.42578125" customWidth="1"/>
    <col min="5850" max="5850" width="10" customWidth="1"/>
    <col min="5851" max="5851" width="11" customWidth="1"/>
    <col min="6096" max="6096" width="3.5703125" bestFit="1" customWidth="1"/>
    <col min="6097" max="6097" width="52.85546875" customWidth="1"/>
    <col min="6098" max="6098" width="6.5703125" customWidth="1"/>
    <col min="6099" max="6099" width="5.5703125" customWidth="1"/>
    <col min="6100" max="6100" width="9.140625" customWidth="1"/>
    <col min="6101" max="6101" width="8.85546875" customWidth="1"/>
    <col min="6102" max="6102" width="8.5703125" customWidth="1"/>
    <col min="6103" max="6103" width="9" customWidth="1"/>
    <col min="6104" max="6104" width="9.140625" customWidth="1"/>
    <col min="6105" max="6105" width="9.42578125" customWidth="1"/>
    <col min="6106" max="6106" width="10" customWidth="1"/>
    <col min="6107" max="6107" width="11" customWidth="1"/>
    <col min="6352" max="6352" width="3.5703125" bestFit="1" customWidth="1"/>
    <col min="6353" max="6353" width="52.85546875" customWidth="1"/>
    <col min="6354" max="6354" width="6.5703125" customWidth="1"/>
    <col min="6355" max="6355" width="5.5703125" customWidth="1"/>
    <col min="6356" max="6356" width="9.140625" customWidth="1"/>
    <col min="6357" max="6357" width="8.85546875" customWidth="1"/>
    <col min="6358" max="6358" width="8.5703125" customWidth="1"/>
    <col min="6359" max="6359" width="9" customWidth="1"/>
    <col min="6360" max="6360" width="9.140625" customWidth="1"/>
    <col min="6361" max="6361" width="9.42578125" customWidth="1"/>
    <col min="6362" max="6362" width="10" customWidth="1"/>
    <col min="6363" max="6363" width="11" customWidth="1"/>
    <col min="6608" max="6608" width="3.5703125" bestFit="1" customWidth="1"/>
    <col min="6609" max="6609" width="52.85546875" customWidth="1"/>
    <col min="6610" max="6610" width="6.5703125" customWidth="1"/>
    <col min="6611" max="6611" width="5.5703125" customWidth="1"/>
    <col min="6612" max="6612" width="9.140625" customWidth="1"/>
    <col min="6613" max="6613" width="8.85546875" customWidth="1"/>
    <col min="6614" max="6614" width="8.5703125" customWidth="1"/>
    <col min="6615" max="6615" width="9" customWidth="1"/>
    <col min="6616" max="6616" width="9.140625" customWidth="1"/>
    <col min="6617" max="6617" width="9.42578125" customWidth="1"/>
    <col min="6618" max="6618" width="10" customWidth="1"/>
    <col min="6619" max="6619" width="11" customWidth="1"/>
    <col min="6864" max="6864" width="3.5703125" bestFit="1" customWidth="1"/>
    <col min="6865" max="6865" width="52.85546875" customWidth="1"/>
    <col min="6866" max="6866" width="6.5703125" customWidth="1"/>
    <col min="6867" max="6867" width="5.5703125" customWidth="1"/>
    <col min="6868" max="6868" width="9.140625" customWidth="1"/>
    <col min="6869" max="6869" width="8.85546875" customWidth="1"/>
    <col min="6870" max="6870" width="8.5703125" customWidth="1"/>
    <col min="6871" max="6871" width="9" customWidth="1"/>
    <col min="6872" max="6872" width="9.140625" customWidth="1"/>
    <col min="6873" max="6873" width="9.42578125" customWidth="1"/>
    <col min="6874" max="6874" width="10" customWidth="1"/>
    <col min="6875" max="6875" width="11" customWidth="1"/>
    <col min="7120" max="7120" width="3.5703125" bestFit="1" customWidth="1"/>
    <col min="7121" max="7121" width="52.85546875" customWidth="1"/>
    <col min="7122" max="7122" width="6.5703125" customWidth="1"/>
    <col min="7123" max="7123" width="5.5703125" customWidth="1"/>
    <col min="7124" max="7124" width="9.140625" customWidth="1"/>
    <col min="7125" max="7125" width="8.85546875" customWidth="1"/>
    <col min="7126" max="7126" width="8.5703125" customWidth="1"/>
    <col min="7127" max="7127" width="9" customWidth="1"/>
    <col min="7128" max="7128" width="9.140625" customWidth="1"/>
    <col min="7129" max="7129" width="9.42578125" customWidth="1"/>
    <col min="7130" max="7130" width="10" customWidth="1"/>
    <col min="7131" max="7131" width="11" customWidth="1"/>
    <col min="7376" max="7376" width="3.5703125" bestFit="1" customWidth="1"/>
    <col min="7377" max="7377" width="52.85546875" customWidth="1"/>
    <col min="7378" max="7378" width="6.5703125" customWidth="1"/>
    <col min="7379" max="7379" width="5.5703125" customWidth="1"/>
    <col min="7380" max="7380" width="9.140625" customWidth="1"/>
    <col min="7381" max="7381" width="8.85546875" customWidth="1"/>
    <col min="7382" max="7382" width="8.5703125" customWidth="1"/>
    <col min="7383" max="7383" width="9" customWidth="1"/>
    <col min="7384" max="7384" width="9.140625" customWidth="1"/>
    <col min="7385" max="7385" width="9.42578125" customWidth="1"/>
    <col min="7386" max="7386" width="10" customWidth="1"/>
    <col min="7387" max="7387" width="11" customWidth="1"/>
    <col min="7632" max="7632" width="3.5703125" bestFit="1" customWidth="1"/>
    <col min="7633" max="7633" width="52.85546875" customWidth="1"/>
    <col min="7634" max="7634" width="6.5703125" customWidth="1"/>
    <col min="7635" max="7635" width="5.5703125" customWidth="1"/>
    <col min="7636" max="7636" width="9.140625" customWidth="1"/>
    <col min="7637" max="7637" width="8.85546875" customWidth="1"/>
    <col min="7638" max="7638" width="8.5703125" customWidth="1"/>
    <col min="7639" max="7639" width="9" customWidth="1"/>
    <col min="7640" max="7640" width="9.140625" customWidth="1"/>
    <col min="7641" max="7641" width="9.42578125" customWidth="1"/>
    <col min="7642" max="7642" width="10" customWidth="1"/>
    <col min="7643" max="7643" width="11" customWidth="1"/>
    <col min="7888" max="7888" width="3.5703125" bestFit="1" customWidth="1"/>
    <col min="7889" max="7889" width="52.85546875" customWidth="1"/>
    <col min="7890" max="7890" width="6.5703125" customWidth="1"/>
    <col min="7891" max="7891" width="5.5703125" customWidth="1"/>
    <col min="7892" max="7892" width="9.140625" customWidth="1"/>
    <col min="7893" max="7893" width="8.85546875" customWidth="1"/>
    <col min="7894" max="7894" width="8.5703125" customWidth="1"/>
    <col min="7895" max="7895" width="9" customWidth="1"/>
    <col min="7896" max="7896" width="9.140625" customWidth="1"/>
    <col min="7897" max="7897" width="9.42578125" customWidth="1"/>
    <col min="7898" max="7898" width="10" customWidth="1"/>
    <col min="7899" max="7899" width="11" customWidth="1"/>
    <col min="8144" max="8144" width="3.5703125" bestFit="1" customWidth="1"/>
    <col min="8145" max="8145" width="52.85546875" customWidth="1"/>
    <col min="8146" max="8146" width="6.5703125" customWidth="1"/>
    <col min="8147" max="8147" width="5.5703125" customWidth="1"/>
    <col min="8148" max="8148" width="9.140625" customWidth="1"/>
    <col min="8149" max="8149" width="8.85546875" customWidth="1"/>
    <col min="8150" max="8150" width="8.5703125" customWidth="1"/>
    <col min="8151" max="8151" width="9" customWidth="1"/>
    <col min="8152" max="8152" width="9.140625" customWidth="1"/>
    <col min="8153" max="8153" width="9.42578125" customWidth="1"/>
    <col min="8154" max="8154" width="10" customWidth="1"/>
    <col min="8155" max="8155" width="11" customWidth="1"/>
    <col min="8400" max="8400" width="3.5703125" bestFit="1" customWidth="1"/>
    <col min="8401" max="8401" width="52.85546875" customWidth="1"/>
    <col min="8402" max="8402" width="6.5703125" customWidth="1"/>
    <col min="8403" max="8403" width="5.5703125" customWidth="1"/>
    <col min="8404" max="8404" width="9.140625" customWidth="1"/>
    <col min="8405" max="8405" width="8.85546875" customWidth="1"/>
    <col min="8406" max="8406" width="8.5703125" customWidth="1"/>
    <col min="8407" max="8407" width="9" customWidth="1"/>
    <col min="8408" max="8408" width="9.140625" customWidth="1"/>
    <col min="8409" max="8409" width="9.42578125" customWidth="1"/>
    <col min="8410" max="8410" width="10" customWidth="1"/>
    <col min="8411" max="8411" width="11" customWidth="1"/>
    <col min="8656" max="8656" width="3.5703125" bestFit="1" customWidth="1"/>
    <col min="8657" max="8657" width="52.85546875" customWidth="1"/>
    <col min="8658" max="8658" width="6.5703125" customWidth="1"/>
    <col min="8659" max="8659" width="5.5703125" customWidth="1"/>
    <col min="8660" max="8660" width="9.140625" customWidth="1"/>
    <col min="8661" max="8661" width="8.85546875" customWidth="1"/>
    <col min="8662" max="8662" width="8.5703125" customWidth="1"/>
    <col min="8663" max="8663" width="9" customWidth="1"/>
    <col min="8664" max="8664" width="9.140625" customWidth="1"/>
    <col min="8665" max="8665" width="9.42578125" customWidth="1"/>
    <col min="8666" max="8666" width="10" customWidth="1"/>
    <col min="8667" max="8667" width="11" customWidth="1"/>
    <col min="8912" max="8912" width="3.5703125" bestFit="1" customWidth="1"/>
    <col min="8913" max="8913" width="52.85546875" customWidth="1"/>
    <col min="8914" max="8914" width="6.5703125" customWidth="1"/>
    <col min="8915" max="8915" width="5.5703125" customWidth="1"/>
    <col min="8916" max="8916" width="9.140625" customWidth="1"/>
    <col min="8917" max="8917" width="8.85546875" customWidth="1"/>
    <col min="8918" max="8918" width="8.5703125" customWidth="1"/>
    <col min="8919" max="8919" width="9" customWidth="1"/>
    <col min="8920" max="8920" width="9.140625" customWidth="1"/>
    <col min="8921" max="8921" width="9.42578125" customWidth="1"/>
    <col min="8922" max="8922" width="10" customWidth="1"/>
    <col min="8923" max="8923" width="11" customWidth="1"/>
    <col min="9168" max="9168" width="3.5703125" bestFit="1" customWidth="1"/>
    <col min="9169" max="9169" width="52.85546875" customWidth="1"/>
    <col min="9170" max="9170" width="6.5703125" customWidth="1"/>
    <col min="9171" max="9171" width="5.5703125" customWidth="1"/>
    <col min="9172" max="9172" width="9.140625" customWidth="1"/>
    <col min="9173" max="9173" width="8.85546875" customWidth="1"/>
    <col min="9174" max="9174" width="8.5703125" customWidth="1"/>
    <col min="9175" max="9175" width="9" customWidth="1"/>
    <col min="9176" max="9176" width="9.140625" customWidth="1"/>
    <col min="9177" max="9177" width="9.42578125" customWidth="1"/>
    <col min="9178" max="9178" width="10" customWidth="1"/>
    <col min="9179" max="9179" width="11" customWidth="1"/>
    <col min="9424" max="9424" width="3.5703125" bestFit="1" customWidth="1"/>
    <col min="9425" max="9425" width="52.85546875" customWidth="1"/>
    <col min="9426" max="9426" width="6.5703125" customWidth="1"/>
    <col min="9427" max="9427" width="5.5703125" customWidth="1"/>
    <col min="9428" max="9428" width="9.140625" customWidth="1"/>
    <col min="9429" max="9429" width="8.85546875" customWidth="1"/>
    <col min="9430" max="9430" width="8.5703125" customWidth="1"/>
    <col min="9431" max="9431" width="9" customWidth="1"/>
    <col min="9432" max="9432" width="9.140625" customWidth="1"/>
    <col min="9433" max="9433" width="9.42578125" customWidth="1"/>
    <col min="9434" max="9434" width="10" customWidth="1"/>
    <col min="9435" max="9435" width="11" customWidth="1"/>
    <col min="9680" max="9680" width="3.5703125" bestFit="1" customWidth="1"/>
    <col min="9681" max="9681" width="52.85546875" customWidth="1"/>
    <col min="9682" max="9682" width="6.5703125" customWidth="1"/>
    <col min="9683" max="9683" width="5.5703125" customWidth="1"/>
    <col min="9684" max="9684" width="9.140625" customWidth="1"/>
    <col min="9685" max="9685" width="8.85546875" customWidth="1"/>
    <col min="9686" max="9686" width="8.5703125" customWidth="1"/>
    <col min="9687" max="9687" width="9" customWidth="1"/>
    <col min="9688" max="9688" width="9.140625" customWidth="1"/>
    <col min="9689" max="9689" width="9.42578125" customWidth="1"/>
    <col min="9690" max="9690" width="10" customWidth="1"/>
    <col min="9691" max="9691" width="11" customWidth="1"/>
    <col min="9936" max="9936" width="3.5703125" bestFit="1" customWidth="1"/>
    <col min="9937" max="9937" width="52.85546875" customWidth="1"/>
    <col min="9938" max="9938" width="6.5703125" customWidth="1"/>
    <col min="9939" max="9939" width="5.5703125" customWidth="1"/>
    <col min="9940" max="9940" width="9.140625" customWidth="1"/>
    <col min="9941" max="9941" width="8.85546875" customWidth="1"/>
    <col min="9942" max="9942" width="8.5703125" customWidth="1"/>
    <col min="9943" max="9943" width="9" customWidth="1"/>
    <col min="9944" max="9944" width="9.140625" customWidth="1"/>
    <col min="9945" max="9945" width="9.42578125" customWidth="1"/>
    <col min="9946" max="9946" width="10" customWidth="1"/>
    <col min="9947" max="9947" width="11" customWidth="1"/>
    <col min="10192" max="10192" width="3.5703125" bestFit="1" customWidth="1"/>
    <col min="10193" max="10193" width="52.85546875" customWidth="1"/>
    <col min="10194" max="10194" width="6.5703125" customWidth="1"/>
    <col min="10195" max="10195" width="5.5703125" customWidth="1"/>
    <col min="10196" max="10196" width="9.140625" customWidth="1"/>
    <col min="10197" max="10197" width="8.85546875" customWidth="1"/>
    <col min="10198" max="10198" width="8.5703125" customWidth="1"/>
    <col min="10199" max="10199" width="9" customWidth="1"/>
    <col min="10200" max="10200" width="9.140625" customWidth="1"/>
    <col min="10201" max="10201" width="9.42578125" customWidth="1"/>
    <col min="10202" max="10202" width="10" customWidth="1"/>
    <col min="10203" max="10203" width="11" customWidth="1"/>
    <col min="10448" max="10448" width="3.5703125" bestFit="1" customWidth="1"/>
    <col min="10449" max="10449" width="52.85546875" customWidth="1"/>
    <col min="10450" max="10450" width="6.5703125" customWidth="1"/>
    <col min="10451" max="10451" width="5.5703125" customWidth="1"/>
    <col min="10452" max="10452" width="9.140625" customWidth="1"/>
    <col min="10453" max="10453" width="8.85546875" customWidth="1"/>
    <col min="10454" max="10454" width="8.5703125" customWidth="1"/>
    <col min="10455" max="10455" width="9" customWidth="1"/>
    <col min="10456" max="10456" width="9.140625" customWidth="1"/>
    <col min="10457" max="10457" width="9.42578125" customWidth="1"/>
    <col min="10458" max="10458" width="10" customWidth="1"/>
    <col min="10459" max="10459" width="11" customWidth="1"/>
    <col min="10704" max="10704" width="3.5703125" bestFit="1" customWidth="1"/>
    <col min="10705" max="10705" width="52.85546875" customWidth="1"/>
    <col min="10706" max="10706" width="6.5703125" customWidth="1"/>
    <col min="10707" max="10707" width="5.5703125" customWidth="1"/>
    <col min="10708" max="10708" width="9.140625" customWidth="1"/>
    <col min="10709" max="10709" width="8.85546875" customWidth="1"/>
    <col min="10710" max="10710" width="8.5703125" customWidth="1"/>
    <col min="10711" max="10711" width="9" customWidth="1"/>
    <col min="10712" max="10712" width="9.140625" customWidth="1"/>
    <col min="10713" max="10713" width="9.42578125" customWidth="1"/>
    <col min="10714" max="10714" width="10" customWidth="1"/>
    <col min="10715" max="10715" width="11" customWidth="1"/>
    <col min="10960" max="10960" width="3.5703125" bestFit="1" customWidth="1"/>
    <col min="10961" max="10961" width="52.85546875" customWidth="1"/>
    <col min="10962" max="10962" width="6.5703125" customWidth="1"/>
    <col min="10963" max="10963" width="5.5703125" customWidth="1"/>
    <col min="10964" max="10964" width="9.140625" customWidth="1"/>
    <col min="10965" max="10965" width="8.85546875" customWidth="1"/>
    <col min="10966" max="10966" width="8.5703125" customWidth="1"/>
    <col min="10967" max="10967" width="9" customWidth="1"/>
    <col min="10968" max="10968" width="9.140625" customWidth="1"/>
    <col min="10969" max="10969" width="9.42578125" customWidth="1"/>
    <col min="10970" max="10970" width="10" customWidth="1"/>
    <col min="10971" max="10971" width="11" customWidth="1"/>
    <col min="11216" max="11216" width="3.5703125" bestFit="1" customWidth="1"/>
    <col min="11217" max="11217" width="52.85546875" customWidth="1"/>
    <col min="11218" max="11218" width="6.5703125" customWidth="1"/>
    <col min="11219" max="11219" width="5.5703125" customWidth="1"/>
    <col min="11220" max="11220" width="9.140625" customWidth="1"/>
    <col min="11221" max="11221" width="8.85546875" customWidth="1"/>
    <col min="11222" max="11222" width="8.5703125" customWidth="1"/>
    <col min="11223" max="11223" width="9" customWidth="1"/>
    <col min="11224" max="11224" width="9.140625" customWidth="1"/>
    <col min="11225" max="11225" width="9.42578125" customWidth="1"/>
    <col min="11226" max="11226" width="10" customWidth="1"/>
    <col min="11227" max="11227" width="11" customWidth="1"/>
    <col min="11472" max="11472" width="3.5703125" bestFit="1" customWidth="1"/>
    <col min="11473" max="11473" width="52.85546875" customWidth="1"/>
    <col min="11474" max="11474" width="6.5703125" customWidth="1"/>
    <col min="11475" max="11475" width="5.5703125" customWidth="1"/>
    <col min="11476" max="11476" width="9.140625" customWidth="1"/>
    <col min="11477" max="11477" width="8.85546875" customWidth="1"/>
    <col min="11478" max="11478" width="8.5703125" customWidth="1"/>
    <col min="11479" max="11479" width="9" customWidth="1"/>
    <col min="11480" max="11480" width="9.140625" customWidth="1"/>
    <col min="11481" max="11481" width="9.42578125" customWidth="1"/>
    <col min="11482" max="11482" width="10" customWidth="1"/>
    <col min="11483" max="11483" width="11" customWidth="1"/>
    <col min="11728" max="11728" width="3.5703125" bestFit="1" customWidth="1"/>
    <col min="11729" max="11729" width="52.85546875" customWidth="1"/>
    <col min="11730" max="11730" width="6.5703125" customWidth="1"/>
    <col min="11731" max="11731" width="5.5703125" customWidth="1"/>
    <col min="11732" max="11732" width="9.140625" customWidth="1"/>
    <col min="11733" max="11733" width="8.85546875" customWidth="1"/>
    <col min="11734" max="11734" width="8.5703125" customWidth="1"/>
    <col min="11735" max="11735" width="9" customWidth="1"/>
    <col min="11736" max="11736" width="9.140625" customWidth="1"/>
    <col min="11737" max="11737" width="9.42578125" customWidth="1"/>
    <col min="11738" max="11738" width="10" customWidth="1"/>
    <col min="11739" max="11739" width="11" customWidth="1"/>
    <col min="11984" max="11984" width="3.5703125" bestFit="1" customWidth="1"/>
    <col min="11985" max="11985" width="52.85546875" customWidth="1"/>
    <col min="11986" max="11986" width="6.5703125" customWidth="1"/>
    <col min="11987" max="11987" width="5.5703125" customWidth="1"/>
    <col min="11988" max="11988" width="9.140625" customWidth="1"/>
    <col min="11989" max="11989" width="8.85546875" customWidth="1"/>
    <col min="11990" max="11990" width="8.5703125" customWidth="1"/>
    <col min="11991" max="11991" width="9" customWidth="1"/>
    <col min="11992" max="11992" width="9.140625" customWidth="1"/>
    <col min="11993" max="11993" width="9.42578125" customWidth="1"/>
    <col min="11994" max="11994" width="10" customWidth="1"/>
    <col min="11995" max="11995" width="11" customWidth="1"/>
    <col min="12240" max="12240" width="3.5703125" bestFit="1" customWidth="1"/>
    <col min="12241" max="12241" width="52.85546875" customWidth="1"/>
    <col min="12242" max="12242" width="6.5703125" customWidth="1"/>
    <col min="12243" max="12243" width="5.5703125" customWidth="1"/>
    <col min="12244" max="12244" width="9.140625" customWidth="1"/>
    <col min="12245" max="12245" width="8.85546875" customWidth="1"/>
    <col min="12246" max="12246" width="8.5703125" customWidth="1"/>
    <col min="12247" max="12247" width="9" customWidth="1"/>
    <col min="12248" max="12248" width="9.140625" customWidth="1"/>
    <col min="12249" max="12249" width="9.42578125" customWidth="1"/>
    <col min="12250" max="12250" width="10" customWidth="1"/>
    <col min="12251" max="12251" width="11" customWidth="1"/>
    <col min="12496" max="12496" width="3.5703125" bestFit="1" customWidth="1"/>
    <col min="12497" max="12497" width="52.85546875" customWidth="1"/>
    <col min="12498" max="12498" width="6.5703125" customWidth="1"/>
    <col min="12499" max="12499" width="5.5703125" customWidth="1"/>
    <col min="12500" max="12500" width="9.140625" customWidth="1"/>
    <col min="12501" max="12501" width="8.85546875" customWidth="1"/>
    <col min="12502" max="12502" width="8.5703125" customWidth="1"/>
    <col min="12503" max="12503" width="9" customWidth="1"/>
    <col min="12504" max="12504" width="9.140625" customWidth="1"/>
    <col min="12505" max="12505" width="9.42578125" customWidth="1"/>
    <col min="12506" max="12506" width="10" customWidth="1"/>
    <col min="12507" max="12507" width="11" customWidth="1"/>
    <col min="12752" max="12752" width="3.5703125" bestFit="1" customWidth="1"/>
    <col min="12753" max="12753" width="52.85546875" customWidth="1"/>
    <col min="12754" max="12754" width="6.5703125" customWidth="1"/>
    <col min="12755" max="12755" width="5.5703125" customWidth="1"/>
    <col min="12756" max="12756" width="9.140625" customWidth="1"/>
    <col min="12757" max="12757" width="8.85546875" customWidth="1"/>
    <col min="12758" max="12758" width="8.5703125" customWidth="1"/>
    <col min="12759" max="12759" width="9" customWidth="1"/>
    <col min="12760" max="12760" width="9.140625" customWidth="1"/>
    <col min="12761" max="12761" width="9.42578125" customWidth="1"/>
    <col min="12762" max="12762" width="10" customWidth="1"/>
    <col min="12763" max="12763" width="11" customWidth="1"/>
    <col min="13008" max="13008" width="3.5703125" bestFit="1" customWidth="1"/>
    <col min="13009" max="13009" width="52.85546875" customWidth="1"/>
    <col min="13010" max="13010" width="6.5703125" customWidth="1"/>
    <col min="13011" max="13011" width="5.5703125" customWidth="1"/>
    <col min="13012" max="13012" width="9.140625" customWidth="1"/>
    <col min="13013" max="13013" width="8.85546875" customWidth="1"/>
    <col min="13014" max="13014" width="8.5703125" customWidth="1"/>
    <col min="13015" max="13015" width="9" customWidth="1"/>
    <col min="13016" max="13016" width="9.140625" customWidth="1"/>
    <col min="13017" max="13017" width="9.42578125" customWidth="1"/>
    <col min="13018" max="13018" width="10" customWidth="1"/>
    <col min="13019" max="13019" width="11" customWidth="1"/>
    <col min="13264" max="13264" width="3.5703125" bestFit="1" customWidth="1"/>
    <col min="13265" max="13265" width="52.85546875" customWidth="1"/>
    <col min="13266" max="13266" width="6.5703125" customWidth="1"/>
    <col min="13267" max="13267" width="5.5703125" customWidth="1"/>
    <col min="13268" max="13268" width="9.140625" customWidth="1"/>
    <col min="13269" max="13269" width="8.85546875" customWidth="1"/>
    <col min="13270" max="13270" width="8.5703125" customWidth="1"/>
    <col min="13271" max="13271" width="9" customWidth="1"/>
    <col min="13272" max="13272" width="9.140625" customWidth="1"/>
    <col min="13273" max="13273" width="9.42578125" customWidth="1"/>
    <col min="13274" max="13274" width="10" customWidth="1"/>
    <col min="13275" max="13275" width="11" customWidth="1"/>
    <col min="13520" max="13520" width="3.5703125" bestFit="1" customWidth="1"/>
    <col min="13521" max="13521" width="52.85546875" customWidth="1"/>
    <col min="13522" max="13522" width="6.5703125" customWidth="1"/>
    <col min="13523" max="13523" width="5.5703125" customWidth="1"/>
    <col min="13524" max="13524" width="9.140625" customWidth="1"/>
    <col min="13525" max="13525" width="8.85546875" customWidth="1"/>
    <col min="13526" max="13526" width="8.5703125" customWidth="1"/>
    <col min="13527" max="13527" width="9" customWidth="1"/>
    <col min="13528" max="13528" width="9.140625" customWidth="1"/>
    <col min="13529" max="13529" width="9.42578125" customWidth="1"/>
    <col min="13530" max="13530" width="10" customWidth="1"/>
    <col min="13531" max="13531" width="11" customWidth="1"/>
    <col min="13776" max="13776" width="3.5703125" bestFit="1" customWidth="1"/>
    <col min="13777" max="13777" width="52.85546875" customWidth="1"/>
    <col min="13778" max="13778" width="6.5703125" customWidth="1"/>
    <col min="13779" max="13779" width="5.5703125" customWidth="1"/>
    <col min="13780" max="13780" width="9.140625" customWidth="1"/>
    <col min="13781" max="13781" width="8.85546875" customWidth="1"/>
    <col min="13782" max="13782" width="8.5703125" customWidth="1"/>
    <col min="13783" max="13783" width="9" customWidth="1"/>
    <col min="13784" max="13784" width="9.140625" customWidth="1"/>
    <col min="13785" max="13785" width="9.42578125" customWidth="1"/>
    <col min="13786" max="13786" width="10" customWidth="1"/>
    <col min="13787" max="13787" width="11" customWidth="1"/>
    <col min="14032" max="14032" width="3.5703125" bestFit="1" customWidth="1"/>
    <col min="14033" max="14033" width="52.85546875" customWidth="1"/>
    <col min="14034" max="14034" width="6.5703125" customWidth="1"/>
    <col min="14035" max="14035" width="5.5703125" customWidth="1"/>
    <col min="14036" max="14036" width="9.140625" customWidth="1"/>
    <col min="14037" max="14037" width="8.85546875" customWidth="1"/>
    <col min="14038" max="14038" width="8.5703125" customWidth="1"/>
    <col min="14039" max="14039" width="9" customWidth="1"/>
    <col min="14040" max="14040" width="9.140625" customWidth="1"/>
    <col min="14041" max="14041" width="9.42578125" customWidth="1"/>
    <col min="14042" max="14042" width="10" customWidth="1"/>
    <col min="14043" max="14043" width="11" customWidth="1"/>
    <col min="14288" max="14288" width="3.5703125" bestFit="1" customWidth="1"/>
    <col min="14289" max="14289" width="52.85546875" customWidth="1"/>
    <col min="14290" max="14290" width="6.5703125" customWidth="1"/>
    <col min="14291" max="14291" width="5.5703125" customWidth="1"/>
    <col min="14292" max="14292" width="9.140625" customWidth="1"/>
    <col min="14293" max="14293" width="8.85546875" customWidth="1"/>
    <col min="14294" max="14294" width="8.5703125" customWidth="1"/>
    <col min="14295" max="14295" width="9" customWidth="1"/>
    <col min="14296" max="14296" width="9.140625" customWidth="1"/>
    <col min="14297" max="14297" width="9.42578125" customWidth="1"/>
    <col min="14298" max="14298" width="10" customWidth="1"/>
    <col min="14299" max="14299" width="11" customWidth="1"/>
    <col min="14544" max="14544" width="3.5703125" bestFit="1" customWidth="1"/>
    <col min="14545" max="14545" width="52.85546875" customWidth="1"/>
    <col min="14546" max="14546" width="6.5703125" customWidth="1"/>
    <col min="14547" max="14547" width="5.5703125" customWidth="1"/>
    <col min="14548" max="14548" width="9.140625" customWidth="1"/>
    <col min="14549" max="14549" width="8.85546875" customWidth="1"/>
    <col min="14550" max="14550" width="8.5703125" customWidth="1"/>
    <col min="14551" max="14551" width="9" customWidth="1"/>
    <col min="14552" max="14552" width="9.140625" customWidth="1"/>
    <col min="14553" max="14553" width="9.42578125" customWidth="1"/>
    <col min="14554" max="14554" width="10" customWidth="1"/>
    <col min="14555" max="14555" width="11" customWidth="1"/>
    <col min="14800" max="14800" width="3.5703125" bestFit="1" customWidth="1"/>
    <col min="14801" max="14801" width="52.85546875" customWidth="1"/>
    <col min="14802" max="14802" width="6.5703125" customWidth="1"/>
    <col min="14803" max="14803" width="5.5703125" customWidth="1"/>
    <col min="14804" max="14804" width="9.140625" customWidth="1"/>
    <col min="14805" max="14805" width="8.85546875" customWidth="1"/>
    <col min="14806" max="14806" width="8.5703125" customWidth="1"/>
    <col min="14807" max="14807" width="9" customWidth="1"/>
    <col min="14808" max="14808" width="9.140625" customWidth="1"/>
    <col min="14809" max="14809" width="9.42578125" customWidth="1"/>
    <col min="14810" max="14810" width="10" customWidth="1"/>
    <col min="14811" max="14811" width="11" customWidth="1"/>
    <col min="15056" max="15056" width="3.5703125" bestFit="1" customWidth="1"/>
    <col min="15057" max="15057" width="52.85546875" customWidth="1"/>
    <col min="15058" max="15058" width="6.5703125" customWidth="1"/>
    <col min="15059" max="15059" width="5.5703125" customWidth="1"/>
    <col min="15060" max="15060" width="9.140625" customWidth="1"/>
    <col min="15061" max="15061" width="8.85546875" customWidth="1"/>
    <col min="15062" max="15062" width="8.5703125" customWidth="1"/>
    <col min="15063" max="15063" width="9" customWidth="1"/>
    <col min="15064" max="15064" width="9.140625" customWidth="1"/>
    <col min="15065" max="15065" width="9.42578125" customWidth="1"/>
    <col min="15066" max="15066" width="10" customWidth="1"/>
    <col min="15067" max="15067" width="11" customWidth="1"/>
    <col min="15312" max="15312" width="3.5703125" bestFit="1" customWidth="1"/>
    <col min="15313" max="15313" width="52.85546875" customWidth="1"/>
    <col min="15314" max="15314" width="6.5703125" customWidth="1"/>
    <col min="15315" max="15315" width="5.5703125" customWidth="1"/>
    <col min="15316" max="15316" width="9.140625" customWidth="1"/>
    <col min="15317" max="15317" width="8.85546875" customWidth="1"/>
    <col min="15318" max="15318" width="8.5703125" customWidth="1"/>
    <col min="15319" max="15319" width="9" customWidth="1"/>
    <col min="15320" max="15320" width="9.140625" customWidth="1"/>
    <col min="15321" max="15321" width="9.42578125" customWidth="1"/>
    <col min="15322" max="15322" width="10" customWidth="1"/>
    <col min="15323" max="15323" width="11" customWidth="1"/>
    <col min="15568" max="15568" width="3.5703125" bestFit="1" customWidth="1"/>
    <col min="15569" max="15569" width="52.85546875" customWidth="1"/>
    <col min="15570" max="15570" width="6.5703125" customWidth="1"/>
    <col min="15571" max="15571" width="5.5703125" customWidth="1"/>
    <col min="15572" max="15572" width="9.140625" customWidth="1"/>
    <col min="15573" max="15573" width="8.85546875" customWidth="1"/>
    <col min="15574" max="15574" width="8.5703125" customWidth="1"/>
    <col min="15575" max="15575" width="9" customWidth="1"/>
    <col min="15576" max="15576" width="9.140625" customWidth="1"/>
    <col min="15577" max="15577" width="9.42578125" customWidth="1"/>
    <col min="15578" max="15578" width="10" customWidth="1"/>
    <col min="15579" max="15579" width="11" customWidth="1"/>
    <col min="15824" max="15824" width="3.5703125" bestFit="1" customWidth="1"/>
    <col min="15825" max="15825" width="52.85546875" customWidth="1"/>
    <col min="15826" max="15826" width="6.5703125" customWidth="1"/>
    <col min="15827" max="15827" width="5.5703125" customWidth="1"/>
    <col min="15828" max="15828" width="9.140625" customWidth="1"/>
    <col min="15829" max="15829" width="8.85546875" customWidth="1"/>
    <col min="15830" max="15830" width="8.5703125" customWidth="1"/>
    <col min="15831" max="15831" width="9" customWidth="1"/>
    <col min="15832" max="15832" width="9.140625" customWidth="1"/>
    <col min="15833" max="15833" width="9.42578125" customWidth="1"/>
    <col min="15834" max="15834" width="10" customWidth="1"/>
    <col min="15835" max="15835" width="11" customWidth="1"/>
    <col min="16080" max="16080" width="3.5703125" bestFit="1" customWidth="1"/>
    <col min="16081" max="16081" width="52.85546875" customWidth="1"/>
    <col min="16082" max="16082" width="6.5703125" customWidth="1"/>
    <col min="16083" max="16083" width="5.5703125" customWidth="1"/>
    <col min="16084" max="16084" width="9.140625" customWidth="1"/>
    <col min="16085" max="16085" width="8.85546875" customWidth="1"/>
    <col min="16086" max="16086" width="8.5703125" customWidth="1"/>
    <col min="16087" max="16087" width="9" customWidth="1"/>
    <col min="16088" max="16088" width="9.140625" customWidth="1"/>
    <col min="16089" max="16089" width="9.42578125" customWidth="1"/>
    <col min="16090" max="16090" width="10" customWidth="1"/>
    <col min="16091" max="16091" width="11" customWidth="1"/>
  </cols>
  <sheetData>
    <row r="1" spans="1:12" ht="21" customHeight="1" thickBot="1" x14ac:dyDescent="0.25">
      <c r="A1" s="634" t="s">
        <v>424</v>
      </c>
      <c r="B1" s="635"/>
      <c r="C1" s="635"/>
      <c r="D1" s="635"/>
      <c r="E1" s="635"/>
      <c r="F1" s="635"/>
      <c r="G1" s="635"/>
      <c r="H1" s="635"/>
      <c r="I1" s="635"/>
      <c r="J1" s="635"/>
      <c r="K1" s="635"/>
      <c r="L1" s="636"/>
    </row>
    <row r="2" spans="1:12" x14ac:dyDescent="0.2">
      <c r="A2" s="167" t="s">
        <v>8</v>
      </c>
      <c r="B2" s="637" t="s">
        <v>525</v>
      </c>
      <c r="C2" s="638"/>
      <c r="D2" s="638"/>
      <c r="E2" s="98" t="s">
        <v>150</v>
      </c>
      <c r="F2" s="639" t="s">
        <v>526</v>
      </c>
      <c r="G2" s="640"/>
      <c r="H2" s="640"/>
      <c r="I2" s="640"/>
      <c r="J2" s="98" t="s">
        <v>151</v>
      </c>
      <c r="K2" s="638" t="s">
        <v>527</v>
      </c>
      <c r="L2" s="641"/>
    </row>
    <row r="3" spans="1:12" x14ac:dyDescent="0.2">
      <c r="A3" s="168" t="s">
        <v>9</v>
      </c>
      <c r="B3" s="629" t="s">
        <v>528</v>
      </c>
      <c r="C3" s="630"/>
      <c r="D3" s="630"/>
      <c r="E3" s="99" t="s">
        <v>150</v>
      </c>
      <c r="F3" s="642" t="s">
        <v>529</v>
      </c>
      <c r="G3" s="643"/>
      <c r="H3" s="643"/>
      <c r="I3" s="643"/>
      <c r="J3" s="99" t="s">
        <v>151</v>
      </c>
      <c r="K3" s="630" t="s">
        <v>530</v>
      </c>
      <c r="L3" s="633"/>
    </row>
    <row r="4" spans="1:12" x14ac:dyDescent="0.2">
      <c r="A4" s="169" t="s">
        <v>10</v>
      </c>
      <c r="B4" s="616" t="s">
        <v>531</v>
      </c>
      <c r="C4" s="617"/>
      <c r="D4" s="617"/>
      <c r="E4" s="100" t="s">
        <v>150</v>
      </c>
      <c r="F4" s="627" t="s">
        <v>532</v>
      </c>
      <c r="G4" s="628"/>
      <c r="H4" s="628"/>
      <c r="I4" s="628"/>
      <c r="J4" s="100" t="s">
        <v>151</v>
      </c>
      <c r="K4" s="617" t="s">
        <v>533</v>
      </c>
      <c r="L4" s="620"/>
    </row>
    <row r="5" spans="1:12" x14ac:dyDescent="0.2">
      <c r="A5" s="168" t="s">
        <v>11</v>
      </c>
      <c r="B5" s="629" t="s">
        <v>510</v>
      </c>
      <c r="C5" s="630"/>
      <c r="D5" s="630"/>
      <c r="E5" s="99" t="s">
        <v>150</v>
      </c>
      <c r="F5" s="631" t="s">
        <v>511</v>
      </c>
      <c r="G5" s="632"/>
      <c r="H5" s="632"/>
      <c r="I5" s="632"/>
      <c r="J5" s="99" t="s">
        <v>151</v>
      </c>
      <c r="K5" s="630" t="s">
        <v>534</v>
      </c>
      <c r="L5" s="633"/>
    </row>
    <row r="6" spans="1:12" x14ac:dyDescent="0.2">
      <c r="A6" s="169" t="s">
        <v>12</v>
      </c>
      <c r="B6" s="616" t="s">
        <v>535</v>
      </c>
      <c r="C6" s="617"/>
      <c r="D6" s="617"/>
      <c r="E6" s="100" t="s">
        <v>150</v>
      </c>
      <c r="F6" s="618" t="s">
        <v>536</v>
      </c>
      <c r="G6" s="619"/>
      <c r="H6" s="619"/>
      <c r="I6" s="619"/>
      <c r="J6" s="100" t="s">
        <v>151</v>
      </c>
      <c r="K6" s="617" t="s">
        <v>537</v>
      </c>
      <c r="L6" s="620"/>
    </row>
    <row r="7" spans="1:12" ht="13.5" thickBot="1" x14ac:dyDescent="0.25">
      <c r="A7" s="170" t="s">
        <v>13</v>
      </c>
      <c r="B7" s="621" t="s">
        <v>538</v>
      </c>
      <c r="C7" s="622"/>
      <c r="D7" s="622"/>
      <c r="E7" s="101" t="s">
        <v>150</v>
      </c>
      <c r="F7" s="623" t="s">
        <v>539</v>
      </c>
      <c r="G7" s="624"/>
      <c r="H7" s="624"/>
      <c r="I7" s="625"/>
      <c r="J7" s="102" t="s">
        <v>151</v>
      </c>
      <c r="K7" s="622" t="s">
        <v>540</v>
      </c>
      <c r="L7" s="626"/>
    </row>
    <row r="8" spans="1:12" x14ac:dyDescent="0.2">
      <c r="A8" s="590" t="s">
        <v>152</v>
      </c>
      <c r="B8" s="592" t="s">
        <v>287</v>
      </c>
      <c r="C8" s="595" t="s">
        <v>153</v>
      </c>
      <c r="D8" s="597" t="s">
        <v>154</v>
      </c>
      <c r="E8" s="600" t="s">
        <v>155</v>
      </c>
      <c r="F8" s="601"/>
      <c r="G8" s="601"/>
      <c r="H8" s="601"/>
      <c r="I8" s="601"/>
      <c r="J8" s="602"/>
      <c r="K8" s="603" t="s">
        <v>156</v>
      </c>
      <c r="L8" s="604"/>
    </row>
    <row r="9" spans="1:12" ht="13.5" x14ac:dyDescent="0.2">
      <c r="A9" s="533"/>
      <c r="B9" s="593"/>
      <c r="C9" s="539"/>
      <c r="D9" s="598"/>
      <c r="E9" s="103" t="s">
        <v>8</v>
      </c>
      <c r="F9" s="104" t="s">
        <v>9</v>
      </c>
      <c r="G9" s="104" t="s">
        <v>10</v>
      </c>
      <c r="H9" s="104" t="s">
        <v>11</v>
      </c>
      <c r="I9" s="104" t="s">
        <v>12</v>
      </c>
      <c r="J9" s="105" t="s">
        <v>13</v>
      </c>
      <c r="K9" s="605" t="s">
        <v>157</v>
      </c>
      <c r="L9" s="525" t="s">
        <v>158</v>
      </c>
    </row>
    <row r="10" spans="1:12" ht="26.25" thickBot="1" x14ac:dyDescent="0.25">
      <c r="A10" s="591"/>
      <c r="B10" s="594"/>
      <c r="C10" s="596"/>
      <c r="D10" s="599"/>
      <c r="E10" s="193" t="s">
        <v>159</v>
      </c>
      <c r="F10" s="194" t="s">
        <v>159</v>
      </c>
      <c r="G10" s="194" t="s">
        <v>159</v>
      </c>
      <c r="H10" s="194" t="s">
        <v>159</v>
      </c>
      <c r="I10" s="194" t="s">
        <v>159</v>
      </c>
      <c r="J10" s="195" t="s">
        <v>159</v>
      </c>
      <c r="K10" s="606"/>
      <c r="L10" s="607"/>
    </row>
    <row r="11" spans="1:12" s="115" customFormat="1" ht="63.75" x14ac:dyDescent="0.2">
      <c r="A11" s="171">
        <v>1</v>
      </c>
      <c r="B11" s="196" t="s">
        <v>262</v>
      </c>
      <c r="C11" s="197" t="s">
        <v>283</v>
      </c>
      <c r="D11" s="265">
        <v>25</v>
      </c>
      <c r="E11" s="172">
        <v>3.04</v>
      </c>
      <c r="F11" s="172">
        <v>3.19</v>
      </c>
      <c r="G11" s="172">
        <v>3.6</v>
      </c>
      <c r="H11" s="172"/>
      <c r="I11" s="172"/>
      <c r="J11" s="172"/>
      <c r="K11" s="113">
        <f>AVERAGE(E11:J11)</f>
        <v>3.2766666666666668</v>
      </c>
      <c r="L11" s="114">
        <f>K11*D11</f>
        <v>81.916666666666671</v>
      </c>
    </row>
    <row r="12" spans="1:12" s="115" customFormat="1" x14ac:dyDescent="0.2">
      <c r="A12" s="116">
        <v>2</v>
      </c>
      <c r="B12" s="190" t="s">
        <v>263</v>
      </c>
      <c r="C12" s="192" t="s">
        <v>284</v>
      </c>
      <c r="D12" s="266">
        <v>8</v>
      </c>
      <c r="E12" s="119">
        <v>7.29</v>
      </c>
      <c r="F12" s="119">
        <v>12.77</v>
      </c>
      <c r="G12" s="119">
        <v>13.5</v>
      </c>
      <c r="H12" s="119"/>
      <c r="I12" s="119"/>
      <c r="J12" s="119"/>
      <c r="K12" s="120">
        <f>AVERAGE(E12:J12)</f>
        <v>11.186666666666667</v>
      </c>
      <c r="L12" s="121">
        <f>K12*D12</f>
        <v>89.493333333333339</v>
      </c>
    </row>
    <row r="13" spans="1:12" s="115" customFormat="1" x14ac:dyDescent="0.2">
      <c r="A13" s="608">
        <v>3</v>
      </c>
      <c r="B13" s="610" t="s">
        <v>264</v>
      </c>
      <c r="C13" s="612" t="s">
        <v>284</v>
      </c>
      <c r="D13" s="614">
        <v>8</v>
      </c>
      <c r="E13" s="119"/>
      <c r="F13" s="119">
        <v>13.49</v>
      </c>
      <c r="G13" s="119"/>
      <c r="H13" s="119">
        <v>11.76</v>
      </c>
      <c r="I13" s="119">
        <v>12.99</v>
      </c>
      <c r="J13" s="119"/>
      <c r="K13" s="120">
        <f>AVERAGE(E13:J13)</f>
        <v>12.746666666666668</v>
      </c>
      <c r="L13" s="121">
        <f>K13*D13</f>
        <v>101.97333333333334</v>
      </c>
    </row>
    <row r="14" spans="1:12" s="115" customFormat="1" ht="27.75" customHeight="1" x14ac:dyDescent="0.2">
      <c r="A14" s="609"/>
      <c r="B14" s="611"/>
      <c r="C14" s="613"/>
      <c r="D14" s="615"/>
      <c r="E14" s="119"/>
      <c r="F14" s="119" t="s">
        <v>541</v>
      </c>
      <c r="G14" s="119"/>
      <c r="H14" s="119" t="s">
        <v>541</v>
      </c>
      <c r="I14" s="119" t="s">
        <v>542</v>
      </c>
      <c r="J14" s="119"/>
      <c r="K14" s="120"/>
      <c r="L14" s="121"/>
    </row>
    <row r="15" spans="1:12" s="115" customFormat="1" ht="51" x14ac:dyDescent="0.2">
      <c r="A15" s="116">
        <v>4</v>
      </c>
      <c r="B15" s="191" t="s">
        <v>265</v>
      </c>
      <c r="C15" s="192" t="s">
        <v>284</v>
      </c>
      <c r="D15" s="266">
        <v>30</v>
      </c>
      <c r="E15" s="119">
        <v>7.52</v>
      </c>
      <c r="F15" s="119">
        <v>6.79</v>
      </c>
      <c r="G15" s="119">
        <v>7.6</v>
      </c>
      <c r="H15" s="119"/>
      <c r="I15" s="119"/>
      <c r="J15" s="119"/>
      <c r="K15" s="120">
        <f t="shared" ref="K15:K38" si="0">AVERAGE(E15:J15)</f>
        <v>7.3033333333333319</v>
      </c>
      <c r="L15" s="121">
        <f>K15*D15</f>
        <v>219.09999999999997</v>
      </c>
    </row>
    <row r="16" spans="1:12" s="115" customFormat="1" x14ac:dyDescent="0.2">
      <c r="A16" s="608">
        <v>5</v>
      </c>
      <c r="B16" s="610" t="s">
        <v>543</v>
      </c>
      <c r="C16" s="612" t="s">
        <v>284</v>
      </c>
      <c r="D16" s="614">
        <v>36</v>
      </c>
      <c r="E16" s="119"/>
      <c r="F16" s="119">
        <v>3.39</v>
      </c>
      <c r="G16" s="119">
        <v>1.4</v>
      </c>
      <c r="H16" s="119">
        <v>2.66</v>
      </c>
      <c r="I16" s="119"/>
      <c r="J16" s="119"/>
      <c r="K16" s="120">
        <f t="shared" si="0"/>
        <v>2.4833333333333334</v>
      </c>
      <c r="L16" s="121">
        <f>K16*D16</f>
        <v>89.4</v>
      </c>
    </row>
    <row r="17" spans="1:12" s="115" customFormat="1" ht="61.5" customHeight="1" x14ac:dyDescent="0.2">
      <c r="A17" s="609"/>
      <c r="B17" s="611"/>
      <c r="C17" s="613"/>
      <c r="D17" s="615"/>
      <c r="E17" s="119"/>
      <c r="F17" s="119" t="s">
        <v>544</v>
      </c>
      <c r="G17" s="119" t="s">
        <v>544</v>
      </c>
      <c r="H17" s="119" t="s">
        <v>545</v>
      </c>
      <c r="I17" s="119"/>
      <c r="J17" s="119"/>
      <c r="K17" s="120"/>
      <c r="L17" s="121"/>
    </row>
    <row r="18" spans="1:12" s="115" customFormat="1" ht="51" x14ac:dyDescent="0.2">
      <c r="A18" s="116">
        <v>6</v>
      </c>
      <c r="B18" s="191" t="s">
        <v>266</v>
      </c>
      <c r="C18" s="192" t="s">
        <v>284</v>
      </c>
      <c r="D18" s="266">
        <v>6</v>
      </c>
      <c r="E18" s="119">
        <v>3.25</v>
      </c>
      <c r="F18" s="119">
        <v>2.39</v>
      </c>
      <c r="G18" s="119"/>
      <c r="H18" s="119">
        <v>6.99</v>
      </c>
      <c r="I18" s="119"/>
      <c r="J18" s="119"/>
      <c r="K18" s="120">
        <f t="shared" si="0"/>
        <v>4.21</v>
      </c>
      <c r="L18" s="121">
        <f t="shared" ref="L18:L38" si="1">K18*D18</f>
        <v>25.259999999999998</v>
      </c>
    </row>
    <row r="19" spans="1:12" s="115" customFormat="1" ht="38.25" x14ac:dyDescent="0.2">
      <c r="A19" s="116">
        <v>7</v>
      </c>
      <c r="B19" s="191" t="s">
        <v>267</v>
      </c>
      <c r="C19" s="192" t="s">
        <v>284</v>
      </c>
      <c r="D19" s="266">
        <v>1</v>
      </c>
      <c r="E19" s="119">
        <v>9.27</v>
      </c>
      <c r="F19" s="119">
        <v>2.4900000000000002</v>
      </c>
      <c r="G19" s="119">
        <v>2</v>
      </c>
      <c r="H19" s="119"/>
      <c r="I19" s="119"/>
      <c r="J19" s="119"/>
      <c r="K19" s="120">
        <f t="shared" si="0"/>
        <v>4.5866666666666669</v>
      </c>
      <c r="L19" s="121">
        <f t="shared" si="1"/>
        <v>4.5866666666666669</v>
      </c>
    </row>
    <row r="20" spans="1:12" s="115" customFormat="1" ht="63.75" x14ac:dyDescent="0.2">
      <c r="A20" s="116">
        <v>8</v>
      </c>
      <c r="B20" s="191" t="s">
        <v>268</v>
      </c>
      <c r="C20" s="192" t="s">
        <v>284</v>
      </c>
      <c r="D20" s="266">
        <v>12</v>
      </c>
      <c r="E20" s="119">
        <v>1.52</v>
      </c>
      <c r="F20" s="119">
        <v>1.43</v>
      </c>
      <c r="G20" s="119">
        <v>1.08</v>
      </c>
      <c r="H20" s="119"/>
      <c r="I20" s="119"/>
      <c r="J20" s="119"/>
      <c r="K20" s="120">
        <f>AVERAGE(E20:J20)</f>
        <v>1.3433333333333335</v>
      </c>
      <c r="L20" s="121">
        <f>K20*D20</f>
        <v>16.12</v>
      </c>
    </row>
    <row r="21" spans="1:12" s="115" customFormat="1" x14ac:dyDescent="0.2">
      <c r="A21" s="116"/>
      <c r="B21" s="610" t="s">
        <v>269</v>
      </c>
      <c r="C21" s="612" t="s">
        <v>284</v>
      </c>
      <c r="D21" s="266">
        <v>1</v>
      </c>
      <c r="E21" s="119">
        <v>129.9</v>
      </c>
      <c r="F21" s="119"/>
      <c r="G21" s="119"/>
      <c r="H21" s="119"/>
      <c r="I21" s="119">
        <v>2.4900000000000002</v>
      </c>
      <c r="J21" s="119">
        <v>3.52</v>
      </c>
      <c r="K21" s="120">
        <f t="shared" ref="K21" si="2">AVERAGE(E21:J21)</f>
        <v>45.303333333333342</v>
      </c>
      <c r="L21" s="121">
        <f>K21*D21</f>
        <v>45.303333333333342</v>
      </c>
    </row>
    <row r="22" spans="1:12" s="115" customFormat="1" x14ac:dyDescent="0.2">
      <c r="A22" s="116">
        <v>9</v>
      </c>
      <c r="B22" s="611"/>
      <c r="C22" s="613"/>
      <c r="D22" s="266"/>
      <c r="E22" s="119" t="s">
        <v>546</v>
      </c>
      <c r="F22" s="119"/>
      <c r="G22" s="119"/>
      <c r="H22" s="119"/>
      <c r="I22" s="119" t="s">
        <v>547</v>
      </c>
      <c r="J22" s="119" t="s">
        <v>546</v>
      </c>
      <c r="K22" s="120"/>
      <c r="L22" s="121"/>
    </row>
    <row r="23" spans="1:12" s="115" customFormat="1" x14ac:dyDescent="0.2">
      <c r="A23" s="608">
        <v>10</v>
      </c>
      <c r="B23" s="610" t="s">
        <v>270</v>
      </c>
      <c r="C23" s="612" t="s">
        <v>286</v>
      </c>
      <c r="D23" s="614">
        <v>1</v>
      </c>
      <c r="E23" s="119">
        <v>4.1500000000000004</v>
      </c>
      <c r="F23" s="119">
        <v>3.89</v>
      </c>
      <c r="G23" s="119"/>
      <c r="H23" s="119">
        <v>7.98</v>
      </c>
      <c r="I23" s="119"/>
      <c r="J23" s="119"/>
      <c r="K23" s="120">
        <f t="shared" si="0"/>
        <v>5.3400000000000007</v>
      </c>
      <c r="L23" s="121">
        <f t="shared" si="1"/>
        <v>5.3400000000000007</v>
      </c>
    </row>
    <row r="24" spans="1:12" s="115" customFormat="1" ht="24" x14ac:dyDescent="0.2">
      <c r="A24" s="609"/>
      <c r="B24" s="611"/>
      <c r="C24" s="613"/>
      <c r="D24" s="615"/>
      <c r="E24" s="120" t="s">
        <v>548</v>
      </c>
      <c r="F24" s="120" t="s">
        <v>548</v>
      </c>
      <c r="G24" s="119"/>
      <c r="H24" s="119" t="s">
        <v>548</v>
      </c>
      <c r="I24" s="119"/>
      <c r="J24" s="119"/>
      <c r="K24" s="120"/>
      <c r="L24" s="121"/>
    </row>
    <row r="25" spans="1:12" s="115" customFormat="1" x14ac:dyDescent="0.2">
      <c r="A25" s="116">
        <v>11</v>
      </c>
      <c r="B25" s="191" t="s">
        <v>271</v>
      </c>
      <c r="C25" s="192" t="s">
        <v>284</v>
      </c>
      <c r="D25" s="266">
        <v>6</v>
      </c>
      <c r="E25" s="119"/>
      <c r="F25" s="119">
        <v>4.33</v>
      </c>
      <c r="G25" s="119">
        <v>2.5</v>
      </c>
      <c r="H25" s="119">
        <v>11.42</v>
      </c>
      <c r="I25" s="119"/>
      <c r="J25" s="119"/>
      <c r="K25" s="120">
        <f t="shared" si="0"/>
        <v>6.083333333333333</v>
      </c>
      <c r="L25" s="121">
        <f t="shared" si="1"/>
        <v>36.5</v>
      </c>
    </row>
    <row r="26" spans="1:12" s="115" customFormat="1" ht="51" x14ac:dyDescent="0.2">
      <c r="A26" s="116">
        <v>12</v>
      </c>
      <c r="B26" s="191" t="s">
        <v>272</v>
      </c>
      <c r="C26" s="192" t="s">
        <v>284</v>
      </c>
      <c r="D26" s="266">
        <v>6</v>
      </c>
      <c r="E26" s="119">
        <v>18.899999999999999</v>
      </c>
      <c r="F26" s="119"/>
      <c r="G26" s="119"/>
      <c r="H26" s="119">
        <v>12.99</v>
      </c>
      <c r="I26" s="119"/>
      <c r="J26" s="119">
        <v>17.010000000000002</v>
      </c>
      <c r="K26" s="120">
        <f t="shared" si="0"/>
        <v>16.3</v>
      </c>
      <c r="L26" s="121">
        <f t="shared" si="1"/>
        <v>97.800000000000011</v>
      </c>
    </row>
    <row r="27" spans="1:12" s="115" customFormat="1" ht="51" x14ac:dyDescent="0.2">
      <c r="A27" s="116">
        <v>13</v>
      </c>
      <c r="B27" s="191" t="s">
        <v>273</v>
      </c>
      <c r="C27" s="192" t="s">
        <v>284</v>
      </c>
      <c r="D27" s="266">
        <v>10</v>
      </c>
      <c r="E27" s="119">
        <v>11.5</v>
      </c>
      <c r="F27" s="119">
        <v>12.69</v>
      </c>
      <c r="G27" s="119">
        <v>20</v>
      </c>
      <c r="H27" s="119"/>
      <c r="I27" s="119"/>
      <c r="J27" s="119"/>
      <c r="K27" s="120">
        <f t="shared" si="0"/>
        <v>14.729999999999999</v>
      </c>
      <c r="L27" s="121">
        <f t="shared" si="1"/>
        <v>147.29999999999998</v>
      </c>
    </row>
    <row r="28" spans="1:12" s="115" customFormat="1" ht="25.5" x14ac:dyDescent="0.2">
      <c r="A28" s="116">
        <v>14</v>
      </c>
      <c r="B28" s="191" t="s">
        <v>274</v>
      </c>
      <c r="C28" s="192" t="s">
        <v>284</v>
      </c>
      <c r="D28" s="266">
        <v>8</v>
      </c>
      <c r="E28" s="119">
        <v>16.920000000000002</v>
      </c>
      <c r="F28" s="119">
        <v>14.2</v>
      </c>
      <c r="G28" s="119">
        <v>11.8</v>
      </c>
      <c r="H28" s="119"/>
      <c r="I28" s="119"/>
      <c r="J28" s="119"/>
      <c r="K28" s="120">
        <f t="shared" si="0"/>
        <v>14.306666666666667</v>
      </c>
      <c r="L28" s="121">
        <f t="shared" si="1"/>
        <v>114.45333333333333</v>
      </c>
    </row>
    <row r="29" spans="1:12" s="115" customFormat="1" x14ac:dyDescent="0.2">
      <c r="A29" s="116">
        <v>15</v>
      </c>
      <c r="B29" s="191" t="s">
        <v>275</v>
      </c>
      <c r="C29" s="192" t="s">
        <v>284</v>
      </c>
      <c r="D29" s="266">
        <v>6</v>
      </c>
      <c r="E29" s="119">
        <v>14.19</v>
      </c>
      <c r="F29" s="119">
        <v>19.989999999999998</v>
      </c>
      <c r="G29" s="119">
        <v>9.9</v>
      </c>
      <c r="H29" s="119"/>
      <c r="I29" s="119"/>
      <c r="J29" s="119"/>
      <c r="K29" s="120">
        <f t="shared" si="0"/>
        <v>14.693333333333333</v>
      </c>
      <c r="L29" s="121">
        <f t="shared" si="1"/>
        <v>88.16</v>
      </c>
    </row>
    <row r="30" spans="1:12" s="115" customFormat="1" x14ac:dyDescent="0.2">
      <c r="A30" s="116">
        <v>16</v>
      </c>
      <c r="B30" s="191" t="s">
        <v>276</v>
      </c>
      <c r="C30" s="192" t="s">
        <v>284</v>
      </c>
      <c r="D30" s="266">
        <v>2</v>
      </c>
      <c r="E30" s="119">
        <v>2.4900000000000002</v>
      </c>
      <c r="F30" s="119"/>
      <c r="G30" s="119"/>
      <c r="H30" s="119">
        <v>3.26</v>
      </c>
      <c r="I30" s="119"/>
      <c r="J30" s="119">
        <v>2.4900000000000002</v>
      </c>
      <c r="K30" s="120">
        <f t="shared" si="0"/>
        <v>2.7466666666666666</v>
      </c>
      <c r="L30" s="121">
        <f t="shared" si="1"/>
        <v>5.4933333333333332</v>
      </c>
    </row>
    <row r="31" spans="1:12" s="115" customFormat="1" ht="51" x14ac:dyDescent="0.2">
      <c r="A31" s="116">
        <v>17</v>
      </c>
      <c r="B31" s="191" t="s">
        <v>277</v>
      </c>
      <c r="C31" s="192" t="s">
        <v>285</v>
      </c>
      <c r="D31" s="266">
        <v>6</v>
      </c>
      <c r="E31" s="119">
        <v>10</v>
      </c>
      <c r="F31" s="119">
        <v>9.49</v>
      </c>
      <c r="G31" s="119">
        <v>6</v>
      </c>
      <c r="H31" s="119"/>
      <c r="I31" s="119"/>
      <c r="J31" s="119"/>
      <c r="K31" s="120">
        <f t="shared" si="0"/>
        <v>8.4966666666666679</v>
      </c>
      <c r="L31" s="121">
        <f t="shared" si="1"/>
        <v>50.980000000000004</v>
      </c>
    </row>
    <row r="32" spans="1:12" s="115" customFormat="1" x14ac:dyDescent="0.2">
      <c r="A32" s="116">
        <v>18</v>
      </c>
      <c r="B32" s="191" t="s">
        <v>278</v>
      </c>
      <c r="C32" s="192" t="s">
        <v>285</v>
      </c>
      <c r="D32" s="266">
        <v>1</v>
      </c>
      <c r="E32" s="119">
        <v>32.4</v>
      </c>
      <c r="F32" s="119">
        <v>14.79</v>
      </c>
      <c r="G32" s="119">
        <v>15.7</v>
      </c>
      <c r="H32" s="119"/>
      <c r="I32" s="119"/>
      <c r="J32" s="119"/>
      <c r="K32" s="120">
        <f t="shared" si="0"/>
        <v>20.963333333333335</v>
      </c>
      <c r="L32" s="121">
        <f t="shared" si="1"/>
        <v>20.963333333333335</v>
      </c>
    </row>
    <row r="33" spans="1:16" s="115" customFormat="1" ht="51" x14ac:dyDescent="0.2">
      <c r="A33" s="116">
        <v>19</v>
      </c>
      <c r="B33" s="191" t="s">
        <v>279</v>
      </c>
      <c r="C33" s="192" t="s">
        <v>284</v>
      </c>
      <c r="D33" s="266">
        <v>5</v>
      </c>
      <c r="E33" s="119"/>
      <c r="F33" s="119">
        <v>4.09</v>
      </c>
      <c r="G33" s="119">
        <v>4.8</v>
      </c>
      <c r="H33" s="119">
        <v>5.03</v>
      </c>
      <c r="I33" s="119"/>
      <c r="J33" s="119"/>
      <c r="K33" s="120">
        <f t="shared" si="0"/>
        <v>4.6400000000000006</v>
      </c>
      <c r="L33" s="121">
        <f t="shared" si="1"/>
        <v>23.200000000000003</v>
      </c>
    </row>
    <row r="34" spans="1:16" s="115" customFormat="1" ht="51" x14ac:dyDescent="0.2">
      <c r="A34" s="116">
        <v>20</v>
      </c>
      <c r="B34" s="191" t="s">
        <v>280</v>
      </c>
      <c r="C34" s="192" t="s">
        <v>284</v>
      </c>
      <c r="D34" s="266">
        <v>20</v>
      </c>
      <c r="E34" s="119">
        <v>13</v>
      </c>
      <c r="F34" s="119">
        <v>18.79</v>
      </c>
      <c r="G34" s="119">
        <v>13.5</v>
      </c>
      <c r="H34" s="119"/>
      <c r="I34" s="119"/>
      <c r="J34" s="119"/>
      <c r="K34" s="120">
        <f t="shared" si="0"/>
        <v>15.096666666666666</v>
      </c>
      <c r="L34" s="121">
        <f t="shared" si="1"/>
        <v>301.93333333333334</v>
      </c>
    </row>
    <row r="35" spans="1:16" s="115" customFormat="1" x14ac:dyDescent="0.2">
      <c r="A35" s="116">
        <v>21</v>
      </c>
      <c r="B35" s="191" t="s">
        <v>281</v>
      </c>
      <c r="C35" s="192" t="s">
        <v>285</v>
      </c>
      <c r="D35" s="266">
        <v>0</v>
      </c>
      <c r="E35" s="119">
        <v>18.34</v>
      </c>
      <c r="F35" s="119"/>
      <c r="G35" s="119"/>
      <c r="H35" s="119">
        <v>4.18</v>
      </c>
      <c r="I35" s="119">
        <v>13.99</v>
      </c>
      <c r="J35" s="119"/>
      <c r="K35" s="120">
        <f t="shared" si="0"/>
        <v>12.17</v>
      </c>
      <c r="L35" s="121">
        <f t="shared" si="1"/>
        <v>0</v>
      </c>
    </row>
    <row r="36" spans="1:16" s="115" customFormat="1" x14ac:dyDescent="0.2">
      <c r="A36" s="608">
        <v>22</v>
      </c>
      <c r="B36" s="610" t="s">
        <v>549</v>
      </c>
      <c r="C36" s="612" t="s">
        <v>284</v>
      </c>
      <c r="D36" s="614">
        <v>5</v>
      </c>
      <c r="E36" s="119">
        <v>16.399999999999999</v>
      </c>
      <c r="F36" s="119"/>
      <c r="G36" s="119">
        <v>13</v>
      </c>
      <c r="H36" s="119">
        <v>45.99</v>
      </c>
      <c r="I36" s="119"/>
      <c r="J36" s="119"/>
      <c r="K36" s="120">
        <f t="shared" si="0"/>
        <v>25.13</v>
      </c>
      <c r="L36" s="121">
        <f t="shared" si="1"/>
        <v>125.64999999999999</v>
      </c>
    </row>
    <row r="37" spans="1:16" s="115" customFormat="1" ht="36" x14ac:dyDescent="0.2">
      <c r="A37" s="609"/>
      <c r="B37" s="611"/>
      <c r="C37" s="613"/>
      <c r="D37" s="615"/>
      <c r="E37" s="120" t="s">
        <v>550</v>
      </c>
      <c r="F37" s="119"/>
      <c r="G37" s="120" t="s">
        <v>550</v>
      </c>
      <c r="H37" s="120" t="s">
        <v>550</v>
      </c>
      <c r="I37" s="119"/>
      <c r="J37" s="119"/>
      <c r="K37" s="120"/>
      <c r="L37" s="121"/>
      <c r="P37" s="318"/>
    </row>
    <row r="38" spans="1:16" s="115" customFormat="1" ht="89.25" customHeight="1" x14ac:dyDescent="0.2">
      <c r="A38" s="116">
        <v>23</v>
      </c>
      <c r="B38" s="610" t="s">
        <v>282</v>
      </c>
      <c r="C38" s="644" t="s">
        <v>284</v>
      </c>
      <c r="D38" s="614">
        <v>25</v>
      </c>
      <c r="E38" s="119">
        <v>29.93</v>
      </c>
      <c r="F38" s="119"/>
      <c r="G38" s="119">
        <v>19.399999999999999</v>
      </c>
      <c r="H38" s="119">
        <v>14.23</v>
      </c>
      <c r="I38" s="119"/>
      <c r="J38" s="119"/>
      <c r="K38" s="120">
        <f t="shared" si="0"/>
        <v>21.186666666666667</v>
      </c>
      <c r="L38" s="121">
        <f t="shared" si="1"/>
        <v>529.66666666666674</v>
      </c>
    </row>
    <row r="39" spans="1:16" s="115" customFormat="1" ht="12.75" customHeight="1" x14ac:dyDescent="0.2">
      <c r="A39" s="116"/>
      <c r="B39" s="611"/>
      <c r="C39" s="645"/>
      <c r="D39" s="615"/>
      <c r="E39" s="119" t="s">
        <v>551</v>
      </c>
      <c r="F39" s="119"/>
      <c r="G39" s="119" t="s">
        <v>552</v>
      </c>
      <c r="H39" s="119" t="s">
        <v>551</v>
      </c>
      <c r="I39" s="119"/>
      <c r="J39" s="119"/>
      <c r="K39" s="120"/>
      <c r="L39" s="121"/>
    </row>
    <row r="40" spans="1:16" ht="13.5" thickBot="1" x14ac:dyDescent="0.25">
      <c r="A40" s="646" t="s">
        <v>288</v>
      </c>
      <c r="B40" s="647"/>
      <c r="C40" s="647"/>
      <c r="D40" s="647"/>
      <c r="E40" s="647"/>
      <c r="F40" s="647"/>
      <c r="G40" s="647"/>
      <c r="H40" s="647"/>
      <c r="I40" s="647"/>
      <c r="J40" s="648"/>
      <c r="K40" s="530">
        <f>SUM(L11:L39)</f>
        <v>2220.5933333333342</v>
      </c>
      <c r="L40" s="531"/>
    </row>
    <row r="41" spans="1:16" ht="13.5" thickBot="1" x14ac:dyDescent="0.25"/>
    <row r="42" spans="1:16" ht="13.5" thickBot="1" x14ac:dyDescent="0.25">
      <c r="A42" s="319" t="s">
        <v>289</v>
      </c>
      <c r="B42" s="320"/>
      <c r="C42" s="320"/>
      <c r="D42" s="320"/>
      <c r="E42" s="320"/>
      <c r="F42" s="320"/>
      <c r="G42" s="320"/>
      <c r="H42" s="320"/>
      <c r="I42" s="321" t="s">
        <v>553</v>
      </c>
      <c r="J42" s="322"/>
      <c r="K42" s="649">
        <f>K40/Serv.Limp!I249</f>
        <v>799.44539332833494</v>
      </c>
      <c r="L42" s="565"/>
    </row>
    <row r="43" spans="1:16" x14ac:dyDescent="0.2">
      <c r="A43" s="267"/>
      <c r="B43" s="267"/>
      <c r="C43" s="267"/>
      <c r="D43" s="267"/>
      <c r="E43" s="267"/>
      <c r="F43" s="267"/>
      <c r="G43" s="267"/>
      <c r="H43" s="267"/>
      <c r="I43" s="267"/>
      <c r="J43" s="267"/>
      <c r="K43" s="268"/>
      <c r="L43" s="268"/>
    </row>
    <row r="45" spans="1:16" ht="13.5" thickBot="1" x14ac:dyDescent="0.25"/>
    <row r="46" spans="1:16" x14ac:dyDescent="0.2">
      <c r="A46" s="590" t="s">
        <v>152</v>
      </c>
      <c r="B46" s="592" t="s">
        <v>425</v>
      </c>
      <c r="C46" s="595" t="s">
        <v>153</v>
      </c>
      <c r="D46" s="597" t="s">
        <v>154</v>
      </c>
      <c r="E46" s="600" t="s">
        <v>155</v>
      </c>
      <c r="F46" s="601"/>
      <c r="G46" s="601"/>
      <c r="H46" s="601"/>
      <c r="I46" s="601"/>
      <c r="J46" s="602"/>
      <c r="K46" s="603" t="s">
        <v>156</v>
      </c>
      <c r="L46" s="604"/>
    </row>
    <row r="47" spans="1:16" ht="13.5" x14ac:dyDescent="0.2">
      <c r="A47" s="533"/>
      <c r="B47" s="593"/>
      <c r="C47" s="539"/>
      <c r="D47" s="598"/>
      <c r="E47" s="103" t="s">
        <v>8</v>
      </c>
      <c r="F47" s="104" t="s">
        <v>9</v>
      </c>
      <c r="G47" s="104" t="s">
        <v>10</v>
      </c>
      <c r="H47" s="104" t="s">
        <v>11</v>
      </c>
      <c r="I47" s="104" t="s">
        <v>12</v>
      </c>
      <c r="J47" s="105" t="s">
        <v>13</v>
      </c>
      <c r="K47" s="605" t="s">
        <v>157</v>
      </c>
      <c r="L47" s="525" t="s">
        <v>158</v>
      </c>
    </row>
    <row r="48" spans="1:16" ht="26.25" thickBot="1" x14ac:dyDescent="0.25">
      <c r="A48" s="534"/>
      <c r="B48" s="650"/>
      <c r="C48" s="540"/>
      <c r="D48" s="651"/>
      <c r="E48" s="106" t="s">
        <v>159</v>
      </c>
      <c r="F48" s="107" t="s">
        <v>159</v>
      </c>
      <c r="G48" s="107" t="s">
        <v>159</v>
      </c>
      <c r="H48" s="107" t="s">
        <v>159</v>
      </c>
      <c r="I48" s="107" t="s">
        <v>159</v>
      </c>
      <c r="J48" s="108" t="s">
        <v>159</v>
      </c>
      <c r="K48" s="652"/>
      <c r="L48" s="526"/>
    </row>
    <row r="49" spans="1:12" x14ac:dyDescent="0.2">
      <c r="A49" s="198">
        <v>1</v>
      </c>
      <c r="B49" s="199" t="s">
        <v>290</v>
      </c>
      <c r="C49" s="111" t="s">
        <v>153</v>
      </c>
      <c r="D49" s="269">
        <v>5</v>
      </c>
      <c r="E49" s="200">
        <v>83.43</v>
      </c>
      <c r="F49" s="200"/>
      <c r="G49" s="200"/>
      <c r="H49" s="200">
        <v>60.9</v>
      </c>
      <c r="I49" s="200"/>
      <c r="J49" s="200">
        <v>29</v>
      </c>
      <c r="K49" s="173">
        <f t="shared" ref="K49:K62" si="3">AVERAGE(E49:J49)</f>
        <v>57.776666666666671</v>
      </c>
      <c r="L49" s="174">
        <f t="shared" ref="L49:L62" si="4">K49*D49</f>
        <v>288.88333333333333</v>
      </c>
    </row>
    <row r="50" spans="1:12" x14ac:dyDescent="0.2">
      <c r="A50" s="201">
        <v>2</v>
      </c>
      <c r="B50" s="199" t="s">
        <v>291</v>
      </c>
      <c r="C50" s="118" t="s">
        <v>153</v>
      </c>
      <c r="D50" s="269">
        <v>2</v>
      </c>
      <c r="E50" s="202">
        <v>20.9</v>
      </c>
      <c r="F50" s="202">
        <v>22.99</v>
      </c>
      <c r="G50" s="202">
        <v>23.1</v>
      </c>
      <c r="H50" s="202"/>
      <c r="I50" s="202"/>
      <c r="J50" s="202"/>
      <c r="K50" s="173">
        <f t="shared" si="3"/>
        <v>22.330000000000002</v>
      </c>
      <c r="L50" s="174">
        <f t="shared" si="4"/>
        <v>44.660000000000004</v>
      </c>
    </row>
    <row r="51" spans="1:12" x14ac:dyDescent="0.2">
      <c r="A51" s="201">
        <v>3</v>
      </c>
      <c r="B51" s="199" t="s">
        <v>292</v>
      </c>
      <c r="C51" s="122" t="s">
        <v>153</v>
      </c>
      <c r="D51" s="269">
        <v>3</v>
      </c>
      <c r="E51" s="202">
        <v>19.82</v>
      </c>
      <c r="F51" s="202"/>
      <c r="G51" s="202"/>
      <c r="H51" s="202">
        <v>16.71</v>
      </c>
      <c r="I51" s="202"/>
      <c r="J51" s="202">
        <v>19.5</v>
      </c>
      <c r="K51" s="173">
        <f t="shared" si="3"/>
        <v>18.676666666666666</v>
      </c>
      <c r="L51" s="174">
        <f t="shared" si="4"/>
        <v>56.03</v>
      </c>
    </row>
    <row r="52" spans="1:12" x14ac:dyDescent="0.2">
      <c r="A52" s="201">
        <v>4</v>
      </c>
      <c r="B52" s="199" t="s">
        <v>293</v>
      </c>
      <c r="C52" s="118" t="s">
        <v>153</v>
      </c>
      <c r="D52" s="269">
        <v>6</v>
      </c>
      <c r="E52" s="202"/>
      <c r="F52" s="202"/>
      <c r="G52" s="202">
        <v>13</v>
      </c>
      <c r="H52" s="202">
        <v>32.130000000000003</v>
      </c>
      <c r="I52" s="202"/>
      <c r="J52" s="202">
        <v>32.28</v>
      </c>
      <c r="K52" s="173">
        <f t="shared" si="3"/>
        <v>25.803333333333331</v>
      </c>
      <c r="L52" s="174">
        <f t="shared" si="4"/>
        <v>154.82</v>
      </c>
    </row>
    <row r="53" spans="1:12" x14ac:dyDescent="0.2">
      <c r="A53" s="201">
        <v>5</v>
      </c>
      <c r="B53" s="199" t="s">
        <v>294</v>
      </c>
      <c r="C53" s="118" t="s">
        <v>153</v>
      </c>
      <c r="D53" s="269">
        <v>19</v>
      </c>
      <c r="E53" s="202">
        <v>39.65</v>
      </c>
      <c r="F53" s="202">
        <v>22.99</v>
      </c>
      <c r="G53" s="202">
        <v>15</v>
      </c>
      <c r="H53" s="202"/>
      <c r="I53" s="202"/>
      <c r="J53" s="202"/>
      <c r="K53" s="173">
        <f t="shared" si="3"/>
        <v>25.88</v>
      </c>
      <c r="L53" s="174">
        <f t="shared" si="4"/>
        <v>491.71999999999997</v>
      </c>
    </row>
    <row r="54" spans="1:12" x14ac:dyDescent="0.2">
      <c r="A54" s="653">
        <v>6</v>
      </c>
      <c r="B54" s="655" t="s">
        <v>295</v>
      </c>
      <c r="C54" s="657" t="s">
        <v>153</v>
      </c>
      <c r="D54" s="659">
        <v>3</v>
      </c>
      <c r="E54" s="202">
        <v>29.15</v>
      </c>
      <c r="F54" s="202"/>
      <c r="G54" s="202">
        <v>37.9</v>
      </c>
      <c r="H54" s="202">
        <v>29.9</v>
      </c>
      <c r="I54" s="202"/>
      <c r="J54" s="202"/>
      <c r="K54" s="173">
        <f t="shared" si="3"/>
        <v>32.316666666666663</v>
      </c>
      <c r="L54" s="174">
        <f t="shared" si="4"/>
        <v>96.949999999999989</v>
      </c>
    </row>
    <row r="55" spans="1:12" x14ac:dyDescent="0.2">
      <c r="A55" s="654"/>
      <c r="B55" s="656"/>
      <c r="C55" s="658"/>
      <c r="D55" s="660"/>
      <c r="E55" s="202" t="s">
        <v>554</v>
      </c>
      <c r="F55" s="202"/>
      <c r="G55" s="202" t="s">
        <v>555</v>
      </c>
      <c r="H55" s="202" t="s">
        <v>554</v>
      </c>
      <c r="I55" s="202"/>
      <c r="J55" s="202"/>
      <c r="K55" s="173"/>
      <c r="L55" s="174"/>
    </row>
    <row r="56" spans="1:12" ht="57" x14ac:dyDescent="0.2">
      <c r="A56" s="201">
        <v>7</v>
      </c>
      <c r="B56" s="199" t="s">
        <v>296</v>
      </c>
      <c r="C56" s="118" t="s">
        <v>161</v>
      </c>
      <c r="D56" s="269">
        <v>6</v>
      </c>
      <c r="E56" s="202">
        <v>12.87</v>
      </c>
      <c r="F56" s="202">
        <v>6.99</v>
      </c>
      <c r="G56" s="202">
        <v>8.8000000000000007</v>
      </c>
      <c r="H56" s="202"/>
      <c r="I56" s="202"/>
      <c r="J56" s="202"/>
      <c r="K56" s="173">
        <f t="shared" si="3"/>
        <v>9.5533333333333328</v>
      </c>
      <c r="L56" s="174">
        <f t="shared" si="4"/>
        <v>57.319999999999993</v>
      </c>
    </row>
    <row r="57" spans="1:12" x14ac:dyDescent="0.2">
      <c r="A57" s="201">
        <v>8</v>
      </c>
      <c r="B57" s="199" t="s">
        <v>297</v>
      </c>
      <c r="C57" s="118" t="s">
        <v>153</v>
      </c>
      <c r="D57" s="269">
        <v>3</v>
      </c>
      <c r="E57" s="202">
        <v>68.900000000000006</v>
      </c>
      <c r="F57" s="202"/>
      <c r="G57" s="202"/>
      <c r="H57" s="202">
        <v>62.54</v>
      </c>
      <c r="I57" s="202">
        <v>34.99</v>
      </c>
      <c r="J57" s="202"/>
      <c r="K57" s="173">
        <f t="shared" si="3"/>
        <v>55.476666666666667</v>
      </c>
      <c r="L57" s="174">
        <f t="shared" si="4"/>
        <v>166.43</v>
      </c>
    </row>
    <row r="58" spans="1:12" x14ac:dyDescent="0.2">
      <c r="A58" s="201">
        <v>9</v>
      </c>
      <c r="B58" s="270" t="s">
        <v>303</v>
      </c>
      <c r="C58" s="118" t="s">
        <v>153</v>
      </c>
      <c r="D58" s="269">
        <v>6</v>
      </c>
      <c r="E58" s="202">
        <v>0</v>
      </c>
      <c r="F58" s="202">
        <v>29.99</v>
      </c>
      <c r="G58" s="202">
        <v>30.9</v>
      </c>
      <c r="H58" s="202"/>
      <c r="I58" s="202"/>
      <c r="J58" s="202"/>
      <c r="K58" s="173">
        <f t="shared" si="3"/>
        <v>20.296666666666667</v>
      </c>
      <c r="L58" s="174">
        <f t="shared" si="4"/>
        <v>121.78</v>
      </c>
    </row>
    <row r="59" spans="1:12" x14ac:dyDescent="0.2">
      <c r="A59" s="201">
        <v>10</v>
      </c>
      <c r="B59" s="270" t="s">
        <v>304</v>
      </c>
      <c r="C59" s="118" t="s">
        <v>153</v>
      </c>
      <c r="D59" s="269">
        <v>8</v>
      </c>
      <c r="E59" s="202">
        <v>13.7</v>
      </c>
      <c r="F59" s="202">
        <v>14.99</v>
      </c>
      <c r="G59" s="202">
        <v>27</v>
      </c>
      <c r="H59" s="202"/>
      <c r="I59" s="202"/>
      <c r="J59" s="202"/>
      <c r="K59" s="173">
        <f t="shared" si="3"/>
        <v>18.563333333333333</v>
      </c>
      <c r="L59" s="174">
        <f t="shared" si="4"/>
        <v>148.50666666666666</v>
      </c>
    </row>
    <row r="60" spans="1:12" x14ac:dyDescent="0.2">
      <c r="A60" s="201">
        <v>11</v>
      </c>
      <c r="B60" s="270" t="s">
        <v>305</v>
      </c>
      <c r="C60" s="118" t="s">
        <v>153</v>
      </c>
      <c r="D60" s="269">
        <v>6</v>
      </c>
      <c r="E60" s="202">
        <v>24.26</v>
      </c>
      <c r="F60" s="202">
        <v>19.98</v>
      </c>
      <c r="G60" s="202">
        <v>54.5</v>
      </c>
      <c r="H60" s="202"/>
      <c r="I60" s="202"/>
      <c r="J60" s="202"/>
      <c r="K60" s="173">
        <f t="shared" si="3"/>
        <v>32.913333333333334</v>
      </c>
      <c r="L60" s="174">
        <f t="shared" si="4"/>
        <v>197.48000000000002</v>
      </c>
    </row>
    <row r="61" spans="1:12" x14ac:dyDescent="0.2">
      <c r="A61" s="201">
        <v>12</v>
      </c>
      <c r="B61" s="270" t="s">
        <v>306</v>
      </c>
      <c r="C61" s="118" t="s">
        <v>153</v>
      </c>
      <c r="D61" s="269">
        <v>10</v>
      </c>
      <c r="E61" s="202">
        <v>18.989999999999998</v>
      </c>
      <c r="F61" s="202">
        <v>32.99</v>
      </c>
      <c r="G61" s="202">
        <v>18.2</v>
      </c>
      <c r="H61" s="202"/>
      <c r="I61" s="202"/>
      <c r="J61" s="202"/>
      <c r="K61" s="173">
        <f t="shared" si="3"/>
        <v>23.393333333333334</v>
      </c>
      <c r="L61" s="174">
        <f t="shared" si="4"/>
        <v>233.93333333333334</v>
      </c>
    </row>
    <row r="62" spans="1:12" ht="25.5" x14ac:dyDescent="0.2">
      <c r="A62" s="201">
        <v>13</v>
      </c>
      <c r="B62" s="261" t="s">
        <v>556</v>
      </c>
      <c r="C62" s="118" t="s">
        <v>153</v>
      </c>
      <c r="D62" s="269">
        <v>0</v>
      </c>
      <c r="E62" s="202"/>
      <c r="F62" s="202"/>
      <c r="G62" s="202">
        <v>31.8</v>
      </c>
      <c r="H62" s="202">
        <v>10.58</v>
      </c>
      <c r="I62" s="202">
        <v>22.99</v>
      </c>
      <c r="J62" s="202"/>
      <c r="K62" s="173">
        <f t="shared" si="3"/>
        <v>21.790000000000003</v>
      </c>
      <c r="L62" s="174">
        <f t="shared" si="4"/>
        <v>0</v>
      </c>
    </row>
    <row r="63" spans="1:12" ht="13.5" thickBot="1" x14ac:dyDescent="0.25">
      <c r="A63" s="201">
        <v>14</v>
      </c>
      <c r="B63" s="127"/>
      <c r="C63" s="118"/>
      <c r="D63" s="203"/>
      <c r="E63" s="202"/>
      <c r="F63" s="202"/>
      <c r="G63" s="202"/>
      <c r="H63" s="202"/>
      <c r="I63" s="202"/>
      <c r="J63" s="202"/>
      <c r="K63" s="173"/>
      <c r="L63" s="174"/>
    </row>
    <row r="64" spans="1:12" ht="13.5" thickBot="1" x14ac:dyDescent="0.25">
      <c r="A64" s="527" t="s">
        <v>298</v>
      </c>
      <c r="B64" s="528"/>
      <c r="C64" s="528"/>
      <c r="D64" s="528"/>
      <c r="E64" s="528"/>
      <c r="F64" s="528"/>
      <c r="G64" s="528"/>
      <c r="H64" s="528"/>
      <c r="I64" s="528"/>
      <c r="J64" s="529"/>
      <c r="K64" s="588">
        <f>SUM(L49:L63)</f>
        <v>2058.5133333333333</v>
      </c>
      <c r="L64" s="589"/>
    </row>
    <row r="65" spans="1:12" ht="13.5" thickBot="1" x14ac:dyDescent="0.25">
      <c r="A65" s="258"/>
      <c r="B65" s="258"/>
      <c r="C65" s="271"/>
      <c r="D65" s="272"/>
      <c r="E65" s="273"/>
      <c r="F65" s="273"/>
      <c r="G65" s="273"/>
      <c r="H65" s="273"/>
      <c r="I65" s="273"/>
      <c r="J65" s="273"/>
      <c r="K65" s="274"/>
      <c r="L65" s="274"/>
    </row>
    <row r="66" spans="1:12" ht="13.5" thickBot="1" x14ac:dyDescent="0.25">
      <c r="A66" s="661" t="s">
        <v>557</v>
      </c>
      <c r="B66" s="662"/>
      <c r="C66" s="662"/>
      <c r="D66" s="662"/>
      <c r="E66" s="662"/>
      <c r="F66" s="662"/>
      <c r="G66" s="662"/>
      <c r="H66" s="662"/>
      <c r="I66" s="662"/>
      <c r="J66" s="663"/>
      <c r="K66" s="564">
        <f>K64/12/Serv.Limp!I249</f>
        <v>61.75785606242956</v>
      </c>
      <c r="L66" s="565"/>
    </row>
    <row r="67" spans="1:12" ht="13.5" thickBot="1" x14ac:dyDescent="0.25">
      <c r="A67" s="267"/>
      <c r="B67" s="267"/>
      <c r="C67" s="267"/>
      <c r="D67" s="267"/>
      <c r="E67" s="267"/>
      <c r="F67" s="267"/>
      <c r="G67" s="267"/>
      <c r="H67" s="267"/>
      <c r="I67" s="267"/>
      <c r="J67" s="267"/>
      <c r="K67" s="268"/>
      <c r="L67" s="268"/>
    </row>
    <row r="68" spans="1:12" ht="13.5" thickBot="1" x14ac:dyDescent="0.25">
      <c r="A68" s="664" t="s">
        <v>299</v>
      </c>
      <c r="B68" s="665"/>
      <c r="C68" s="665"/>
      <c r="D68" s="665"/>
      <c r="E68" s="665"/>
      <c r="F68" s="665"/>
      <c r="G68" s="665"/>
      <c r="H68" s="665"/>
      <c r="I68" s="665"/>
      <c r="J68" s="666"/>
      <c r="K68" s="667" t="s">
        <v>300</v>
      </c>
      <c r="L68" s="668"/>
    </row>
    <row r="69" spans="1:12" x14ac:dyDescent="0.2">
      <c r="A69" s="669" t="s">
        <v>232</v>
      </c>
      <c r="B69" s="670"/>
      <c r="C69" s="670"/>
      <c r="D69" s="670"/>
      <c r="E69" s="670"/>
      <c r="F69" s="670"/>
      <c r="G69" s="670"/>
      <c r="H69" s="670"/>
      <c r="I69" s="670"/>
      <c r="J69" s="670"/>
      <c r="K69" s="671">
        <f>K42</f>
        <v>799.44539332833494</v>
      </c>
      <c r="L69" s="672"/>
    </row>
    <row r="70" spans="1:12" ht="13.5" thickBot="1" x14ac:dyDescent="0.25">
      <c r="A70" s="673" t="s">
        <v>301</v>
      </c>
      <c r="B70" s="674"/>
      <c r="C70" s="674"/>
      <c r="D70" s="674"/>
      <c r="E70" s="674"/>
      <c r="F70" s="674"/>
      <c r="G70" s="674"/>
      <c r="H70" s="674"/>
      <c r="I70" s="674"/>
      <c r="J70" s="674"/>
      <c r="K70" s="675">
        <f>K66</f>
        <v>61.75785606242956</v>
      </c>
      <c r="L70" s="676"/>
    </row>
    <row r="71" spans="1:12" ht="13.5" thickBot="1" x14ac:dyDescent="0.25">
      <c r="A71" s="677" t="s">
        <v>302</v>
      </c>
      <c r="B71" s="678"/>
      <c r="C71" s="678"/>
      <c r="D71" s="678"/>
      <c r="E71" s="678"/>
      <c r="F71" s="678"/>
      <c r="G71" s="678"/>
      <c r="H71" s="678"/>
      <c r="I71" s="678"/>
      <c r="J71" s="679"/>
      <c r="K71" s="680">
        <f>SUM(K69:L70)</f>
        <v>861.20324939076454</v>
      </c>
      <c r="L71" s="681"/>
    </row>
    <row r="73" spans="1:12" ht="13.5" thickBot="1" x14ac:dyDescent="0.25"/>
    <row r="74" spans="1:12" ht="20.25" customHeight="1" x14ac:dyDescent="0.2">
      <c r="A74" s="570"/>
      <c r="B74" s="571"/>
      <c r="C74" s="576" t="s">
        <v>163</v>
      </c>
      <c r="D74" s="579"/>
      <c r="E74" s="580"/>
      <c r="F74" s="580"/>
      <c r="G74" s="580"/>
      <c r="H74" s="580"/>
      <c r="I74" s="580"/>
      <c r="J74" s="580"/>
      <c r="K74" s="580"/>
      <c r="L74" s="581"/>
    </row>
    <row r="75" spans="1:12" ht="28.5" customHeight="1" x14ac:dyDescent="0.2">
      <c r="A75" s="572"/>
      <c r="B75" s="573"/>
      <c r="C75" s="577"/>
      <c r="D75" s="582"/>
      <c r="E75" s="583"/>
      <c r="F75" s="583"/>
      <c r="G75" s="583"/>
      <c r="H75" s="583"/>
      <c r="I75" s="583"/>
      <c r="J75" s="583"/>
      <c r="K75" s="583"/>
      <c r="L75" s="584"/>
    </row>
    <row r="76" spans="1:12" ht="14.25" customHeight="1" x14ac:dyDescent="0.2">
      <c r="A76" s="572"/>
      <c r="B76" s="573"/>
      <c r="C76" s="577"/>
      <c r="D76" s="582"/>
      <c r="E76" s="583"/>
      <c r="F76" s="583"/>
      <c r="G76" s="583"/>
      <c r="H76" s="583"/>
      <c r="I76" s="583"/>
      <c r="J76" s="583"/>
      <c r="K76" s="583"/>
      <c r="L76" s="584"/>
    </row>
    <row r="77" spans="1:12" ht="13.5" thickBot="1" x14ac:dyDescent="0.25">
      <c r="A77" s="574"/>
      <c r="B77" s="575"/>
      <c r="C77" s="578"/>
      <c r="D77" s="585"/>
      <c r="E77" s="586"/>
      <c r="F77" s="586"/>
      <c r="G77" s="586"/>
      <c r="H77" s="586"/>
      <c r="I77" s="586"/>
      <c r="J77" s="586"/>
      <c r="K77" s="586"/>
      <c r="L77" s="587"/>
    </row>
  </sheetData>
  <mergeCells count="78">
    <mergeCell ref="A70:J70"/>
    <mergeCell ref="K70:L70"/>
    <mergeCell ref="A71:J71"/>
    <mergeCell ref="K71:L71"/>
    <mergeCell ref="A74:B77"/>
    <mergeCell ref="C74:C77"/>
    <mergeCell ref="D74:L77"/>
    <mergeCell ref="K66:L66"/>
    <mergeCell ref="A68:J68"/>
    <mergeCell ref="K68:L68"/>
    <mergeCell ref="A69:J69"/>
    <mergeCell ref="K69:L69"/>
    <mergeCell ref="A54:A55"/>
    <mergeCell ref="B54:B55"/>
    <mergeCell ref="C54:C55"/>
    <mergeCell ref="D54:D55"/>
    <mergeCell ref="A66:J66"/>
    <mergeCell ref="A64:J64"/>
    <mergeCell ref="A40:J40"/>
    <mergeCell ref="K40:L40"/>
    <mergeCell ref="K42:L42"/>
    <mergeCell ref="A46:A48"/>
    <mergeCell ref="B46:B48"/>
    <mergeCell ref="C46:C48"/>
    <mergeCell ref="D46:D48"/>
    <mergeCell ref="E46:J46"/>
    <mergeCell ref="K46:L46"/>
    <mergeCell ref="K47:K48"/>
    <mergeCell ref="L47:L48"/>
    <mergeCell ref="A36:A37"/>
    <mergeCell ref="B36:B37"/>
    <mergeCell ref="C36:C37"/>
    <mergeCell ref="D36:D37"/>
    <mergeCell ref="B38:B39"/>
    <mergeCell ref="C38:C39"/>
    <mergeCell ref="D38:D39"/>
    <mergeCell ref="D16:D17"/>
    <mergeCell ref="B21:B22"/>
    <mergeCell ref="C21:C22"/>
    <mergeCell ref="A23:A24"/>
    <mergeCell ref="B23:B24"/>
    <mergeCell ref="C23:C24"/>
    <mergeCell ref="D23:D24"/>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64:L64"/>
    <mergeCell ref="A8:A10"/>
    <mergeCell ref="B8:B10"/>
    <mergeCell ref="C8:C10"/>
    <mergeCell ref="D8:D10"/>
    <mergeCell ref="E8:J8"/>
    <mergeCell ref="K8:L8"/>
    <mergeCell ref="K9:K10"/>
    <mergeCell ref="L9:L10"/>
    <mergeCell ref="A13:A14"/>
    <mergeCell ref="B13:B14"/>
    <mergeCell ref="C13:C14"/>
    <mergeCell ref="D13:D14"/>
    <mergeCell ref="A16:A17"/>
    <mergeCell ref="B16:B17"/>
    <mergeCell ref="C16:C17"/>
  </mergeCells>
  <hyperlinks>
    <hyperlink ref="F2" r:id="rId1" xr:uid="{B5ECBE6C-1AC4-4CAA-B488-600327AA4D7F}"/>
    <hyperlink ref="F3" r:id="rId2" xr:uid="{0E2D1D70-8C72-4C32-BC59-92294BA05CCC}"/>
    <hyperlink ref="F4" r:id="rId3" xr:uid="{747770DD-4679-4CB7-9604-CF091727E079}"/>
    <hyperlink ref="F5" r:id="rId4" xr:uid="{BA1394A7-9063-44B2-95DF-89F5A822DDA3}"/>
    <hyperlink ref="F6:I6" r:id="rId5" display="falecom@freitasvarejo.com.br" xr:uid="{D312B630-2894-4CAC-B721-F3279B318268}"/>
    <hyperlink ref="F5:I5" r:id="rId6" display="ajuda-amazon@amazon.com.br" xr:uid="{3D103E05-3291-42C1-951A-FE46F6C66F5B}"/>
  </hyperlinks>
  <pageMargins left="0.511811024" right="0.511811024" top="0.78740157499999996" bottom="0.78740157499999996" header="0.31496062000000002" footer="0.31496062000000002"/>
  <pageSetup paperSize="9" orientation="landscape" verticalDpi="0" r:id="rId7"/>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10" zoomScale="120" zoomScaleNormal="120" workbookViewId="0">
      <selection activeCell="K28" sqref="K28:L28"/>
    </sheetView>
  </sheetViews>
  <sheetFormatPr defaultRowHeight="12.75" x14ac:dyDescent="0.2"/>
  <cols>
    <col min="1" max="1" width="3.5703125" style="126" bestFit="1" customWidth="1"/>
    <col min="2" max="2" width="47.5703125" customWidth="1"/>
    <col min="3" max="3" width="6.5703125" customWidth="1"/>
    <col min="4" max="4" width="5.5703125" customWidth="1"/>
    <col min="5" max="5" width="9.140625" customWidth="1"/>
    <col min="6" max="6" width="8.85546875" customWidth="1"/>
    <col min="7" max="7" width="8.5703125" customWidth="1"/>
    <col min="8" max="8" width="9" customWidth="1"/>
    <col min="9" max="9" width="9.140625" customWidth="1"/>
    <col min="10" max="10" width="9.42578125" customWidth="1"/>
    <col min="11" max="11" width="10" customWidth="1"/>
    <col min="12" max="12" width="11" customWidth="1"/>
    <col min="257" max="257" width="3.5703125" bestFit="1" customWidth="1"/>
    <col min="258" max="258" width="52.85546875" customWidth="1"/>
    <col min="259" max="259" width="6.5703125" customWidth="1"/>
    <col min="260" max="260" width="5.5703125" customWidth="1"/>
    <col min="261" max="261" width="9.140625" customWidth="1"/>
    <col min="262" max="262" width="8.85546875" customWidth="1"/>
    <col min="263" max="263" width="8.5703125" customWidth="1"/>
    <col min="264" max="264" width="9" customWidth="1"/>
    <col min="265" max="265" width="9.140625" customWidth="1"/>
    <col min="266" max="266" width="9.42578125" customWidth="1"/>
    <col min="267" max="267" width="10" customWidth="1"/>
    <col min="268" max="268" width="11" customWidth="1"/>
    <col min="513" max="513" width="3.5703125" bestFit="1" customWidth="1"/>
    <col min="514" max="514" width="52.85546875" customWidth="1"/>
    <col min="515" max="515" width="6.5703125" customWidth="1"/>
    <col min="516" max="516" width="5.5703125" customWidth="1"/>
    <col min="517" max="517" width="9.140625" customWidth="1"/>
    <col min="518" max="518" width="8.85546875" customWidth="1"/>
    <col min="519" max="519" width="8.5703125" customWidth="1"/>
    <col min="520" max="520" width="9" customWidth="1"/>
    <col min="521" max="521" width="9.140625" customWidth="1"/>
    <col min="522" max="522" width="9.42578125" customWidth="1"/>
    <col min="523" max="523" width="10" customWidth="1"/>
    <col min="524" max="524" width="11" customWidth="1"/>
    <col min="769" max="769" width="3.5703125" bestFit="1" customWidth="1"/>
    <col min="770" max="770" width="52.85546875" customWidth="1"/>
    <col min="771" max="771" width="6.5703125" customWidth="1"/>
    <col min="772" max="772" width="5.5703125" customWidth="1"/>
    <col min="773" max="773" width="9.140625" customWidth="1"/>
    <col min="774" max="774" width="8.85546875" customWidth="1"/>
    <col min="775" max="775" width="8.5703125" customWidth="1"/>
    <col min="776" max="776" width="9" customWidth="1"/>
    <col min="777" max="777" width="9.140625" customWidth="1"/>
    <col min="778" max="778" width="9.42578125" customWidth="1"/>
    <col min="779" max="779" width="10" customWidth="1"/>
    <col min="780" max="780" width="11" customWidth="1"/>
    <col min="1025" max="1025" width="3.5703125" bestFit="1" customWidth="1"/>
    <col min="1026" max="1026" width="52.85546875" customWidth="1"/>
    <col min="1027" max="1027" width="6.5703125" customWidth="1"/>
    <col min="1028" max="1028" width="5.5703125" customWidth="1"/>
    <col min="1029" max="1029" width="9.140625" customWidth="1"/>
    <col min="1030" max="1030" width="8.85546875" customWidth="1"/>
    <col min="1031" max="1031" width="8.5703125" customWidth="1"/>
    <col min="1032" max="1032" width="9" customWidth="1"/>
    <col min="1033" max="1033" width="9.140625" customWidth="1"/>
    <col min="1034" max="1034" width="9.42578125" customWidth="1"/>
    <col min="1035" max="1035" width="10" customWidth="1"/>
    <col min="1036" max="1036" width="11" customWidth="1"/>
    <col min="1281" max="1281" width="3.5703125" bestFit="1" customWidth="1"/>
    <col min="1282" max="1282" width="52.85546875" customWidth="1"/>
    <col min="1283" max="1283" width="6.5703125" customWidth="1"/>
    <col min="1284" max="1284" width="5.5703125" customWidth="1"/>
    <col min="1285" max="1285" width="9.140625" customWidth="1"/>
    <col min="1286" max="1286" width="8.85546875" customWidth="1"/>
    <col min="1287" max="1287" width="8.5703125" customWidth="1"/>
    <col min="1288" max="1288" width="9" customWidth="1"/>
    <col min="1289" max="1289" width="9.140625" customWidth="1"/>
    <col min="1290" max="1290" width="9.42578125" customWidth="1"/>
    <col min="1291" max="1291" width="10" customWidth="1"/>
    <col min="1292" max="1292" width="11" customWidth="1"/>
    <col min="1537" max="1537" width="3.5703125" bestFit="1" customWidth="1"/>
    <col min="1538" max="1538" width="52.85546875" customWidth="1"/>
    <col min="1539" max="1539" width="6.5703125" customWidth="1"/>
    <col min="1540" max="1540" width="5.5703125" customWidth="1"/>
    <col min="1541" max="1541" width="9.140625" customWidth="1"/>
    <col min="1542" max="1542" width="8.85546875" customWidth="1"/>
    <col min="1543" max="1543" width="8.5703125" customWidth="1"/>
    <col min="1544" max="1544" width="9" customWidth="1"/>
    <col min="1545" max="1545" width="9.140625" customWidth="1"/>
    <col min="1546" max="1546" width="9.42578125" customWidth="1"/>
    <col min="1547" max="1547" width="10" customWidth="1"/>
    <col min="1548" max="1548" width="11" customWidth="1"/>
    <col min="1793" max="1793" width="3.5703125" bestFit="1" customWidth="1"/>
    <col min="1794" max="1794" width="52.85546875" customWidth="1"/>
    <col min="1795" max="1795" width="6.5703125" customWidth="1"/>
    <col min="1796" max="1796" width="5.5703125" customWidth="1"/>
    <col min="1797" max="1797" width="9.140625" customWidth="1"/>
    <col min="1798" max="1798" width="8.85546875" customWidth="1"/>
    <col min="1799" max="1799" width="8.5703125" customWidth="1"/>
    <col min="1800" max="1800" width="9" customWidth="1"/>
    <col min="1801" max="1801" width="9.140625" customWidth="1"/>
    <col min="1802" max="1802" width="9.42578125" customWidth="1"/>
    <col min="1803" max="1803" width="10" customWidth="1"/>
    <col min="1804" max="1804" width="11" customWidth="1"/>
    <col min="2049" max="2049" width="3.5703125" bestFit="1" customWidth="1"/>
    <col min="2050" max="2050" width="52.85546875" customWidth="1"/>
    <col min="2051" max="2051" width="6.5703125" customWidth="1"/>
    <col min="2052" max="2052" width="5.5703125" customWidth="1"/>
    <col min="2053" max="2053" width="9.140625" customWidth="1"/>
    <col min="2054" max="2054" width="8.85546875" customWidth="1"/>
    <col min="2055" max="2055" width="8.5703125" customWidth="1"/>
    <col min="2056" max="2056" width="9" customWidth="1"/>
    <col min="2057" max="2057" width="9.140625" customWidth="1"/>
    <col min="2058" max="2058" width="9.42578125" customWidth="1"/>
    <col min="2059" max="2059" width="10" customWidth="1"/>
    <col min="2060" max="2060" width="11" customWidth="1"/>
    <col min="2305" max="2305" width="3.5703125" bestFit="1" customWidth="1"/>
    <col min="2306" max="2306" width="52.85546875" customWidth="1"/>
    <col min="2307" max="2307" width="6.5703125" customWidth="1"/>
    <col min="2308" max="2308" width="5.5703125" customWidth="1"/>
    <col min="2309" max="2309" width="9.140625" customWidth="1"/>
    <col min="2310" max="2310" width="8.85546875" customWidth="1"/>
    <col min="2311" max="2311" width="8.5703125" customWidth="1"/>
    <col min="2312" max="2312" width="9" customWidth="1"/>
    <col min="2313" max="2313" width="9.140625" customWidth="1"/>
    <col min="2314" max="2314" width="9.42578125" customWidth="1"/>
    <col min="2315" max="2315" width="10" customWidth="1"/>
    <col min="2316" max="2316" width="11" customWidth="1"/>
    <col min="2561" max="2561" width="3.5703125" bestFit="1" customWidth="1"/>
    <col min="2562" max="2562" width="52.85546875" customWidth="1"/>
    <col min="2563" max="2563" width="6.5703125" customWidth="1"/>
    <col min="2564" max="2564" width="5.5703125" customWidth="1"/>
    <col min="2565" max="2565" width="9.140625" customWidth="1"/>
    <col min="2566" max="2566" width="8.85546875" customWidth="1"/>
    <col min="2567" max="2567" width="8.5703125" customWidth="1"/>
    <col min="2568" max="2568" width="9" customWidth="1"/>
    <col min="2569" max="2569" width="9.140625" customWidth="1"/>
    <col min="2570" max="2570" width="9.42578125" customWidth="1"/>
    <col min="2571" max="2571" width="10" customWidth="1"/>
    <col min="2572" max="2572" width="11" customWidth="1"/>
    <col min="2817" max="2817" width="3.5703125" bestFit="1" customWidth="1"/>
    <col min="2818" max="2818" width="52.85546875" customWidth="1"/>
    <col min="2819" max="2819" width="6.5703125" customWidth="1"/>
    <col min="2820" max="2820" width="5.5703125" customWidth="1"/>
    <col min="2821" max="2821" width="9.140625" customWidth="1"/>
    <col min="2822" max="2822" width="8.85546875" customWidth="1"/>
    <col min="2823" max="2823" width="8.5703125" customWidth="1"/>
    <col min="2824" max="2824" width="9" customWidth="1"/>
    <col min="2825" max="2825" width="9.140625" customWidth="1"/>
    <col min="2826" max="2826" width="9.42578125" customWidth="1"/>
    <col min="2827" max="2827" width="10" customWidth="1"/>
    <col min="2828" max="2828" width="11" customWidth="1"/>
    <col min="3073" max="3073" width="3.5703125" bestFit="1" customWidth="1"/>
    <col min="3074" max="3074" width="52.85546875" customWidth="1"/>
    <col min="3075" max="3075" width="6.5703125" customWidth="1"/>
    <col min="3076" max="3076" width="5.5703125" customWidth="1"/>
    <col min="3077" max="3077" width="9.140625" customWidth="1"/>
    <col min="3078" max="3078" width="8.85546875" customWidth="1"/>
    <col min="3079" max="3079" width="8.5703125" customWidth="1"/>
    <col min="3080" max="3080" width="9" customWidth="1"/>
    <col min="3081" max="3081" width="9.140625" customWidth="1"/>
    <col min="3082" max="3082" width="9.42578125" customWidth="1"/>
    <col min="3083" max="3083" width="10" customWidth="1"/>
    <col min="3084" max="3084" width="11" customWidth="1"/>
    <col min="3329" max="3329" width="3.5703125" bestFit="1" customWidth="1"/>
    <col min="3330" max="3330" width="52.85546875" customWidth="1"/>
    <col min="3331" max="3331" width="6.5703125" customWidth="1"/>
    <col min="3332" max="3332" width="5.5703125" customWidth="1"/>
    <col min="3333" max="3333" width="9.140625" customWidth="1"/>
    <col min="3334" max="3334" width="8.85546875" customWidth="1"/>
    <col min="3335" max="3335" width="8.5703125" customWidth="1"/>
    <col min="3336" max="3336" width="9" customWidth="1"/>
    <col min="3337" max="3337" width="9.140625" customWidth="1"/>
    <col min="3338" max="3338" width="9.42578125" customWidth="1"/>
    <col min="3339" max="3339" width="10" customWidth="1"/>
    <col min="3340" max="3340" width="11" customWidth="1"/>
    <col min="3585" max="3585" width="3.5703125" bestFit="1" customWidth="1"/>
    <col min="3586" max="3586" width="52.85546875" customWidth="1"/>
    <col min="3587" max="3587" width="6.5703125" customWidth="1"/>
    <col min="3588" max="3588" width="5.5703125" customWidth="1"/>
    <col min="3589" max="3589" width="9.140625" customWidth="1"/>
    <col min="3590" max="3590" width="8.85546875" customWidth="1"/>
    <col min="3591" max="3591" width="8.5703125" customWidth="1"/>
    <col min="3592" max="3592" width="9" customWidth="1"/>
    <col min="3593" max="3593" width="9.140625" customWidth="1"/>
    <col min="3594" max="3594" width="9.42578125" customWidth="1"/>
    <col min="3595" max="3595" width="10" customWidth="1"/>
    <col min="3596" max="3596" width="11" customWidth="1"/>
    <col min="3841" max="3841" width="3.5703125" bestFit="1" customWidth="1"/>
    <col min="3842" max="3842" width="52.85546875" customWidth="1"/>
    <col min="3843" max="3843" width="6.5703125" customWidth="1"/>
    <col min="3844" max="3844" width="5.5703125" customWidth="1"/>
    <col min="3845" max="3845" width="9.140625" customWidth="1"/>
    <col min="3846" max="3846" width="8.85546875" customWidth="1"/>
    <col min="3847" max="3847" width="8.5703125" customWidth="1"/>
    <col min="3848" max="3848" width="9" customWidth="1"/>
    <col min="3849" max="3849" width="9.140625" customWidth="1"/>
    <col min="3850" max="3850" width="9.42578125" customWidth="1"/>
    <col min="3851" max="3851" width="10" customWidth="1"/>
    <col min="3852" max="3852" width="11" customWidth="1"/>
    <col min="4097" max="4097" width="3.5703125" bestFit="1" customWidth="1"/>
    <col min="4098" max="4098" width="52.85546875" customWidth="1"/>
    <col min="4099" max="4099" width="6.5703125" customWidth="1"/>
    <col min="4100" max="4100" width="5.5703125" customWidth="1"/>
    <col min="4101" max="4101" width="9.140625" customWidth="1"/>
    <col min="4102" max="4102" width="8.85546875" customWidth="1"/>
    <col min="4103" max="4103" width="8.5703125" customWidth="1"/>
    <col min="4104" max="4104" width="9" customWidth="1"/>
    <col min="4105" max="4105" width="9.140625" customWidth="1"/>
    <col min="4106" max="4106" width="9.42578125" customWidth="1"/>
    <col min="4107" max="4107" width="10" customWidth="1"/>
    <col min="4108" max="4108" width="11" customWidth="1"/>
    <col min="4353" max="4353" width="3.5703125" bestFit="1" customWidth="1"/>
    <col min="4354" max="4354" width="52.85546875" customWidth="1"/>
    <col min="4355" max="4355" width="6.5703125" customWidth="1"/>
    <col min="4356" max="4356" width="5.5703125" customWidth="1"/>
    <col min="4357" max="4357" width="9.140625" customWidth="1"/>
    <col min="4358" max="4358" width="8.85546875" customWidth="1"/>
    <col min="4359" max="4359" width="8.5703125" customWidth="1"/>
    <col min="4360" max="4360" width="9" customWidth="1"/>
    <col min="4361" max="4361" width="9.140625" customWidth="1"/>
    <col min="4362" max="4362" width="9.42578125" customWidth="1"/>
    <col min="4363" max="4363" width="10" customWidth="1"/>
    <col min="4364" max="4364" width="11" customWidth="1"/>
    <col min="4609" max="4609" width="3.5703125" bestFit="1" customWidth="1"/>
    <col min="4610" max="4610" width="52.85546875" customWidth="1"/>
    <col min="4611" max="4611" width="6.5703125" customWidth="1"/>
    <col min="4612" max="4612" width="5.5703125" customWidth="1"/>
    <col min="4613" max="4613" width="9.140625" customWidth="1"/>
    <col min="4614" max="4614" width="8.85546875" customWidth="1"/>
    <col min="4615" max="4615" width="8.5703125" customWidth="1"/>
    <col min="4616" max="4616" width="9" customWidth="1"/>
    <col min="4617" max="4617" width="9.140625" customWidth="1"/>
    <col min="4618" max="4618" width="9.42578125" customWidth="1"/>
    <col min="4619" max="4619" width="10" customWidth="1"/>
    <col min="4620" max="4620" width="11" customWidth="1"/>
    <col min="4865" max="4865" width="3.5703125" bestFit="1" customWidth="1"/>
    <col min="4866" max="4866" width="52.85546875" customWidth="1"/>
    <col min="4867" max="4867" width="6.5703125" customWidth="1"/>
    <col min="4868" max="4868" width="5.5703125" customWidth="1"/>
    <col min="4869" max="4869" width="9.140625" customWidth="1"/>
    <col min="4870" max="4870" width="8.85546875" customWidth="1"/>
    <col min="4871" max="4871" width="8.5703125" customWidth="1"/>
    <col min="4872" max="4872" width="9" customWidth="1"/>
    <col min="4873" max="4873" width="9.140625" customWidth="1"/>
    <col min="4874" max="4874" width="9.42578125" customWidth="1"/>
    <col min="4875" max="4875" width="10" customWidth="1"/>
    <col min="4876" max="4876" width="11" customWidth="1"/>
    <col min="5121" max="5121" width="3.5703125" bestFit="1" customWidth="1"/>
    <col min="5122" max="5122" width="52.85546875" customWidth="1"/>
    <col min="5123" max="5123" width="6.5703125" customWidth="1"/>
    <col min="5124" max="5124" width="5.5703125" customWidth="1"/>
    <col min="5125" max="5125" width="9.140625" customWidth="1"/>
    <col min="5126" max="5126" width="8.85546875" customWidth="1"/>
    <col min="5127" max="5127" width="8.5703125" customWidth="1"/>
    <col min="5128" max="5128" width="9" customWidth="1"/>
    <col min="5129" max="5129" width="9.140625" customWidth="1"/>
    <col min="5130" max="5130" width="9.42578125" customWidth="1"/>
    <col min="5131" max="5131" width="10" customWidth="1"/>
    <col min="5132" max="5132" width="11" customWidth="1"/>
    <col min="5377" max="5377" width="3.5703125" bestFit="1" customWidth="1"/>
    <col min="5378" max="5378" width="52.85546875" customWidth="1"/>
    <col min="5379" max="5379" width="6.5703125" customWidth="1"/>
    <col min="5380" max="5380" width="5.5703125" customWidth="1"/>
    <col min="5381" max="5381" width="9.140625" customWidth="1"/>
    <col min="5382" max="5382" width="8.85546875" customWidth="1"/>
    <col min="5383" max="5383" width="8.5703125" customWidth="1"/>
    <col min="5384" max="5384" width="9" customWidth="1"/>
    <col min="5385" max="5385" width="9.140625" customWidth="1"/>
    <col min="5386" max="5386" width="9.42578125" customWidth="1"/>
    <col min="5387" max="5387" width="10" customWidth="1"/>
    <col min="5388" max="5388" width="11" customWidth="1"/>
    <col min="5633" max="5633" width="3.5703125" bestFit="1" customWidth="1"/>
    <col min="5634" max="5634" width="52.85546875" customWidth="1"/>
    <col min="5635" max="5635" width="6.5703125" customWidth="1"/>
    <col min="5636" max="5636" width="5.5703125" customWidth="1"/>
    <col min="5637" max="5637" width="9.140625" customWidth="1"/>
    <col min="5638" max="5638" width="8.85546875" customWidth="1"/>
    <col min="5639" max="5639" width="8.5703125" customWidth="1"/>
    <col min="5640" max="5640" width="9" customWidth="1"/>
    <col min="5641" max="5641" width="9.140625" customWidth="1"/>
    <col min="5642" max="5642" width="9.42578125" customWidth="1"/>
    <col min="5643" max="5643" width="10" customWidth="1"/>
    <col min="5644" max="5644" width="11" customWidth="1"/>
    <col min="5889" max="5889" width="3.5703125" bestFit="1" customWidth="1"/>
    <col min="5890" max="5890" width="52.85546875" customWidth="1"/>
    <col min="5891" max="5891" width="6.5703125" customWidth="1"/>
    <col min="5892" max="5892" width="5.5703125" customWidth="1"/>
    <col min="5893" max="5893" width="9.140625" customWidth="1"/>
    <col min="5894" max="5894" width="8.85546875" customWidth="1"/>
    <col min="5895" max="5895" width="8.5703125" customWidth="1"/>
    <col min="5896" max="5896" width="9" customWidth="1"/>
    <col min="5897" max="5897" width="9.140625" customWidth="1"/>
    <col min="5898" max="5898" width="9.42578125" customWidth="1"/>
    <col min="5899" max="5899" width="10" customWidth="1"/>
    <col min="5900" max="5900" width="11" customWidth="1"/>
    <col min="6145" max="6145" width="3.5703125" bestFit="1" customWidth="1"/>
    <col min="6146" max="6146" width="52.85546875" customWidth="1"/>
    <col min="6147" max="6147" width="6.5703125" customWidth="1"/>
    <col min="6148" max="6148" width="5.5703125" customWidth="1"/>
    <col min="6149" max="6149" width="9.140625" customWidth="1"/>
    <col min="6150" max="6150" width="8.85546875" customWidth="1"/>
    <col min="6151" max="6151" width="8.5703125" customWidth="1"/>
    <col min="6152" max="6152" width="9" customWidth="1"/>
    <col min="6153" max="6153" width="9.140625" customWidth="1"/>
    <col min="6154" max="6154" width="9.42578125" customWidth="1"/>
    <col min="6155" max="6155" width="10" customWidth="1"/>
    <col min="6156" max="6156" width="11" customWidth="1"/>
    <col min="6401" max="6401" width="3.5703125" bestFit="1" customWidth="1"/>
    <col min="6402" max="6402" width="52.85546875" customWidth="1"/>
    <col min="6403" max="6403" width="6.5703125" customWidth="1"/>
    <col min="6404" max="6404" width="5.5703125" customWidth="1"/>
    <col min="6405" max="6405" width="9.140625" customWidth="1"/>
    <col min="6406" max="6406" width="8.85546875" customWidth="1"/>
    <col min="6407" max="6407" width="8.5703125" customWidth="1"/>
    <col min="6408" max="6408" width="9" customWidth="1"/>
    <col min="6409" max="6409" width="9.140625" customWidth="1"/>
    <col min="6410" max="6410" width="9.42578125" customWidth="1"/>
    <col min="6411" max="6411" width="10" customWidth="1"/>
    <col min="6412" max="6412" width="11" customWidth="1"/>
    <col min="6657" max="6657" width="3.5703125" bestFit="1" customWidth="1"/>
    <col min="6658" max="6658" width="52.85546875" customWidth="1"/>
    <col min="6659" max="6659" width="6.5703125" customWidth="1"/>
    <col min="6660" max="6660" width="5.5703125" customWidth="1"/>
    <col min="6661" max="6661" width="9.140625" customWidth="1"/>
    <col min="6662" max="6662" width="8.85546875" customWidth="1"/>
    <col min="6663" max="6663" width="8.5703125" customWidth="1"/>
    <col min="6664" max="6664" width="9" customWidth="1"/>
    <col min="6665" max="6665" width="9.140625" customWidth="1"/>
    <col min="6666" max="6666" width="9.42578125" customWidth="1"/>
    <col min="6667" max="6667" width="10" customWidth="1"/>
    <col min="6668" max="6668" width="11" customWidth="1"/>
    <col min="6913" max="6913" width="3.5703125" bestFit="1" customWidth="1"/>
    <col min="6914" max="6914" width="52.85546875" customWidth="1"/>
    <col min="6915" max="6915" width="6.5703125" customWidth="1"/>
    <col min="6916" max="6916" width="5.5703125" customWidth="1"/>
    <col min="6917" max="6917" width="9.140625" customWidth="1"/>
    <col min="6918" max="6918" width="8.85546875" customWidth="1"/>
    <col min="6919" max="6919" width="8.5703125" customWidth="1"/>
    <col min="6920" max="6920" width="9" customWidth="1"/>
    <col min="6921" max="6921" width="9.140625" customWidth="1"/>
    <col min="6922" max="6922" width="9.42578125" customWidth="1"/>
    <col min="6923" max="6923" width="10" customWidth="1"/>
    <col min="6924" max="6924" width="11" customWidth="1"/>
    <col min="7169" max="7169" width="3.5703125" bestFit="1" customWidth="1"/>
    <col min="7170" max="7170" width="52.85546875" customWidth="1"/>
    <col min="7171" max="7171" width="6.5703125" customWidth="1"/>
    <col min="7172" max="7172" width="5.5703125" customWidth="1"/>
    <col min="7173" max="7173" width="9.140625" customWidth="1"/>
    <col min="7174" max="7174" width="8.85546875" customWidth="1"/>
    <col min="7175" max="7175" width="8.5703125" customWidth="1"/>
    <col min="7176" max="7176" width="9" customWidth="1"/>
    <col min="7177" max="7177" width="9.140625" customWidth="1"/>
    <col min="7178" max="7178" width="9.42578125" customWidth="1"/>
    <col min="7179" max="7179" width="10" customWidth="1"/>
    <col min="7180" max="7180" width="11" customWidth="1"/>
    <col min="7425" max="7425" width="3.5703125" bestFit="1" customWidth="1"/>
    <col min="7426" max="7426" width="52.85546875" customWidth="1"/>
    <col min="7427" max="7427" width="6.5703125" customWidth="1"/>
    <col min="7428" max="7428" width="5.5703125" customWidth="1"/>
    <col min="7429" max="7429" width="9.140625" customWidth="1"/>
    <col min="7430" max="7430" width="8.85546875" customWidth="1"/>
    <col min="7431" max="7431" width="8.5703125" customWidth="1"/>
    <col min="7432" max="7432" width="9" customWidth="1"/>
    <col min="7433" max="7433" width="9.140625" customWidth="1"/>
    <col min="7434" max="7434" width="9.42578125" customWidth="1"/>
    <col min="7435" max="7435" width="10" customWidth="1"/>
    <col min="7436" max="7436" width="11" customWidth="1"/>
    <col min="7681" max="7681" width="3.5703125" bestFit="1" customWidth="1"/>
    <col min="7682" max="7682" width="52.85546875" customWidth="1"/>
    <col min="7683" max="7683" width="6.5703125" customWidth="1"/>
    <col min="7684" max="7684" width="5.5703125" customWidth="1"/>
    <col min="7685" max="7685" width="9.140625" customWidth="1"/>
    <col min="7686" max="7686" width="8.85546875" customWidth="1"/>
    <col min="7687" max="7687" width="8.5703125" customWidth="1"/>
    <col min="7688" max="7688" width="9" customWidth="1"/>
    <col min="7689" max="7689" width="9.140625" customWidth="1"/>
    <col min="7690" max="7690" width="9.42578125" customWidth="1"/>
    <col min="7691" max="7691" width="10" customWidth="1"/>
    <col min="7692" max="7692" width="11" customWidth="1"/>
    <col min="7937" max="7937" width="3.5703125" bestFit="1" customWidth="1"/>
    <col min="7938" max="7938" width="52.85546875" customWidth="1"/>
    <col min="7939" max="7939" width="6.5703125" customWidth="1"/>
    <col min="7940" max="7940" width="5.5703125" customWidth="1"/>
    <col min="7941" max="7941" width="9.140625" customWidth="1"/>
    <col min="7942" max="7942" width="8.85546875" customWidth="1"/>
    <col min="7943" max="7943" width="8.5703125" customWidth="1"/>
    <col min="7944" max="7944" width="9" customWidth="1"/>
    <col min="7945" max="7945" width="9.140625" customWidth="1"/>
    <col min="7946" max="7946" width="9.42578125" customWidth="1"/>
    <col min="7947" max="7947" width="10" customWidth="1"/>
    <col min="7948" max="7948" width="11" customWidth="1"/>
    <col min="8193" max="8193" width="3.5703125" bestFit="1" customWidth="1"/>
    <col min="8194" max="8194" width="52.85546875" customWidth="1"/>
    <col min="8195" max="8195" width="6.5703125" customWidth="1"/>
    <col min="8196" max="8196" width="5.5703125" customWidth="1"/>
    <col min="8197" max="8197" width="9.140625" customWidth="1"/>
    <col min="8198" max="8198" width="8.85546875" customWidth="1"/>
    <col min="8199" max="8199" width="8.5703125" customWidth="1"/>
    <col min="8200" max="8200" width="9" customWidth="1"/>
    <col min="8201" max="8201" width="9.140625" customWidth="1"/>
    <col min="8202" max="8202" width="9.42578125" customWidth="1"/>
    <col min="8203" max="8203" width="10" customWidth="1"/>
    <col min="8204" max="8204" width="11" customWidth="1"/>
    <col min="8449" max="8449" width="3.5703125" bestFit="1" customWidth="1"/>
    <col min="8450" max="8450" width="52.85546875" customWidth="1"/>
    <col min="8451" max="8451" width="6.5703125" customWidth="1"/>
    <col min="8452" max="8452" width="5.5703125" customWidth="1"/>
    <col min="8453" max="8453" width="9.140625" customWidth="1"/>
    <col min="8454" max="8454" width="8.85546875" customWidth="1"/>
    <col min="8455" max="8455" width="8.5703125" customWidth="1"/>
    <col min="8456" max="8456" width="9" customWidth="1"/>
    <col min="8457" max="8457" width="9.140625" customWidth="1"/>
    <col min="8458" max="8458" width="9.42578125" customWidth="1"/>
    <col min="8459" max="8459" width="10" customWidth="1"/>
    <col min="8460" max="8460" width="11" customWidth="1"/>
    <col min="8705" max="8705" width="3.5703125" bestFit="1" customWidth="1"/>
    <col min="8706" max="8706" width="52.85546875" customWidth="1"/>
    <col min="8707" max="8707" width="6.5703125" customWidth="1"/>
    <col min="8708" max="8708" width="5.5703125" customWidth="1"/>
    <col min="8709" max="8709" width="9.140625" customWidth="1"/>
    <col min="8710" max="8710" width="8.85546875" customWidth="1"/>
    <col min="8711" max="8711" width="8.5703125" customWidth="1"/>
    <col min="8712" max="8712" width="9" customWidth="1"/>
    <col min="8713" max="8713" width="9.140625" customWidth="1"/>
    <col min="8714" max="8714" width="9.42578125" customWidth="1"/>
    <col min="8715" max="8715" width="10" customWidth="1"/>
    <col min="8716" max="8716" width="11" customWidth="1"/>
    <col min="8961" max="8961" width="3.5703125" bestFit="1" customWidth="1"/>
    <col min="8962" max="8962" width="52.85546875" customWidth="1"/>
    <col min="8963" max="8963" width="6.5703125" customWidth="1"/>
    <col min="8964" max="8964" width="5.5703125" customWidth="1"/>
    <col min="8965" max="8965" width="9.140625" customWidth="1"/>
    <col min="8966" max="8966" width="8.85546875" customWidth="1"/>
    <col min="8967" max="8967" width="8.5703125" customWidth="1"/>
    <col min="8968" max="8968" width="9" customWidth="1"/>
    <col min="8969" max="8969" width="9.140625" customWidth="1"/>
    <col min="8970" max="8970" width="9.42578125" customWidth="1"/>
    <col min="8971" max="8971" width="10" customWidth="1"/>
    <col min="8972" max="8972" width="11" customWidth="1"/>
    <col min="9217" max="9217" width="3.5703125" bestFit="1" customWidth="1"/>
    <col min="9218" max="9218" width="52.85546875" customWidth="1"/>
    <col min="9219" max="9219" width="6.5703125" customWidth="1"/>
    <col min="9220" max="9220" width="5.5703125" customWidth="1"/>
    <col min="9221" max="9221" width="9.140625" customWidth="1"/>
    <col min="9222" max="9222" width="8.85546875" customWidth="1"/>
    <col min="9223" max="9223" width="8.5703125" customWidth="1"/>
    <col min="9224" max="9224" width="9" customWidth="1"/>
    <col min="9225" max="9225" width="9.140625" customWidth="1"/>
    <col min="9226" max="9226" width="9.42578125" customWidth="1"/>
    <col min="9227" max="9227" width="10" customWidth="1"/>
    <col min="9228" max="9228" width="11" customWidth="1"/>
    <col min="9473" max="9473" width="3.5703125" bestFit="1" customWidth="1"/>
    <col min="9474" max="9474" width="52.85546875" customWidth="1"/>
    <col min="9475" max="9475" width="6.5703125" customWidth="1"/>
    <col min="9476" max="9476" width="5.5703125" customWidth="1"/>
    <col min="9477" max="9477" width="9.140625" customWidth="1"/>
    <col min="9478" max="9478" width="8.85546875" customWidth="1"/>
    <col min="9479" max="9479" width="8.5703125" customWidth="1"/>
    <col min="9480" max="9480" width="9" customWidth="1"/>
    <col min="9481" max="9481" width="9.140625" customWidth="1"/>
    <col min="9482" max="9482" width="9.42578125" customWidth="1"/>
    <col min="9483" max="9483" width="10" customWidth="1"/>
    <col min="9484" max="9484" width="11" customWidth="1"/>
    <col min="9729" max="9729" width="3.5703125" bestFit="1" customWidth="1"/>
    <col min="9730" max="9730" width="52.85546875" customWidth="1"/>
    <col min="9731" max="9731" width="6.5703125" customWidth="1"/>
    <col min="9732" max="9732" width="5.5703125" customWidth="1"/>
    <col min="9733" max="9733" width="9.140625" customWidth="1"/>
    <col min="9734" max="9734" width="8.85546875" customWidth="1"/>
    <col min="9735" max="9735" width="8.5703125" customWidth="1"/>
    <col min="9736" max="9736" width="9" customWidth="1"/>
    <col min="9737" max="9737" width="9.140625" customWidth="1"/>
    <col min="9738" max="9738" width="9.42578125" customWidth="1"/>
    <col min="9739" max="9739" width="10" customWidth="1"/>
    <col min="9740" max="9740" width="11" customWidth="1"/>
    <col min="9985" max="9985" width="3.5703125" bestFit="1" customWidth="1"/>
    <col min="9986" max="9986" width="52.85546875" customWidth="1"/>
    <col min="9987" max="9987" width="6.5703125" customWidth="1"/>
    <col min="9988" max="9988" width="5.5703125" customWidth="1"/>
    <col min="9989" max="9989" width="9.140625" customWidth="1"/>
    <col min="9990" max="9990" width="8.85546875" customWidth="1"/>
    <col min="9991" max="9991" width="8.5703125" customWidth="1"/>
    <col min="9992" max="9992" width="9" customWidth="1"/>
    <col min="9993" max="9993" width="9.140625" customWidth="1"/>
    <col min="9994" max="9994" width="9.42578125" customWidth="1"/>
    <col min="9995" max="9995" width="10" customWidth="1"/>
    <col min="9996" max="9996" width="11" customWidth="1"/>
    <col min="10241" max="10241" width="3.5703125" bestFit="1" customWidth="1"/>
    <col min="10242" max="10242" width="52.85546875" customWidth="1"/>
    <col min="10243" max="10243" width="6.5703125" customWidth="1"/>
    <col min="10244" max="10244" width="5.5703125" customWidth="1"/>
    <col min="10245" max="10245" width="9.140625" customWidth="1"/>
    <col min="10246" max="10246" width="8.85546875" customWidth="1"/>
    <col min="10247" max="10247" width="8.5703125" customWidth="1"/>
    <col min="10248" max="10248" width="9" customWidth="1"/>
    <col min="10249" max="10249" width="9.140625" customWidth="1"/>
    <col min="10250" max="10250" width="9.42578125" customWidth="1"/>
    <col min="10251" max="10251" width="10" customWidth="1"/>
    <col min="10252" max="10252" width="11" customWidth="1"/>
    <col min="10497" max="10497" width="3.5703125" bestFit="1" customWidth="1"/>
    <col min="10498" max="10498" width="52.85546875" customWidth="1"/>
    <col min="10499" max="10499" width="6.5703125" customWidth="1"/>
    <col min="10500" max="10500" width="5.5703125" customWidth="1"/>
    <col min="10501" max="10501" width="9.140625" customWidth="1"/>
    <col min="10502" max="10502" width="8.85546875" customWidth="1"/>
    <col min="10503" max="10503" width="8.5703125" customWidth="1"/>
    <col min="10504" max="10504" width="9" customWidth="1"/>
    <col min="10505" max="10505" width="9.140625" customWidth="1"/>
    <col min="10506" max="10506" width="9.42578125" customWidth="1"/>
    <col min="10507" max="10507" width="10" customWidth="1"/>
    <col min="10508" max="10508" width="11" customWidth="1"/>
    <col min="10753" max="10753" width="3.5703125" bestFit="1" customWidth="1"/>
    <col min="10754" max="10754" width="52.85546875" customWidth="1"/>
    <col min="10755" max="10755" width="6.5703125" customWidth="1"/>
    <col min="10756" max="10756" width="5.5703125" customWidth="1"/>
    <col min="10757" max="10757" width="9.140625" customWidth="1"/>
    <col min="10758" max="10758" width="8.85546875" customWidth="1"/>
    <col min="10759" max="10759" width="8.5703125" customWidth="1"/>
    <col min="10760" max="10760" width="9" customWidth="1"/>
    <col min="10761" max="10761" width="9.140625" customWidth="1"/>
    <col min="10762" max="10762" width="9.42578125" customWidth="1"/>
    <col min="10763" max="10763" width="10" customWidth="1"/>
    <col min="10764" max="10764" width="11" customWidth="1"/>
    <col min="11009" max="11009" width="3.5703125" bestFit="1" customWidth="1"/>
    <col min="11010" max="11010" width="52.85546875" customWidth="1"/>
    <col min="11011" max="11011" width="6.5703125" customWidth="1"/>
    <col min="11012" max="11012" width="5.5703125" customWidth="1"/>
    <col min="11013" max="11013" width="9.140625" customWidth="1"/>
    <col min="11014" max="11014" width="8.85546875" customWidth="1"/>
    <col min="11015" max="11015" width="8.5703125" customWidth="1"/>
    <col min="11016" max="11016" width="9" customWidth="1"/>
    <col min="11017" max="11017" width="9.140625" customWidth="1"/>
    <col min="11018" max="11018" width="9.42578125" customWidth="1"/>
    <col min="11019" max="11019" width="10" customWidth="1"/>
    <col min="11020" max="11020" width="11" customWidth="1"/>
    <col min="11265" max="11265" width="3.5703125" bestFit="1" customWidth="1"/>
    <col min="11266" max="11266" width="52.85546875" customWidth="1"/>
    <col min="11267" max="11267" width="6.5703125" customWidth="1"/>
    <col min="11268" max="11268" width="5.5703125" customWidth="1"/>
    <col min="11269" max="11269" width="9.140625" customWidth="1"/>
    <col min="11270" max="11270" width="8.85546875" customWidth="1"/>
    <col min="11271" max="11271" width="8.5703125" customWidth="1"/>
    <col min="11272" max="11272" width="9" customWidth="1"/>
    <col min="11273" max="11273" width="9.140625" customWidth="1"/>
    <col min="11274" max="11274" width="9.42578125" customWidth="1"/>
    <col min="11275" max="11275" width="10" customWidth="1"/>
    <col min="11276" max="11276" width="11" customWidth="1"/>
    <col min="11521" max="11521" width="3.5703125" bestFit="1" customWidth="1"/>
    <col min="11522" max="11522" width="52.85546875" customWidth="1"/>
    <col min="11523" max="11523" width="6.5703125" customWidth="1"/>
    <col min="11524" max="11524" width="5.5703125" customWidth="1"/>
    <col min="11525" max="11525" width="9.140625" customWidth="1"/>
    <col min="11526" max="11526" width="8.85546875" customWidth="1"/>
    <col min="11527" max="11527" width="8.5703125" customWidth="1"/>
    <col min="11528" max="11528" width="9" customWidth="1"/>
    <col min="11529" max="11529" width="9.140625" customWidth="1"/>
    <col min="11530" max="11530" width="9.42578125" customWidth="1"/>
    <col min="11531" max="11531" width="10" customWidth="1"/>
    <col min="11532" max="11532" width="11" customWidth="1"/>
    <col min="11777" max="11777" width="3.5703125" bestFit="1" customWidth="1"/>
    <col min="11778" max="11778" width="52.85546875" customWidth="1"/>
    <col min="11779" max="11779" width="6.5703125" customWidth="1"/>
    <col min="11780" max="11780" width="5.5703125" customWidth="1"/>
    <col min="11781" max="11781" width="9.140625" customWidth="1"/>
    <col min="11782" max="11782" width="8.85546875" customWidth="1"/>
    <col min="11783" max="11783" width="8.5703125" customWidth="1"/>
    <col min="11784" max="11784" width="9" customWidth="1"/>
    <col min="11785" max="11785" width="9.140625" customWidth="1"/>
    <col min="11786" max="11786" width="9.42578125" customWidth="1"/>
    <col min="11787" max="11787" width="10" customWidth="1"/>
    <col min="11788" max="11788" width="11" customWidth="1"/>
    <col min="12033" max="12033" width="3.5703125" bestFit="1" customWidth="1"/>
    <col min="12034" max="12034" width="52.85546875" customWidth="1"/>
    <col min="12035" max="12035" width="6.5703125" customWidth="1"/>
    <col min="12036" max="12036" width="5.5703125" customWidth="1"/>
    <col min="12037" max="12037" width="9.140625" customWidth="1"/>
    <col min="12038" max="12038" width="8.85546875" customWidth="1"/>
    <col min="12039" max="12039" width="8.5703125" customWidth="1"/>
    <col min="12040" max="12040" width="9" customWidth="1"/>
    <col min="12041" max="12041" width="9.140625" customWidth="1"/>
    <col min="12042" max="12042" width="9.42578125" customWidth="1"/>
    <col min="12043" max="12043" width="10" customWidth="1"/>
    <col min="12044" max="12044" width="11" customWidth="1"/>
    <col min="12289" max="12289" width="3.5703125" bestFit="1" customWidth="1"/>
    <col min="12290" max="12290" width="52.85546875" customWidth="1"/>
    <col min="12291" max="12291" width="6.5703125" customWidth="1"/>
    <col min="12292" max="12292" width="5.5703125" customWidth="1"/>
    <col min="12293" max="12293" width="9.140625" customWidth="1"/>
    <col min="12294" max="12294" width="8.85546875" customWidth="1"/>
    <col min="12295" max="12295" width="8.5703125" customWidth="1"/>
    <col min="12296" max="12296" width="9" customWidth="1"/>
    <col min="12297" max="12297" width="9.140625" customWidth="1"/>
    <col min="12298" max="12298" width="9.42578125" customWidth="1"/>
    <col min="12299" max="12299" width="10" customWidth="1"/>
    <col min="12300" max="12300" width="11" customWidth="1"/>
    <col min="12545" max="12545" width="3.5703125" bestFit="1" customWidth="1"/>
    <col min="12546" max="12546" width="52.85546875" customWidth="1"/>
    <col min="12547" max="12547" width="6.5703125" customWidth="1"/>
    <col min="12548" max="12548" width="5.5703125" customWidth="1"/>
    <col min="12549" max="12549" width="9.140625" customWidth="1"/>
    <col min="12550" max="12550" width="8.85546875" customWidth="1"/>
    <col min="12551" max="12551" width="8.5703125" customWidth="1"/>
    <col min="12552" max="12552" width="9" customWidth="1"/>
    <col min="12553" max="12553" width="9.140625" customWidth="1"/>
    <col min="12554" max="12554" width="9.42578125" customWidth="1"/>
    <col min="12555" max="12555" width="10" customWidth="1"/>
    <col min="12556" max="12556" width="11" customWidth="1"/>
    <col min="12801" max="12801" width="3.5703125" bestFit="1" customWidth="1"/>
    <col min="12802" max="12802" width="52.85546875" customWidth="1"/>
    <col min="12803" max="12803" width="6.5703125" customWidth="1"/>
    <col min="12804" max="12804" width="5.5703125" customWidth="1"/>
    <col min="12805" max="12805" width="9.140625" customWidth="1"/>
    <col min="12806" max="12806" width="8.85546875" customWidth="1"/>
    <col min="12807" max="12807" width="8.5703125" customWidth="1"/>
    <col min="12808" max="12808" width="9" customWidth="1"/>
    <col min="12809" max="12809" width="9.140625" customWidth="1"/>
    <col min="12810" max="12810" width="9.42578125" customWidth="1"/>
    <col min="12811" max="12811" width="10" customWidth="1"/>
    <col min="12812" max="12812" width="11" customWidth="1"/>
    <col min="13057" max="13057" width="3.5703125" bestFit="1" customWidth="1"/>
    <col min="13058" max="13058" width="52.85546875" customWidth="1"/>
    <col min="13059" max="13059" width="6.5703125" customWidth="1"/>
    <col min="13060" max="13060" width="5.5703125" customWidth="1"/>
    <col min="13061" max="13061" width="9.140625" customWidth="1"/>
    <col min="13062" max="13062" width="8.85546875" customWidth="1"/>
    <col min="13063" max="13063" width="8.5703125" customWidth="1"/>
    <col min="13064" max="13064" width="9" customWidth="1"/>
    <col min="13065" max="13065" width="9.140625" customWidth="1"/>
    <col min="13066" max="13066" width="9.42578125" customWidth="1"/>
    <col min="13067" max="13067" width="10" customWidth="1"/>
    <col min="13068" max="13068" width="11" customWidth="1"/>
    <col min="13313" max="13313" width="3.5703125" bestFit="1" customWidth="1"/>
    <col min="13314" max="13314" width="52.85546875" customWidth="1"/>
    <col min="13315" max="13315" width="6.5703125" customWidth="1"/>
    <col min="13316" max="13316" width="5.5703125" customWidth="1"/>
    <col min="13317" max="13317" width="9.140625" customWidth="1"/>
    <col min="13318" max="13318" width="8.85546875" customWidth="1"/>
    <col min="13319" max="13319" width="8.5703125" customWidth="1"/>
    <col min="13320" max="13320" width="9" customWidth="1"/>
    <col min="13321" max="13321" width="9.140625" customWidth="1"/>
    <col min="13322" max="13322" width="9.42578125" customWidth="1"/>
    <col min="13323" max="13323" width="10" customWidth="1"/>
    <col min="13324" max="13324" width="11" customWidth="1"/>
    <col min="13569" max="13569" width="3.5703125" bestFit="1" customWidth="1"/>
    <col min="13570" max="13570" width="52.85546875" customWidth="1"/>
    <col min="13571" max="13571" width="6.5703125" customWidth="1"/>
    <col min="13572" max="13572" width="5.5703125" customWidth="1"/>
    <col min="13573" max="13573" width="9.140625" customWidth="1"/>
    <col min="13574" max="13574" width="8.85546875" customWidth="1"/>
    <col min="13575" max="13575" width="8.5703125" customWidth="1"/>
    <col min="13576" max="13576" width="9" customWidth="1"/>
    <col min="13577" max="13577" width="9.140625" customWidth="1"/>
    <col min="13578" max="13578" width="9.42578125" customWidth="1"/>
    <col min="13579" max="13579" width="10" customWidth="1"/>
    <col min="13580" max="13580" width="11" customWidth="1"/>
    <col min="13825" max="13825" width="3.5703125" bestFit="1" customWidth="1"/>
    <col min="13826" max="13826" width="52.85546875" customWidth="1"/>
    <col min="13827" max="13827" width="6.5703125" customWidth="1"/>
    <col min="13828" max="13828" width="5.5703125" customWidth="1"/>
    <col min="13829" max="13829" width="9.140625" customWidth="1"/>
    <col min="13830" max="13830" width="8.85546875" customWidth="1"/>
    <col min="13831" max="13831" width="8.5703125" customWidth="1"/>
    <col min="13832" max="13832" width="9" customWidth="1"/>
    <col min="13833" max="13833" width="9.140625" customWidth="1"/>
    <col min="13834" max="13834" width="9.42578125" customWidth="1"/>
    <col min="13835" max="13835" width="10" customWidth="1"/>
    <col min="13836" max="13836" width="11" customWidth="1"/>
    <col min="14081" max="14081" width="3.5703125" bestFit="1" customWidth="1"/>
    <col min="14082" max="14082" width="52.85546875" customWidth="1"/>
    <col min="14083" max="14083" width="6.5703125" customWidth="1"/>
    <col min="14084" max="14084" width="5.5703125" customWidth="1"/>
    <col min="14085" max="14085" width="9.140625" customWidth="1"/>
    <col min="14086" max="14086" width="8.85546875" customWidth="1"/>
    <col min="14087" max="14087" width="8.5703125" customWidth="1"/>
    <col min="14088" max="14088" width="9" customWidth="1"/>
    <col min="14089" max="14089" width="9.140625" customWidth="1"/>
    <col min="14090" max="14090" width="9.42578125" customWidth="1"/>
    <col min="14091" max="14091" width="10" customWidth="1"/>
    <col min="14092" max="14092" width="11" customWidth="1"/>
    <col min="14337" max="14337" width="3.5703125" bestFit="1" customWidth="1"/>
    <col min="14338" max="14338" width="52.85546875" customWidth="1"/>
    <col min="14339" max="14339" width="6.5703125" customWidth="1"/>
    <col min="14340" max="14340" width="5.5703125" customWidth="1"/>
    <col min="14341" max="14341" width="9.140625" customWidth="1"/>
    <col min="14342" max="14342" width="8.85546875" customWidth="1"/>
    <col min="14343" max="14343" width="8.5703125" customWidth="1"/>
    <col min="14344" max="14344" width="9" customWidth="1"/>
    <col min="14345" max="14345" width="9.140625" customWidth="1"/>
    <col min="14346" max="14346" width="9.42578125" customWidth="1"/>
    <col min="14347" max="14347" width="10" customWidth="1"/>
    <col min="14348" max="14348" width="11" customWidth="1"/>
    <col min="14593" max="14593" width="3.5703125" bestFit="1" customWidth="1"/>
    <col min="14594" max="14594" width="52.85546875" customWidth="1"/>
    <col min="14595" max="14595" width="6.5703125" customWidth="1"/>
    <col min="14596" max="14596" width="5.5703125" customWidth="1"/>
    <col min="14597" max="14597" width="9.140625" customWidth="1"/>
    <col min="14598" max="14598" width="8.85546875" customWidth="1"/>
    <col min="14599" max="14599" width="8.5703125" customWidth="1"/>
    <col min="14600" max="14600" width="9" customWidth="1"/>
    <col min="14601" max="14601" width="9.140625" customWidth="1"/>
    <col min="14602" max="14602" width="9.42578125" customWidth="1"/>
    <col min="14603" max="14603" width="10" customWidth="1"/>
    <col min="14604" max="14604" width="11" customWidth="1"/>
    <col min="14849" max="14849" width="3.5703125" bestFit="1" customWidth="1"/>
    <col min="14850" max="14850" width="52.85546875" customWidth="1"/>
    <col min="14851" max="14851" width="6.5703125" customWidth="1"/>
    <col min="14852" max="14852" width="5.5703125" customWidth="1"/>
    <col min="14853" max="14853" width="9.140625" customWidth="1"/>
    <col min="14854" max="14854" width="8.85546875" customWidth="1"/>
    <col min="14855" max="14855" width="8.5703125" customWidth="1"/>
    <col min="14856" max="14856" width="9" customWidth="1"/>
    <col min="14857" max="14857" width="9.140625" customWidth="1"/>
    <col min="14858" max="14858" width="9.42578125" customWidth="1"/>
    <col min="14859" max="14859" width="10" customWidth="1"/>
    <col min="14860" max="14860" width="11" customWidth="1"/>
    <col min="15105" max="15105" width="3.5703125" bestFit="1" customWidth="1"/>
    <col min="15106" max="15106" width="52.85546875" customWidth="1"/>
    <col min="15107" max="15107" width="6.5703125" customWidth="1"/>
    <col min="15108" max="15108" width="5.5703125" customWidth="1"/>
    <col min="15109" max="15109" width="9.140625" customWidth="1"/>
    <col min="15110" max="15110" width="8.85546875" customWidth="1"/>
    <col min="15111" max="15111" width="8.5703125" customWidth="1"/>
    <col min="15112" max="15112" width="9" customWidth="1"/>
    <col min="15113" max="15113" width="9.140625" customWidth="1"/>
    <col min="15114" max="15114" width="9.42578125" customWidth="1"/>
    <col min="15115" max="15115" width="10" customWidth="1"/>
    <col min="15116" max="15116" width="11" customWidth="1"/>
    <col min="15361" max="15361" width="3.5703125" bestFit="1" customWidth="1"/>
    <col min="15362" max="15362" width="52.85546875" customWidth="1"/>
    <col min="15363" max="15363" width="6.5703125" customWidth="1"/>
    <col min="15364" max="15364" width="5.5703125" customWidth="1"/>
    <col min="15365" max="15365" width="9.140625" customWidth="1"/>
    <col min="15366" max="15366" width="8.85546875" customWidth="1"/>
    <col min="15367" max="15367" width="8.5703125" customWidth="1"/>
    <col min="15368" max="15368" width="9" customWidth="1"/>
    <col min="15369" max="15369" width="9.140625" customWidth="1"/>
    <col min="15370" max="15370" width="9.42578125" customWidth="1"/>
    <col min="15371" max="15371" width="10" customWidth="1"/>
    <col min="15372" max="15372" width="11" customWidth="1"/>
    <col min="15617" max="15617" width="3.5703125" bestFit="1" customWidth="1"/>
    <col min="15618" max="15618" width="52.85546875" customWidth="1"/>
    <col min="15619" max="15619" width="6.5703125" customWidth="1"/>
    <col min="15620" max="15620" width="5.5703125" customWidth="1"/>
    <col min="15621" max="15621" width="9.140625" customWidth="1"/>
    <col min="15622" max="15622" width="8.85546875" customWidth="1"/>
    <col min="15623" max="15623" width="8.5703125" customWidth="1"/>
    <col min="15624" max="15624" width="9" customWidth="1"/>
    <col min="15625" max="15625" width="9.140625" customWidth="1"/>
    <col min="15626" max="15626" width="9.42578125" customWidth="1"/>
    <col min="15627" max="15627" width="10" customWidth="1"/>
    <col min="15628" max="15628" width="11" customWidth="1"/>
    <col min="15873" max="15873" width="3.5703125" bestFit="1" customWidth="1"/>
    <col min="15874" max="15874" width="52.85546875" customWidth="1"/>
    <col min="15875" max="15875" width="6.5703125" customWidth="1"/>
    <col min="15876" max="15876" width="5.5703125" customWidth="1"/>
    <col min="15877" max="15877" width="9.140625" customWidth="1"/>
    <col min="15878" max="15878" width="8.85546875" customWidth="1"/>
    <col min="15879" max="15879" width="8.5703125" customWidth="1"/>
    <col min="15880" max="15880" width="9" customWidth="1"/>
    <col min="15881" max="15881" width="9.140625" customWidth="1"/>
    <col min="15882" max="15882" width="9.42578125" customWidth="1"/>
    <col min="15883" max="15883" width="10" customWidth="1"/>
    <col min="15884" max="15884" width="11" customWidth="1"/>
    <col min="16129" max="16129" width="3.5703125" bestFit="1" customWidth="1"/>
    <col min="16130" max="16130" width="52.85546875" customWidth="1"/>
    <col min="16131" max="16131" width="6.5703125" customWidth="1"/>
    <col min="16132" max="16132" width="5.5703125" customWidth="1"/>
    <col min="16133" max="16133" width="9.140625" customWidth="1"/>
    <col min="16134" max="16134" width="8.85546875" customWidth="1"/>
    <col min="16135" max="16135" width="8.5703125" customWidth="1"/>
    <col min="16136" max="16136" width="9" customWidth="1"/>
    <col min="16137" max="16137" width="9.140625" customWidth="1"/>
    <col min="16138" max="16138" width="9.42578125" customWidth="1"/>
    <col min="16139" max="16139" width="10" customWidth="1"/>
    <col min="16140" max="16140" width="11" customWidth="1"/>
  </cols>
  <sheetData>
    <row r="1" spans="1:14" ht="21.75" customHeight="1" thickBot="1" x14ac:dyDescent="0.25">
      <c r="A1" s="725" t="s">
        <v>426</v>
      </c>
      <c r="B1" s="726"/>
      <c r="C1" s="726"/>
      <c r="D1" s="726"/>
      <c r="E1" s="726"/>
      <c r="F1" s="726"/>
      <c r="G1" s="726"/>
      <c r="H1" s="726"/>
      <c r="I1" s="726"/>
      <c r="J1" s="726"/>
      <c r="K1" s="726"/>
      <c r="L1" s="727"/>
    </row>
    <row r="2" spans="1:14" x14ac:dyDescent="0.2">
      <c r="A2" s="179" t="s">
        <v>8</v>
      </c>
      <c r="B2" s="728" t="s">
        <v>558</v>
      </c>
      <c r="C2" s="729"/>
      <c r="D2" s="730"/>
      <c r="E2" s="98" t="s">
        <v>150</v>
      </c>
      <c r="F2" s="731" t="s">
        <v>559</v>
      </c>
      <c r="G2" s="732"/>
      <c r="H2" s="732"/>
      <c r="I2" s="733"/>
      <c r="J2" s="98" t="s">
        <v>151</v>
      </c>
      <c r="K2" s="728" t="s">
        <v>560</v>
      </c>
      <c r="L2" s="734"/>
    </row>
    <row r="3" spans="1:14" x14ac:dyDescent="0.2">
      <c r="A3" s="180" t="s">
        <v>9</v>
      </c>
      <c r="B3" s="717" t="s">
        <v>561</v>
      </c>
      <c r="C3" s="718"/>
      <c r="D3" s="719"/>
      <c r="E3" s="178" t="s">
        <v>150</v>
      </c>
      <c r="F3" s="735" t="s">
        <v>562</v>
      </c>
      <c r="G3" s="736"/>
      <c r="H3" s="736"/>
      <c r="I3" s="737"/>
      <c r="J3" s="99" t="s">
        <v>151</v>
      </c>
      <c r="K3" s="717" t="s">
        <v>563</v>
      </c>
      <c r="L3" s="738"/>
    </row>
    <row r="4" spans="1:14" x14ac:dyDescent="0.2">
      <c r="A4" s="181" t="s">
        <v>10</v>
      </c>
      <c r="B4" s="704" t="s">
        <v>564</v>
      </c>
      <c r="C4" s="705"/>
      <c r="D4" s="706"/>
      <c r="E4" s="100" t="s">
        <v>150</v>
      </c>
      <c r="F4" s="707" t="s">
        <v>499</v>
      </c>
      <c r="G4" s="708"/>
      <c r="H4" s="708"/>
      <c r="I4" s="709"/>
      <c r="J4" s="100" t="s">
        <v>151</v>
      </c>
      <c r="K4" s="704" t="s">
        <v>500</v>
      </c>
      <c r="L4" s="710"/>
    </row>
    <row r="5" spans="1:14" x14ac:dyDescent="0.2">
      <c r="A5" s="180" t="s">
        <v>11</v>
      </c>
      <c r="B5" s="717" t="s">
        <v>565</v>
      </c>
      <c r="C5" s="718"/>
      <c r="D5" s="719"/>
      <c r="E5" s="99" t="s">
        <v>150</v>
      </c>
      <c r="F5" s="720" t="s">
        <v>496</v>
      </c>
      <c r="G5" s="721"/>
      <c r="H5" s="721"/>
      <c r="I5" s="722"/>
      <c r="J5" s="99" t="s">
        <v>151</v>
      </c>
      <c r="K5" s="723">
        <v>40071380</v>
      </c>
      <c r="L5" s="724"/>
    </row>
    <row r="6" spans="1:14" x14ac:dyDescent="0.2">
      <c r="A6" s="181" t="s">
        <v>12</v>
      </c>
      <c r="B6" s="704" t="s">
        <v>566</v>
      </c>
      <c r="C6" s="705"/>
      <c r="D6" s="706"/>
      <c r="E6" s="100" t="s">
        <v>150</v>
      </c>
      <c r="F6" s="707" t="s">
        <v>567</v>
      </c>
      <c r="G6" s="708"/>
      <c r="H6" s="708"/>
      <c r="I6" s="709"/>
      <c r="J6" s="100" t="s">
        <v>151</v>
      </c>
      <c r="K6" s="704">
        <v>8007733838</v>
      </c>
      <c r="L6" s="710"/>
    </row>
    <row r="7" spans="1:14" ht="13.5" thickBot="1" x14ac:dyDescent="0.25">
      <c r="A7" s="182" t="s">
        <v>13</v>
      </c>
      <c r="B7" s="711"/>
      <c r="C7" s="712"/>
      <c r="D7" s="713"/>
      <c r="E7" s="183" t="s">
        <v>150</v>
      </c>
      <c r="F7" s="623"/>
      <c r="G7" s="714"/>
      <c r="H7" s="714"/>
      <c r="I7" s="715"/>
      <c r="J7" s="184" t="s">
        <v>151</v>
      </c>
      <c r="K7" s="711"/>
      <c r="L7" s="716"/>
    </row>
    <row r="8" spans="1:14" x14ac:dyDescent="0.2">
      <c r="A8" s="691" t="s">
        <v>152</v>
      </c>
      <c r="B8" s="694" t="s">
        <v>233</v>
      </c>
      <c r="C8" s="697" t="s">
        <v>153</v>
      </c>
      <c r="D8" s="697" t="s">
        <v>154</v>
      </c>
      <c r="E8" s="700" t="s">
        <v>155</v>
      </c>
      <c r="F8" s="601"/>
      <c r="G8" s="601"/>
      <c r="H8" s="601"/>
      <c r="I8" s="601"/>
      <c r="J8" s="701"/>
      <c r="K8" s="702" t="s">
        <v>156</v>
      </c>
      <c r="L8" s="604"/>
    </row>
    <row r="9" spans="1:14" ht="13.5" x14ac:dyDescent="0.2">
      <c r="A9" s="692"/>
      <c r="B9" s="695"/>
      <c r="C9" s="698"/>
      <c r="D9" s="698"/>
      <c r="E9" s="185" t="s">
        <v>8</v>
      </c>
      <c r="F9" s="104" t="s">
        <v>9</v>
      </c>
      <c r="G9" s="104" t="s">
        <v>10</v>
      </c>
      <c r="H9" s="104" t="s">
        <v>11</v>
      </c>
      <c r="I9" s="104" t="s">
        <v>12</v>
      </c>
      <c r="J9" s="104" t="s">
        <v>13</v>
      </c>
      <c r="K9" s="703" t="s">
        <v>157</v>
      </c>
      <c r="L9" s="525" t="s">
        <v>158</v>
      </c>
    </row>
    <row r="10" spans="1:14" ht="26.25" thickBot="1" x14ac:dyDescent="0.25">
      <c r="A10" s="693"/>
      <c r="B10" s="696"/>
      <c r="C10" s="699"/>
      <c r="D10" s="699"/>
      <c r="E10" s="107" t="s">
        <v>159</v>
      </c>
      <c r="F10" s="107" t="s">
        <v>159</v>
      </c>
      <c r="G10" s="107" t="s">
        <v>159</v>
      </c>
      <c r="H10" s="107" t="s">
        <v>159</v>
      </c>
      <c r="I10" s="107" t="s">
        <v>159</v>
      </c>
      <c r="J10" s="107" t="s">
        <v>159</v>
      </c>
      <c r="K10" s="696"/>
      <c r="L10" s="526"/>
    </row>
    <row r="11" spans="1:14" s="115" customFormat="1" x14ac:dyDescent="0.2">
      <c r="A11" s="109">
        <v>1</v>
      </c>
      <c r="B11" s="110" t="s">
        <v>307</v>
      </c>
      <c r="C11" s="275" t="s">
        <v>153</v>
      </c>
      <c r="D11" s="276">
        <v>1</v>
      </c>
      <c r="E11" s="112">
        <v>549.9</v>
      </c>
      <c r="F11" s="112"/>
      <c r="G11" s="112">
        <v>549.9</v>
      </c>
      <c r="H11" s="112">
        <v>499.99</v>
      </c>
      <c r="I11" s="112"/>
      <c r="J11" s="112"/>
      <c r="K11" s="173">
        <f>AVERAGE(E11:J11)</f>
        <v>533.26333333333332</v>
      </c>
      <c r="L11" s="174">
        <f>K11*D11</f>
        <v>533.26333333333332</v>
      </c>
    </row>
    <row r="12" spans="1:14" s="115" customFormat="1" ht="12.75" customHeight="1" x14ac:dyDescent="0.2">
      <c r="A12" s="116">
        <v>2</v>
      </c>
      <c r="B12" s="117" t="s">
        <v>308</v>
      </c>
      <c r="C12" s="262" t="s">
        <v>153</v>
      </c>
      <c r="D12" s="260">
        <v>1</v>
      </c>
      <c r="E12" s="119">
        <v>969.9</v>
      </c>
      <c r="F12" s="119">
        <v>999.9</v>
      </c>
      <c r="G12" s="119"/>
      <c r="H12" s="119"/>
      <c r="I12" s="119">
        <v>976.6</v>
      </c>
      <c r="J12" s="119"/>
      <c r="K12" s="173">
        <f>AVERAGE(E12:J12)</f>
        <v>982.13333333333333</v>
      </c>
      <c r="L12" s="174">
        <f>K12*D12</f>
        <v>982.13333333333333</v>
      </c>
    </row>
    <row r="13" spans="1:14" s="115" customFormat="1" x14ac:dyDescent="0.2">
      <c r="A13" s="116">
        <v>3</v>
      </c>
      <c r="B13" s="117" t="s">
        <v>427</v>
      </c>
      <c r="C13" s="277" t="s">
        <v>153</v>
      </c>
      <c r="D13" s="260">
        <v>1</v>
      </c>
      <c r="E13" s="119">
        <v>167.3</v>
      </c>
      <c r="F13" s="119"/>
      <c r="G13" s="119">
        <v>206.9</v>
      </c>
      <c r="H13" s="119">
        <v>155.80000000000001</v>
      </c>
      <c r="I13" s="119"/>
      <c r="J13" s="119"/>
      <c r="K13" s="173">
        <f>AVERAGE(E13:J13)</f>
        <v>176.66666666666666</v>
      </c>
      <c r="L13" s="174">
        <f>K13*D13</f>
        <v>176.66666666666666</v>
      </c>
    </row>
    <row r="14" spans="1:14" s="115" customFormat="1" x14ac:dyDescent="0.2">
      <c r="A14" s="116">
        <v>4</v>
      </c>
      <c r="B14" s="117" t="s">
        <v>428</v>
      </c>
      <c r="C14" s="118" t="s">
        <v>153</v>
      </c>
      <c r="D14" s="260">
        <v>0</v>
      </c>
      <c r="E14" s="119">
        <v>36.9</v>
      </c>
      <c r="F14" s="119"/>
      <c r="G14" s="119">
        <v>32.9</v>
      </c>
      <c r="H14" s="119">
        <v>38.200000000000003</v>
      </c>
      <c r="I14" s="119"/>
      <c r="J14" s="119"/>
      <c r="K14" s="173">
        <f t="shared" ref="K14:K25" si="0">AVERAGE(E14:J14)</f>
        <v>36</v>
      </c>
      <c r="L14" s="174">
        <f t="shared" ref="L14:L25" si="1">K14*D14</f>
        <v>0</v>
      </c>
      <c r="N14" s="176"/>
    </row>
    <row r="15" spans="1:14" s="115" customFormat="1" x14ac:dyDescent="0.2">
      <c r="A15" s="116">
        <v>5</v>
      </c>
      <c r="B15" s="117" t="s">
        <v>568</v>
      </c>
      <c r="C15" s="118" t="s">
        <v>153</v>
      </c>
      <c r="D15" s="260">
        <v>1</v>
      </c>
      <c r="E15" s="119">
        <v>459.9</v>
      </c>
      <c r="F15" s="119"/>
      <c r="G15" s="119">
        <v>479.9</v>
      </c>
      <c r="H15" s="119">
        <v>639.9</v>
      </c>
      <c r="I15" s="119"/>
      <c r="J15" s="119"/>
      <c r="K15" s="173">
        <f t="shared" si="0"/>
        <v>526.56666666666661</v>
      </c>
      <c r="L15" s="174">
        <f t="shared" si="1"/>
        <v>526.56666666666661</v>
      </c>
    </row>
    <row r="16" spans="1:14" s="115" customFormat="1" x14ac:dyDescent="0.2">
      <c r="A16" s="116">
        <v>6</v>
      </c>
      <c r="B16" s="175"/>
      <c r="C16" s="118"/>
      <c r="D16" s="260"/>
      <c r="E16" s="119">
        <v>0</v>
      </c>
      <c r="F16" s="119"/>
      <c r="G16" s="119"/>
      <c r="H16" s="119"/>
      <c r="I16" s="119"/>
      <c r="J16" s="119"/>
      <c r="K16" s="173">
        <f t="shared" si="0"/>
        <v>0</v>
      </c>
      <c r="L16" s="174">
        <f t="shared" si="1"/>
        <v>0</v>
      </c>
    </row>
    <row r="17" spans="1:12" s="115" customFormat="1" x14ac:dyDescent="0.2">
      <c r="A17" s="116">
        <v>7</v>
      </c>
      <c r="B17" s="127"/>
      <c r="C17" s="118"/>
      <c r="D17" s="260"/>
      <c r="E17" s="119">
        <v>0</v>
      </c>
      <c r="F17" s="119"/>
      <c r="G17" s="119"/>
      <c r="H17" s="119"/>
      <c r="I17" s="119"/>
      <c r="J17" s="119"/>
      <c r="K17" s="173">
        <f t="shared" si="0"/>
        <v>0</v>
      </c>
      <c r="L17" s="174">
        <f t="shared" si="1"/>
        <v>0</v>
      </c>
    </row>
    <row r="18" spans="1:12" s="115" customFormat="1" x14ac:dyDescent="0.2">
      <c r="A18" s="116">
        <v>8</v>
      </c>
      <c r="B18" s="127"/>
      <c r="C18" s="118"/>
      <c r="D18" s="260"/>
      <c r="E18" s="119">
        <v>0</v>
      </c>
      <c r="F18" s="119"/>
      <c r="G18" s="119"/>
      <c r="H18" s="119"/>
      <c r="I18" s="119"/>
      <c r="J18" s="119"/>
      <c r="K18" s="173">
        <f t="shared" si="0"/>
        <v>0</v>
      </c>
      <c r="L18" s="174">
        <f t="shared" si="1"/>
        <v>0</v>
      </c>
    </row>
    <row r="19" spans="1:12" s="115" customFormat="1" x14ac:dyDescent="0.2">
      <c r="A19" s="116">
        <v>9</v>
      </c>
      <c r="B19" s="127"/>
      <c r="C19" s="118"/>
      <c r="D19" s="260"/>
      <c r="E19" s="119">
        <v>0</v>
      </c>
      <c r="F19" s="119"/>
      <c r="G19" s="119"/>
      <c r="H19" s="119"/>
      <c r="I19" s="119"/>
      <c r="J19" s="119"/>
      <c r="K19" s="173">
        <f t="shared" si="0"/>
        <v>0</v>
      </c>
      <c r="L19" s="174">
        <f t="shared" si="1"/>
        <v>0</v>
      </c>
    </row>
    <row r="20" spans="1:12" s="115" customFormat="1" x14ac:dyDescent="0.2">
      <c r="A20" s="116">
        <v>10</v>
      </c>
      <c r="B20" s="127"/>
      <c r="C20" s="118"/>
      <c r="D20" s="260"/>
      <c r="E20" s="119">
        <v>0</v>
      </c>
      <c r="F20" s="119"/>
      <c r="G20" s="119"/>
      <c r="H20" s="119"/>
      <c r="I20" s="119"/>
      <c r="J20" s="119"/>
      <c r="K20" s="173">
        <f t="shared" si="0"/>
        <v>0</v>
      </c>
      <c r="L20" s="174">
        <f t="shared" si="1"/>
        <v>0</v>
      </c>
    </row>
    <row r="21" spans="1:12" s="115" customFormat="1" x14ac:dyDescent="0.2">
      <c r="A21" s="116">
        <v>11</v>
      </c>
      <c r="B21" s="127"/>
      <c r="C21" s="118"/>
      <c r="D21" s="260"/>
      <c r="E21" s="119">
        <v>0</v>
      </c>
      <c r="F21" s="119"/>
      <c r="G21" s="119"/>
      <c r="H21" s="119"/>
      <c r="I21" s="119"/>
      <c r="J21" s="119"/>
      <c r="K21" s="173">
        <f t="shared" si="0"/>
        <v>0</v>
      </c>
      <c r="L21" s="174">
        <f t="shared" si="1"/>
        <v>0</v>
      </c>
    </row>
    <row r="22" spans="1:12" s="115" customFormat="1" x14ac:dyDescent="0.2">
      <c r="A22" s="116">
        <v>12</v>
      </c>
      <c r="B22" s="117"/>
      <c r="C22" s="118"/>
      <c r="D22" s="260"/>
      <c r="E22" s="119">
        <v>0</v>
      </c>
      <c r="F22" s="119"/>
      <c r="G22" s="119"/>
      <c r="H22" s="119"/>
      <c r="I22" s="119"/>
      <c r="J22" s="119"/>
      <c r="K22" s="173">
        <f t="shared" si="0"/>
        <v>0</v>
      </c>
      <c r="L22" s="174">
        <f t="shared" si="1"/>
        <v>0</v>
      </c>
    </row>
    <row r="23" spans="1:12" s="115" customFormat="1" x14ac:dyDescent="0.2">
      <c r="A23" s="116">
        <v>13</v>
      </c>
      <c r="B23" s="177"/>
      <c r="C23" s="118"/>
      <c r="D23" s="263"/>
      <c r="E23" s="119">
        <v>0</v>
      </c>
      <c r="F23" s="119"/>
      <c r="G23" s="119"/>
      <c r="H23" s="119"/>
      <c r="I23" s="119"/>
      <c r="J23" s="119"/>
      <c r="K23" s="173">
        <f t="shared" si="0"/>
        <v>0</v>
      </c>
      <c r="L23" s="174">
        <f t="shared" si="1"/>
        <v>0</v>
      </c>
    </row>
    <row r="24" spans="1:12" s="115" customFormat="1" x14ac:dyDescent="0.2">
      <c r="A24" s="116">
        <v>14</v>
      </c>
      <c r="B24" s="177"/>
      <c r="C24" s="118"/>
      <c r="D24" s="263"/>
      <c r="E24" s="119">
        <v>0</v>
      </c>
      <c r="F24" s="119"/>
      <c r="G24" s="119"/>
      <c r="H24" s="119"/>
      <c r="I24" s="119"/>
      <c r="J24" s="119"/>
      <c r="K24" s="173">
        <f t="shared" si="0"/>
        <v>0</v>
      </c>
      <c r="L24" s="174">
        <f t="shared" si="1"/>
        <v>0</v>
      </c>
    </row>
    <row r="25" spans="1:12" s="115" customFormat="1" ht="13.5" thickBot="1" x14ac:dyDescent="0.25">
      <c r="A25" s="116">
        <v>15</v>
      </c>
      <c r="B25" s="127"/>
      <c r="C25" s="118"/>
      <c r="D25" s="264"/>
      <c r="E25" s="119">
        <v>0</v>
      </c>
      <c r="F25" s="119"/>
      <c r="G25" s="119"/>
      <c r="H25" s="119"/>
      <c r="I25" s="119"/>
      <c r="J25" s="119"/>
      <c r="K25" s="173">
        <f t="shared" si="0"/>
        <v>0</v>
      </c>
      <c r="L25" s="174">
        <f t="shared" si="1"/>
        <v>0</v>
      </c>
    </row>
    <row r="26" spans="1:12" ht="13.5" thickBot="1" x14ac:dyDescent="0.25">
      <c r="A26" s="527" t="s">
        <v>234</v>
      </c>
      <c r="B26" s="528"/>
      <c r="C26" s="528"/>
      <c r="D26" s="528"/>
      <c r="E26" s="528"/>
      <c r="F26" s="528"/>
      <c r="G26" s="528"/>
      <c r="H26" s="528"/>
      <c r="I26" s="528"/>
      <c r="J26" s="529"/>
      <c r="K26" s="588">
        <f>SUM(L11:L25)</f>
        <v>2218.63</v>
      </c>
      <c r="L26" s="589"/>
    </row>
    <row r="27" spans="1:12" ht="13.5" thickBot="1" x14ac:dyDescent="0.25">
      <c r="A27" s="258"/>
      <c r="B27" s="258"/>
      <c r="C27" s="258"/>
      <c r="D27" s="258"/>
      <c r="E27" s="258"/>
      <c r="F27" s="258"/>
      <c r="G27" s="258"/>
      <c r="H27" s="258"/>
      <c r="I27" s="258"/>
      <c r="J27" s="258"/>
      <c r="K27" s="274"/>
      <c r="L27" s="274"/>
    </row>
    <row r="28" spans="1:12" ht="13.5" thickBot="1" x14ac:dyDescent="0.25">
      <c r="A28" s="527" t="s">
        <v>582</v>
      </c>
      <c r="B28" s="528"/>
      <c r="C28" s="528"/>
      <c r="D28" s="528"/>
      <c r="E28" s="528"/>
      <c r="F28" s="528"/>
      <c r="G28" s="528"/>
      <c r="H28" s="528"/>
      <c r="I28" s="528"/>
      <c r="J28" s="529"/>
      <c r="K28" s="564">
        <f>(K26*10%)/12/Serv.Limp!I249</f>
        <v>6.6561547101527037</v>
      </c>
      <c r="L28" s="565"/>
    </row>
    <row r="29" spans="1:12" ht="13.5" thickBot="1" x14ac:dyDescent="0.25">
      <c r="A29" s="258"/>
      <c r="B29" s="258"/>
      <c r="C29" s="258"/>
      <c r="D29" s="258"/>
      <c r="E29" s="258"/>
      <c r="F29" s="258"/>
      <c r="G29" s="258"/>
      <c r="H29" s="258"/>
      <c r="I29" s="258"/>
      <c r="J29" s="258"/>
      <c r="K29" s="274"/>
      <c r="L29" s="274"/>
    </row>
    <row r="30" spans="1:12" ht="20.25" customHeight="1" x14ac:dyDescent="0.2">
      <c r="A30" s="570"/>
      <c r="B30" s="571"/>
      <c r="C30" s="576" t="s">
        <v>163</v>
      </c>
      <c r="D30" s="579"/>
      <c r="E30" s="580"/>
      <c r="F30" s="580"/>
      <c r="G30" s="580"/>
      <c r="H30" s="580"/>
      <c r="I30" s="580"/>
      <c r="J30" s="580"/>
      <c r="K30" s="580"/>
      <c r="L30" s="581"/>
    </row>
    <row r="31" spans="1:12" x14ac:dyDescent="0.2">
      <c r="A31" s="572"/>
      <c r="B31" s="573"/>
      <c r="C31" s="577"/>
      <c r="D31" s="582"/>
      <c r="E31" s="583"/>
      <c r="F31" s="583"/>
      <c r="G31" s="583"/>
      <c r="H31" s="583"/>
      <c r="I31" s="583"/>
      <c r="J31" s="583"/>
      <c r="K31" s="583"/>
      <c r="L31" s="584"/>
    </row>
    <row r="32" spans="1:12" ht="14.25" customHeight="1" x14ac:dyDescent="0.2">
      <c r="A32" s="572"/>
      <c r="B32" s="573"/>
      <c r="C32" s="577"/>
      <c r="D32" s="582"/>
      <c r="E32" s="583"/>
      <c r="F32" s="583"/>
      <c r="G32" s="583"/>
      <c r="H32" s="583"/>
      <c r="I32" s="583"/>
      <c r="J32" s="583"/>
      <c r="K32" s="583"/>
      <c r="L32" s="584"/>
    </row>
    <row r="33" spans="1:12" ht="13.5" thickBot="1" x14ac:dyDescent="0.25">
      <c r="A33" s="574"/>
      <c r="B33" s="575"/>
      <c r="C33" s="578"/>
      <c r="D33" s="585"/>
      <c r="E33" s="586"/>
      <c r="F33" s="586"/>
      <c r="G33" s="586"/>
      <c r="H33" s="586"/>
      <c r="I33" s="586"/>
      <c r="J33" s="586"/>
      <c r="K33" s="586"/>
      <c r="L33" s="587"/>
    </row>
    <row r="34" spans="1:12" ht="13.5" thickBot="1" x14ac:dyDescent="0.25"/>
    <row r="35" spans="1:12" x14ac:dyDescent="0.2">
      <c r="A35" s="682" t="s">
        <v>354</v>
      </c>
      <c r="B35" s="683"/>
      <c r="C35" s="683"/>
      <c r="D35" s="683"/>
      <c r="E35" s="683"/>
      <c r="F35" s="683"/>
      <c r="G35" s="683"/>
      <c r="H35" s="683"/>
      <c r="I35" s="683"/>
      <c r="J35" s="683"/>
      <c r="K35" s="683"/>
      <c r="L35" s="684"/>
    </row>
    <row r="36" spans="1:12" x14ac:dyDescent="0.2">
      <c r="A36" s="685"/>
      <c r="B36" s="686"/>
      <c r="C36" s="686"/>
      <c r="D36" s="686"/>
      <c r="E36" s="686"/>
      <c r="F36" s="686"/>
      <c r="G36" s="686"/>
      <c r="H36" s="686"/>
      <c r="I36" s="686"/>
      <c r="J36" s="686"/>
      <c r="K36" s="686"/>
      <c r="L36" s="687"/>
    </row>
    <row r="37" spans="1:12" x14ac:dyDescent="0.2">
      <c r="A37" s="685"/>
      <c r="B37" s="686"/>
      <c r="C37" s="686"/>
      <c r="D37" s="686"/>
      <c r="E37" s="686"/>
      <c r="F37" s="686"/>
      <c r="G37" s="686"/>
      <c r="H37" s="686"/>
      <c r="I37" s="686"/>
      <c r="J37" s="686"/>
      <c r="K37" s="686"/>
      <c r="L37" s="687"/>
    </row>
    <row r="38" spans="1:12" x14ac:dyDescent="0.2">
      <c r="A38" s="685"/>
      <c r="B38" s="686"/>
      <c r="C38" s="686"/>
      <c r="D38" s="686"/>
      <c r="E38" s="686"/>
      <c r="F38" s="686"/>
      <c r="G38" s="686"/>
      <c r="H38" s="686"/>
      <c r="I38" s="686"/>
      <c r="J38" s="686"/>
      <c r="K38" s="686"/>
      <c r="L38" s="687"/>
    </row>
    <row r="39" spans="1:12" ht="13.5" thickBot="1" x14ac:dyDescent="0.25">
      <c r="A39" s="688"/>
      <c r="B39" s="689"/>
      <c r="C39" s="689"/>
      <c r="D39" s="689"/>
      <c r="E39" s="689"/>
      <c r="F39" s="689"/>
      <c r="G39" s="689"/>
      <c r="H39" s="689"/>
      <c r="I39" s="689"/>
      <c r="J39" s="689"/>
      <c r="K39" s="689"/>
      <c r="L39" s="690"/>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hyperlinks>
    <hyperlink ref="F3:I3" r:id="rId1" display="www.mor.com.br" xr:uid="{391DB4B0-BBA5-4244-BA13-322FE2B56EC4}"/>
  </hyperlinks>
  <pageMargins left="0.511811024" right="0.511811024" top="0.78740157499999996" bottom="0.78740157499999996" header="0.31496062000000002" footer="0.31496062000000002"/>
  <pageSetup paperSize="9" orientation="landscape"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Serv.Limp</vt:lpstr>
      <vt:lpstr>Mód2.2</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Jose Maduro Toledo Junior</cp:lastModifiedBy>
  <cp:lastPrinted>2018-10-08T22:45:56Z</cp:lastPrinted>
  <dcterms:created xsi:type="dcterms:W3CDTF">2010-12-08T17:56:29Z</dcterms:created>
  <dcterms:modified xsi:type="dcterms:W3CDTF">2022-12-01T10:49:27Z</dcterms:modified>
</cp:coreProperties>
</file>