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codeName="ThisWorkbook"/>
  <mc:AlternateContent xmlns:mc="http://schemas.openxmlformats.org/markup-compatibility/2006">
    <mc:Choice Requires="x15">
      <x15ac:absPath xmlns:x15ac="http://schemas.microsoft.com/office/spreadsheetml/2010/11/ac" url="Y:\CPL 2023 DINLIC\EDITAIS\PREGÕES ELETRÔNICO SEI\Pregão 4-2023 - Manut. Elevadores RN\"/>
    </mc:Choice>
  </mc:AlternateContent>
  <xr:revisionPtr revIDLastSave="0" documentId="8_{08AB4069-DF45-4E6D-88FE-01B4022DEF1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INAPI E OUTROS" sheetId="2" r:id="rId1"/>
    <sheet name="BDI" sheetId="3" r:id="rId2"/>
    <sheet name="ACÓRDÃO TCU" sheetId="4" r:id="rId3"/>
    <sheet name="RESUMO" sheetId="5" r:id="rId4"/>
  </sheets>
  <definedNames>
    <definedName name="bdir">BDI!$G$25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5" l="1"/>
  <c r="K26" i="2"/>
  <c r="P30" i="3" l="1"/>
  <c r="G31" i="3" s="1"/>
  <c r="G25" i="3" s="1"/>
  <c r="P16" i="3"/>
  <c r="G15" i="3" s="1"/>
  <c r="G13" i="3"/>
  <c r="G9" i="3" l="1"/>
  <c r="J19" i="2" l="1"/>
  <c r="K19" i="2" s="1"/>
  <c r="J20" i="2"/>
  <c r="K20" i="2" s="1"/>
  <c r="J21" i="2"/>
  <c r="K21" i="2" s="1"/>
  <c r="J22" i="2"/>
  <c r="K22" i="2" s="1"/>
  <c r="J23" i="2"/>
  <c r="K23" i="2" s="1"/>
  <c r="J24" i="2"/>
  <c r="K24" i="2" s="1"/>
  <c r="J25" i="2"/>
  <c r="K25" i="2" s="1"/>
  <c r="J18" i="2"/>
  <c r="K18" i="2" s="1"/>
  <c r="J11" i="2"/>
  <c r="K11" i="2" s="1"/>
  <c r="J12" i="2"/>
  <c r="K12" i="2" s="1"/>
  <c r="J13" i="2"/>
  <c r="K13" i="2" s="1"/>
  <c r="J14" i="2"/>
  <c r="K14" i="2" s="1"/>
  <c r="J15" i="2"/>
  <c r="K15" i="2" s="1"/>
  <c r="J10" i="2"/>
  <c r="K10" i="2" s="1"/>
  <c r="J6" i="2"/>
  <c r="K6" i="2" s="1"/>
  <c r="J7" i="2"/>
  <c r="K7" i="2" s="1"/>
  <c r="J5" i="2"/>
  <c r="K5" i="2" s="1"/>
  <c r="K16" i="2" l="1"/>
  <c r="K8" i="2"/>
  <c r="H6" i="2"/>
  <c r="H7" i="2"/>
  <c r="H5" i="2"/>
  <c r="H8" i="2" s="1"/>
  <c r="H15" i="2"/>
  <c r="H14" i="2"/>
  <c r="H13" i="2"/>
  <c r="H12" i="2"/>
  <c r="H11" i="2"/>
  <c r="H10" i="2"/>
  <c r="K27" i="2" l="1"/>
  <c r="H16" i="2"/>
  <c r="H25" i="2"/>
  <c r="H24" i="2"/>
  <c r="H18" i="2"/>
  <c r="H19" i="2"/>
  <c r="H20" i="2"/>
  <c r="H21" i="2"/>
  <c r="H22" i="2"/>
  <c r="H23" i="2"/>
  <c r="K28" i="2" l="1"/>
  <c r="E5" i="5"/>
  <c r="H26" i="2"/>
  <c r="H27" i="2" s="1"/>
</calcChain>
</file>

<file path=xl/sharedStrings.xml><?xml version="1.0" encoding="utf-8"?>
<sst xmlns="http://schemas.openxmlformats.org/spreadsheetml/2006/main" count="133" uniqueCount="93">
  <si>
    <t>UNIDADE</t>
  </si>
  <si>
    <t>FONTE</t>
  </si>
  <si>
    <t>CÓDIGO</t>
  </si>
  <si>
    <t>DESCRIÇÃO</t>
  </si>
  <si>
    <t>QUANTIDADE</t>
  </si>
  <si>
    <t>SINAPI</t>
  </si>
  <si>
    <t xml:space="preserve">UN </t>
  </si>
  <si>
    <t>CORREDIÇA DE NYLON</t>
  </si>
  <si>
    <t>ROLETE DE PORTA</t>
  </si>
  <si>
    <t>CONTATO DE PORTA</t>
  </si>
  <si>
    <t>FONTE CHAVEADA</t>
  </si>
  <si>
    <t>RESISTOR DE POTÊNCIA 7,5R 1KW 5%</t>
  </si>
  <si>
    <t>MINI CONTATOR 24V DC/6A AC3, 3P-1NF</t>
  </si>
  <si>
    <t>CONJUNTO ROLETE</t>
  </si>
  <si>
    <t>TOTAL PARCIAL</t>
  </si>
  <si>
    <t>PRÓPRIA (Consulta, via telefone, a fornecedores e empresas de manutenção de elevadores)</t>
  </si>
  <si>
    <t>MÃO DE OBRA</t>
  </si>
  <si>
    <t>ITEM</t>
  </si>
  <si>
    <t>Engenheiro civil de obra pleno</t>
  </si>
  <si>
    <t>h</t>
  </si>
  <si>
    <t xml:space="preserve">Montador Eletromecânico </t>
  </si>
  <si>
    <t>MATERIAL DE CONSUMO</t>
  </si>
  <si>
    <t>Graxa lubrificante</t>
  </si>
  <si>
    <t>kg</t>
  </si>
  <si>
    <t>SINAPI/ORSE</t>
  </si>
  <si>
    <t>Estopa</t>
  </si>
  <si>
    <t>Fita isolante adesiva antichama, uso até 750V, em rolo de 19 mm x 5 m</t>
  </si>
  <si>
    <t>un</t>
  </si>
  <si>
    <t>Terminal a compressão em cobre para cabo 2,5 mm2, 1 furo e 1 compressão, para parafuso de fixação m5</t>
  </si>
  <si>
    <t>Abraçadeira de nylon para amarração de cabos, comprimento de 100 x 2,5 mm</t>
  </si>
  <si>
    <t xml:space="preserve">Pasta desengraxante </t>
  </si>
  <si>
    <t>REPOSIÇÃO MENSAL DE PEÇAS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</si>
  <si>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</si>
  <si>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</si>
  <si>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</si>
  <si>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</si>
  <si>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</si>
  <si>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</si>
  <si>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</si>
  <si>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</si>
  <si>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</si>
  <si>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3.1</t>
  </si>
  <si>
    <t>3.2</t>
  </si>
  <si>
    <t>3.3</t>
  </si>
  <si>
    <t>3.4</t>
  </si>
  <si>
    <t>3.5</t>
  </si>
  <si>
    <t>3.6</t>
  </si>
  <si>
    <t>3.7</t>
  </si>
  <si>
    <t>3.8</t>
  </si>
  <si>
    <t>CHAVE DE FIM de CURSO</t>
  </si>
  <si>
    <t>VALOR UNITÁRIO SEM BDI</t>
  </si>
  <si>
    <t>VALOR TOTAL SEM BDI</t>
  </si>
  <si>
    <t>BDI</t>
  </si>
  <si>
    <t>VALOR UNITÁRIO COM BDI</t>
  </si>
  <si>
    <t>VALOR TOTAL COM BDI</t>
  </si>
  <si>
    <t>VALOR TOTAL PARA 12 MESES</t>
  </si>
  <si>
    <t>VALOR TOTAL MENSAL</t>
  </si>
  <si>
    <t>https://produto.mercadolivre.com.br/MLB-2202581237-corredica-de-nylon-para-porta-14-mm-atlas-schindler-_JM?matt_tool=14804773&amp;matt_word=&amp;matt_source=google&amp;matt_campaign_id=14302215543&amp;matt_ad_group_id=134553705348&amp;matt_match_type=&amp;matt_network=g&amp;matt_device=c&amp;matt_creative=539425529185&amp;matt_keyword=&amp;matt_ad_position=&amp;matt_ad_type=pla&amp;matt_merchant_id=233210327&amp;matt_product_id=MLB2202581237&amp;matt_product_partition_id=1404320022641&amp;matt_target_id=pla-1404320022641&amp;gclid=CjwKCAjwi8iXBhBeEiwAKbUofdrx6jAtvWvujwXwI7lxsaHz2wxXFGNlc6hZbmn2ihsHT7hBTv-WDhoCgNQQAvD_BwE</t>
  </si>
  <si>
    <t>https://produto.mercadolivre.com.br/MLB-2196198646-roldana-54mm-para-porta-atlas-schindler-miconic-lx-_JM?matt_tool=18956390&amp;utm_source=google_shopping&amp;utm_medium=organic</t>
  </si>
  <si>
    <t>https://produto.mercadolivre.com.br/MLB-2152646089-contato-externo-tv3-atlas-_JM?matt_tool=14804773&amp;matt_word=&amp;matt_source=google&amp;matt_campaign_id=14302215543&amp;matt_ad_group_id=134553705348&amp;matt_match_type=&amp;matt_network=g&amp;matt_device=c&amp;matt_creative=539425529185&amp;matt_keyword=&amp;matt_ad_position=&amp;matt_ad_type=pla&amp;matt_merchant_id=552765789&amp;matt_product_id=MLB2152646089&amp;matt_product_partition_id=1404320022641&amp;matt_target_id=pla-1404320022641&amp;gclid=CjwKCAjwi8iXBhBeEiwAKbUofZ-GHrSpsXMbmi1YOWUSlYTohxtKkCK_omA5XBz4Fr8-ArqvozOItBoCAZwQAvD_BwE</t>
  </si>
  <si>
    <t>https://www.extra.com.br/chave-fim-de-curso-regulavel-me-8108-1504354135/p/1504354135?utm_medium=cpc&amp;utm_source=google_freelisting&amp;IdSku=1504354135&amp;idLojista=12231&amp;tipoLojista=3P</t>
  </si>
  <si>
    <t>https://www.dimensionalempresas.com.br/contator-tripolar-6-a-24-vca-50-60hz-1nf-schneider/p?idsku=1274&amp;gclid=CjwKCAjwi8iXBhBeEiwAKbUofdWlYlxal7gf18WSUgtHoAJi87y6Y5AYSc4U5iYa7dHTPY-INo2G6hoCoJQQAvD_BwE</t>
  </si>
  <si>
    <t>https://produto.mercadolivre.com.br/MLB-2665809811-rolete-guia-tubo-para-elevador-de-cremalheira-_JM?matt_tool=45029758&amp;matt_word=&amp;matt_source=google&amp;matt_campaign_id=14302215522&amp;matt_ad_group_id=134553699828&amp;matt_match_type=&amp;matt_network=g&amp;matt_device=c&amp;matt_creative=539425477825&amp;matt_keyword=&amp;matt_ad_position=&amp;matt_ad_type=pla&amp;matt_merchant_id=304629587&amp;matt_product_id=MLB2665809811&amp;matt_product_partition_id=1405369424543&amp;matt_target_id=pla-1405369424543&amp;gclid=CjwKCAjwi8iXBhBeEiwAKbUofTYtFGhc897LMFgxwq5ZaaDMfiSLjpy0W6hv-Mxi6DY29W6TjMYu1hoCTFAQAvD_BwE</t>
  </si>
  <si>
    <t xml:space="preserve">BDI = </t>
  </si>
  <si>
    <t>NORMAL SEM CPRB</t>
  </si>
  <si>
    <t>onde,</t>
  </si>
  <si>
    <t>AC</t>
  </si>
  <si>
    <t>taxa de rateio da administração central</t>
  </si>
  <si>
    <t>DF</t>
  </si>
  <si>
    <t>taxas de despesas financeiras</t>
  </si>
  <si>
    <t>COFINS</t>
  </si>
  <si>
    <t>R</t>
  </si>
  <si>
    <t>taxa de risco, seguro e garantia do empreendimento</t>
  </si>
  <si>
    <t>PIS</t>
  </si>
  <si>
    <t>L</t>
  </si>
  <si>
    <t>taxa de lucro</t>
  </si>
  <si>
    <t>ISS</t>
  </si>
  <si>
    <t>I</t>
  </si>
  <si>
    <t>taxa de tributos (COFINS, PIS, ISS e CPRB)</t>
  </si>
  <si>
    <t>CPRB</t>
  </si>
  <si>
    <t>TOTAL</t>
  </si>
  <si>
    <t xml:space="preserve">BDIR = </t>
  </si>
  <si>
    <t>REDUZIDO SEM CPRB</t>
  </si>
  <si>
    <t>CUSTO SINAPI - MANUTENÇÃO DE ELEVADOR ANM RN</t>
  </si>
  <si>
    <t>Manutenção mensal elevador</t>
  </si>
  <si>
    <t>unid.</t>
  </si>
  <si>
    <t>mês</t>
  </si>
  <si>
    <t>quant.</t>
  </si>
  <si>
    <t>custo unit. com BDI</t>
  </si>
  <si>
    <t>custo total com BDI</t>
  </si>
  <si>
    <t xml:space="preserve">Auxiliar de mecânico </t>
  </si>
  <si>
    <t>https://www.amazon.com.br/Desengraxante-Pinheiro-Limpa-M%C3%A3os-Graxa/dp/B09CT9JD5L/ref=asc_df_B09CT9JD5L/?tag=googleshopp00-20&amp;linkCode=df0&amp;hvadid=379773092570&amp;hvpos=&amp;hvnetw=g&amp;hvrand=12435405899795306474&amp;hvpone=&amp;hvptwo=&amp;hvqmt=&amp;hvdev=c&amp;hvdvcmdl=&amp;hvlocint=&amp;hvlocphy=1001593&amp;hvtargid=pla-1719152169081&amp;psc=1</t>
  </si>
  <si>
    <t>ORÇAMENTO PARA MANUTENÇÃO DE ELEVADORES (Pesquisa realizada em setembro de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</si>
</sst>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&quot;R$&quot;\ #,##0.00"/>
  </numFmts>
  <fonts count="11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u/>
      <sz val="8"/>
      <color theme="10"/>
      <name val="Calibri"/>
      <family val="2"/>
    </font>
    <font>
      <sz val="8"/>
      <color rgb="FF000000"/>
      <name val="Calibri"/>
      <family val="2"/>
    </font>
    <font>
      <sz val="11"/>
      <color rgb="FF000000"/>
      <name val="Calibri"/>
      <family val="2"/>
    </font>
    <font>
      <b/>
      <i/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43" fontId="7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165" fontId="0" fillId="0" borderId="1" xfId="0" applyNumberForma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5" fontId="0" fillId="0" borderId="1" xfId="0" applyNumberFormat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3" borderId="3" xfId="0" applyFill="1" applyBorder="1"/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3" borderId="0" xfId="0" applyFill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3" fillId="2" borderId="11" xfId="0" applyFont="1" applyFill="1" applyBorder="1"/>
    <xf numFmtId="10" fontId="3" fillId="2" borderId="12" xfId="0" applyNumberFormat="1" applyFont="1" applyFill="1" applyBorder="1" applyAlignment="1">
      <alignment horizontal="left"/>
    </xf>
    <xf numFmtId="0" fontId="0" fillId="2" borderId="12" xfId="0" applyFill="1" applyBorder="1"/>
    <xf numFmtId="0" fontId="0" fillId="2" borderId="13" xfId="0" applyFill="1" applyBorder="1"/>
    <xf numFmtId="0" fontId="8" fillId="3" borderId="6" xfId="0" applyFont="1" applyFill="1" applyBorder="1" applyAlignment="1">
      <alignment horizontal="center" vertical="center"/>
    </xf>
    <xf numFmtId="43" fontId="9" fillId="3" borderId="0" xfId="2" applyFont="1" applyFill="1" applyBorder="1"/>
    <xf numFmtId="43" fontId="0" fillId="0" borderId="0" xfId="2" applyFont="1"/>
    <xf numFmtId="0" fontId="8" fillId="3" borderId="8" xfId="0" applyFont="1" applyFill="1" applyBorder="1" applyAlignment="1">
      <alignment horizontal="center" vertical="center"/>
    </xf>
    <xf numFmtId="43" fontId="9" fillId="3" borderId="9" xfId="2" applyFont="1" applyFill="1" applyBorder="1"/>
    <xf numFmtId="0" fontId="2" fillId="0" borderId="1" xfId="0" applyFont="1" applyBorder="1" applyAlignment="1">
      <alignment horizontal="justify" vertical="top"/>
    </xf>
    <xf numFmtId="164" fontId="0" fillId="0" borderId="1" xfId="3" applyFont="1" applyBorder="1" applyAlignment="1">
      <alignment horizontal="justify" vertical="top"/>
    </xf>
    <xf numFmtId="0" fontId="0" fillId="0" borderId="1" xfId="0" applyBorder="1" applyAlignment="1">
      <alignment horizontal="justify" vertical="top"/>
    </xf>
    <xf numFmtId="164" fontId="0" fillId="0" borderId="1" xfId="0" applyNumberFormat="1" applyBorder="1" applyAlignment="1">
      <alignment horizontal="justify" vertical="top"/>
    </xf>
    <xf numFmtId="164" fontId="0" fillId="0" borderId="0" xfId="0" applyNumberFormat="1"/>
    <xf numFmtId="0" fontId="4" fillId="0" borderId="1" xfId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5" fillId="0" borderId="1" xfId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4">
    <cellStyle name="Hiperlink" xfId="1" builtinId="8"/>
    <cellStyle name="Moeda" xfId="3" builtinId="4"/>
    <cellStyle name="Normal" xfId="0" builtinId="0"/>
    <cellStyle name="Vírgula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3</xdr:row>
      <xdr:rowOff>47625</xdr:rowOff>
    </xdr:from>
    <xdr:to>
      <xdr:col>12</xdr:col>
      <xdr:colOff>123825</xdr:colOff>
      <xdr:row>6</xdr:row>
      <xdr:rowOff>152400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EC129EB-BB9E-4148-BB11-A75524DE04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606425"/>
          <a:ext cx="4200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190500</xdr:colOff>
      <xdr:row>19</xdr:row>
      <xdr:rowOff>47625</xdr:rowOff>
    </xdr:from>
    <xdr:to>
      <xdr:col>12</xdr:col>
      <xdr:colOff>123825</xdr:colOff>
      <xdr:row>22</xdr:row>
      <xdr:rowOff>152400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44559613-77A5-4554-8E60-6D31B6BEB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0" y="3578225"/>
          <a:ext cx="4200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527050</xdr:colOff>
      <xdr:row>1</xdr:row>
      <xdr:rowOff>69850</xdr:rowOff>
    </xdr:from>
    <xdr:to>
      <xdr:col>9</xdr:col>
      <xdr:colOff>246228</xdr:colOff>
      <xdr:row>10</xdr:row>
      <xdr:rowOff>112815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AD82DDF-6F9C-45A7-8EB5-0087FCE69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7050" y="260350"/>
          <a:ext cx="5205578" cy="1700315"/>
        </a:xfrm>
        <a:prstGeom prst="rect">
          <a:avLst/>
        </a:prstGeom>
      </xdr:spPr>
    </xdr:pic>
    <xdr:clientData/>
  </xdr:twoCellAnchor>
  <xdr:twoCellAnchor editAs="oneCell">
    <xdr:from>
      <xdr:col>0</xdr:col>
      <xdr:colOff>558800</xdr:colOff>
      <xdr:row>12</xdr:row>
      <xdr:rowOff>40616</xdr:rowOff>
    </xdr:from>
    <xdr:to>
      <xdr:col>9</xdr:col>
      <xdr:colOff>88900</xdr:colOff>
      <xdr:row>23</xdr:row>
      <xdr:rowOff>166095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CB4F959-AA9C-4C63-B6DB-46550AAE2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8800" y="2256766"/>
          <a:ext cx="5016500" cy="2151129"/>
        </a:xfrm>
        <a:prstGeom prst="rect">
          <a:avLst/>
        </a:prstGeom>
      </xdr:spPr>
    </xdr:pic>
    <xdr:clientData/>
  </xdr:twoCellAnchor>
  <xdr:twoCellAnchor editAs="oneCell">
    <xdr:from>
      <xdr:col>9</xdr:col>
      <xdr:colOff>365477</xdr:colOff>
      <xdr:row>0</xdr:row>
      <xdr:rowOff>171450</xdr:rowOff>
    </xdr:from>
    <xdr:to>
      <xdr:col>16</xdr:col>
      <xdr:colOff>87866</xdr:colOff>
      <xdr:row>14</xdr:row>
      <xdr:rowOff>158086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AB7FD55-0B40-4152-A1AF-94CFC84F2B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51877" y="171450"/>
          <a:ext cx="3989589" cy="2564736"/>
        </a:xfrm>
        <a:prstGeom prst="rect">
          <a:avLst/>
        </a:prstGeom>
      </xdr:spPr>
    </xdr:pic>
    <xdr:clientData/>
  </xdr:twoCellAnchor>
  <xdr:twoCellAnchor editAs="oneCell">
    <xdr:from>
      <xdr:col>0</xdr:col>
      <xdr:colOff>286383</xdr:colOff>
      <xdr:row>23</xdr:row>
      <xdr:rowOff>101600</xdr:rowOff>
    </xdr:from>
    <xdr:to>
      <xdr:col>9</xdr:col>
      <xdr:colOff>591575</xdr:colOff>
      <xdr:row>37</xdr:row>
      <xdr:rowOff>12114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08D0937-BB22-4D26-9646-9E1D5E35AF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6383" y="4343400"/>
          <a:ext cx="5791592" cy="24886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produto.mercadolivre.com.br/MLB-2196198646-roldana-54mm-para-porta-atlas-schindler-miconic-lx-_JM?matt_tool=18956390&amp;utm_source=google_shopping&amp;utm_medium=organic" TargetMode="External"/><Relationship Id="rId7" Type="http://schemas.openxmlformats.org/officeDocument/2006/relationships/hyperlink" Target="https://produto.mercadolivre.com.br/MLB-2665809811-rolete-guia-tubo-para-elevador-de-cremalheira-_JM?matt_tool=45029758&amp;matt_word=&amp;matt_source=google&amp;matt_campaign_id=14302215522&amp;matt_ad_group_id=134553699828&amp;matt_match_type=&amp;matt_network=g&amp;matt_device=c&amp;matt_creative=539425477825&amp;matt_keyword=&amp;matt_ad_position=&amp;matt_ad_type=pla&amp;matt_merchant_id=304629587&amp;matt_product_id=MLB2665809811&amp;matt_product_partition_id=1405369424543&amp;matt_target_id=pla-1405369424543&amp;gclid=CjwKCAjwi8iXBhBeEiwAKbUofTYtFGhc897LMFgxwq5ZaaDMfiSLjpy0W6hv-Mxi6DY29W6TjMYu1hoCTFAQAvD_BwE" TargetMode="External"/><Relationship Id="rId2" Type="http://schemas.openxmlformats.org/officeDocument/2006/relationships/hyperlink" Target="https://produto.mercadolivre.com.br/MLB-2202581237-corredica-de-nylon-para-porta-14-mm-atlas-schindler-_JM?matt_tool=14804773&amp;matt_word=&amp;matt_source=google&amp;matt_campaign_id=14302215543&amp;matt_ad_group_id=134553705348&amp;matt_match_type=&amp;matt_network=g&amp;matt_device=c&amp;matt_creative=539425529185&amp;matt_keyword=&amp;matt_ad_position=&amp;matt_ad_type=pla&amp;matt_merchant_id=233210327&amp;matt_product_id=MLB2202581237&amp;matt_product_partition_id=1404320022641&amp;matt_target_id=pla-1404320022641&amp;gclid=CjwKCAjwi8iXBhBeEiwAKbUofdrx6jAtvWvujwXwI7lxsaHz2wxXFGNlc6hZbmn2ihsHT7hBTv-WDhoCgNQQAvD_BwE" TargetMode="External"/><Relationship Id="rId1" Type="http://schemas.openxmlformats.org/officeDocument/2006/relationships/hyperlink" Target="https://www.amazon.com.br/Desengraxante-Pinheiro-Limpa-M%C3%A3os-Graxa/dp/B09CT9JD5L/ref=asc_df_B09CT9JD5L/?tag=googleshopp00-20&amp;linkCode=df0&amp;hvadid=379773092570&amp;hvpos=&amp;hvnetw=g&amp;hvrand=12435405899795306474&amp;hvpone=&amp;hvptwo=&amp;hvqmt=&amp;hvdev=c&amp;hvdvcmdl=&amp;hvlocint=&amp;hvlocphy=1001593&amp;hvtargid=pla-1719152169081&amp;psc=1" TargetMode="External"/><Relationship Id="rId6" Type="http://schemas.openxmlformats.org/officeDocument/2006/relationships/hyperlink" Target="https://www.dimensionalempresas.com.br/contator-tripolar-6-a-24-vca-50-60hz-1nf-schneider/p?idsku=1274&amp;gclid=CjwKCAjwi8iXBhBeEiwAKbUofdWlYlxal7gf18WSUgtHoAJi87y6Y5AYSc4U5iYa7dHTPY-INo2G6hoCoJQQAvD_BwE" TargetMode="External"/><Relationship Id="rId5" Type="http://schemas.openxmlformats.org/officeDocument/2006/relationships/hyperlink" Target="https://www.extra.com.br/chave-fim-de-curso-regulavel-me-8108-1504354135/p/1504354135?utm_medium=cpc&amp;utm_source=google_freelisting&amp;IdSku=1504354135&amp;idLojista=12231&amp;tipoLojista=3P" TargetMode="External"/><Relationship Id="rId4" Type="http://schemas.openxmlformats.org/officeDocument/2006/relationships/hyperlink" Target="https://produto.mercadolivre.com.br/MLB-2152646089-contato-externo-tv3-atlas-_JM?matt_tool=14804773&amp;matt_word=&amp;matt_source=google&amp;matt_campaign_id=14302215543&amp;matt_ad_group_id=134553705348&amp;matt_match_type=&amp;matt_network=g&amp;matt_device=c&amp;matt_creative=539425529185&amp;matt_keyword=&amp;matt_ad_position=&amp;matt_ad_type=pla&amp;matt_merchant_id=552765789&amp;matt_product_id=MLB2152646089&amp;matt_product_partition_id=1404320022641&amp;matt_target_id=pla-1404320022641&amp;gclid=CjwKCAjwi8iXBhBeEiwAKbUofZ-GHrSpsXMbmi1YOWUSlYTohxtKkCK_omA5XBz4Fr8-ArqvozOItBoCAZwQAvD_Bw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39"/>
  <sheetViews>
    <sheetView showGridLines="0" tabSelected="1" topLeftCell="C1" workbookViewId="0">
      <pane ySplit="3" topLeftCell="A25" activePane="bottomLeft" state="frozen"/>
      <selection pane="bottomLeft" activeCell="K27" sqref="K27"/>
    </sheetView>
  </sheetViews>
  <sheetFormatPr defaultRowHeight="15" x14ac:dyDescent="0.25"/>
  <cols>
    <col min="2" max="2" width="16.28515625" customWidth="1"/>
    <col min="3" max="3" width="24.28515625" customWidth="1"/>
    <col min="4" max="4" width="39" customWidth="1"/>
    <col min="5" max="5" width="13.140625" customWidth="1"/>
    <col min="6" max="6" width="14.7109375" customWidth="1"/>
    <col min="7" max="7" width="18.28515625" customWidth="1"/>
    <col min="8" max="8" width="16.42578125" customWidth="1"/>
    <col min="9" max="9" width="11.5703125" customWidth="1"/>
    <col min="10" max="10" width="17.140625" customWidth="1"/>
    <col min="11" max="11" width="13.28515625" customWidth="1"/>
  </cols>
  <sheetData>
    <row r="2" spans="1:11" ht="21.75" customHeight="1" x14ac:dyDescent="0.25">
      <c r="A2" s="53" t="s">
        <v>92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30" x14ac:dyDescent="0.25">
      <c r="A3" s="20" t="s">
        <v>17</v>
      </c>
      <c r="B3" s="20" t="s">
        <v>1</v>
      </c>
      <c r="C3" s="20" t="s">
        <v>2</v>
      </c>
      <c r="D3" s="20" t="s">
        <v>3</v>
      </c>
      <c r="E3" s="20" t="s">
        <v>0</v>
      </c>
      <c r="F3" s="20" t="s">
        <v>4</v>
      </c>
      <c r="G3" s="19" t="s">
        <v>50</v>
      </c>
      <c r="H3" s="19" t="s">
        <v>51</v>
      </c>
      <c r="I3" s="20" t="s">
        <v>52</v>
      </c>
      <c r="J3" s="21" t="s">
        <v>53</v>
      </c>
      <c r="K3" s="22" t="s">
        <v>54</v>
      </c>
    </row>
    <row r="4" spans="1:11" ht="22.5" customHeight="1" x14ac:dyDescent="0.25">
      <c r="A4" s="8">
        <v>1</v>
      </c>
      <c r="B4" s="55" t="s">
        <v>16</v>
      </c>
      <c r="C4" s="55"/>
      <c r="D4" s="55"/>
      <c r="E4" s="55"/>
      <c r="F4" s="55"/>
      <c r="G4" s="55"/>
      <c r="H4" s="55"/>
      <c r="I4" s="10"/>
      <c r="J4" s="10"/>
      <c r="K4" s="10"/>
    </row>
    <row r="5" spans="1:11" x14ac:dyDescent="0.25">
      <c r="A5" s="9" t="s">
        <v>32</v>
      </c>
      <c r="B5" s="13" t="s">
        <v>5</v>
      </c>
      <c r="C5" s="13">
        <v>90777</v>
      </c>
      <c r="D5" s="14" t="s">
        <v>18</v>
      </c>
      <c r="E5" s="8" t="s">
        <v>19</v>
      </c>
      <c r="F5" s="15">
        <v>0.56000000000000005</v>
      </c>
      <c r="G5" s="4">
        <v>89.05</v>
      </c>
      <c r="H5" s="4">
        <f>F5*G5</f>
        <v>49.868000000000002</v>
      </c>
      <c r="I5" s="23">
        <v>0.2056</v>
      </c>
      <c r="J5" s="4">
        <f>G5+(G5*I5)</f>
        <v>107.35867999999999</v>
      </c>
      <c r="K5" s="4">
        <f>J5*F5</f>
        <v>60.120860800000003</v>
      </c>
    </row>
    <row r="6" spans="1:11" x14ac:dyDescent="0.25">
      <c r="A6" s="9" t="s">
        <v>33</v>
      </c>
      <c r="B6" s="13" t="s">
        <v>5</v>
      </c>
      <c r="C6" s="13">
        <v>88279</v>
      </c>
      <c r="D6" s="14" t="s">
        <v>20</v>
      </c>
      <c r="E6" s="8" t="s">
        <v>19</v>
      </c>
      <c r="F6" s="15">
        <v>1.68</v>
      </c>
      <c r="G6" s="4">
        <v>27.63</v>
      </c>
      <c r="H6" s="4">
        <f t="shared" ref="H6:H7" si="0">F6*G6</f>
        <v>46.418399999999998</v>
      </c>
      <c r="I6" s="23">
        <v>0.2056</v>
      </c>
      <c r="J6" s="4">
        <f t="shared" ref="J6:J7" si="1">G6+(G6*I6)</f>
        <v>33.310727999999997</v>
      </c>
      <c r="K6" s="4">
        <f t="shared" ref="K6:K7" si="2">J6*F6</f>
        <v>55.962023039999991</v>
      </c>
    </row>
    <row r="7" spans="1:11" x14ac:dyDescent="0.25">
      <c r="A7" s="9" t="s">
        <v>34</v>
      </c>
      <c r="B7" s="13" t="s">
        <v>5</v>
      </c>
      <c r="C7" s="13">
        <v>88250</v>
      </c>
      <c r="D7" s="14" t="s">
        <v>90</v>
      </c>
      <c r="E7" s="8" t="s">
        <v>19</v>
      </c>
      <c r="F7" s="15">
        <v>1.68</v>
      </c>
      <c r="G7" s="4">
        <v>19.64</v>
      </c>
      <c r="H7" s="4">
        <f t="shared" si="0"/>
        <v>32.995199999999997</v>
      </c>
      <c r="I7" s="23">
        <v>0.2056</v>
      </c>
      <c r="J7" s="4">
        <f t="shared" si="1"/>
        <v>23.677984000000002</v>
      </c>
      <c r="K7" s="4">
        <f t="shared" si="2"/>
        <v>39.779013120000002</v>
      </c>
    </row>
    <row r="8" spans="1:11" ht="24" customHeight="1" x14ac:dyDescent="0.25">
      <c r="A8" s="52" t="s">
        <v>14</v>
      </c>
      <c r="B8" s="52"/>
      <c r="C8" s="52"/>
      <c r="D8" s="52"/>
      <c r="E8" s="52"/>
      <c r="F8" s="52"/>
      <c r="G8" s="52"/>
      <c r="H8" s="4">
        <f>SUM(H5:H7)</f>
        <v>129.2816</v>
      </c>
      <c r="I8" s="10"/>
      <c r="J8" s="10"/>
      <c r="K8" s="5">
        <f>SUM(K5:K7)</f>
        <v>155.86189696</v>
      </c>
    </row>
    <row r="9" spans="1:11" ht="21" customHeight="1" x14ac:dyDescent="0.25">
      <c r="A9" s="8">
        <v>2</v>
      </c>
      <c r="B9" s="56" t="s">
        <v>21</v>
      </c>
      <c r="C9" s="56"/>
      <c r="D9" s="56"/>
      <c r="E9" s="56"/>
      <c r="F9" s="56"/>
      <c r="G9" s="56"/>
      <c r="H9" s="56"/>
      <c r="I9" s="10"/>
      <c r="J9" s="10"/>
      <c r="K9" s="8"/>
    </row>
    <row r="10" spans="1:11" x14ac:dyDescent="0.25">
      <c r="A10" s="9" t="s">
        <v>35</v>
      </c>
      <c r="B10" s="13" t="s">
        <v>5</v>
      </c>
      <c r="C10" s="8">
        <v>4229</v>
      </c>
      <c r="D10" s="14" t="s">
        <v>22</v>
      </c>
      <c r="E10" s="8" t="s">
        <v>23</v>
      </c>
      <c r="F10" s="15">
        <v>0.5</v>
      </c>
      <c r="G10" s="4">
        <v>40.369999999999997</v>
      </c>
      <c r="H10" s="4">
        <f t="shared" ref="H10:H15" si="3">G10*F10</f>
        <v>20.184999999999999</v>
      </c>
      <c r="I10" s="23">
        <v>0.2056</v>
      </c>
      <c r="J10" s="4">
        <f>G10+(G10*I10)</f>
        <v>48.670071999999998</v>
      </c>
      <c r="K10" s="4">
        <f>J10*F10</f>
        <v>24.335035999999999</v>
      </c>
    </row>
    <row r="11" spans="1:11" x14ac:dyDescent="0.25">
      <c r="A11" s="9" t="s">
        <v>36</v>
      </c>
      <c r="B11" s="13" t="s">
        <v>24</v>
      </c>
      <c r="C11" s="8">
        <v>13</v>
      </c>
      <c r="D11" s="14" t="s">
        <v>25</v>
      </c>
      <c r="E11" s="8" t="s">
        <v>23</v>
      </c>
      <c r="F11" s="15">
        <v>0.3</v>
      </c>
      <c r="G11" s="4">
        <v>12.7</v>
      </c>
      <c r="H11" s="4">
        <f t="shared" si="3"/>
        <v>3.8099999999999996</v>
      </c>
      <c r="I11" s="23">
        <v>0.2056</v>
      </c>
      <c r="J11" s="4">
        <f t="shared" ref="J11:J15" si="4">G11+(G11*I11)</f>
        <v>15.311119999999999</v>
      </c>
      <c r="K11" s="4">
        <f t="shared" ref="K11:K15" si="5">J11*F11</f>
        <v>4.5933359999999999</v>
      </c>
    </row>
    <row r="12" spans="1:11" ht="30" x14ac:dyDescent="0.25">
      <c r="A12" s="7" t="s">
        <v>37</v>
      </c>
      <c r="B12" s="8" t="s">
        <v>5</v>
      </c>
      <c r="C12" s="8">
        <v>21127</v>
      </c>
      <c r="D12" s="14" t="s">
        <v>26</v>
      </c>
      <c r="E12" s="8" t="s">
        <v>27</v>
      </c>
      <c r="F12" s="15">
        <v>0.5</v>
      </c>
      <c r="G12" s="4">
        <v>3.11</v>
      </c>
      <c r="H12" s="4">
        <f t="shared" si="3"/>
        <v>1.5549999999999999</v>
      </c>
      <c r="I12" s="23">
        <v>0.2056</v>
      </c>
      <c r="J12" s="4">
        <f t="shared" si="4"/>
        <v>3.7494160000000001</v>
      </c>
      <c r="K12" s="4">
        <f t="shared" si="5"/>
        <v>1.874708</v>
      </c>
    </row>
    <row r="13" spans="1:11" ht="45" x14ac:dyDescent="0.25">
      <c r="A13" s="7" t="s">
        <v>38</v>
      </c>
      <c r="B13" s="8" t="s">
        <v>5</v>
      </c>
      <c r="C13" s="8">
        <v>1570</v>
      </c>
      <c r="D13" s="14" t="s">
        <v>28</v>
      </c>
      <c r="E13" s="8" t="s">
        <v>27</v>
      </c>
      <c r="F13" s="15">
        <v>4</v>
      </c>
      <c r="G13" s="4">
        <v>0.98</v>
      </c>
      <c r="H13" s="4">
        <f t="shared" si="3"/>
        <v>3.92</v>
      </c>
      <c r="I13" s="23">
        <v>0.2056</v>
      </c>
      <c r="J13" s="4">
        <f t="shared" si="4"/>
        <v>1.1814879999999999</v>
      </c>
      <c r="K13" s="4">
        <f t="shared" si="5"/>
        <v>4.7259519999999995</v>
      </c>
    </row>
    <row r="14" spans="1:11" ht="30" x14ac:dyDescent="0.25">
      <c r="A14" s="7" t="s">
        <v>39</v>
      </c>
      <c r="B14" s="8" t="s">
        <v>5</v>
      </c>
      <c r="C14" s="8">
        <v>414</v>
      </c>
      <c r="D14" s="14" t="s">
        <v>29</v>
      </c>
      <c r="E14" s="8" t="s">
        <v>27</v>
      </c>
      <c r="F14" s="15">
        <v>4</v>
      </c>
      <c r="G14" s="4">
        <v>0.06</v>
      </c>
      <c r="H14" s="4">
        <f t="shared" si="3"/>
        <v>0.24</v>
      </c>
      <c r="I14" s="23">
        <v>0.2056</v>
      </c>
      <c r="J14" s="4">
        <f t="shared" si="4"/>
        <v>7.2335999999999998E-2</v>
      </c>
      <c r="K14" s="4">
        <f t="shared" si="5"/>
        <v>0.28934399999999999</v>
      </c>
    </row>
    <row r="15" spans="1:11" ht="110.25" customHeight="1" x14ac:dyDescent="0.25">
      <c r="A15" s="7" t="s">
        <v>40</v>
      </c>
      <c r="B15" s="49" t="s">
        <v>91</v>
      </c>
      <c r="C15" s="50"/>
      <c r="D15" s="16" t="s">
        <v>30</v>
      </c>
      <c r="E15" s="8" t="s">
        <v>23</v>
      </c>
      <c r="F15" s="15">
        <v>0.2</v>
      </c>
      <c r="G15" s="4">
        <v>14.99</v>
      </c>
      <c r="H15" s="4">
        <f t="shared" si="3"/>
        <v>2.9980000000000002</v>
      </c>
      <c r="I15" s="23">
        <v>0.2056</v>
      </c>
      <c r="J15" s="4">
        <f t="shared" si="4"/>
        <v>18.071944000000002</v>
      </c>
      <c r="K15" s="4">
        <f t="shared" si="5"/>
        <v>3.6143888000000004</v>
      </c>
    </row>
    <row r="16" spans="1:11" ht="20.25" customHeight="1" x14ac:dyDescent="0.25">
      <c r="A16" s="54" t="s">
        <v>14</v>
      </c>
      <c r="B16" s="54"/>
      <c r="C16" s="54"/>
      <c r="D16" s="54"/>
      <c r="E16" s="54"/>
      <c r="F16" s="54"/>
      <c r="G16" s="54"/>
      <c r="H16" s="17">
        <f>SUM(H10:H15)</f>
        <v>32.707999999999998</v>
      </c>
      <c r="I16" s="10"/>
      <c r="J16" s="8"/>
      <c r="K16" s="5">
        <f>SUM(K10:K15)</f>
        <v>39.432764800000001</v>
      </c>
    </row>
    <row r="17" spans="1:11" x14ac:dyDescent="0.25">
      <c r="A17" s="8">
        <v>3</v>
      </c>
      <c r="B17" s="54" t="s">
        <v>31</v>
      </c>
      <c r="C17" s="54"/>
      <c r="D17" s="54"/>
      <c r="E17" s="54"/>
      <c r="F17" s="54"/>
      <c r="G17" s="54"/>
      <c r="H17" s="54"/>
      <c r="I17" s="10"/>
      <c r="J17" s="8"/>
      <c r="K17" s="8"/>
    </row>
    <row r="18" spans="1:11" ht="62.1" customHeight="1" x14ac:dyDescent="0.25">
      <c r="A18" s="7" t="s">
        <v>41</v>
      </c>
      <c r="B18" s="57" t="s">
        <v>57</v>
      </c>
      <c r="C18" s="58"/>
      <c r="D18" s="11" t="s">
        <v>7</v>
      </c>
      <c r="E18" s="7" t="s">
        <v>6</v>
      </c>
      <c r="F18" s="8">
        <v>15</v>
      </c>
      <c r="G18" s="4">
        <v>13.5</v>
      </c>
      <c r="H18" s="4">
        <f t="shared" ref="H18:H25" si="6">F18*G18</f>
        <v>202.5</v>
      </c>
      <c r="I18" s="23">
        <v>0.1288</v>
      </c>
      <c r="J18" s="4">
        <f>G18+(G18*I18)</f>
        <v>15.238799999999999</v>
      </c>
      <c r="K18" s="4">
        <f>J18*F18</f>
        <v>228.58199999999999</v>
      </c>
    </row>
    <row r="19" spans="1:11" ht="44.25" customHeight="1" x14ac:dyDescent="0.25">
      <c r="A19" s="7" t="s">
        <v>42</v>
      </c>
      <c r="B19" s="57" t="s">
        <v>58</v>
      </c>
      <c r="C19" s="58"/>
      <c r="D19" s="11" t="s">
        <v>8</v>
      </c>
      <c r="E19" s="7" t="s">
        <v>6</v>
      </c>
      <c r="F19" s="8">
        <v>2</v>
      </c>
      <c r="G19" s="4">
        <v>67.5</v>
      </c>
      <c r="H19" s="4">
        <f t="shared" si="6"/>
        <v>135</v>
      </c>
      <c r="I19" s="23">
        <v>0.1288</v>
      </c>
      <c r="J19" s="4">
        <f t="shared" ref="J19:J25" si="7">G19+(G19*I19)</f>
        <v>76.194000000000003</v>
      </c>
      <c r="K19" s="4">
        <f t="shared" ref="K19:K25" si="8">J19*F19</f>
        <v>152.38800000000001</v>
      </c>
    </row>
    <row r="20" spans="1:11" ht="51.75" customHeight="1" x14ac:dyDescent="0.25">
      <c r="A20" s="7" t="s">
        <v>43</v>
      </c>
      <c r="B20" s="57" t="s">
        <v>59</v>
      </c>
      <c r="C20" s="58"/>
      <c r="D20" s="11" t="s">
        <v>9</v>
      </c>
      <c r="E20" s="7" t="s">
        <v>6</v>
      </c>
      <c r="F20" s="8">
        <v>2</v>
      </c>
      <c r="G20" s="4">
        <v>162.94999999999999</v>
      </c>
      <c r="H20" s="4">
        <f t="shared" si="6"/>
        <v>325.89999999999998</v>
      </c>
      <c r="I20" s="23">
        <v>0.1288</v>
      </c>
      <c r="J20" s="4">
        <f t="shared" si="7"/>
        <v>183.93795999999998</v>
      </c>
      <c r="K20" s="4">
        <f t="shared" si="8"/>
        <v>367.87591999999995</v>
      </c>
    </row>
    <row r="21" spans="1:11" ht="54" customHeight="1" x14ac:dyDescent="0.25">
      <c r="A21" s="7" t="s">
        <v>44</v>
      </c>
      <c r="B21" s="59" t="s">
        <v>60</v>
      </c>
      <c r="C21" s="60"/>
      <c r="D21" s="12" t="s">
        <v>49</v>
      </c>
      <c r="E21" s="7" t="s">
        <v>6</v>
      </c>
      <c r="F21" s="8">
        <v>1</v>
      </c>
      <c r="G21" s="4">
        <v>37.08</v>
      </c>
      <c r="H21" s="4">
        <f t="shared" si="6"/>
        <v>37.08</v>
      </c>
      <c r="I21" s="23">
        <v>0.1288</v>
      </c>
      <c r="J21" s="4">
        <f t="shared" si="7"/>
        <v>41.855903999999995</v>
      </c>
      <c r="K21" s="4">
        <f t="shared" si="8"/>
        <v>41.855903999999995</v>
      </c>
    </row>
    <row r="22" spans="1:11" ht="42.95" customHeight="1" x14ac:dyDescent="0.25">
      <c r="A22" s="7" t="s">
        <v>45</v>
      </c>
      <c r="B22" s="58" t="s">
        <v>15</v>
      </c>
      <c r="C22" s="58"/>
      <c r="D22" s="11" t="s">
        <v>10</v>
      </c>
      <c r="E22" s="7" t="s">
        <v>6</v>
      </c>
      <c r="F22" s="8">
        <v>1</v>
      </c>
      <c r="G22" s="4">
        <v>24.99</v>
      </c>
      <c r="H22" s="4">
        <f t="shared" si="6"/>
        <v>24.99</v>
      </c>
      <c r="I22" s="23">
        <v>0.1288</v>
      </c>
      <c r="J22" s="4">
        <f t="shared" si="7"/>
        <v>28.208711999999998</v>
      </c>
      <c r="K22" s="4">
        <f t="shared" si="8"/>
        <v>28.208711999999998</v>
      </c>
    </row>
    <row r="23" spans="1:11" ht="30.6" customHeight="1" x14ac:dyDescent="0.25">
      <c r="A23" s="7" t="s">
        <v>46</v>
      </c>
      <c r="B23" s="58" t="s">
        <v>15</v>
      </c>
      <c r="C23" s="58"/>
      <c r="D23" s="11" t="s">
        <v>11</v>
      </c>
      <c r="E23" s="7" t="s">
        <v>6</v>
      </c>
      <c r="F23" s="8">
        <v>2</v>
      </c>
      <c r="G23" s="4">
        <v>4.17</v>
      </c>
      <c r="H23" s="4">
        <f t="shared" si="6"/>
        <v>8.34</v>
      </c>
      <c r="I23" s="23">
        <v>0.1288</v>
      </c>
      <c r="J23" s="4">
        <f t="shared" si="7"/>
        <v>4.7070959999999999</v>
      </c>
      <c r="K23" s="4">
        <f t="shared" si="8"/>
        <v>9.4141919999999999</v>
      </c>
    </row>
    <row r="24" spans="1:11" ht="74.099999999999994" customHeight="1" x14ac:dyDescent="0.25">
      <c r="A24" s="7" t="s">
        <v>47</v>
      </c>
      <c r="B24" s="57" t="s">
        <v>61</v>
      </c>
      <c r="C24" s="58"/>
      <c r="D24" s="11" t="s">
        <v>12</v>
      </c>
      <c r="E24" s="7" t="s">
        <v>6</v>
      </c>
      <c r="F24" s="8">
        <v>2</v>
      </c>
      <c r="G24" s="4">
        <v>119</v>
      </c>
      <c r="H24" s="4">
        <f t="shared" si="6"/>
        <v>238</v>
      </c>
      <c r="I24" s="23">
        <v>0.1288</v>
      </c>
      <c r="J24" s="4">
        <f t="shared" si="7"/>
        <v>134.3272</v>
      </c>
      <c r="K24" s="4">
        <f t="shared" si="8"/>
        <v>268.65440000000001</v>
      </c>
    </row>
    <row r="25" spans="1:11" ht="46.5" customHeight="1" x14ac:dyDescent="0.25">
      <c r="A25" s="7" t="s">
        <v>48</v>
      </c>
      <c r="B25" s="59" t="s">
        <v>62</v>
      </c>
      <c r="C25" s="60"/>
      <c r="D25" s="11" t="s">
        <v>13</v>
      </c>
      <c r="E25" s="7" t="s">
        <v>6</v>
      </c>
      <c r="F25" s="8">
        <v>2</v>
      </c>
      <c r="G25" s="4">
        <v>250</v>
      </c>
      <c r="H25" s="4">
        <f t="shared" si="6"/>
        <v>500</v>
      </c>
      <c r="I25" s="23">
        <v>0.2316</v>
      </c>
      <c r="J25" s="4">
        <f t="shared" si="7"/>
        <v>307.89999999999998</v>
      </c>
      <c r="K25" s="4">
        <f t="shared" si="8"/>
        <v>615.79999999999995</v>
      </c>
    </row>
    <row r="26" spans="1:11" ht="24.75" customHeight="1" x14ac:dyDescent="0.25">
      <c r="A26" s="52" t="s">
        <v>14</v>
      </c>
      <c r="B26" s="52"/>
      <c r="C26" s="52"/>
      <c r="D26" s="52"/>
      <c r="E26" s="52"/>
      <c r="F26" s="52"/>
      <c r="G26" s="52"/>
      <c r="H26" s="4">
        <f>SUM(H18:H25)</f>
        <v>1471.81</v>
      </c>
      <c r="I26" s="23">
        <v>0.1288</v>
      </c>
      <c r="J26" s="8"/>
      <c r="K26" s="5">
        <f>SUM(K18:K25)</f>
        <v>1712.7791279999999</v>
      </c>
    </row>
    <row r="27" spans="1:11" ht="29.25" customHeight="1" x14ac:dyDescent="0.25">
      <c r="A27" s="51" t="s">
        <v>56</v>
      </c>
      <c r="B27" s="51"/>
      <c r="C27" s="51"/>
      <c r="D27" s="51"/>
      <c r="E27" s="51"/>
      <c r="F27" s="51"/>
      <c r="G27" s="51"/>
      <c r="H27" s="18">
        <f>H26+H16+H8</f>
        <v>1633.7996000000001</v>
      </c>
      <c r="I27" s="24"/>
      <c r="J27" s="25"/>
      <c r="K27" s="18">
        <f>K26+K16+K8</f>
        <v>1908.07378976</v>
      </c>
    </row>
    <row r="28" spans="1:11" ht="27" customHeight="1" x14ac:dyDescent="0.25">
      <c r="A28" s="51" t="s">
        <v>55</v>
      </c>
      <c r="B28" s="51"/>
      <c r="C28" s="51"/>
      <c r="D28" s="51"/>
      <c r="E28" s="51"/>
      <c r="F28" s="51"/>
      <c r="G28" s="51"/>
      <c r="H28" s="51"/>
      <c r="I28" s="51"/>
      <c r="J28" s="51"/>
      <c r="K28" s="18">
        <f>K27*12</f>
        <v>22896.885477119999</v>
      </c>
    </row>
    <row r="29" spans="1:11" ht="42" customHeight="1" x14ac:dyDescent="0.25"/>
    <row r="30" spans="1:11" ht="44.25" customHeight="1" x14ac:dyDescent="0.25"/>
    <row r="31" spans="1:11" ht="42.75" customHeight="1" x14ac:dyDescent="0.25"/>
    <row r="32" spans="1:11" ht="51.75" customHeight="1" x14ac:dyDescent="0.25"/>
    <row r="33" spans="2:8" ht="43.5" customHeight="1" x14ac:dyDescent="0.25"/>
    <row r="34" spans="2:8" ht="42.75" customHeight="1" x14ac:dyDescent="0.25"/>
    <row r="36" spans="2:8" x14ac:dyDescent="0.25">
      <c r="B36" s="1"/>
      <c r="C36" s="2"/>
      <c r="E36" s="2"/>
      <c r="F36" s="2"/>
      <c r="G36" s="6"/>
      <c r="H36" s="6"/>
    </row>
    <row r="37" spans="2:8" x14ac:dyDescent="0.25">
      <c r="B37" s="1"/>
      <c r="C37" s="2"/>
      <c r="E37" s="2"/>
      <c r="F37" s="2"/>
      <c r="G37" s="6"/>
      <c r="H37" s="6"/>
    </row>
    <row r="38" spans="2:8" x14ac:dyDescent="0.25">
      <c r="C38" s="2"/>
      <c r="E38" s="2"/>
      <c r="F38" s="2"/>
      <c r="G38" s="6"/>
      <c r="H38" s="3"/>
    </row>
    <row r="39" spans="2:8" x14ac:dyDescent="0.25">
      <c r="C39" s="2"/>
      <c r="E39" s="1"/>
      <c r="F39" s="2"/>
    </row>
  </sheetData>
  <mergeCells count="18">
    <mergeCell ref="A28:J28"/>
    <mergeCell ref="B20:C20"/>
    <mergeCell ref="B21:C21"/>
    <mergeCell ref="B19:C19"/>
    <mergeCell ref="B18:C18"/>
    <mergeCell ref="B25:C25"/>
    <mergeCell ref="B22:C22"/>
    <mergeCell ref="B23:C23"/>
    <mergeCell ref="B24:C24"/>
    <mergeCell ref="B15:C15"/>
    <mergeCell ref="A27:G27"/>
    <mergeCell ref="A26:G26"/>
    <mergeCell ref="A2:K2"/>
    <mergeCell ref="B17:H17"/>
    <mergeCell ref="A8:G8"/>
    <mergeCell ref="A16:G16"/>
    <mergeCell ref="B4:H4"/>
    <mergeCell ref="B9:H9"/>
  </mergeCells>
  <hyperlinks>
    <hyperlink ref="B15" r:id="rId1" display="https://www.amazon.com.br/Desengraxante-Pinheiro-Limpa-M%C3%A3os-Graxa/dp/B09CT9JD5L/ref=asc_df_B09CT9JD5L/?tag=googleshopp00-20&amp;linkCode=df0&amp;hvadid=379773092570&amp;hvpos=&amp;hvnetw=g&amp;hvrand=12435405899795306474&amp;hvpone=&amp;hvptwo=&amp;hvqmt=&amp;hvdev=c&amp;hvdvcmdl=&amp;hvlocint=&amp;hvlocphy=1001593&amp;hvtargid=pla-1719152169081&amp;psc=1" xr:uid="{E5CD83F2-939A-4E16-8AD1-C3E21A2C3DB7}"/>
    <hyperlink ref="B18" r:id="rId2" display="https://produto.mercadolivre.com.br/MLB-2202581237-corredica-de-nylon-para-porta-14-mm-atlas-schindler-_JM?matt_tool=14804773&amp;matt_word=&amp;matt_source=google&amp;matt_campaign_id=14302215543&amp;matt_ad_group_id=134553705348&amp;matt_match_type=&amp;matt_network=g&amp;matt_device=c&amp;matt_creative=539425529185&amp;matt_keyword=&amp;matt_ad_position=&amp;matt_ad_type=pla&amp;matt_merchant_id=233210327&amp;matt_product_id=MLB2202581237&amp;matt_product_partition_id=1404320022641&amp;matt_target_id=pla-1404320022641&amp;gclid=CjwKCAjwi8iXBhBeEiwAKbUofdrx6jAtvWvujwXwI7lxsaHz2wxXFGNlc6hZbmn2ihsHT7hBTv-WDhoCgNQQAvD_BwE" xr:uid="{3B807FE8-9177-4741-98E3-9D8D6A0CD608}"/>
    <hyperlink ref="B19" r:id="rId3" xr:uid="{960DE5C5-09ED-4451-A83C-622AA17A6E21}"/>
    <hyperlink ref="B20" r:id="rId4" display="https://produto.mercadolivre.com.br/MLB-2152646089-contato-externo-tv3-atlas-_JM?matt_tool=14804773&amp;matt_word=&amp;matt_source=google&amp;matt_campaign_id=14302215543&amp;matt_ad_group_id=134553705348&amp;matt_match_type=&amp;matt_network=g&amp;matt_device=c&amp;matt_creative=539425529185&amp;matt_keyword=&amp;matt_ad_position=&amp;matt_ad_type=pla&amp;matt_merchant_id=552765789&amp;matt_product_id=MLB2152646089&amp;matt_product_partition_id=1404320022641&amp;matt_target_id=pla-1404320022641&amp;gclid=CjwKCAjwi8iXBhBeEiwAKbUofZ-GHrSpsXMbmi1YOWUSlYTohxtKkCK_omA5XBz4Fr8-ArqvozOItBoCAZwQAvD_BwE" xr:uid="{841EE2DC-6B44-4669-823E-74FCF7F7DA41}"/>
    <hyperlink ref="B21" r:id="rId5" xr:uid="{1D62AD76-BF13-4E37-94B9-7B29C99ED471}"/>
    <hyperlink ref="B24" r:id="rId6" xr:uid="{AD831548-6074-42F0-BAE4-ABB998F3C682}"/>
    <hyperlink ref="B25" r:id="rId7" display="https://produto.mercadolivre.com.br/MLB-2665809811-rolete-guia-tubo-para-elevador-de-cremalheira-_JM?matt_tool=45029758&amp;matt_word=&amp;matt_source=google&amp;matt_campaign_id=14302215522&amp;matt_ad_group_id=134553699828&amp;matt_match_type=&amp;matt_network=g&amp;matt_device=c&amp;matt_creative=539425477825&amp;matt_keyword=&amp;matt_ad_position=&amp;matt_ad_type=pla&amp;matt_merchant_id=304629587&amp;matt_product_id=MLB2665809811&amp;matt_product_partition_id=1405369424543&amp;matt_target_id=pla-1405369424543&amp;gclid=CjwKCAjwi8iXBhBeEiwAKbUofTYtFGhc897LMFgxwq5ZaaDMfiSLjpy0W6hv-Mxi6DY29W6TjMYu1hoCTFAQAvD_BwE" xr:uid="{C1A33AC2-A3DC-4C8D-A9CC-6039DD853FD4}"/>
  </hyperlinks>
  <pageMargins left="0.511811024" right="0.511811024" top="0.78740157499999996" bottom="0.78740157499999996" header="0.31496062000000002" footer="0.31496062000000002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8BAC1-B8D8-4EE0-8375-E8F296D72274}">
  <dimension ref="C2:P34"/>
  <sheetViews>
    <sheetView topLeftCell="A10" workbookViewId="0">
      <selection activeCell="G25" sqref="G25"/>
    </sheetView>
  </sheetViews>
  <sheetFormatPr defaultRowHeight="15" x14ac:dyDescent="0.25"/>
  <sheetData>
    <row r="2" spans="6:16" ht="15.75" thickBot="1" x14ac:dyDescent="0.3"/>
    <row r="3" spans="6:16" x14ac:dyDescent="0.25">
      <c r="F3" s="26"/>
      <c r="G3" s="27"/>
      <c r="H3" s="27"/>
      <c r="I3" s="27"/>
      <c r="J3" s="27"/>
      <c r="K3" s="27"/>
      <c r="L3" s="27"/>
      <c r="M3" s="28"/>
    </row>
    <row r="4" spans="6:16" x14ac:dyDescent="0.25">
      <c r="F4" s="29"/>
      <c r="G4" s="30"/>
      <c r="H4" s="30"/>
      <c r="I4" s="30"/>
      <c r="J4" s="30"/>
      <c r="K4" s="30"/>
      <c r="L4" s="30"/>
      <c r="M4" s="31"/>
    </row>
    <row r="5" spans="6:16" x14ac:dyDescent="0.25">
      <c r="F5" s="29"/>
      <c r="G5" s="30"/>
      <c r="H5" s="30"/>
      <c r="I5" s="30"/>
      <c r="J5" s="30"/>
      <c r="K5" s="30"/>
      <c r="L5" s="30"/>
      <c r="M5" s="31"/>
    </row>
    <row r="6" spans="6:16" x14ac:dyDescent="0.25">
      <c r="F6" s="29"/>
      <c r="G6" s="30"/>
      <c r="H6" s="30"/>
      <c r="I6" s="30"/>
      <c r="J6" s="30"/>
      <c r="K6" s="30"/>
      <c r="L6" s="30"/>
      <c r="M6" s="31"/>
    </row>
    <row r="7" spans="6:16" x14ac:dyDescent="0.25">
      <c r="F7" s="29"/>
      <c r="G7" s="30"/>
      <c r="H7" s="30"/>
      <c r="I7" s="30"/>
      <c r="J7" s="30"/>
      <c r="K7" s="30"/>
      <c r="L7" s="30"/>
      <c r="M7" s="31"/>
    </row>
    <row r="8" spans="6:16" ht="15.75" thickBot="1" x14ac:dyDescent="0.3">
      <c r="F8" s="32"/>
      <c r="G8" s="33"/>
      <c r="H8" s="33"/>
      <c r="I8" s="33"/>
      <c r="J8" s="33"/>
      <c r="K8" s="33"/>
      <c r="L8" s="33"/>
      <c r="M8" s="34"/>
    </row>
    <row r="9" spans="6:16" ht="15.75" thickBot="1" x14ac:dyDescent="0.3">
      <c r="F9" s="35" t="s">
        <v>63</v>
      </c>
      <c r="G9" s="36">
        <f>(((((1+G11/100)*(1+G12/100)*(1+G13/100)*(1+G14/100))/(1-(G15/100))-1)*100))/100</f>
        <v>0.20556549442610694</v>
      </c>
      <c r="H9" s="37" t="s">
        <v>64</v>
      </c>
      <c r="I9" s="37"/>
      <c r="J9" s="37"/>
      <c r="K9" s="37"/>
      <c r="L9" s="37"/>
      <c r="M9" s="38"/>
    </row>
    <row r="10" spans="6:16" x14ac:dyDescent="0.25">
      <c r="F10" s="26" t="s">
        <v>65</v>
      </c>
      <c r="G10" s="27"/>
      <c r="H10" s="27"/>
      <c r="I10" s="27"/>
      <c r="J10" s="27"/>
      <c r="K10" s="27"/>
      <c r="L10" s="27"/>
      <c r="M10" s="28"/>
    </row>
    <row r="11" spans="6:16" x14ac:dyDescent="0.25">
      <c r="F11" s="39" t="s">
        <v>66</v>
      </c>
      <c r="G11" s="40">
        <v>3</v>
      </c>
      <c r="H11" s="30" t="s">
        <v>67</v>
      </c>
      <c r="I11" s="30"/>
      <c r="J11" s="30"/>
      <c r="K11" s="30"/>
      <c r="L11" s="30"/>
      <c r="M11" s="31"/>
    </row>
    <row r="12" spans="6:16" x14ac:dyDescent="0.25">
      <c r="F12" s="39" t="s">
        <v>68</v>
      </c>
      <c r="G12" s="40">
        <v>0.59</v>
      </c>
      <c r="H12" s="30" t="s">
        <v>69</v>
      </c>
      <c r="I12" s="30"/>
      <c r="J12" s="30"/>
      <c r="K12" s="30"/>
      <c r="L12" s="30"/>
      <c r="M12" s="31"/>
      <c r="O12" t="s">
        <v>70</v>
      </c>
      <c r="P12" s="41">
        <v>3</v>
      </c>
    </row>
    <row r="13" spans="6:16" x14ac:dyDescent="0.25">
      <c r="F13" s="39" t="s">
        <v>71</v>
      </c>
      <c r="G13" s="40">
        <f>0.8+0.97</f>
        <v>1.77</v>
      </c>
      <c r="H13" s="30" t="s">
        <v>72</v>
      </c>
      <c r="I13" s="30"/>
      <c r="J13" s="30"/>
      <c r="K13" s="30"/>
      <c r="L13" s="30"/>
      <c r="M13" s="31"/>
      <c r="O13" t="s">
        <v>73</v>
      </c>
      <c r="P13" s="41">
        <v>0.65</v>
      </c>
    </row>
    <row r="14" spans="6:16" x14ac:dyDescent="0.25">
      <c r="F14" s="39" t="s">
        <v>74</v>
      </c>
      <c r="G14" s="40">
        <v>6.16</v>
      </c>
      <c r="H14" s="30" t="s">
        <v>75</v>
      </c>
      <c r="I14" s="30"/>
      <c r="J14" s="30"/>
      <c r="K14" s="30"/>
      <c r="L14" s="30"/>
      <c r="M14" s="31"/>
      <c r="O14" t="s">
        <v>76</v>
      </c>
      <c r="P14" s="41">
        <v>3.5</v>
      </c>
    </row>
    <row r="15" spans="6:16" ht="15.75" thickBot="1" x14ac:dyDescent="0.3">
      <c r="F15" s="42" t="s">
        <v>77</v>
      </c>
      <c r="G15" s="43">
        <f>P16</f>
        <v>7.15</v>
      </c>
      <c r="H15" s="33" t="s">
        <v>78</v>
      </c>
      <c r="I15" s="33"/>
      <c r="J15" s="33"/>
      <c r="K15" s="33"/>
      <c r="L15" s="33"/>
      <c r="M15" s="34"/>
      <c r="O15" t="s">
        <v>79</v>
      </c>
      <c r="P15" s="41">
        <v>0</v>
      </c>
    </row>
    <row r="16" spans="6:16" x14ac:dyDescent="0.25">
      <c r="O16" t="s">
        <v>80</v>
      </c>
      <c r="P16" s="41">
        <f>SUM(P12:P15)</f>
        <v>7.15</v>
      </c>
    </row>
    <row r="17" spans="3:16" x14ac:dyDescent="0.25">
      <c r="C17" s="30"/>
      <c r="D17" s="30"/>
      <c r="F17" s="30"/>
      <c r="G17" s="30"/>
      <c r="H17" s="30"/>
      <c r="I17" s="30"/>
      <c r="J17" s="30"/>
      <c r="K17" s="30"/>
      <c r="L17" s="30"/>
      <c r="M17" s="30"/>
      <c r="N17" s="30"/>
      <c r="O17" s="30"/>
    </row>
    <row r="18" spans="3:16" ht="15.75" thickBot="1" x14ac:dyDescent="0.3">
      <c r="C18" s="30"/>
      <c r="D18" s="30"/>
      <c r="F18" s="30"/>
      <c r="G18" s="30"/>
      <c r="H18" s="30"/>
      <c r="I18" s="30"/>
      <c r="J18" s="30"/>
      <c r="K18" s="30"/>
      <c r="L18" s="30"/>
      <c r="M18" s="30"/>
      <c r="N18" s="30"/>
      <c r="O18" s="30"/>
    </row>
    <row r="19" spans="3:16" x14ac:dyDescent="0.25">
      <c r="C19" s="30"/>
      <c r="D19" s="30"/>
      <c r="F19" s="26"/>
      <c r="G19" s="27"/>
      <c r="H19" s="27"/>
      <c r="I19" s="27"/>
      <c r="J19" s="27"/>
      <c r="K19" s="27"/>
      <c r="L19" s="27"/>
      <c r="M19" s="28"/>
      <c r="N19" s="30"/>
      <c r="O19" s="30"/>
    </row>
    <row r="20" spans="3:16" x14ac:dyDescent="0.25">
      <c r="C20" s="30"/>
      <c r="D20" s="30"/>
      <c r="F20" s="29"/>
      <c r="G20" s="30"/>
      <c r="H20" s="30"/>
      <c r="I20" s="30"/>
      <c r="J20" s="30"/>
      <c r="K20" s="30"/>
      <c r="L20" s="30"/>
      <c r="M20" s="31"/>
      <c r="N20" s="30"/>
      <c r="O20" s="30"/>
    </row>
    <row r="21" spans="3:16" x14ac:dyDescent="0.25">
      <c r="C21" s="30"/>
      <c r="D21" s="30"/>
      <c r="F21" s="29"/>
      <c r="G21" s="30"/>
      <c r="H21" s="30"/>
      <c r="I21" s="30"/>
      <c r="J21" s="30"/>
      <c r="K21" s="30"/>
      <c r="L21" s="30"/>
      <c r="M21" s="31"/>
      <c r="N21" s="30"/>
      <c r="O21" s="30"/>
    </row>
    <row r="22" spans="3:16" x14ac:dyDescent="0.25">
      <c r="C22" s="30"/>
      <c r="D22" s="30"/>
      <c r="F22" s="29"/>
      <c r="G22" s="30"/>
      <c r="H22" s="30"/>
      <c r="I22" s="30"/>
      <c r="J22" s="30"/>
      <c r="K22" s="30"/>
      <c r="L22" s="30"/>
      <c r="M22" s="31"/>
      <c r="N22" s="30"/>
      <c r="O22" s="30"/>
    </row>
    <row r="23" spans="3:16" x14ac:dyDescent="0.25">
      <c r="C23" s="30"/>
      <c r="D23" s="30"/>
      <c r="F23" s="29"/>
      <c r="G23" s="30"/>
      <c r="H23" s="30"/>
      <c r="I23" s="30"/>
      <c r="J23" s="30"/>
      <c r="K23" s="30"/>
      <c r="L23" s="30"/>
      <c r="M23" s="31"/>
      <c r="N23" s="30"/>
      <c r="O23" s="30"/>
    </row>
    <row r="24" spans="3:16" ht="15.75" thickBot="1" x14ac:dyDescent="0.3">
      <c r="C24" s="30"/>
      <c r="D24" s="30"/>
      <c r="F24" s="32"/>
      <c r="G24" s="33"/>
      <c r="H24" s="33"/>
      <c r="I24" s="33"/>
      <c r="J24" s="33"/>
      <c r="K24" s="33"/>
      <c r="L24" s="33"/>
      <c r="M24" s="34"/>
      <c r="N24" s="30"/>
      <c r="O24" s="30"/>
    </row>
    <row r="25" spans="3:16" ht="15.75" thickBot="1" x14ac:dyDescent="0.3">
      <c r="C25" s="30"/>
      <c r="D25" s="30"/>
      <c r="F25" s="35" t="s">
        <v>81</v>
      </c>
      <c r="G25" s="36">
        <f>(((((1+G27/100)*(1+G28/100)*(1+G29/100)*(1+G30/100))/(1-(G31/100))-1)*100))/100</f>
        <v>0.12878620043157785</v>
      </c>
      <c r="H25" s="37" t="s">
        <v>82</v>
      </c>
      <c r="I25" s="37"/>
      <c r="J25" s="37"/>
      <c r="K25" s="37"/>
      <c r="L25" s="37"/>
      <c r="M25" s="38"/>
      <c r="N25" s="30"/>
      <c r="O25" s="30"/>
    </row>
    <row r="26" spans="3:16" x14ac:dyDescent="0.25">
      <c r="C26" s="30"/>
      <c r="D26" s="30"/>
      <c r="F26" s="26" t="s">
        <v>65</v>
      </c>
      <c r="G26" s="27"/>
      <c r="H26" s="27"/>
      <c r="I26" s="27"/>
      <c r="J26" s="27"/>
      <c r="K26" s="27"/>
      <c r="L26" s="27"/>
      <c r="M26" s="28"/>
      <c r="N26" s="30"/>
      <c r="O26" t="s">
        <v>70</v>
      </c>
      <c r="P26" s="41">
        <v>3</v>
      </c>
    </row>
    <row r="27" spans="3:16" x14ac:dyDescent="0.25">
      <c r="C27" s="30"/>
      <c r="D27" s="30"/>
      <c r="F27" s="39" t="s">
        <v>66</v>
      </c>
      <c r="G27" s="40">
        <v>2.74</v>
      </c>
      <c r="H27" s="30" t="s">
        <v>67</v>
      </c>
      <c r="I27" s="30"/>
      <c r="J27" s="30"/>
      <c r="K27" s="30"/>
      <c r="L27" s="30"/>
      <c r="M27" s="31"/>
      <c r="N27" s="30"/>
      <c r="O27" t="s">
        <v>73</v>
      </c>
      <c r="P27" s="41">
        <v>0.65</v>
      </c>
    </row>
    <row r="28" spans="3:16" x14ac:dyDescent="0.25">
      <c r="C28" s="30"/>
      <c r="D28" s="30"/>
      <c r="F28" s="39" t="s">
        <v>68</v>
      </c>
      <c r="G28" s="40">
        <v>0.75</v>
      </c>
      <c r="H28" s="30" t="s">
        <v>69</v>
      </c>
      <c r="I28" s="30"/>
      <c r="J28" s="30"/>
      <c r="K28" s="30"/>
      <c r="L28" s="30"/>
      <c r="M28" s="31"/>
      <c r="N28" s="30"/>
      <c r="O28" t="s">
        <v>76</v>
      </c>
      <c r="P28" s="41">
        <v>0</v>
      </c>
    </row>
    <row r="29" spans="3:16" x14ac:dyDescent="0.25">
      <c r="C29" s="30"/>
      <c r="D29" s="30"/>
      <c r="F29" s="39" t="s">
        <v>71</v>
      </c>
      <c r="G29" s="40">
        <v>0.69</v>
      </c>
      <c r="H29" s="30" t="s">
        <v>72</v>
      </c>
      <c r="I29" s="30"/>
      <c r="J29" s="30"/>
      <c r="K29" s="30"/>
      <c r="L29" s="30"/>
      <c r="M29" s="31"/>
      <c r="N29" s="30"/>
      <c r="O29" t="s">
        <v>79</v>
      </c>
      <c r="P29" s="41">
        <v>0</v>
      </c>
    </row>
    <row r="30" spans="3:16" x14ac:dyDescent="0.25">
      <c r="C30" s="30"/>
      <c r="D30" s="30"/>
      <c r="F30" s="39" t="s">
        <v>74</v>
      </c>
      <c r="G30" s="40">
        <v>4.3499999999999996</v>
      </c>
      <c r="H30" s="30" t="s">
        <v>75</v>
      </c>
      <c r="I30" s="30"/>
      <c r="J30" s="30"/>
      <c r="K30" s="30"/>
      <c r="L30" s="30"/>
      <c r="M30" s="31"/>
      <c r="N30" s="30"/>
      <c r="O30" t="s">
        <v>80</v>
      </c>
      <c r="P30" s="41">
        <f>SUM(P26:P29)</f>
        <v>3.65</v>
      </c>
    </row>
    <row r="31" spans="3:16" ht="15.75" thickBot="1" x14ac:dyDescent="0.3">
      <c r="C31" s="30"/>
      <c r="D31" s="30"/>
      <c r="F31" s="42" t="s">
        <v>77</v>
      </c>
      <c r="G31" s="43">
        <f>P30</f>
        <v>3.65</v>
      </c>
      <c r="H31" s="33" t="s">
        <v>78</v>
      </c>
      <c r="I31" s="33"/>
      <c r="J31" s="33"/>
      <c r="K31" s="33"/>
      <c r="L31" s="33"/>
      <c r="M31" s="34"/>
      <c r="N31" s="30"/>
      <c r="O31" s="30"/>
    </row>
    <row r="32" spans="3:16" x14ac:dyDescent="0.25">
      <c r="C32" s="30"/>
      <c r="D32" s="30"/>
      <c r="F32" s="30"/>
      <c r="G32" s="30"/>
      <c r="H32" s="30"/>
      <c r="I32" s="30"/>
      <c r="J32" s="30"/>
      <c r="K32" s="30"/>
      <c r="L32" s="30"/>
      <c r="M32" s="30"/>
      <c r="N32" s="30"/>
      <c r="O32" s="30"/>
    </row>
    <row r="33" spans="3:4" x14ac:dyDescent="0.25">
      <c r="C33" s="30"/>
      <c r="D33" s="30"/>
    </row>
    <row r="34" spans="3:4" x14ac:dyDescent="0.25">
      <c r="C34" s="30"/>
      <c r="D34" s="30"/>
    </row>
  </sheetData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2DF4E-8077-4E3F-B257-3AF5ABE63E99}">
  <dimension ref="B1:I1"/>
  <sheetViews>
    <sheetView topLeftCell="A19" workbookViewId="0">
      <selection activeCell="J20" sqref="J20"/>
    </sheetView>
  </sheetViews>
  <sheetFormatPr defaultRowHeight="15" x14ac:dyDescent="0.25"/>
  <sheetData>
    <row r="1" spans="2:9" ht="15.75" thickBot="1" x14ac:dyDescent="0.3">
      <c r="B1" s="61" t="s">
        <v>52</v>
      </c>
      <c r="C1" s="62"/>
      <c r="D1" s="62"/>
      <c r="E1" s="62"/>
      <c r="F1" s="62"/>
      <c r="G1" s="62"/>
      <c r="H1" s="62"/>
      <c r="I1" s="63"/>
    </row>
  </sheetData>
  <mergeCells count="1">
    <mergeCell ref="B1:I1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9C9D9-0761-42C8-9CC9-188F5090EBFE}">
  <dimension ref="C3:G6"/>
  <sheetViews>
    <sheetView workbookViewId="0">
      <selection activeCell="G6" sqref="G6"/>
    </sheetView>
  </sheetViews>
  <sheetFormatPr defaultRowHeight="15" x14ac:dyDescent="0.25"/>
  <cols>
    <col min="3" max="3" width="16.28515625" customWidth="1"/>
    <col min="5" max="5" width="17.140625" bestFit="1" customWidth="1"/>
    <col min="7" max="7" width="17.140625" bestFit="1" customWidth="1"/>
  </cols>
  <sheetData>
    <row r="3" spans="3:7" x14ac:dyDescent="0.25">
      <c r="C3" s="64" t="s">
        <v>83</v>
      </c>
      <c r="D3" s="64"/>
      <c r="E3" s="64"/>
      <c r="F3" s="64"/>
      <c r="G3" s="64"/>
    </row>
    <row r="4" spans="3:7" ht="27" customHeight="1" x14ac:dyDescent="0.25">
      <c r="C4" s="44" t="s">
        <v>17</v>
      </c>
      <c r="D4" s="44" t="s">
        <v>85</v>
      </c>
      <c r="E4" s="44" t="s">
        <v>88</v>
      </c>
      <c r="F4" s="44" t="s">
        <v>87</v>
      </c>
      <c r="G4" s="44" t="s">
        <v>89</v>
      </c>
    </row>
    <row r="5" spans="3:7" ht="32.1" customHeight="1" x14ac:dyDescent="0.25">
      <c r="C5" s="44" t="s">
        <v>84</v>
      </c>
      <c r="D5" s="44" t="s">
        <v>86</v>
      </c>
      <c r="E5" s="45">
        <f>'SINAPI E OUTROS'!K27</f>
        <v>1908.07378976</v>
      </c>
      <c r="F5" s="46">
        <v>12</v>
      </c>
      <c r="G5" s="47">
        <f>F5*E5</f>
        <v>22896.885477119999</v>
      </c>
    </row>
    <row r="6" spans="3:7" x14ac:dyDescent="0.25">
      <c r="G6" s="48"/>
    </row>
  </sheetData>
  <mergeCells count="1">
    <mergeCell ref="C3:G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SINAPI E OUTROS</vt:lpstr>
      <vt:lpstr>BDI</vt:lpstr>
      <vt:lpstr>ACÓRDÃO TCU</vt:lpstr>
      <vt:lpstr>RESUMO</vt:lpstr>
      <vt:lpstr>bdir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Josue Menezes Vieira</cp:lastModifiedBy>
  <dcterms:created xsi:type="dcterms:W3CDTF">2022-03-24T00:26:47Z</dcterms:created>
  <dcterms:modified xsi:type="dcterms:W3CDTF">2023-02-08T16:24:24Z</dcterms:modified>
  <cp:category/>
</cp:coreProperties>
</file>