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PL 2016\EDITAIS\TOMADA DE PREÇO\Reforma Brisa e Fachada\"/>
    </mc:Choice>
  </mc:AlternateContent>
  <bookViews>
    <workbookView xWindow="-2055" yWindow="675" windowWidth="19440" windowHeight="8415" activeTab="2"/>
  </bookViews>
  <sheets>
    <sheet name="Planilha" sheetId="23" r:id="rId1"/>
    <sheet name="BDI" sheetId="22" r:id="rId2"/>
    <sheet name="Cronograma" sheetId="19" r:id="rId3"/>
  </sheets>
  <definedNames>
    <definedName name="_xlnm.Print_Area" localSheetId="1">BDI!$D$1:$K$41</definedName>
    <definedName name="_xlnm.Print_Area" localSheetId="2">Cronograma!$B$2:$K$35</definedName>
    <definedName name="_xlnm.Print_Area" localSheetId="0">Planilha!$A$1:$J$36</definedName>
  </definedNames>
  <calcPr calcId="152511"/>
  <fileRecoveryPr autoRecover="0"/>
</workbook>
</file>

<file path=xl/calcChain.xml><?xml version="1.0" encoding="utf-8"?>
<calcChain xmlns="http://schemas.openxmlformats.org/spreadsheetml/2006/main">
  <c r="F21" i="19" l="1"/>
  <c r="F18" i="19"/>
  <c r="K20" i="19" s="1"/>
  <c r="F15" i="19"/>
  <c r="F12" i="19"/>
  <c r="F9" i="19"/>
  <c r="E5" i="19"/>
  <c r="F24" i="23"/>
  <c r="J26" i="23"/>
  <c r="J32" i="23"/>
  <c r="I31" i="23"/>
  <c r="J31" i="23" s="1"/>
  <c r="I27" i="23"/>
  <c r="J17" i="23"/>
  <c r="J18" i="23"/>
  <c r="F30" i="23"/>
  <c r="J30" i="23" s="1"/>
  <c r="I10" i="23"/>
  <c r="F28" i="23"/>
  <c r="J28" i="23" s="1"/>
  <c r="I13" i="23"/>
  <c r="J13" i="23" s="1"/>
  <c r="J19" i="23"/>
  <c r="J27" i="23"/>
  <c r="F25" i="23"/>
  <c r="F29" i="23"/>
  <c r="J29" i="23" s="1"/>
  <c r="J23" i="23"/>
  <c r="J6" i="23"/>
  <c r="I7" i="23"/>
  <c r="J7" i="23" s="1"/>
  <c r="I6" i="23"/>
  <c r="J16" i="23"/>
  <c r="H20" i="19" l="1"/>
  <c r="I20" i="19"/>
  <c r="J20" i="19"/>
  <c r="J5" i="23"/>
  <c r="J24" i="23"/>
  <c r="J25" i="23"/>
  <c r="J20" i="23"/>
  <c r="J12" i="23"/>
  <c r="F10" i="23"/>
  <c r="J10" i="23" s="1"/>
  <c r="J11" i="23"/>
  <c r="J9" i="23"/>
  <c r="J22" i="23" l="1"/>
  <c r="J8" i="23"/>
  <c r="J21" i="23" l="1"/>
  <c r="I35" i="23"/>
  <c r="J33" i="23"/>
  <c r="J15" i="23"/>
  <c r="J14" i="23" l="1"/>
  <c r="J34" i="23" s="1"/>
  <c r="J36" i="23" s="1"/>
  <c r="G41" i="22"/>
  <c r="G36" i="22"/>
  <c r="G28" i="22"/>
  <c r="E10" i="22"/>
  <c r="H14" i="19" l="1"/>
  <c r="K23" i="19"/>
  <c r="J11" i="19" l="1"/>
  <c r="I23" i="19"/>
  <c r="J23" i="19"/>
  <c r="J24" i="19" l="1"/>
  <c r="K11" i="19"/>
  <c r="K24" i="19" s="1"/>
  <c r="I11" i="19"/>
  <c r="I24" i="19" s="1"/>
  <c r="H11" i="19"/>
  <c r="K17" i="19"/>
  <c r="I17" i="19"/>
  <c r="F25" i="19"/>
  <c r="E34" i="19" s="1"/>
  <c r="D34" i="19" s="1"/>
  <c r="J17" i="19"/>
  <c r="H17" i="19"/>
  <c r="E32" i="19" l="1"/>
  <c r="H24" i="19"/>
  <c r="E30" i="19" s="1"/>
  <c r="D30" i="19" s="1"/>
  <c r="E31" i="19"/>
  <c r="D31" i="19" s="1"/>
  <c r="K26" i="19"/>
  <c r="D32" i="19"/>
  <c r="J26" i="19"/>
  <c r="I26" i="19" l="1"/>
  <c r="H25" i="19"/>
  <c r="H26" i="19" s="1"/>
  <c r="H27" i="19" s="1"/>
  <c r="E33" i="19"/>
  <c r="D33" i="19" s="1"/>
  <c r="D35" i="19" s="1"/>
  <c r="I27" i="19" l="1"/>
  <c r="J27" i="19" s="1"/>
  <c r="K27" i="19" s="1"/>
  <c r="E35" i="19"/>
  <c r="I25" i="19"/>
  <c r="J25" i="19" s="1"/>
  <c r="K25" i="19" s="1"/>
  <c r="D21" i="19" s="1"/>
  <c r="D9" i="19" l="1"/>
  <c r="E9" i="19" s="1"/>
  <c r="D18" i="19"/>
  <c r="D15" i="19"/>
  <c r="D12" i="19"/>
  <c r="E12" i="19" l="1"/>
  <c r="E15" i="19" s="1"/>
  <c r="E18" i="19" s="1"/>
  <c r="E21" i="19" s="1"/>
</calcChain>
</file>

<file path=xl/sharedStrings.xml><?xml version="1.0" encoding="utf-8"?>
<sst xmlns="http://schemas.openxmlformats.org/spreadsheetml/2006/main" count="216" uniqueCount="172">
  <si>
    <t>% parcial</t>
  </si>
  <si>
    <t>% acumul.</t>
  </si>
  <si>
    <t>DATA:</t>
  </si>
  <si>
    <t>Desembolso mensal</t>
  </si>
  <si>
    <t>Desembolso acumulado</t>
  </si>
  <si>
    <t>Porcentagem mensal</t>
  </si>
  <si>
    <t>Porcentagem acumulada</t>
  </si>
  <si>
    <t>barra</t>
  </si>
  <si>
    <t>R$</t>
  </si>
  <si>
    <t>Limpeza final da obra</t>
  </si>
  <si>
    <t>Total do Item</t>
  </si>
  <si>
    <t>Item</t>
  </si>
  <si>
    <t>Descrição</t>
  </si>
  <si>
    <t>Unidade</t>
  </si>
  <si>
    <t>Quantidade</t>
  </si>
  <si>
    <t>1.0</t>
  </si>
  <si>
    <t>2.0</t>
  </si>
  <si>
    <t>3.0</t>
  </si>
  <si>
    <t>4.0</t>
  </si>
  <si>
    <t>m²</t>
  </si>
  <si>
    <t>Mão-de-obra</t>
  </si>
  <si>
    <t>un</t>
  </si>
  <si>
    <t>Material</t>
  </si>
  <si>
    <t>Obra:</t>
  </si>
  <si>
    <t>Local:</t>
  </si>
  <si>
    <t>BDI</t>
  </si>
  <si>
    <t>LEIS SOCIAIS</t>
  </si>
  <si>
    <t>%</t>
  </si>
  <si>
    <t>h</t>
  </si>
  <si>
    <t>B D I</t>
  </si>
  <si>
    <t>BENEFÍCIOS E DESPESAS INDIRETAS</t>
  </si>
  <si>
    <t>COMPONENTE</t>
  </si>
  <si>
    <t>INCIDÊNCIA</t>
  </si>
  <si>
    <t>A</t>
  </si>
  <si>
    <t>DESPESAS INDIRETAS</t>
  </si>
  <si>
    <t>Administração Central</t>
  </si>
  <si>
    <t>Seguros + Garantias</t>
  </si>
  <si>
    <t>Riscos</t>
  </si>
  <si>
    <t>Despesas Financeiras</t>
  </si>
  <si>
    <t>B</t>
  </si>
  <si>
    <t>TRIBUTOS</t>
  </si>
  <si>
    <t>COFINS - Contribuição financiamento seguridade social</t>
  </si>
  <si>
    <t>PIS - Programa de Integração Social</t>
  </si>
  <si>
    <t>ISS - Imposto sobre serviço de qualquer natureza</t>
  </si>
  <si>
    <t>Contribuição Previdenciária sobre Receita Bruta</t>
  </si>
  <si>
    <t>C</t>
  </si>
  <si>
    <t>BONIFICAÇÃO</t>
  </si>
  <si>
    <t>Lucro</t>
  </si>
  <si>
    <t>de 1 a 30 dias</t>
  </si>
  <si>
    <t>de 31a 60 dias</t>
  </si>
  <si>
    <t>de 61 a 90 dias</t>
  </si>
  <si>
    <t>de 91 a 120 dias</t>
  </si>
  <si>
    <t>1º Mês</t>
  </si>
  <si>
    <t>2º Mês</t>
  </si>
  <si>
    <t>Placa da obra</t>
  </si>
  <si>
    <t>Administração da Obra</t>
  </si>
  <si>
    <t>SINAPI (9537)</t>
  </si>
  <si>
    <t>SINAPI (74209/001)</t>
  </si>
  <si>
    <t>Encarregado geral</t>
  </si>
  <si>
    <t>SINAPI (90778)</t>
  </si>
  <si>
    <t>SINAPI (90776)</t>
  </si>
  <si>
    <t>-</t>
  </si>
  <si>
    <t>TOTAL DA OBRA</t>
  </si>
  <si>
    <t xml:space="preserve">Total </t>
  </si>
  <si>
    <t>ADMINISTRAÇÃO DA OBRA</t>
  </si>
  <si>
    <t>LIMPEZA DA OBRA</t>
  </si>
  <si>
    <t>Total do item</t>
  </si>
  <si>
    <t>SAUN, Q. 1 BL. B</t>
  </si>
  <si>
    <t>3° Mês</t>
  </si>
  <si>
    <t>4° Mês</t>
  </si>
  <si>
    <t>Discriminação</t>
  </si>
  <si>
    <t xml:space="preserve">Item </t>
  </si>
  <si>
    <t>1ª Medição</t>
  </si>
  <si>
    <t>2ª Medição</t>
  </si>
  <si>
    <t>3ª Medição</t>
  </si>
  <si>
    <t>4ª Medição</t>
  </si>
  <si>
    <t>Após Termo de Recebimento Definitivo</t>
  </si>
  <si>
    <t>% por medição</t>
  </si>
  <si>
    <t>Valor Medição</t>
  </si>
  <si>
    <t>TOTAL</t>
  </si>
  <si>
    <t>Medições</t>
  </si>
  <si>
    <t>LIMPEZA DA FACHADA DE CONCRETO DNPM/SEDE/DF</t>
  </si>
  <si>
    <t>Hidrojateamento de alta pressão</t>
  </si>
  <si>
    <t>SINAPI (73806/001)</t>
  </si>
  <si>
    <t>SINAPI (73978/001)</t>
  </si>
  <si>
    <t>3.1</t>
  </si>
  <si>
    <t>3.2</t>
  </si>
  <si>
    <t>3.3</t>
  </si>
  <si>
    <t>3.4</t>
  </si>
  <si>
    <t>LIMPEZA DA FACHADE DE CONCRETO</t>
  </si>
  <si>
    <t>CRONOGRAMA FÍSICO-FINANCEIRO - LIMPEZA DAFACHADA DE CONCRETO DNPM SEDE</t>
  </si>
  <si>
    <t>Limpeza da fachada de concreto - DNPM Sede, Brasília-DF</t>
  </si>
  <si>
    <t>3.5</t>
  </si>
  <si>
    <t>3.6</t>
  </si>
  <si>
    <t>SINAPI (84677)</t>
  </si>
  <si>
    <t>Mercado</t>
  </si>
  <si>
    <t xml:space="preserve">LDI = </t>
  </si>
  <si>
    <t>onde,</t>
  </si>
  <si>
    <t>AC</t>
  </si>
  <si>
    <t>taxa de rateio da administração central</t>
  </si>
  <si>
    <t>DF</t>
  </si>
  <si>
    <t>taxas de despesas financeiras</t>
  </si>
  <si>
    <t>R</t>
  </si>
  <si>
    <t>taxa de risco, seguro e garantia do empreendimento</t>
  </si>
  <si>
    <t>L</t>
  </si>
  <si>
    <t>taxa de lucro</t>
  </si>
  <si>
    <t>I</t>
  </si>
  <si>
    <t>taxa de tributos (COFINS, PIS, ISS, CPRB)</t>
  </si>
  <si>
    <t>Engenheiro civil de obra pleno</t>
  </si>
  <si>
    <t>Serviços Preliminares</t>
  </si>
  <si>
    <t>2.1</t>
  </si>
  <si>
    <t>2.2</t>
  </si>
  <si>
    <t>unid.</t>
  </si>
  <si>
    <t>Serviços de recuperação estrutural</t>
  </si>
  <si>
    <t>Limpeza da fachada de concreto</t>
  </si>
  <si>
    <t>Exame da estrutura por meio de percussão, para determinação das áreas onde o concreto se apresenta choco ou determinado.</t>
  </si>
  <si>
    <t>Corte de todo concreto deteriorado, por meios manuais ou mecânicos, até atingir a homogeneidade do concreto original.</t>
  </si>
  <si>
    <t>Injeção de adesivo estrutural líquido à base de resinas epoxídicas.</t>
  </si>
  <si>
    <t>Recuperação estrutural das juntas de dilatação.</t>
  </si>
  <si>
    <t>m</t>
  </si>
  <si>
    <t>2.3</t>
  </si>
  <si>
    <t>2.4</t>
  </si>
  <si>
    <t>Aplicação de sistema protetor a base de verniz AB, Sb e SF</t>
  </si>
  <si>
    <t>5.0</t>
  </si>
  <si>
    <t>4.1</t>
  </si>
  <si>
    <t>4.3</t>
  </si>
  <si>
    <t>4.4</t>
  </si>
  <si>
    <t>4.5</t>
  </si>
  <si>
    <t>Retirada e reinstalação de letreiro em aço inox</t>
  </si>
  <si>
    <t>Limpeza do letreiro em aço inoxidável</t>
  </si>
  <si>
    <t>2.5</t>
  </si>
  <si>
    <t>4.6</t>
  </si>
  <si>
    <t>4.7</t>
  </si>
  <si>
    <t>4.9</t>
  </si>
  <si>
    <t>4.10</t>
  </si>
  <si>
    <t>Tratamento de realcalinização e silicatização do concreto</t>
  </si>
  <si>
    <t>SINAPI (73618)</t>
  </si>
  <si>
    <t>Proteções aos locais de trabalho com tela de nylon, com reutilizações.</t>
  </si>
  <si>
    <t>Andaimes tubulares tipo fachadeiro sobre os quais serão montadas plataformas de madeira, para permitir o acesso e a locomoção de pessoal e material junto às frentes de serviço, com proteção (com reutilizações).</t>
  </si>
  <si>
    <t>SINAPI (73804/001)</t>
  </si>
  <si>
    <t>Custo unitário</t>
  </si>
  <si>
    <t>Sinalizações de área</t>
  </si>
  <si>
    <t>SINAPI (85423)</t>
  </si>
  <si>
    <t>SINAPI SETEMBRO/2016</t>
  </si>
  <si>
    <t>SINAPI (74086/001)</t>
  </si>
  <si>
    <t>SINAPI (85364)</t>
  </si>
  <si>
    <t>SINAPI (84084)</t>
  </si>
  <si>
    <t>Substituição de armaduras comprometidas</t>
  </si>
  <si>
    <t>Tratamento das armaduras aproveitáveis com a aplicação e produto inibidor de oxidação, de base mineral e monocomponente</t>
  </si>
  <si>
    <t>kg</t>
  </si>
  <si>
    <t>TOTAL DA  OBRA SEM BDI</t>
  </si>
  <si>
    <t>SINAPI (88240)</t>
  </si>
  <si>
    <t>SINAPI (74064/001)</t>
  </si>
  <si>
    <t>Aplicação de hidrofugante em concreto</t>
  </si>
  <si>
    <t>SINAPI (73656)</t>
  </si>
  <si>
    <t>SINAPI (83730)</t>
  </si>
  <si>
    <t>SINAPI (91515)</t>
  </si>
  <si>
    <t>SINAPI (84123)</t>
  </si>
  <si>
    <t>Estucamento fachada de concreto</t>
  </si>
  <si>
    <t>Lixamento do concreto aparente</t>
  </si>
  <si>
    <t>SINAPI (92770+88317)</t>
  </si>
  <si>
    <t>3.7</t>
  </si>
  <si>
    <t>4.2</t>
  </si>
  <si>
    <t>4.8</t>
  </si>
  <si>
    <t>Remoção da camada superficial de baixa resistência.</t>
  </si>
  <si>
    <t>Apicoamento superficial, para regularização do corte do concreto</t>
  </si>
  <si>
    <t>SINAPI (73616)</t>
  </si>
  <si>
    <t>m³</t>
  </si>
  <si>
    <t>Limpeza das armaduras (jateamento abrasivo)</t>
  </si>
  <si>
    <t>Recomposição de cavidades com argamassa tixotrópica (grauteamento)</t>
  </si>
  <si>
    <t>SERVIÇOS DE RECUPERAÇÃO ESTRUTURAL</t>
  </si>
  <si>
    <t>SERVIÇOS PRELIMINARES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</si>
</sst>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&quot;R$&quot;#,##0_);\(&quot;R$&quot;#,##0\)"/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(&quot;R$ &quot;* #,##0.00_);_(&quot;R$ &quot;* \(#,##0.00\);_(&quot;R$ &quot;* &quot;-&quot;??_);_(@_)"/>
    <numFmt numFmtId="167" formatCode="&quot;R$ &quot;#,##0.00"/>
    <numFmt numFmtId="168" formatCode="0.0000"/>
    <numFmt numFmtId="169" formatCode="&quot;R$&quot;\ #,##0.00"/>
  </numFmts>
  <fonts count="45" x14ac:knownFonts="1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1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56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Calibri"/>
      <family val="2"/>
    </font>
    <font>
      <b/>
      <sz val="11"/>
      <color indexed="18"/>
      <name val="Calibri"/>
      <family val="2"/>
    </font>
    <font>
      <sz val="11"/>
      <name val="Calibri"/>
      <family val="2"/>
    </font>
    <font>
      <sz val="10"/>
      <name val="Century Gothic"/>
      <family val="2"/>
    </font>
    <font>
      <sz val="10"/>
      <color indexed="18"/>
      <name val="Arial"/>
      <family val="2"/>
    </font>
    <font>
      <b/>
      <sz val="11"/>
      <color indexed="1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8"/>
      <name val="Calibri"/>
      <family val="2"/>
    </font>
    <font>
      <b/>
      <sz val="14"/>
      <color indexed="18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 tint="0.34998626667073579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</font>
    <font>
      <b/>
      <sz val="11"/>
      <color theme="1" tint="0.249977111117893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18"/>
      <name val="Calibri"/>
      <family val="2"/>
    </font>
    <font>
      <b/>
      <sz val="14"/>
      <color indexed="1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 style="dashDot">
        <color indexed="64"/>
      </top>
      <bottom style="dashDot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15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3" borderId="0" applyNumberFormat="0" applyBorder="0" applyAlignment="0" applyProtection="0"/>
    <xf numFmtId="0" fontId="14" fillId="11" borderId="1" applyNumberFormat="0" applyAlignment="0" applyProtection="0"/>
    <xf numFmtId="43" fontId="25" fillId="0" borderId="0" applyFont="0" applyFill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0" fillId="16" borderId="0" applyNumberFormat="0" applyBorder="0" applyAlignment="0" applyProtection="0"/>
    <xf numFmtId="164" fontId="2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2" fillId="0" borderId="0" applyFont="0" applyFill="0" applyBorder="0" applyAlignment="0" applyProtection="0"/>
    <xf numFmtId="0" fontId="3" fillId="0" borderId="0"/>
    <xf numFmtId="0" fontId="32" fillId="0" borderId="0"/>
    <xf numFmtId="0" fontId="3" fillId="0" borderId="0"/>
    <xf numFmtId="0" fontId="3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11" borderId="2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5" fontId="3" fillId="0" borderId="0" applyFill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3" applyNumberFormat="0" applyFill="0" applyAlignment="0" applyProtection="0"/>
    <xf numFmtId="0" fontId="9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32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4" fontId="0" fillId="0" borderId="0" xfId="0" applyNumberFormat="1"/>
    <xf numFmtId="10" fontId="0" fillId="0" borderId="0" xfId="0" applyNumberFormat="1"/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0" fillId="0" borderId="18" xfId="0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 applyAlignment="1">
      <alignment vertical="center"/>
    </xf>
    <xf numFmtId="10" fontId="0" fillId="0" borderId="0" xfId="0" applyNumberFormat="1" applyBorder="1"/>
    <xf numFmtId="0" fontId="4" fillId="0" borderId="0" xfId="0" applyFont="1"/>
    <xf numFmtId="0" fontId="0" fillId="0" borderId="12" xfId="0" applyBorder="1"/>
    <xf numFmtId="49" fontId="4" fillId="17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3" xfId="0" applyBorder="1"/>
    <xf numFmtId="0" fontId="5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17" borderId="18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16" xfId="0" applyNumberFormat="1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10" fontId="0" fillId="21" borderId="25" xfId="0" applyNumberFormat="1" applyFill="1" applyBorder="1" applyAlignment="1">
      <alignment horizontal="center" vertical="center"/>
    </xf>
    <xf numFmtId="10" fontId="0" fillId="21" borderId="26" xfId="0" applyNumberFormat="1" applyFill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27" xfId="0" applyNumberFormat="1" applyBorder="1" applyAlignment="1">
      <alignment horizontal="center" vertical="center"/>
    </xf>
    <xf numFmtId="10" fontId="0" fillId="0" borderId="25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4" fontId="3" fillId="17" borderId="0" xfId="160" applyNumberFormat="1" applyFont="1" applyFill="1" applyBorder="1" applyAlignment="1" applyProtection="1">
      <alignment horizontal="center" vertical="center"/>
      <protection locked="0"/>
    </xf>
    <xf numFmtId="4" fontId="7" fillId="17" borderId="28" xfId="160" applyNumberFormat="1" applyFont="1" applyFill="1" applyBorder="1" applyAlignment="1" applyProtection="1">
      <alignment horizontal="center" wrapText="1"/>
      <protection locked="0"/>
    </xf>
    <xf numFmtId="10" fontId="5" fillId="0" borderId="18" xfId="0" applyNumberFormat="1" applyFont="1" applyBorder="1" applyAlignment="1">
      <alignment horizontal="center"/>
    </xf>
    <xf numFmtId="17" fontId="4" fillId="0" borderId="30" xfId="212" applyNumberFormat="1" applyFont="1" applyBorder="1" applyAlignment="1">
      <alignment horizontal="center" vertical="center"/>
    </xf>
    <xf numFmtId="0" fontId="4" fillId="19" borderId="18" xfId="0" applyFont="1" applyFill="1" applyBorder="1" applyAlignment="1">
      <alignment horizontal="center" vertical="center"/>
    </xf>
    <xf numFmtId="0" fontId="4" fillId="19" borderId="23" xfId="0" applyFont="1" applyFill="1" applyBorder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4" fontId="26" fillId="0" borderId="18" xfId="0" applyNumberFormat="1" applyFont="1" applyBorder="1" applyAlignment="1">
      <alignment horizontal="center" vertical="center"/>
    </xf>
    <xf numFmtId="4" fontId="4" fillId="17" borderId="1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2" xfId="160" applyNumberFormat="1" applyFont="1" applyFill="1" applyBorder="1" applyAlignment="1" applyProtection="1">
      <alignment horizontal="center" vertical="center" wrapText="1"/>
      <protection locked="0"/>
    </xf>
    <xf numFmtId="0" fontId="5" fillId="19" borderId="29" xfId="0" applyFont="1" applyFill="1" applyBorder="1" applyAlignment="1">
      <alignment horizontal="center" vertical="center"/>
    </xf>
    <xf numFmtId="0" fontId="5" fillId="19" borderId="32" xfId="0" applyFont="1" applyFill="1" applyBorder="1" applyAlignment="1">
      <alignment horizontal="center" vertical="center"/>
    </xf>
    <xf numFmtId="0" fontId="3" fillId="17" borderId="11" xfId="0" applyNumberFormat="1" applyFont="1" applyFill="1" applyBorder="1" applyAlignment="1" applyProtection="1">
      <protection locked="0"/>
    </xf>
    <xf numFmtId="10" fontId="3" fillId="17" borderId="11" xfId="0" applyNumberFormat="1" applyFont="1" applyFill="1" applyBorder="1" applyAlignment="1" applyProtection="1">
      <alignment horizontal="center" vertical="center" wrapText="1"/>
      <protection locked="0"/>
    </xf>
    <xf numFmtId="10" fontId="3" fillId="17" borderId="11" xfId="0" applyNumberFormat="1" applyFont="1" applyFill="1" applyBorder="1" applyAlignment="1" applyProtection="1">
      <alignment horizontal="center" vertical="center"/>
      <protection locked="0"/>
    </xf>
    <xf numFmtId="4" fontId="3" fillId="17" borderId="11" xfId="160" applyNumberFormat="1" applyFont="1" applyFill="1" applyBorder="1" applyAlignment="1" applyProtection="1">
      <alignment horizontal="center" vertical="center"/>
      <protection locked="0"/>
    </xf>
    <xf numFmtId="43" fontId="0" fillId="0" borderId="0" xfId="0" applyNumberFormat="1" applyAlignment="1">
      <alignment horizontal="center" vertical="center"/>
    </xf>
    <xf numFmtId="0" fontId="27" fillId="19" borderId="33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43" fontId="27" fillId="0" borderId="10" xfId="212" applyFont="1" applyFill="1" applyBorder="1" applyAlignment="1">
      <alignment horizontal="center" vertical="center"/>
    </xf>
    <xf numFmtId="43" fontId="29" fillId="0" borderId="10" xfId="212" applyFont="1" applyFill="1" applyBorder="1" applyAlignment="1">
      <alignment horizontal="center" vertical="center"/>
    </xf>
    <xf numFmtId="43" fontId="29" fillId="0" borderId="39" xfId="212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justify" vertical="center" wrapText="1"/>
    </xf>
    <xf numFmtId="168" fontId="34" fillId="0" borderId="0" xfId="170" applyNumberFormat="1" applyFont="1" applyAlignment="1">
      <alignment horizontal="center" vertical="center"/>
    </xf>
    <xf numFmtId="0" fontId="34" fillId="0" borderId="0" xfId="170" applyFont="1" applyAlignment="1">
      <alignment vertical="center"/>
    </xf>
    <xf numFmtId="0" fontId="3" fillId="0" borderId="0" xfId="169"/>
    <xf numFmtId="0" fontId="32" fillId="0" borderId="0" xfId="170"/>
    <xf numFmtId="0" fontId="35" fillId="0" borderId="62" xfId="170" applyFont="1" applyBorder="1" applyAlignment="1">
      <alignment vertical="center"/>
    </xf>
    <xf numFmtId="0" fontId="35" fillId="0" borderId="63" xfId="170" applyFont="1" applyBorder="1" applyAlignment="1">
      <alignment vertical="center"/>
    </xf>
    <xf numFmtId="0" fontId="36" fillId="23" borderId="61" xfId="170" applyFont="1" applyFill="1" applyBorder="1" applyAlignment="1">
      <alignment horizontal="center" vertical="center"/>
    </xf>
    <xf numFmtId="168" fontId="36" fillId="0" borderId="0" xfId="170" applyNumberFormat="1" applyFont="1" applyAlignment="1">
      <alignment horizontal="center" vertical="center"/>
    </xf>
    <xf numFmtId="0" fontId="36" fillId="0" borderId="0" xfId="170" applyFont="1" applyAlignment="1">
      <alignment horizontal="center" vertical="center"/>
    </xf>
    <xf numFmtId="0" fontId="36" fillId="0" borderId="61" xfId="170" applyFont="1" applyBorder="1" applyAlignment="1">
      <alignment horizontal="center" vertical="center"/>
    </xf>
    <xf numFmtId="0" fontId="37" fillId="0" borderId="61" xfId="170" applyFont="1" applyBorder="1" applyAlignment="1">
      <alignment vertical="center"/>
    </xf>
    <xf numFmtId="10" fontId="35" fillId="0" borderId="61" xfId="170" applyNumberFormat="1" applyFont="1" applyBorder="1" applyAlignment="1">
      <alignment vertical="center"/>
    </xf>
    <xf numFmtId="168" fontId="35" fillId="0" borderId="0" xfId="170" applyNumberFormat="1" applyFont="1" applyAlignment="1">
      <alignment horizontal="center" vertical="center"/>
    </xf>
    <xf numFmtId="0" fontId="36" fillId="23" borderId="60" xfId="170" applyFont="1" applyFill="1" applyBorder="1" applyAlignment="1">
      <alignment horizontal="center" vertical="center"/>
    </xf>
    <xf numFmtId="0" fontId="36" fillId="23" borderId="62" xfId="170" applyFont="1" applyFill="1" applyBorder="1" applyAlignment="1">
      <alignment horizontal="center" vertical="center"/>
    </xf>
    <xf numFmtId="10" fontId="36" fillId="23" borderId="63" xfId="170" applyNumberFormat="1" applyFont="1" applyFill="1" applyBorder="1" applyAlignment="1">
      <alignment horizontal="center" vertical="center"/>
    </xf>
    <xf numFmtId="10" fontId="35" fillId="0" borderId="61" xfId="170" applyNumberFormat="1" applyFont="1" applyFill="1" applyBorder="1" applyAlignment="1">
      <alignment vertical="center"/>
    </xf>
    <xf numFmtId="10" fontId="36" fillId="23" borderId="61" xfId="17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3" fillId="19" borderId="34" xfId="0" applyFont="1" applyFill="1" applyBorder="1" applyAlignment="1">
      <alignment horizontal="left" vertical="center"/>
    </xf>
    <xf numFmtId="0" fontId="23" fillId="22" borderId="34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center" vertical="center"/>
    </xf>
    <xf numFmtId="0" fontId="29" fillId="0" borderId="34" xfId="0" applyFont="1" applyFill="1" applyBorder="1" applyAlignment="1">
      <alignment horizontal="center" vertical="center"/>
    </xf>
    <xf numFmtId="43" fontId="29" fillId="0" borderId="34" xfId="212" applyFont="1" applyFill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47" xfId="0" applyNumberForma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10" fontId="27" fillId="19" borderId="33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0" fontId="0" fillId="24" borderId="25" xfId="0" applyNumberFormat="1" applyFill="1" applyBorder="1" applyAlignment="1">
      <alignment horizontal="center" vertical="center"/>
    </xf>
    <xf numFmtId="4" fontId="0" fillId="0" borderId="23" xfId="0" applyNumberFormat="1" applyBorder="1"/>
    <xf numFmtId="10" fontId="0" fillId="24" borderId="26" xfId="0" applyNumberFormat="1" applyFill="1" applyBorder="1" applyAlignment="1">
      <alignment horizontal="center" vertical="center"/>
    </xf>
    <xf numFmtId="4" fontId="0" fillId="0" borderId="58" xfId="0" applyNumberFormat="1" applyBorder="1" applyAlignment="1">
      <alignment horizontal="center" vertical="center"/>
    </xf>
    <xf numFmtId="4" fontId="26" fillId="0" borderId="23" xfId="0" applyNumberFormat="1" applyFont="1" applyBorder="1" applyAlignment="1">
      <alignment horizontal="center" vertical="center"/>
    </xf>
    <xf numFmtId="10" fontId="26" fillId="0" borderId="59" xfId="0" applyNumberFormat="1" applyFont="1" applyBorder="1" applyAlignment="1">
      <alignment horizontal="center" vertical="center"/>
    </xf>
    <xf numFmtId="169" fontId="40" fillId="0" borderId="65" xfId="0" applyNumberFormat="1" applyFont="1" applyBorder="1" applyAlignment="1">
      <alignment horizontal="center" vertical="center"/>
    </xf>
    <xf numFmtId="0" fontId="20" fillId="0" borderId="64" xfId="0" applyFont="1" applyFill="1" applyBorder="1" applyAlignment="1">
      <alignment horizontal="center" vertical="center"/>
    </xf>
    <xf numFmtId="9" fontId="40" fillId="0" borderId="64" xfId="0" applyNumberFormat="1" applyFont="1" applyBorder="1" applyAlignment="1">
      <alignment horizontal="center" vertical="center"/>
    </xf>
    <xf numFmtId="9" fontId="40" fillId="0" borderId="7" xfId="0" applyNumberFormat="1" applyFont="1" applyBorder="1" applyAlignment="1">
      <alignment horizontal="center" vertical="center"/>
    </xf>
    <xf numFmtId="0" fontId="20" fillId="0" borderId="66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20" fillId="0" borderId="68" xfId="0" applyFont="1" applyFill="1" applyBorder="1" applyAlignment="1">
      <alignment horizontal="center" vertical="center"/>
    </xf>
    <xf numFmtId="169" fontId="40" fillId="0" borderId="69" xfId="0" applyNumberFormat="1" applyFont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9" fontId="40" fillId="0" borderId="8" xfId="0" applyNumberFormat="1" applyFont="1" applyBorder="1" applyAlignment="1">
      <alignment horizontal="center" vertical="center"/>
    </xf>
    <xf numFmtId="169" fontId="40" fillId="0" borderId="71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0" fillId="0" borderId="34" xfId="0" applyFont="1" applyFill="1" applyBorder="1" applyAlignment="1">
      <alignment horizontal="justify" vertical="center" wrapText="1"/>
    </xf>
    <xf numFmtId="0" fontId="30" fillId="0" borderId="34" xfId="0" applyFont="1" applyFill="1" applyBorder="1" applyAlignment="1">
      <alignment horizontal="center" vertical="center"/>
    </xf>
    <xf numFmtId="43" fontId="27" fillId="0" borderId="34" xfId="212" applyFont="1" applyFill="1" applyBorder="1" applyAlignment="1" applyProtection="1">
      <alignment horizontal="center" vertical="center" wrapText="1"/>
      <protection locked="0"/>
    </xf>
    <xf numFmtId="43" fontId="30" fillId="0" borderId="34" xfId="212" applyFont="1" applyFill="1" applyBorder="1" applyAlignment="1">
      <alignment horizontal="center" vertical="center"/>
    </xf>
    <xf numFmtId="0" fontId="0" fillId="0" borderId="0" xfId="0" applyFill="1"/>
    <xf numFmtId="43" fontId="23" fillId="0" borderId="10" xfId="212" applyFont="1" applyFill="1" applyBorder="1" applyAlignment="1">
      <alignment horizontal="center" vertical="center"/>
    </xf>
    <xf numFmtId="43" fontId="0" fillId="0" borderId="0" xfId="0" applyNumberFormat="1"/>
    <xf numFmtId="0" fontId="27" fillId="0" borderId="0" xfId="0" applyFont="1" applyBorder="1" applyAlignment="1">
      <alignment horizontal="center" vertical="center"/>
    </xf>
    <xf numFmtId="165" fontId="27" fillId="0" borderId="0" xfId="0" applyNumberFormat="1" applyFont="1" applyBorder="1" applyAlignment="1">
      <alignment horizontal="center" vertical="center"/>
    </xf>
    <xf numFmtId="0" fontId="0" fillId="22" borderId="79" xfId="0" applyFill="1" applyBorder="1" applyAlignment="1">
      <alignment horizontal="center"/>
    </xf>
    <xf numFmtId="0" fontId="0" fillId="22" borderId="80" xfId="0" applyFill="1" applyBorder="1"/>
    <xf numFmtId="0" fontId="0" fillId="22" borderId="81" xfId="0" applyFill="1" applyBorder="1"/>
    <xf numFmtId="0" fontId="0" fillId="22" borderId="82" xfId="0" applyFill="1" applyBorder="1" applyAlignment="1">
      <alignment horizontal="center"/>
    </xf>
    <xf numFmtId="0" fontId="0" fillId="22" borderId="0" xfId="0" applyFill="1" applyBorder="1"/>
    <xf numFmtId="0" fontId="0" fillId="22" borderId="56" xfId="0" applyFill="1" applyBorder="1"/>
    <xf numFmtId="0" fontId="0" fillId="22" borderId="83" xfId="0" applyFill="1" applyBorder="1" applyAlignment="1">
      <alignment horizontal="center"/>
    </xf>
    <xf numFmtId="0" fontId="0" fillId="22" borderId="77" xfId="0" applyFill="1" applyBorder="1"/>
    <xf numFmtId="0" fontId="0" fillId="22" borderId="84" xfId="0" applyFill="1" applyBorder="1"/>
    <xf numFmtId="0" fontId="41" fillId="23" borderId="85" xfId="0" applyFont="1" applyFill="1" applyBorder="1" applyAlignment="1">
      <alignment horizontal="center"/>
    </xf>
    <xf numFmtId="10" fontId="41" fillId="23" borderId="86" xfId="0" applyNumberFormat="1" applyFont="1" applyFill="1" applyBorder="1" applyAlignment="1">
      <alignment horizontal="left"/>
    </xf>
    <xf numFmtId="0" fontId="0" fillId="23" borderId="86" xfId="0" applyFill="1" applyBorder="1"/>
    <xf numFmtId="0" fontId="0" fillId="23" borderId="65" xfId="0" applyFill="1" applyBorder="1"/>
    <xf numFmtId="0" fontId="42" fillId="22" borderId="82" xfId="0" applyFont="1" applyFill="1" applyBorder="1" applyAlignment="1">
      <alignment horizontal="center" vertical="center"/>
    </xf>
    <xf numFmtId="43" fontId="0" fillId="22" borderId="0" xfId="213" applyFont="1" applyFill="1" applyBorder="1"/>
    <xf numFmtId="0" fontId="42" fillId="22" borderId="83" xfId="0" applyFont="1" applyFill="1" applyBorder="1" applyAlignment="1">
      <alignment horizontal="center" vertical="center"/>
    </xf>
    <xf numFmtId="2" fontId="0" fillId="22" borderId="77" xfId="213" applyNumberFormat="1" applyFont="1" applyFill="1" applyBorder="1"/>
    <xf numFmtId="0" fontId="0" fillId="0" borderId="0" xfId="0" applyAlignment="1">
      <alignment horizontal="center"/>
    </xf>
    <xf numFmtId="0" fontId="33" fillId="0" borderId="60" xfId="170" applyFont="1" applyBorder="1" applyAlignment="1">
      <alignment horizontal="center" vertical="center"/>
    </xf>
    <xf numFmtId="0" fontId="35" fillId="0" borderId="60" xfId="170" applyFont="1" applyBorder="1" applyAlignment="1">
      <alignment horizontal="center" vertical="center"/>
    </xf>
    <xf numFmtId="0" fontId="35" fillId="0" borderId="61" xfId="17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4" fillId="0" borderId="37" xfId="0" applyFont="1" applyFill="1" applyBorder="1" applyAlignment="1">
      <alignment horizontal="justify" vertical="center" wrapText="1"/>
    </xf>
    <xf numFmtId="0" fontId="29" fillId="0" borderId="37" xfId="0" applyFont="1" applyFill="1" applyBorder="1" applyAlignment="1">
      <alignment horizontal="center" vertical="center"/>
    </xf>
    <xf numFmtId="43" fontId="29" fillId="0" borderId="37" xfId="212" applyFont="1" applyFill="1" applyBorder="1" applyAlignment="1">
      <alignment horizontal="center" vertical="center"/>
    </xf>
    <xf numFmtId="43" fontId="24" fillId="0" borderId="37" xfId="212" applyFont="1" applyFill="1" applyBorder="1" applyAlignment="1">
      <alignment horizontal="center" vertical="center"/>
    </xf>
    <xf numFmtId="9" fontId="23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39" xfId="0" applyFont="1" applyFill="1" applyBorder="1" applyAlignment="1">
      <alignment horizontal="justify" vertical="center" wrapText="1"/>
    </xf>
    <xf numFmtId="0" fontId="29" fillId="0" borderId="39" xfId="0" applyFont="1" applyFill="1" applyBorder="1" applyAlignment="1">
      <alignment horizontal="center" vertical="center"/>
    </xf>
    <xf numFmtId="43" fontId="24" fillId="0" borderId="39" xfId="212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justify" vertical="center" wrapText="1"/>
    </xf>
    <xf numFmtId="9" fontId="27" fillId="0" borderId="34" xfId="0" applyNumberFormat="1" applyFont="1" applyFill="1" applyBorder="1" applyAlignment="1" applyProtection="1">
      <alignment horizontal="center" vertical="center" wrapText="1"/>
      <protection locked="0"/>
    </xf>
    <xf numFmtId="43" fontId="28" fillId="0" borderId="34" xfId="212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7" fillId="0" borderId="9" xfId="0" applyFont="1" applyBorder="1" applyAlignment="1">
      <alignment vertical="center"/>
    </xf>
    <xf numFmtId="0" fontId="23" fillId="0" borderId="33" xfId="0" applyFont="1" applyFill="1" applyBorder="1" applyAlignment="1">
      <alignment horizontal="center" vertical="center"/>
    </xf>
    <xf numFmtId="0" fontId="23" fillId="0" borderId="9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87" xfId="0" applyFont="1" applyFill="1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12" xfId="0" applyFill="1" applyBorder="1" applyAlignment="1">
      <alignment horizontal="right"/>
    </xf>
    <xf numFmtId="0" fontId="24" fillId="0" borderId="37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43" fontId="28" fillId="0" borderId="43" xfId="212" applyFont="1" applyBorder="1" applyAlignment="1">
      <alignment horizontal="center" vertical="center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>
      <alignment vertical="center"/>
    </xf>
    <xf numFmtId="2" fontId="29" fillId="0" borderId="0" xfId="0" applyNumberFormat="1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65" fontId="29" fillId="0" borderId="39" xfId="212" applyNumberFormat="1" applyFont="1" applyFill="1" applyBorder="1" applyAlignment="1">
      <alignment horizontal="center" vertical="center"/>
    </xf>
    <xf numFmtId="43" fontId="27" fillId="0" borderId="34" xfId="212" applyFont="1" applyFill="1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43" fontId="22" fillId="0" borderId="64" xfId="212" applyFont="1" applyBorder="1" applyAlignment="1">
      <alignment vertical="center"/>
    </xf>
    <xf numFmtId="0" fontId="23" fillId="0" borderId="14" xfId="0" applyFont="1" applyFill="1" applyBorder="1" applyAlignment="1">
      <alignment horizontal="center" vertical="center" wrapText="1"/>
    </xf>
    <xf numFmtId="0" fontId="38" fillId="0" borderId="33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0" borderId="87" xfId="0" applyFont="1" applyFill="1" applyBorder="1" applyAlignment="1">
      <alignment horizontal="center" vertical="center" wrapText="1"/>
    </xf>
    <xf numFmtId="0" fontId="23" fillId="0" borderId="78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/>
    </xf>
    <xf numFmtId="169" fontId="28" fillId="0" borderId="42" xfId="212" applyNumberFormat="1" applyFont="1" applyBorder="1" applyAlignment="1">
      <alignment vertical="center"/>
    </xf>
    <xf numFmtId="169" fontId="22" fillId="0" borderId="36" xfId="212" applyNumberFormat="1" applyFont="1" applyBorder="1" applyAlignment="1">
      <alignment horizontal="center" vertical="center"/>
    </xf>
    <xf numFmtId="169" fontId="30" fillId="0" borderId="46" xfId="212" applyNumberFormat="1" applyFont="1" applyFill="1" applyBorder="1" applyAlignment="1">
      <alignment horizontal="center" vertical="center"/>
    </xf>
    <xf numFmtId="169" fontId="29" fillId="0" borderId="39" xfId="212" applyNumberFormat="1" applyFont="1" applyFill="1" applyBorder="1" applyAlignment="1">
      <alignment horizontal="center" vertical="center"/>
    </xf>
    <xf numFmtId="169" fontId="27" fillId="0" borderId="46" xfId="212" applyNumberFormat="1" applyFont="1" applyFill="1" applyBorder="1" applyAlignment="1">
      <alignment horizontal="center" vertical="center"/>
    </xf>
    <xf numFmtId="169" fontId="27" fillId="0" borderId="38" xfId="212" applyNumberFormat="1" applyFont="1" applyFill="1" applyBorder="1" applyAlignment="1">
      <alignment horizontal="center" vertical="center"/>
    </xf>
    <xf numFmtId="169" fontId="43" fillId="19" borderId="46" xfId="0" applyNumberFormat="1" applyFont="1" applyFill="1" applyBorder="1" applyAlignment="1">
      <alignment horizontal="center" vertical="center"/>
    </xf>
    <xf numFmtId="169" fontId="44" fillId="19" borderId="46" xfId="0" applyNumberFormat="1" applyFont="1" applyFill="1" applyBorder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4" fontId="7" fillId="17" borderId="28" xfId="160" applyNumberFormat="1" applyFont="1" applyFill="1" applyBorder="1" applyAlignment="1" applyProtection="1">
      <alignment horizontal="center" vertical="center" wrapText="1"/>
      <protection locked="0"/>
    </xf>
    <xf numFmtId="0" fontId="23" fillId="0" borderId="77" xfId="0" applyFont="1" applyFill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/>
    </xf>
    <xf numFmtId="0" fontId="27" fillId="0" borderId="89" xfId="0" applyFont="1" applyBorder="1" applyAlignment="1">
      <alignment horizontal="center" vertical="center"/>
    </xf>
    <xf numFmtId="0" fontId="23" fillId="0" borderId="40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43" fontId="28" fillId="0" borderId="91" xfId="212" applyFont="1" applyBorder="1" applyAlignment="1">
      <alignment horizontal="center" vertical="center"/>
    </xf>
    <xf numFmtId="43" fontId="28" fillId="0" borderId="43" xfId="212" applyFont="1" applyBorder="1" applyAlignment="1">
      <alignment horizontal="center" vertical="center"/>
    </xf>
    <xf numFmtId="43" fontId="28" fillId="0" borderId="40" xfId="212" applyFont="1" applyBorder="1" applyAlignment="1">
      <alignment horizontal="center" vertical="center"/>
    </xf>
    <xf numFmtId="43" fontId="28" fillId="0" borderId="80" xfId="212" applyFont="1" applyBorder="1" applyAlignment="1">
      <alignment horizontal="center" vertical="center"/>
    </xf>
    <xf numFmtId="43" fontId="28" fillId="0" borderId="77" xfId="212" applyFont="1" applyBorder="1" applyAlignment="1">
      <alignment horizontal="center" vertical="center"/>
    </xf>
    <xf numFmtId="0" fontId="33" fillId="0" borderId="62" xfId="170" applyFont="1" applyBorder="1" applyAlignment="1">
      <alignment horizontal="center" vertical="center"/>
    </xf>
    <xf numFmtId="0" fontId="33" fillId="0" borderId="63" xfId="170" applyFont="1" applyBorder="1" applyAlignment="1">
      <alignment horizontal="center" vertical="center"/>
    </xf>
    <xf numFmtId="0" fontId="39" fillId="0" borderId="60" xfId="170" applyFont="1" applyBorder="1" applyAlignment="1">
      <alignment horizontal="center" vertical="center"/>
    </xf>
    <xf numFmtId="0" fontId="39" fillId="0" borderId="62" xfId="170" applyFont="1" applyBorder="1" applyAlignment="1">
      <alignment horizontal="center" vertical="center"/>
    </xf>
    <xf numFmtId="0" fontId="39" fillId="0" borderId="63" xfId="170" applyFont="1" applyBorder="1" applyAlignment="1">
      <alignment horizontal="center" vertical="center"/>
    </xf>
    <xf numFmtId="0" fontId="4" fillId="20" borderId="50" xfId="0" applyFont="1" applyFill="1" applyBorder="1" applyAlignment="1">
      <alignment horizontal="center" vertical="center"/>
    </xf>
    <xf numFmtId="0" fontId="4" fillId="20" borderId="45" xfId="0" applyFont="1" applyFill="1" applyBorder="1" applyAlignment="1">
      <alignment horizontal="center" vertical="center"/>
    </xf>
    <xf numFmtId="0" fontId="4" fillId="20" borderId="51" xfId="0" applyFont="1" applyFill="1" applyBorder="1" applyAlignment="1">
      <alignment horizontal="center" vertical="center"/>
    </xf>
    <xf numFmtId="0" fontId="4" fillId="20" borderId="16" xfId="0" applyFont="1" applyFill="1" applyBorder="1" applyAlignment="1">
      <alignment horizontal="center" vertical="center" wrapText="1"/>
    </xf>
    <xf numFmtId="0" fontId="4" fillId="20" borderId="28" xfId="0" applyFont="1" applyFill="1" applyBorder="1" applyAlignment="1">
      <alignment horizontal="center" vertical="center" wrapText="1"/>
    </xf>
    <xf numFmtId="0" fontId="4" fillId="20" borderId="17" xfId="0" applyFont="1" applyFill="1" applyBorder="1" applyAlignment="1">
      <alignment horizontal="center" vertical="center" wrapText="1"/>
    </xf>
    <xf numFmtId="4" fontId="4" fillId="20" borderId="16" xfId="160" applyNumberFormat="1" applyFont="1" applyFill="1" applyBorder="1" applyAlignment="1">
      <alignment horizontal="center" vertical="center"/>
    </xf>
    <xf numFmtId="4" fontId="4" fillId="20" borderId="28" xfId="160" applyNumberFormat="1" applyFont="1" applyFill="1" applyBorder="1" applyAlignment="1">
      <alignment horizontal="center" vertical="center"/>
    </xf>
    <xf numFmtId="4" fontId="4" fillId="20" borderId="17" xfId="160" applyNumberFormat="1" applyFont="1" applyFill="1" applyBorder="1" applyAlignment="1">
      <alignment horizontal="center" vertical="center"/>
    </xf>
    <xf numFmtId="10" fontId="4" fillId="17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28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7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15" xfId="0" applyNumberFormat="1" applyFont="1" applyFill="1" applyBorder="1" applyAlignment="1" applyProtection="1">
      <alignment horizontal="center" vertical="center" wrapText="1"/>
      <protection locked="0"/>
    </xf>
    <xf numFmtId="10" fontId="4" fillId="17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4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30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44" xfId="0" applyNumberFormat="1" applyFont="1" applyFill="1" applyBorder="1" applyAlignment="1" applyProtection="1">
      <alignment horizontal="center" vertical="center" wrapText="1"/>
      <protection locked="0"/>
    </xf>
    <xf numFmtId="10" fontId="5" fillId="17" borderId="54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1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4" fontId="4" fillId="18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8" borderId="31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9" xfId="160" applyNumberFormat="1" applyFont="1" applyFill="1" applyBorder="1" applyAlignment="1" applyProtection="1">
      <alignment horizontal="center" vertical="center" wrapText="1"/>
      <protection locked="0"/>
    </xf>
    <xf numFmtId="4" fontId="19" fillId="19" borderId="28" xfId="160" applyNumberFormat="1" applyFont="1" applyFill="1" applyBorder="1" applyAlignment="1" applyProtection="1">
      <alignment horizontal="center" vertical="center" wrapText="1"/>
      <protection locked="0"/>
    </xf>
    <xf numFmtId="0" fontId="6" fillId="0" borderId="55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4" fontId="4" fillId="17" borderId="16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28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17" xfId="160" applyNumberFormat="1" applyFont="1" applyFill="1" applyBorder="1" applyAlignment="1" applyProtection="1">
      <alignment horizontal="center" vertical="center" wrapText="1"/>
      <protection locked="0"/>
    </xf>
    <xf numFmtId="49" fontId="31" fillId="17" borderId="9" xfId="0" applyNumberFormat="1" applyFont="1" applyFill="1" applyBorder="1" applyAlignment="1" applyProtection="1">
      <alignment horizontal="center" vertical="center" wrapText="1"/>
      <protection locked="0"/>
    </xf>
    <xf numFmtId="49" fontId="31" fillId="17" borderId="5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9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56" xfId="0" applyNumberFormat="1" applyFont="1" applyFill="1" applyBorder="1" applyAlignment="1" applyProtection="1">
      <alignment horizontal="center" vertical="center" wrapText="1"/>
      <protection locked="0"/>
    </xf>
    <xf numFmtId="0" fontId="4" fillId="20" borderId="19" xfId="0" applyFont="1" applyFill="1" applyBorder="1" applyAlignment="1">
      <alignment horizontal="center" vertical="center"/>
    </xf>
    <xf numFmtId="0" fontId="4" fillId="20" borderId="52" xfId="0" applyFont="1" applyFill="1" applyBorder="1" applyAlignment="1">
      <alignment horizontal="center" vertical="center"/>
    </xf>
    <xf numFmtId="0" fontId="4" fillId="20" borderId="15" xfId="0" applyFont="1" applyFill="1" applyBorder="1" applyAlignment="1">
      <alignment horizontal="center" vertical="center" wrapText="1"/>
    </xf>
    <xf numFmtId="0" fontId="4" fillId="20" borderId="53" xfId="0" applyFont="1" applyFill="1" applyBorder="1" applyAlignment="1">
      <alignment horizontal="center" vertical="center" wrapText="1"/>
    </xf>
    <xf numFmtId="4" fontId="4" fillId="17" borderId="15" xfId="160" applyNumberFormat="1" applyFont="1" applyFill="1" applyBorder="1" applyAlignment="1" applyProtection="1">
      <alignment horizontal="center" vertical="center" wrapText="1"/>
      <protection locked="0"/>
    </xf>
    <xf numFmtId="4" fontId="4" fillId="17" borderId="53" xfId="160" applyNumberFormat="1" applyFont="1" applyFill="1" applyBorder="1" applyAlignment="1" applyProtection="1">
      <alignment horizontal="center" vertical="center" wrapText="1"/>
      <protection locked="0"/>
    </xf>
    <xf numFmtId="49" fontId="4" fillId="18" borderId="50" xfId="0" applyNumberFormat="1" applyFont="1" applyFill="1" applyBorder="1" applyAlignment="1" applyProtection="1">
      <alignment horizontal="center" vertical="center" wrapText="1"/>
      <protection locked="0"/>
    </xf>
    <xf numFmtId="49" fontId="4" fillId="18" borderId="57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16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3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74" xfId="0" applyFont="1" applyBorder="1" applyAlignment="1">
      <alignment horizontal="left"/>
    </xf>
    <xf numFmtId="0" fontId="4" fillId="0" borderId="75" xfId="0" applyFont="1" applyBorder="1" applyAlignment="1">
      <alignment horizontal="left"/>
    </xf>
    <xf numFmtId="0" fontId="4" fillId="0" borderId="76" xfId="0" applyFont="1" applyBorder="1" applyAlignment="1">
      <alignment horizontal="left"/>
    </xf>
    <xf numFmtId="0" fontId="4" fillId="0" borderId="72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73" xfId="0" applyFont="1" applyBorder="1" applyAlignment="1">
      <alignment horizontal="left"/>
    </xf>
    <xf numFmtId="11" fontId="4" fillId="20" borderId="16" xfId="0" applyNumberFormat="1" applyFont="1" applyFill="1" applyBorder="1" applyAlignment="1">
      <alignment horizontal="center" vertical="center" wrapText="1"/>
    </xf>
  </cellXfs>
  <cellStyles count="215">
    <cellStyle name="20% - Ênfase1" xfId="1"/>
    <cellStyle name="20% - Ênfase1 10" xfId="2"/>
    <cellStyle name="20% - Ênfase1 11" xfId="3"/>
    <cellStyle name="20% - Ênfase1 12" xfId="4"/>
    <cellStyle name="20% - Ênfase1 2" xfId="5"/>
    <cellStyle name="20% - Ênfase1 3" xfId="6"/>
    <cellStyle name="20% - Ênfase1 4" xfId="7"/>
    <cellStyle name="20% - Ênfase1 5" xfId="8"/>
    <cellStyle name="20% - Ênfase1 6" xfId="9"/>
    <cellStyle name="20% - Ênfase1 7" xfId="10"/>
    <cellStyle name="20% - Ênfase1 8" xfId="11"/>
    <cellStyle name="20% - Ênfase1 9" xfId="12"/>
    <cellStyle name="20% - Ênfase2" xfId="13"/>
    <cellStyle name="20% - Ênfase2 10" xfId="14"/>
    <cellStyle name="20% - Ênfase2 11" xfId="15"/>
    <cellStyle name="20% - Ênfase2 12" xfId="16"/>
    <cellStyle name="20% - Ênfase2 2" xfId="17"/>
    <cellStyle name="20% - Ênfase2 3" xfId="18"/>
    <cellStyle name="20% - Ênfase2 4" xfId="19"/>
    <cellStyle name="20% - Ênfase2 5" xfId="20"/>
    <cellStyle name="20% - Ênfase2 6" xfId="21"/>
    <cellStyle name="20% - Ênfase2 7" xfId="22"/>
    <cellStyle name="20% - Ênfase2 8" xfId="23"/>
    <cellStyle name="20% - Ênfase2 9" xfId="24"/>
    <cellStyle name="20% - Ênfase3" xfId="25"/>
    <cellStyle name="20% - Ênfase3 10" xfId="26"/>
    <cellStyle name="20% - Ênfase3 11" xfId="27"/>
    <cellStyle name="20% - Ênfase3 12" xfId="28"/>
    <cellStyle name="20% - Ênfase3 2" xfId="29"/>
    <cellStyle name="20% - Ênfase3 3" xfId="30"/>
    <cellStyle name="20% - Ênfase3 4" xfId="31"/>
    <cellStyle name="20% - Ênfase3 5" xfId="32"/>
    <cellStyle name="20% - Ênfase3 6" xfId="33"/>
    <cellStyle name="20% - Ênfase3 7" xfId="34"/>
    <cellStyle name="20% - Ênfase3 8" xfId="35"/>
    <cellStyle name="20% - Ênfase3 9" xfId="36"/>
    <cellStyle name="20% - Ênfase4" xfId="37"/>
    <cellStyle name="20% - Ênfase4 10" xfId="38"/>
    <cellStyle name="20% - Ênfase4 11" xfId="39"/>
    <cellStyle name="20% - Ênfase4 12" xfId="40"/>
    <cellStyle name="20% - Ênfase4 2" xfId="41"/>
    <cellStyle name="20% - Ênfase4 3" xfId="42"/>
    <cellStyle name="20% - Ênfase4 4" xfId="43"/>
    <cellStyle name="20% - Ênfase4 5" xfId="44"/>
    <cellStyle name="20% - Ênfase4 6" xfId="45"/>
    <cellStyle name="20% - Ênfase4 7" xfId="46"/>
    <cellStyle name="20% - Ênfase4 8" xfId="47"/>
    <cellStyle name="20% - Ênfase4 9" xfId="48"/>
    <cellStyle name="20% - Ênfase5" xfId="49"/>
    <cellStyle name="20% - Ênfase5 10" xfId="50"/>
    <cellStyle name="20% - Ênfase5 11" xfId="51"/>
    <cellStyle name="20% - Ênfase5 12" xfId="52"/>
    <cellStyle name="20% - Ênfase5 2" xfId="53"/>
    <cellStyle name="20% - Ênfase5 3" xfId="54"/>
    <cellStyle name="20% - Ênfase5 4" xfId="55"/>
    <cellStyle name="20% - Ênfase5 5" xfId="56"/>
    <cellStyle name="20% - Ênfase5 6" xfId="57"/>
    <cellStyle name="20% - Ênfase5 7" xfId="58"/>
    <cellStyle name="20% - Ênfase5 8" xfId="59"/>
    <cellStyle name="20% - Ênfase5 9" xfId="60"/>
    <cellStyle name="20% - Ênfase6" xfId="61"/>
    <cellStyle name="20% - Ênfase6 10" xfId="62"/>
    <cellStyle name="20% - Ênfase6 11" xfId="63"/>
    <cellStyle name="20% - Ênfase6 12" xfId="64"/>
    <cellStyle name="20% - Ênfase6 2" xfId="65"/>
    <cellStyle name="20% - Ênfase6 3" xfId="66"/>
    <cellStyle name="20% - Ênfase6 4" xfId="67"/>
    <cellStyle name="20% - Ênfase6 5" xfId="68"/>
    <cellStyle name="20% - Ênfase6 6" xfId="69"/>
    <cellStyle name="20% - Ênfase6 7" xfId="70"/>
    <cellStyle name="20% - Ênfase6 8" xfId="71"/>
    <cellStyle name="20% - Ênfase6 9" xfId="72"/>
    <cellStyle name="40% - Ênfase1" xfId="73"/>
    <cellStyle name="40% - Ênfase1 10" xfId="74"/>
    <cellStyle name="40% - Ênfase1 11" xfId="75"/>
    <cellStyle name="40% - Ênfase1 12" xfId="76"/>
    <cellStyle name="40% - Ênfase1 2" xfId="77"/>
    <cellStyle name="40% - Ênfase1 3" xfId="78"/>
    <cellStyle name="40% - Ênfase1 4" xfId="79"/>
    <cellStyle name="40% - Ênfase1 5" xfId="80"/>
    <cellStyle name="40% - Ênfase1 6" xfId="81"/>
    <cellStyle name="40% - Ênfase1 7" xfId="82"/>
    <cellStyle name="40% - Ênfase1 8" xfId="83"/>
    <cellStyle name="40% - Ênfase1 9" xfId="84"/>
    <cellStyle name="40% - Ênfase2" xfId="85"/>
    <cellStyle name="40% - Ênfase2 10" xfId="86"/>
    <cellStyle name="40% - Ênfase2 11" xfId="87"/>
    <cellStyle name="40% - Ênfase2 12" xfId="88"/>
    <cellStyle name="40% - Ênfase2 2" xfId="89"/>
    <cellStyle name="40% - Ênfase2 3" xfId="90"/>
    <cellStyle name="40% - Ênfase2 4" xfId="91"/>
    <cellStyle name="40% - Ênfase2 5" xfId="92"/>
    <cellStyle name="40% - Ênfase2 6" xfId="93"/>
    <cellStyle name="40% - Ênfase2 7" xfId="94"/>
    <cellStyle name="40% - Ênfase2 8" xfId="95"/>
    <cellStyle name="40% - Ênfase2 9" xfId="96"/>
    <cellStyle name="40% - Ênfase3" xfId="97"/>
    <cellStyle name="40% - Ênfase3 10" xfId="98"/>
    <cellStyle name="40% - Ênfase3 11" xfId="99"/>
    <cellStyle name="40% - Ênfase3 12" xfId="100"/>
    <cellStyle name="40% - Ênfase3 2" xfId="101"/>
    <cellStyle name="40% - Ênfase3 3" xfId="102"/>
    <cellStyle name="40% - Ênfase3 4" xfId="103"/>
    <cellStyle name="40% - Ênfase3 5" xfId="104"/>
    <cellStyle name="40% - Ênfase3 6" xfId="105"/>
    <cellStyle name="40% - Ênfase3 7" xfId="106"/>
    <cellStyle name="40% - Ênfase3 8" xfId="107"/>
    <cellStyle name="40% - Ênfase3 9" xfId="108"/>
    <cellStyle name="40% - Ênfase4" xfId="109"/>
    <cellStyle name="40% - Ênfase4 10" xfId="110"/>
    <cellStyle name="40% - Ênfase4 11" xfId="111"/>
    <cellStyle name="40% - Ênfase4 12" xfId="112"/>
    <cellStyle name="40% - Ênfase4 2" xfId="113"/>
    <cellStyle name="40% - Ênfase4 3" xfId="114"/>
    <cellStyle name="40% - Ênfase4 4" xfId="115"/>
    <cellStyle name="40% - Ênfase4 5" xfId="116"/>
    <cellStyle name="40% - Ênfase4 6" xfId="117"/>
    <cellStyle name="40% - Ênfase4 7" xfId="118"/>
    <cellStyle name="40% - Ênfase4 8" xfId="119"/>
    <cellStyle name="40% - Ênfase4 9" xfId="120"/>
    <cellStyle name="40% - Ênfase5" xfId="121"/>
    <cellStyle name="40% - Ênfase5 10" xfId="122"/>
    <cellStyle name="40% - Ênfase5 11" xfId="123"/>
    <cellStyle name="40% - Ênfase5 12" xfId="124"/>
    <cellStyle name="40% - Ênfase5 2" xfId="125"/>
    <cellStyle name="40% - Ênfase5 3" xfId="126"/>
    <cellStyle name="40% - Ênfase5 4" xfId="127"/>
    <cellStyle name="40% - Ênfase5 5" xfId="128"/>
    <cellStyle name="40% - Ênfase5 6" xfId="129"/>
    <cellStyle name="40% - Ênfase5 7" xfId="130"/>
    <cellStyle name="40% - Ênfase5 8" xfId="131"/>
    <cellStyle name="40% - Ênfase5 9" xfId="132"/>
    <cellStyle name="40% - Ênfase6" xfId="133"/>
    <cellStyle name="40% - Ênfase6 10" xfId="134"/>
    <cellStyle name="40% - Ênfase6 11" xfId="135"/>
    <cellStyle name="40% - Ênfase6 12" xfId="136"/>
    <cellStyle name="40% - Ênfase6 2" xfId="137"/>
    <cellStyle name="40% - Ênfase6 3" xfId="138"/>
    <cellStyle name="40% - Ênfase6 4" xfId="139"/>
    <cellStyle name="40% - Ênfase6 5" xfId="140"/>
    <cellStyle name="40% - Ênfase6 6" xfId="141"/>
    <cellStyle name="40% - Ênfase6 7" xfId="142"/>
    <cellStyle name="40% - Ênfase6 8" xfId="143"/>
    <cellStyle name="40% - Ênfase6 9" xfId="144"/>
    <cellStyle name="60% - Ênfase1" xfId="145"/>
    <cellStyle name="60% - Ênfase2" xfId="146"/>
    <cellStyle name="60% - Ênfase3" xfId="147"/>
    <cellStyle name="60% - Ênfase4" xfId="148"/>
    <cellStyle name="60% - Ênfase5" xfId="149"/>
    <cellStyle name="60% - Ênfase6" xfId="150"/>
    <cellStyle name="Cálculo" xfId="151"/>
    <cellStyle name="Comma 2" xfId="152"/>
    <cellStyle name="Ênfase1" xfId="153"/>
    <cellStyle name="Ênfase2" xfId="154"/>
    <cellStyle name="Ênfase3" xfId="155"/>
    <cellStyle name="Ênfase4" xfId="156"/>
    <cellStyle name="Ênfase5" xfId="157"/>
    <cellStyle name="Ênfase6" xfId="158"/>
    <cellStyle name="Incorreto" xfId="159"/>
    <cellStyle name="Moeda" xfId="160" builtinId="4"/>
    <cellStyle name="Moeda 15" xfId="161"/>
    <cellStyle name="Moeda 18" xfId="162"/>
    <cellStyle name="Moeda 20" xfId="163"/>
    <cellStyle name="Moeda 22" xfId="164"/>
    <cellStyle name="Moeda 5 2" xfId="165"/>
    <cellStyle name="Moeda 6 2" xfId="166"/>
    <cellStyle name="Moeda 7" xfId="167"/>
    <cellStyle name="Moeda 9" xfId="168"/>
    <cellStyle name="Normal" xfId="0" builtinId="0"/>
    <cellStyle name="Normal 10" xfId="169"/>
    <cellStyle name="Normal 10 2" xfId="170"/>
    <cellStyle name="Normal 10 3" xfId="171"/>
    <cellStyle name="Normal 11 2" xfId="172"/>
    <cellStyle name="Normal 11 3" xfId="173"/>
    <cellStyle name="Normal 12 2" xfId="174"/>
    <cellStyle name="Normal 13 2" xfId="175"/>
    <cellStyle name="Normal 2" xfId="176"/>
    <cellStyle name="Normal 3 2" xfId="177"/>
    <cellStyle name="Normal 3 3" xfId="178"/>
    <cellStyle name="Normal 4" xfId="179"/>
    <cellStyle name="Normal 5" xfId="180"/>
    <cellStyle name="Normal 5 2" xfId="181"/>
    <cellStyle name="Normal 6" xfId="182"/>
    <cellStyle name="Normal 6 2" xfId="183"/>
    <cellStyle name="Normal 7" xfId="184"/>
    <cellStyle name="Normal 7 2" xfId="185"/>
    <cellStyle name="Normal 8" xfId="186"/>
    <cellStyle name="Normal 8 2" xfId="187"/>
    <cellStyle name="Normal 9" xfId="188"/>
    <cellStyle name="Normal 9 2" xfId="189"/>
    <cellStyle name="Saída" xfId="190"/>
    <cellStyle name="Separador de milhares 11" xfId="191"/>
    <cellStyle name="Separador de milhares 11 2" xfId="192"/>
    <cellStyle name="Separador de milhares 12" xfId="193"/>
    <cellStyle name="Separador de milhares 12 2" xfId="194"/>
    <cellStyle name="Separador de milhares 2" xfId="195"/>
    <cellStyle name="Separador de milhares 2 2" xfId="196"/>
    <cellStyle name="Separador de milhares 2 3" xfId="197"/>
    <cellStyle name="Separador de milhares 3" xfId="198"/>
    <cellStyle name="Separador de milhares 4" xfId="199"/>
    <cellStyle name="Separador de milhares 7" xfId="200"/>
    <cellStyle name="Separador de milhares 7 2" xfId="201"/>
    <cellStyle name="Separador de milhares 8" xfId="202"/>
    <cellStyle name="Separador de milhares 9" xfId="203"/>
    <cellStyle name="Separador de milhares 9 2" xfId="204"/>
    <cellStyle name="Texto Explicativo" xfId="205"/>
    <cellStyle name="Título" xfId="206"/>
    <cellStyle name="Título 1" xfId="207"/>
    <cellStyle name="Título 1 1" xfId="208"/>
    <cellStyle name="Título 2" xfId="209"/>
    <cellStyle name="Título 3" xfId="210"/>
    <cellStyle name="Título 4" xfId="211"/>
    <cellStyle name="Vírgula" xfId="212" builtinId="3"/>
    <cellStyle name="Vírgula 2" xfId="213"/>
    <cellStyle name="Vírgula 3" xfId="2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</xdr:row>
      <xdr:rowOff>47625</xdr:rowOff>
    </xdr:from>
    <xdr:to>
      <xdr:col>10</xdr:col>
      <xdr:colOff>123825</xdr:colOff>
      <xdr:row>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704850"/>
          <a:ext cx="661987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</xdr:colOff>
      <xdr:row>2</xdr:row>
      <xdr:rowOff>104775</xdr:rowOff>
    </xdr:from>
    <xdr:to>
      <xdr:col>2</xdr:col>
      <xdr:colOff>2743200</xdr:colOff>
      <xdr:row>2</xdr:row>
      <xdr:rowOff>104775</xdr:rowOff>
    </xdr:to>
    <xdr:pic>
      <xdr:nvPicPr>
        <xdr:cNvPr id="122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628650"/>
          <a:ext cx="2647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2"/>
  <sheetViews>
    <sheetView topLeftCell="C16" zoomScale="90" zoomScaleNormal="90" workbookViewId="0">
      <selection activeCell="J34" sqref="J34"/>
    </sheetView>
  </sheetViews>
  <sheetFormatPr defaultRowHeight="12.75" x14ac:dyDescent="0.2"/>
  <cols>
    <col min="1" max="1" width="9.140625" style="107"/>
    <col min="2" max="2" width="6.140625" bestFit="1" customWidth="1"/>
    <col min="3" max="3" width="20.42578125" customWidth="1"/>
    <col min="4" max="4" width="42.5703125" style="1" customWidth="1"/>
    <col min="6" max="6" width="12.85546875" bestFit="1" customWidth="1"/>
    <col min="7" max="7" width="9.140625" style="2"/>
    <col min="8" max="8" width="12.7109375" style="2" customWidth="1"/>
    <col min="9" max="9" width="14.28515625" style="2" bestFit="1" customWidth="1"/>
    <col min="10" max="10" width="18.140625" style="184" bestFit="1" customWidth="1"/>
    <col min="11" max="11" width="11.5703125" bestFit="1" customWidth="1"/>
    <col min="12" max="12" width="11.5703125" customWidth="1"/>
    <col min="13" max="13" width="11.28515625" bestFit="1" customWidth="1"/>
    <col min="14" max="14" width="22" bestFit="1" customWidth="1"/>
    <col min="15" max="15" width="7.7109375" bestFit="1" customWidth="1"/>
    <col min="16" max="17" width="11.28515625" bestFit="1" customWidth="1"/>
  </cols>
  <sheetData>
    <row r="2" spans="1:15" ht="15.75" thickBot="1" x14ac:dyDescent="0.25">
      <c r="B2" s="186" t="s">
        <v>81</v>
      </c>
      <c r="C2" s="186"/>
      <c r="D2" s="186"/>
      <c r="E2" s="186"/>
      <c r="F2" s="186"/>
      <c r="G2" s="186"/>
      <c r="H2" s="186"/>
      <c r="I2" s="186"/>
      <c r="J2" s="186"/>
    </row>
    <row r="3" spans="1:15" ht="15.75" thickBot="1" x14ac:dyDescent="0.25">
      <c r="A3" s="156"/>
      <c r="B3" s="187" t="s">
        <v>11</v>
      </c>
      <c r="C3" s="189" t="s">
        <v>143</v>
      </c>
      <c r="D3" s="191" t="s">
        <v>12</v>
      </c>
      <c r="E3" s="193" t="s">
        <v>13</v>
      </c>
      <c r="F3" s="195" t="s">
        <v>14</v>
      </c>
      <c r="G3" s="197" t="s">
        <v>22</v>
      </c>
      <c r="H3" s="198" t="s">
        <v>20</v>
      </c>
      <c r="I3" s="169" t="s">
        <v>140</v>
      </c>
      <c r="J3" s="176"/>
      <c r="K3" s="151"/>
      <c r="L3" s="115"/>
      <c r="N3" s="163"/>
      <c r="O3" s="164"/>
    </row>
    <row r="4" spans="1:15" ht="15.75" thickBot="1" x14ac:dyDescent="0.25">
      <c r="A4" s="156"/>
      <c r="B4" s="188"/>
      <c r="C4" s="190"/>
      <c r="D4" s="192"/>
      <c r="E4" s="194"/>
      <c r="F4" s="196"/>
      <c r="G4" s="196"/>
      <c r="H4" s="199"/>
      <c r="I4" s="160" t="s">
        <v>10</v>
      </c>
      <c r="J4" s="177" t="s">
        <v>63</v>
      </c>
      <c r="K4" s="151"/>
      <c r="L4" s="115"/>
      <c r="N4" s="87"/>
      <c r="O4" s="164"/>
    </row>
    <row r="5" spans="1:15" ht="15.75" thickBot="1" x14ac:dyDescent="0.25">
      <c r="A5" s="156"/>
      <c r="B5" s="152" t="s">
        <v>15</v>
      </c>
      <c r="C5" s="171"/>
      <c r="D5" s="147" t="s">
        <v>55</v>
      </c>
      <c r="E5" s="148"/>
      <c r="F5" s="110"/>
      <c r="G5" s="149"/>
      <c r="H5" s="149"/>
      <c r="I5" s="168"/>
      <c r="J5" s="178">
        <f>SUM(J6:J7)</f>
        <v>26257.599999999999</v>
      </c>
      <c r="K5" s="151"/>
      <c r="L5" s="116"/>
      <c r="M5" s="87"/>
      <c r="N5" s="163"/>
      <c r="O5" s="164"/>
    </row>
    <row r="6" spans="1:15" ht="15" x14ac:dyDescent="0.2">
      <c r="A6" s="156"/>
      <c r="B6" s="153"/>
      <c r="C6" s="173" t="s">
        <v>59</v>
      </c>
      <c r="D6" s="144" t="s">
        <v>108</v>
      </c>
      <c r="E6" s="145" t="s">
        <v>28</v>
      </c>
      <c r="F6" s="57">
        <v>160</v>
      </c>
      <c r="G6" s="146">
        <v>0</v>
      </c>
      <c r="H6" s="57">
        <v>80.63</v>
      </c>
      <c r="I6" s="166">
        <f>(H6+G6)</f>
        <v>80.63</v>
      </c>
      <c r="J6" s="179">
        <f>H6*F6</f>
        <v>12900.8</v>
      </c>
      <c r="K6" s="138"/>
      <c r="L6" s="115"/>
      <c r="M6" s="87"/>
      <c r="N6" s="163"/>
      <c r="O6" s="163"/>
    </row>
    <row r="7" spans="1:15" ht="15.75" thickBot="1" x14ac:dyDescent="0.25">
      <c r="A7" s="156"/>
      <c r="B7" s="153"/>
      <c r="C7" s="174" t="s">
        <v>60</v>
      </c>
      <c r="D7" s="139" t="s">
        <v>58</v>
      </c>
      <c r="E7" s="140" t="s">
        <v>28</v>
      </c>
      <c r="F7" s="141">
        <v>640</v>
      </c>
      <c r="G7" s="142">
        <v>0</v>
      </c>
      <c r="H7" s="141">
        <v>20.87</v>
      </c>
      <c r="I7" s="166">
        <f>(H7+G7)</f>
        <v>20.87</v>
      </c>
      <c r="J7" s="179">
        <f>I7*F7</f>
        <v>13356.800000000001</v>
      </c>
      <c r="K7" s="138"/>
      <c r="L7" s="115"/>
      <c r="M7" s="87"/>
      <c r="N7" s="163"/>
      <c r="O7" s="163"/>
    </row>
    <row r="8" spans="1:15" ht="15.75" thickBot="1" x14ac:dyDescent="0.25">
      <c r="A8" s="156"/>
      <c r="B8" s="150" t="s">
        <v>16</v>
      </c>
      <c r="C8" s="172"/>
      <c r="D8" s="147" t="s">
        <v>109</v>
      </c>
      <c r="E8" s="143"/>
      <c r="F8" s="110"/>
      <c r="G8" s="82"/>
      <c r="H8" s="82"/>
      <c r="I8" s="167"/>
      <c r="J8" s="180">
        <f>SUM(J9:J13)</f>
        <v>6578.3075000000008</v>
      </c>
      <c r="K8" s="151"/>
      <c r="L8" s="116"/>
      <c r="M8" s="87"/>
      <c r="N8" s="165"/>
      <c r="O8" s="163"/>
    </row>
    <row r="9" spans="1:15" ht="15" x14ac:dyDescent="0.2">
      <c r="A9" s="156"/>
      <c r="B9" s="154" t="s">
        <v>110</v>
      </c>
      <c r="C9" s="170" t="s">
        <v>57</v>
      </c>
      <c r="D9" s="144" t="s">
        <v>54</v>
      </c>
      <c r="E9" s="140" t="s">
        <v>19</v>
      </c>
      <c r="F9" s="57">
        <v>4</v>
      </c>
      <c r="G9" s="55"/>
      <c r="H9" s="55"/>
      <c r="I9" s="57">
        <v>323.33</v>
      </c>
      <c r="J9" s="179">
        <f>I9*F9</f>
        <v>1293.32</v>
      </c>
      <c r="K9" s="138"/>
      <c r="L9" s="116"/>
      <c r="M9" s="87"/>
      <c r="N9" s="77"/>
      <c r="O9" s="54"/>
    </row>
    <row r="10" spans="1:15" ht="85.5" customHeight="1" x14ac:dyDescent="0.2">
      <c r="A10" s="156"/>
      <c r="B10" s="154" t="s">
        <v>111</v>
      </c>
      <c r="C10" s="170" t="s">
        <v>136</v>
      </c>
      <c r="D10" s="144" t="s">
        <v>138</v>
      </c>
      <c r="E10" s="140" t="s">
        <v>19</v>
      </c>
      <c r="F10" s="57">
        <f>10.35*8.25</f>
        <v>85.387500000000003</v>
      </c>
      <c r="G10" s="146">
        <v>0</v>
      </c>
      <c r="H10" s="146" t="s">
        <v>61</v>
      </c>
      <c r="I10" s="57">
        <f>7.48*4</f>
        <v>29.92</v>
      </c>
      <c r="J10" s="179">
        <f>I10*F10</f>
        <v>2554.7940000000003</v>
      </c>
      <c r="K10" s="138"/>
      <c r="L10" s="116"/>
      <c r="M10" s="87"/>
      <c r="N10" s="77"/>
      <c r="O10" s="54"/>
    </row>
    <row r="11" spans="1:15" ht="36.75" customHeight="1" x14ac:dyDescent="0.2">
      <c r="A11" s="156"/>
      <c r="B11" s="154" t="s">
        <v>120</v>
      </c>
      <c r="C11" s="170" t="s">
        <v>139</v>
      </c>
      <c r="D11" s="144" t="s">
        <v>137</v>
      </c>
      <c r="E11" s="158" t="s">
        <v>19</v>
      </c>
      <c r="F11" s="57">
        <v>85.39</v>
      </c>
      <c r="G11" s="55">
        <v>0</v>
      </c>
      <c r="H11" s="57">
        <v>0</v>
      </c>
      <c r="I11" s="57">
        <v>21.65</v>
      </c>
      <c r="J11" s="179">
        <f>I11*F11</f>
        <v>1848.6934999999999</v>
      </c>
      <c r="K11" s="138"/>
      <c r="L11" s="116"/>
      <c r="M11" s="87"/>
      <c r="N11" s="77"/>
      <c r="O11" s="54"/>
    </row>
    <row r="12" spans="1:15" ht="15" x14ac:dyDescent="0.2">
      <c r="A12" s="156"/>
      <c r="B12" s="154" t="s">
        <v>121</v>
      </c>
      <c r="C12" s="170" t="s">
        <v>142</v>
      </c>
      <c r="D12" s="144" t="s">
        <v>141</v>
      </c>
      <c r="E12" s="158" t="s">
        <v>19</v>
      </c>
      <c r="F12" s="57">
        <v>10</v>
      </c>
      <c r="G12" s="55">
        <v>0</v>
      </c>
      <c r="H12" s="57">
        <v>0</v>
      </c>
      <c r="I12" s="57">
        <v>6.95</v>
      </c>
      <c r="J12" s="179">
        <f>I12*F12</f>
        <v>69.5</v>
      </c>
      <c r="K12" s="138"/>
      <c r="L12" s="116"/>
      <c r="M12" s="87"/>
      <c r="N12" s="77"/>
      <c r="O12" s="54"/>
    </row>
    <row r="13" spans="1:15" ht="30.75" thickBot="1" x14ac:dyDescent="0.25">
      <c r="A13" s="156"/>
      <c r="B13" s="154" t="s">
        <v>130</v>
      </c>
      <c r="C13" s="170" t="s">
        <v>151</v>
      </c>
      <c r="D13" s="144" t="s">
        <v>128</v>
      </c>
      <c r="E13" s="140" t="s">
        <v>112</v>
      </c>
      <c r="F13" s="57">
        <v>140</v>
      </c>
      <c r="G13" s="55"/>
      <c r="H13" s="55"/>
      <c r="I13" s="57">
        <f>(8.7/3)*2</f>
        <v>5.8</v>
      </c>
      <c r="J13" s="179">
        <f>I13*F13</f>
        <v>812</v>
      </c>
      <c r="K13" s="138"/>
      <c r="L13" s="116"/>
      <c r="M13" s="87"/>
      <c r="N13" s="77"/>
      <c r="O13" s="54"/>
    </row>
    <row r="14" spans="1:15" ht="15.75" thickBot="1" x14ac:dyDescent="0.25">
      <c r="A14" s="156"/>
      <c r="B14" s="152" t="s">
        <v>17</v>
      </c>
      <c r="C14" s="171"/>
      <c r="D14" s="79" t="s">
        <v>114</v>
      </c>
      <c r="E14" s="81"/>
      <c r="F14" s="82"/>
      <c r="G14" s="82"/>
      <c r="H14" s="82"/>
      <c r="I14" s="82"/>
      <c r="J14" s="181">
        <f>SUM(J15:J21)</f>
        <v>246593.44000000003</v>
      </c>
      <c r="K14" s="138"/>
      <c r="L14" s="116"/>
      <c r="M14" s="87"/>
      <c r="N14" s="77"/>
      <c r="O14" s="54"/>
    </row>
    <row r="15" spans="1:15" ht="15" x14ac:dyDescent="0.2">
      <c r="A15" s="156"/>
      <c r="B15" s="155" t="s">
        <v>85</v>
      </c>
      <c r="C15" s="170" t="s">
        <v>83</v>
      </c>
      <c r="D15" s="58" t="s">
        <v>82</v>
      </c>
      <c r="E15" s="57" t="s">
        <v>19</v>
      </c>
      <c r="F15" s="57">
        <v>3636</v>
      </c>
      <c r="G15" s="57"/>
      <c r="H15" s="57"/>
      <c r="I15" s="57">
        <v>1.29</v>
      </c>
      <c r="J15" s="179">
        <f>I15*F15</f>
        <v>4690.4400000000005</v>
      </c>
      <c r="K15" s="138"/>
      <c r="L15" s="116"/>
      <c r="M15" s="87"/>
      <c r="N15" s="77"/>
      <c r="O15" s="54"/>
    </row>
    <row r="16" spans="1:15" ht="30" x14ac:dyDescent="0.2">
      <c r="A16" s="156"/>
      <c r="B16" s="155" t="s">
        <v>86</v>
      </c>
      <c r="C16" s="170" t="s">
        <v>95</v>
      </c>
      <c r="D16" s="58" t="s">
        <v>135</v>
      </c>
      <c r="E16" s="146" t="s">
        <v>19</v>
      </c>
      <c r="F16" s="57">
        <v>3636</v>
      </c>
      <c r="G16" s="57"/>
      <c r="H16" s="57"/>
      <c r="I16" s="57">
        <v>30.19</v>
      </c>
      <c r="J16" s="179">
        <f>I16*F16</f>
        <v>109770.84000000001</v>
      </c>
      <c r="K16" s="175"/>
      <c r="L16" s="116"/>
      <c r="N16" s="77"/>
      <c r="O16" s="54"/>
    </row>
    <row r="17" spans="1:15" ht="15" x14ac:dyDescent="0.2">
      <c r="A17" s="156"/>
      <c r="B17" s="154" t="s">
        <v>87</v>
      </c>
      <c r="C17" s="170" t="s">
        <v>156</v>
      </c>
      <c r="D17" s="58" t="s">
        <v>158</v>
      </c>
      <c r="E17" s="57" t="s">
        <v>19</v>
      </c>
      <c r="F17" s="57">
        <v>3656</v>
      </c>
      <c r="G17" s="55"/>
      <c r="H17" s="55"/>
      <c r="I17" s="57">
        <v>5.82</v>
      </c>
      <c r="J17" s="179">
        <f t="shared" ref="J17:J18" si="0">I17*F17</f>
        <v>21277.920000000002</v>
      </c>
      <c r="K17" s="138"/>
      <c r="L17" s="116"/>
      <c r="M17" s="87"/>
      <c r="N17" s="77"/>
      <c r="O17" s="54"/>
    </row>
    <row r="18" spans="1:15" ht="15" x14ac:dyDescent="0.2">
      <c r="A18" s="156"/>
      <c r="B18" s="154" t="s">
        <v>88</v>
      </c>
      <c r="C18" s="170" t="s">
        <v>157</v>
      </c>
      <c r="D18" s="58" t="s">
        <v>159</v>
      </c>
      <c r="E18" s="57" t="s">
        <v>19</v>
      </c>
      <c r="F18" s="57">
        <v>3656</v>
      </c>
      <c r="G18" s="55"/>
      <c r="H18" s="55"/>
      <c r="I18" s="57">
        <v>4.82</v>
      </c>
      <c r="J18" s="179">
        <f t="shared" si="0"/>
        <v>17621.920000000002</v>
      </c>
      <c r="K18" s="138"/>
      <c r="L18" s="116"/>
      <c r="M18" s="87"/>
      <c r="N18" s="77"/>
      <c r="O18" s="54"/>
    </row>
    <row r="19" spans="1:15" ht="15" x14ac:dyDescent="0.2">
      <c r="A19" s="156"/>
      <c r="B19" s="154" t="s">
        <v>92</v>
      </c>
      <c r="C19" s="170" t="s">
        <v>84</v>
      </c>
      <c r="D19" s="58" t="s">
        <v>153</v>
      </c>
      <c r="E19" s="146" t="s">
        <v>19</v>
      </c>
      <c r="F19" s="57">
        <v>3656</v>
      </c>
      <c r="G19" s="55"/>
      <c r="H19" s="55"/>
      <c r="I19" s="57">
        <v>15.85</v>
      </c>
      <c r="J19" s="179">
        <f>I19*F19</f>
        <v>57947.6</v>
      </c>
      <c r="K19" s="138"/>
      <c r="L19" s="116"/>
      <c r="M19" s="87"/>
      <c r="N19" s="77"/>
      <c r="O19" s="54"/>
    </row>
    <row r="20" spans="1:15" ht="30" x14ac:dyDescent="0.2">
      <c r="A20" s="156"/>
      <c r="B20" s="154" t="s">
        <v>93</v>
      </c>
      <c r="C20" s="170" t="s">
        <v>94</v>
      </c>
      <c r="D20" s="58" t="s">
        <v>122</v>
      </c>
      <c r="E20" s="159" t="s">
        <v>19</v>
      </c>
      <c r="F20" s="57">
        <v>3656</v>
      </c>
      <c r="G20" s="55"/>
      <c r="H20" s="55"/>
      <c r="I20" s="57">
        <v>8.8699999999999992</v>
      </c>
      <c r="J20" s="179">
        <f>I20*F20</f>
        <v>32428.719999999998</v>
      </c>
      <c r="K20" s="138"/>
      <c r="L20" s="116"/>
      <c r="M20" s="87"/>
      <c r="N20" s="77"/>
      <c r="O20" s="54"/>
    </row>
    <row r="21" spans="1:15" ht="15.75" thickBot="1" x14ac:dyDescent="0.25">
      <c r="A21" s="156"/>
      <c r="B21" s="154" t="s">
        <v>161</v>
      </c>
      <c r="C21" s="170" t="s">
        <v>144</v>
      </c>
      <c r="D21" s="58" t="s">
        <v>129</v>
      </c>
      <c r="E21" s="159" t="s">
        <v>112</v>
      </c>
      <c r="F21" s="56">
        <v>140</v>
      </c>
      <c r="G21" s="56"/>
      <c r="H21" s="113"/>
      <c r="I21" s="56">
        <v>20.399999999999999</v>
      </c>
      <c r="J21" s="179">
        <f>I21*F21</f>
        <v>2856</v>
      </c>
      <c r="K21" s="138"/>
      <c r="L21" s="116"/>
      <c r="M21" s="87"/>
      <c r="N21" s="77"/>
      <c r="O21" s="54"/>
    </row>
    <row r="22" spans="1:15" ht="15.75" thickBot="1" x14ac:dyDescent="0.25">
      <c r="A22" s="156"/>
      <c r="B22" s="152" t="s">
        <v>18</v>
      </c>
      <c r="C22" s="171"/>
      <c r="D22" s="79" t="s">
        <v>113</v>
      </c>
      <c r="E22" s="81"/>
      <c r="F22" s="82"/>
      <c r="G22" s="82"/>
      <c r="H22" s="82"/>
      <c r="I22" s="82"/>
      <c r="J22" s="181">
        <f>SUM(J23:J32)</f>
        <v>179340.14399999997</v>
      </c>
      <c r="K22" s="138"/>
      <c r="L22" s="116"/>
      <c r="M22" s="87"/>
      <c r="N22" s="77"/>
      <c r="O22" s="54"/>
    </row>
    <row r="23" spans="1:15" ht="45" x14ac:dyDescent="0.2">
      <c r="A23" s="156"/>
      <c r="B23" s="154" t="s">
        <v>124</v>
      </c>
      <c r="C23" s="170" t="s">
        <v>95</v>
      </c>
      <c r="D23" s="144" t="s">
        <v>115</v>
      </c>
      <c r="E23" s="158" t="s">
        <v>19</v>
      </c>
      <c r="F23" s="57">
        <v>3656</v>
      </c>
      <c r="G23" s="57"/>
      <c r="H23" s="57"/>
      <c r="I23" s="57">
        <v>3.01</v>
      </c>
      <c r="J23" s="179">
        <f>I23*F23</f>
        <v>11004.56</v>
      </c>
      <c r="K23" s="138"/>
      <c r="L23" s="116"/>
      <c r="M23" s="87"/>
      <c r="N23" s="77"/>
      <c r="O23" s="54"/>
    </row>
    <row r="24" spans="1:15" ht="30" x14ac:dyDescent="0.2">
      <c r="A24" s="156"/>
      <c r="B24" s="154" t="s">
        <v>162</v>
      </c>
      <c r="C24" s="170" t="s">
        <v>166</v>
      </c>
      <c r="D24" s="144" t="s">
        <v>164</v>
      </c>
      <c r="E24" s="158" t="s">
        <v>167</v>
      </c>
      <c r="F24" s="57">
        <f>(3656*0.1)*0.05</f>
        <v>18.28</v>
      </c>
      <c r="G24" s="57"/>
      <c r="H24" s="57"/>
      <c r="I24" s="57">
        <v>185.6</v>
      </c>
      <c r="J24" s="179">
        <f>I24*F24</f>
        <v>3392.768</v>
      </c>
      <c r="K24" s="138"/>
      <c r="L24" s="116"/>
      <c r="M24" s="87"/>
      <c r="N24" s="77"/>
      <c r="O24" s="54"/>
    </row>
    <row r="25" spans="1:15" ht="45" x14ac:dyDescent="0.2">
      <c r="A25" s="156"/>
      <c r="B25" s="154" t="s">
        <v>125</v>
      </c>
      <c r="C25" s="170" t="s">
        <v>145</v>
      </c>
      <c r="D25" s="144" t="s">
        <v>116</v>
      </c>
      <c r="E25" s="158" t="s">
        <v>19</v>
      </c>
      <c r="F25" s="57">
        <f>3656*0.1</f>
        <v>365.6</v>
      </c>
      <c r="G25" s="57"/>
      <c r="H25" s="57"/>
      <c r="I25" s="57">
        <v>185.6</v>
      </c>
      <c r="J25" s="179">
        <f>I25*F25</f>
        <v>67855.360000000001</v>
      </c>
      <c r="K25" s="138"/>
    </row>
    <row r="26" spans="1:15" ht="30" x14ac:dyDescent="0.2">
      <c r="A26" s="156"/>
      <c r="B26" s="154" t="s">
        <v>126</v>
      </c>
      <c r="C26" s="170" t="s">
        <v>146</v>
      </c>
      <c r="D26" s="144" t="s">
        <v>165</v>
      </c>
      <c r="E26" s="158" t="s">
        <v>19</v>
      </c>
      <c r="F26" s="57">
        <v>3656</v>
      </c>
      <c r="G26" s="57"/>
      <c r="H26" s="57"/>
      <c r="I26" s="57">
        <v>5.03</v>
      </c>
      <c r="J26" s="179">
        <f>I26*F26</f>
        <v>18389.68</v>
      </c>
      <c r="K26" s="138"/>
      <c r="L26" s="116"/>
      <c r="M26" s="87"/>
      <c r="N26" s="77"/>
      <c r="O26" s="54"/>
    </row>
    <row r="27" spans="1:15" ht="15" x14ac:dyDescent="0.2">
      <c r="A27" s="156"/>
      <c r="B27" s="154" t="s">
        <v>127</v>
      </c>
      <c r="C27" s="170" t="s">
        <v>160</v>
      </c>
      <c r="D27" s="144" t="s">
        <v>147</v>
      </c>
      <c r="E27" s="158" t="s">
        <v>149</v>
      </c>
      <c r="F27" s="57">
        <v>10</v>
      </c>
      <c r="G27" s="57">
        <v>7.15</v>
      </c>
      <c r="H27" s="57">
        <v>19.489999999999998</v>
      </c>
      <c r="I27" s="57">
        <f>G27+H27</f>
        <v>26.64</v>
      </c>
      <c r="J27" s="179">
        <f t="shared" ref="J27:J30" si="1">I27*F27</f>
        <v>266.39999999999998</v>
      </c>
      <c r="K27" s="138"/>
      <c r="L27" s="116"/>
      <c r="M27" s="87"/>
      <c r="N27" s="77"/>
      <c r="O27" s="54"/>
    </row>
    <row r="28" spans="1:15" ht="15" x14ac:dyDescent="0.2">
      <c r="A28" s="156"/>
      <c r="B28" s="154" t="s">
        <v>131</v>
      </c>
      <c r="C28" s="170" t="s">
        <v>154</v>
      </c>
      <c r="D28" s="144" t="s">
        <v>168</v>
      </c>
      <c r="E28" s="158" t="s">
        <v>19</v>
      </c>
      <c r="F28" s="57">
        <f>3656*0.1</f>
        <v>365.6</v>
      </c>
      <c r="G28" s="57"/>
      <c r="H28" s="57"/>
      <c r="I28" s="57">
        <v>13.47</v>
      </c>
      <c r="J28" s="179">
        <f t="shared" si="1"/>
        <v>4924.6320000000005</v>
      </c>
      <c r="K28" s="138"/>
      <c r="L28" s="116"/>
      <c r="M28" s="87"/>
      <c r="N28" s="77"/>
      <c r="O28" s="54"/>
    </row>
    <row r="29" spans="1:15" ht="45" x14ac:dyDescent="0.2">
      <c r="A29" s="156"/>
      <c r="B29" s="154" t="s">
        <v>132</v>
      </c>
      <c r="C29" s="170" t="s">
        <v>152</v>
      </c>
      <c r="D29" s="144" t="s">
        <v>148</v>
      </c>
      <c r="E29" s="158" t="s">
        <v>19</v>
      </c>
      <c r="F29" s="57">
        <f>3656*0.1</f>
        <v>365.6</v>
      </c>
      <c r="G29" s="57"/>
      <c r="H29" s="57"/>
      <c r="I29" s="57">
        <v>15.33</v>
      </c>
      <c r="J29" s="179">
        <f t="shared" si="1"/>
        <v>5604.6480000000001</v>
      </c>
      <c r="K29" s="138"/>
      <c r="L29" s="116"/>
      <c r="M29" s="87"/>
      <c r="N29" s="77"/>
      <c r="O29" s="54"/>
    </row>
    <row r="30" spans="1:15" ht="30" x14ac:dyDescent="0.2">
      <c r="A30" s="156"/>
      <c r="B30" s="154" t="s">
        <v>163</v>
      </c>
      <c r="C30" s="170" t="s">
        <v>155</v>
      </c>
      <c r="D30" s="144" t="s">
        <v>169</v>
      </c>
      <c r="E30" s="158" t="s">
        <v>19</v>
      </c>
      <c r="F30" s="57">
        <f>3656*0.1</f>
        <v>365.6</v>
      </c>
      <c r="G30" s="57"/>
      <c r="H30" s="57"/>
      <c r="I30" s="57">
        <v>149.76</v>
      </c>
      <c r="J30" s="179">
        <f t="shared" si="1"/>
        <v>54752.256000000001</v>
      </c>
      <c r="K30" s="80"/>
    </row>
    <row r="31" spans="1:15" s="112" customFormat="1" ht="30" x14ac:dyDescent="0.2">
      <c r="A31" s="157"/>
      <c r="B31" s="154" t="s">
        <v>133</v>
      </c>
      <c r="C31" s="170" t="s">
        <v>95</v>
      </c>
      <c r="D31" s="144" t="s">
        <v>117</v>
      </c>
      <c r="E31" s="158" t="s">
        <v>149</v>
      </c>
      <c r="F31" s="57">
        <v>1</v>
      </c>
      <c r="G31" s="57">
        <v>151.07</v>
      </c>
      <c r="H31" s="57">
        <v>38.770000000000003</v>
      </c>
      <c r="I31" s="57">
        <f>G31+H31</f>
        <v>189.84</v>
      </c>
      <c r="J31" s="57">
        <f>I31*F31</f>
        <v>189.84</v>
      </c>
      <c r="K31" s="80"/>
    </row>
    <row r="32" spans="1:15" s="112" customFormat="1" ht="30.75" thickBot="1" x14ac:dyDescent="0.25">
      <c r="A32" s="157"/>
      <c r="B32" s="154" t="s">
        <v>134</v>
      </c>
      <c r="C32" s="170" t="s">
        <v>95</v>
      </c>
      <c r="D32" s="144" t="s">
        <v>118</v>
      </c>
      <c r="E32" s="158" t="s">
        <v>119</v>
      </c>
      <c r="F32" s="57">
        <v>30</v>
      </c>
      <c r="G32" s="57"/>
      <c r="H32" s="57"/>
      <c r="I32" s="57">
        <v>432</v>
      </c>
      <c r="J32" s="57">
        <f>I32*F32</f>
        <v>12960</v>
      </c>
      <c r="K32" s="80"/>
    </row>
    <row r="33" spans="1:17" ht="15.75" thickBot="1" x14ac:dyDescent="0.25">
      <c r="A33" s="156"/>
      <c r="B33" s="152" t="s">
        <v>123</v>
      </c>
      <c r="C33" s="172" t="s">
        <v>56</v>
      </c>
      <c r="D33" s="108" t="s">
        <v>9</v>
      </c>
      <c r="E33" s="109" t="s">
        <v>19</v>
      </c>
      <c r="F33" s="110">
        <v>3636</v>
      </c>
      <c r="G33" s="111"/>
      <c r="H33" s="111"/>
      <c r="I33" s="111">
        <v>2.0499999999999998</v>
      </c>
      <c r="J33" s="180">
        <f>I33*F33</f>
        <v>7453.7999999999993</v>
      </c>
      <c r="K33" s="151"/>
      <c r="L33" s="85"/>
      <c r="M33" s="87"/>
      <c r="N33" s="87"/>
      <c r="Q33" s="87"/>
    </row>
    <row r="34" spans="1:17" ht="16.5" thickBot="1" x14ac:dyDescent="0.25">
      <c r="A34" s="156"/>
      <c r="B34" s="52"/>
      <c r="C34" s="52"/>
      <c r="D34" s="78" t="s">
        <v>150</v>
      </c>
      <c r="E34" s="52"/>
      <c r="F34" s="52"/>
      <c r="G34" s="52"/>
      <c r="H34" s="52"/>
      <c r="I34" s="86"/>
      <c r="J34" s="182">
        <f>J5+J8+J14+J22+J33</f>
        <v>466223.29149999999</v>
      </c>
      <c r="K34" s="151"/>
      <c r="L34" s="85"/>
      <c r="M34" s="87"/>
      <c r="N34" s="87"/>
      <c r="Q34" s="87"/>
    </row>
    <row r="35" spans="1:17" ht="19.5" thickBot="1" x14ac:dyDescent="0.25">
      <c r="A35" s="156"/>
      <c r="B35" s="52"/>
      <c r="C35" s="52"/>
      <c r="D35" s="78" t="s">
        <v>25</v>
      </c>
      <c r="E35" s="52"/>
      <c r="F35" s="52"/>
      <c r="G35" s="52"/>
      <c r="H35" s="52"/>
      <c r="I35" s="86">
        <f>BDI!E10</f>
        <v>0.37218831812106812</v>
      </c>
      <c r="J35" s="183"/>
      <c r="K35" s="151"/>
      <c r="L35" s="85"/>
      <c r="M35" s="114"/>
    </row>
    <row r="36" spans="1:17" ht="19.5" thickBot="1" x14ac:dyDescent="0.25">
      <c r="A36" s="156"/>
      <c r="B36" s="52"/>
      <c r="C36" s="52"/>
      <c r="D36" s="78" t="s">
        <v>62</v>
      </c>
      <c r="E36" s="52"/>
      <c r="F36" s="52"/>
      <c r="G36" s="52"/>
      <c r="H36" s="52"/>
      <c r="I36" s="52"/>
      <c r="J36" s="183">
        <f>J34*(1+I35)</f>
        <v>639746.15423225344</v>
      </c>
      <c r="K36" s="151"/>
      <c r="L36" s="53"/>
      <c r="M36" s="87"/>
      <c r="N36" s="87"/>
    </row>
    <row r="38" spans="1:17" x14ac:dyDescent="0.2">
      <c r="N38" s="87"/>
    </row>
    <row r="40" spans="1:17" x14ac:dyDescent="0.2">
      <c r="N40" s="87"/>
      <c r="O40" s="87"/>
    </row>
    <row r="42" spans="1:17" x14ac:dyDescent="0.2">
      <c r="F42" s="87"/>
    </row>
  </sheetData>
  <mergeCells count="8">
    <mergeCell ref="B2:J2"/>
    <mergeCell ref="B3:B4"/>
    <mergeCell ref="C3:C4"/>
    <mergeCell ref="D3:D4"/>
    <mergeCell ref="E3:E4"/>
    <mergeCell ref="F3:F4"/>
    <mergeCell ref="G3:G4"/>
    <mergeCell ref="H3:H4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  <colBreaks count="1" manualBreakCount="1">
    <brk id="10" max="1048575" man="1"/>
  </colBreaks>
  <ignoredErrors>
    <ignoredError sqref="F29" unlockedFormula="1"/>
    <ignoredError sqref="J8 J14 J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41"/>
  <sheetViews>
    <sheetView view="pageBreakPreview" zoomScale="60" zoomScaleNormal="100" workbookViewId="0">
      <selection activeCell="F13" sqref="F13"/>
    </sheetView>
  </sheetViews>
  <sheetFormatPr defaultRowHeight="12.75" x14ac:dyDescent="0.2"/>
  <cols>
    <col min="4" max="4" width="6.42578125" bestFit="1" customWidth="1"/>
    <col min="5" max="5" width="10.5703125" customWidth="1"/>
    <col min="6" max="6" width="48.140625" bestFit="1" customWidth="1"/>
  </cols>
  <sheetData>
    <row r="3" spans="4:11" ht="13.5" thickBot="1" x14ac:dyDescent="0.25"/>
    <row r="4" spans="4:11" x14ac:dyDescent="0.2">
      <c r="D4" s="117"/>
      <c r="E4" s="118"/>
      <c r="F4" s="118"/>
      <c r="G4" s="118"/>
      <c r="H4" s="118"/>
      <c r="I4" s="118"/>
      <c r="J4" s="118"/>
      <c r="K4" s="119"/>
    </row>
    <row r="5" spans="4:11" x14ac:dyDescent="0.2">
      <c r="D5" s="120"/>
      <c r="E5" s="121"/>
      <c r="F5" s="121"/>
      <c r="G5" s="121"/>
      <c r="H5" s="121"/>
      <c r="I5" s="121"/>
      <c r="J5" s="121"/>
      <c r="K5" s="122"/>
    </row>
    <row r="6" spans="4:11" x14ac:dyDescent="0.2">
      <c r="D6" s="120"/>
      <c r="E6" s="121"/>
      <c r="F6" s="121"/>
      <c r="G6" s="121"/>
      <c r="H6" s="121"/>
      <c r="I6" s="121"/>
      <c r="J6" s="121"/>
      <c r="K6" s="122"/>
    </row>
    <row r="7" spans="4:11" x14ac:dyDescent="0.2">
      <c r="D7" s="120"/>
      <c r="E7" s="121"/>
      <c r="F7" s="121"/>
      <c r="G7" s="121"/>
      <c r="H7" s="121"/>
      <c r="I7" s="121"/>
      <c r="J7" s="121"/>
      <c r="K7" s="122"/>
    </row>
    <row r="8" spans="4:11" x14ac:dyDescent="0.2">
      <c r="D8" s="120"/>
      <c r="E8" s="121"/>
      <c r="F8" s="121"/>
      <c r="G8" s="121"/>
      <c r="H8" s="121"/>
      <c r="I8" s="121"/>
      <c r="J8" s="121"/>
      <c r="K8" s="122"/>
    </row>
    <row r="9" spans="4:11" ht="13.5" thickBot="1" x14ac:dyDescent="0.25">
      <c r="D9" s="123"/>
      <c r="E9" s="124"/>
      <c r="F9" s="124"/>
      <c r="G9" s="124"/>
      <c r="H9" s="124"/>
      <c r="I9" s="124"/>
      <c r="J9" s="124"/>
      <c r="K9" s="125"/>
    </row>
    <row r="10" spans="4:11" ht="15.75" thickBot="1" x14ac:dyDescent="0.3">
      <c r="D10" s="126" t="s">
        <v>96</v>
      </c>
      <c r="E10" s="127">
        <f>(((((1+E12/100)*(1+E13/100)*(1+E14/100)*(1+E15/100))/(1-(E16/100))-1)*100))/100</f>
        <v>0.37218831812106812</v>
      </c>
      <c r="F10" s="128"/>
      <c r="G10" s="128"/>
      <c r="H10" s="128"/>
      <c r="I10" s="128"/>
      <c r="J10" s="128"/>
      <c r="K10" s="129"/>
    </row>
    <row r="11" spans="4:11" x14ac:dyDescent="0.2">
      <c r="D11" s="117" t="s">
        <v>97</v>
      </c>
      <c r="E11" s="118"/>
      <c r="F11" s="118"/>
      <c r="G11" s="118"/>
      <c r="H11" s="118"/>
      <c r="I11" s="118"/>
      <c r="J11" s="118"/>
      <c r="K11" s="119"/>
    </row>
    <row r="12" spans="4:11" ht="15" x14ac:dyDescent="0.2">
      <c r="D12" s="130" t="s">
        <v>98</v>
      </c>
      <c r="E12" s="131">
        <v>5</v>
      </c>
      <c r="F12" s="121" t="s">
        <v>99</v>
      </c>
      <c r="G12" s="121"/>
      <c r="H12" s="121"/>
      <c r="I12" s="121"/>
      <c r="J12" s="121"/>
      <c r="K12" s="122"/>
    </row>
    <row r="13" spans="4:11" ht="15" x14ac:dyDescent="0.2">
      <c r="D13" s="130" t="s">
        <v>100</v>
      </c>
      <c r="E13" s="131">
        <v>1.23</v>
      </c>
      <c r="F13" s="121" t="s">
        <v>101</v>
      </c>
      <c r="G13" s="121"/>
      <c r="H13" s="121"/>
      <c r="I13" s="121"/>
      <c r="J13" s="121"/>
      <c r="K13" s="122"/>
    </row>
    <row r="14" spans="4:11" ht="15" x14ac:dyDescent="0.2">
      <c r="D14" s="130" t="s">
        <v>102</v>
      </c>
      <c r="E14" s="131">
        <v>1.27</v>
      </c>
      <c r="F14" s="121" t="s">
        <v>103</v>
      </c>
      <c r="G14" s="121"/>
      <c r="H14" s="121"/>
      <c r="I14" s="121"/>
      <c r="J14" s="121"/>
      <c r="K14" s="122"/>
    </row>
    <row r="15" spans="4:11" ht="15" x14ac:dyDescent="0.2">
      <c r="D15" s="130" t="s">
        <v>104</v>
      </c>
      <c r="E15" s="131">
        <v>7.4</v>
      </c>
      <c r="F15" s="121" t="s">
        <v>105</v>
      </c>
      <c r="G15" s="121"/>
      <c r="H15" s="121"/>
      <c r="I15" s="121"/>
      <c r="J15" s="121"/>
      <c r="K15" s="122"/>
    </row>
    <row r="16" spans="4:11" ht="15.75" thickBot="1" x14ac:dyDescent="0.25">
      <c r="D16" s="132" t="s">
        <v>106</v>
      </c>
      <c r="E16" s="133">
        <v>15.75</v>
      </c>
      <c r="F16" s="124" t="s">
        <v>107</v>
      </c>
      <c r="G16" s="124"/>
      <c r="H16" s="124"/>
      <c r="I16" s="124"/>
      <c r="J16" s="124"/>
      <c r="K16" s="125"/>
    </row>
    <row r="17" spans="4:11" x14ac:dyDescent="0.2">
      <c r="D17" s="134"/>
    </row>
    <row r="18" spans="4:11" x14ac:dyDescent="0.2">
      <c r="D18" s="134"/>
    </row>
    <row r="19" spans="4:11" x14ac:dyDescent="0.2">
      <c r="D19" s="134"/>
    </row>
    <row r="20" spans="4:11" ht="15.75" x14ac:dyDescent="0.2">
      <c r="D20" s="135" t="s">
        <v>29</v>
      </c>
      <c r="E20" s="200" t="s">
        <v>30</v>
      </c>
      <c r="F20" s="200"/>
      <c r="G20" s="201"/>
      <c r="H20" s="59"/>
      <c r="I20" s="60"/>
      <c r="J20" s="61"/>
      <c r="K20" s="61"/>
    </row>
    <row r="21" spans="4:11" ht="15" x14ac:dyDescent="0.25">
      <c r="D21" s="136"/>
      <c r="E21" s="63"/>
      <c r="F21" s="63"/>
      <c r="G21" s="64"/>
      <c r="H21" s="62"/>
      <c r="I21" s="62"/>
      <c r="J21" s="61"/>
      <c r="K21" s="61"/>
    </row>
    <row r="22" spans="4:11" ht="15" x14ac:dyDescent="0.25">
      <c r="D22" s="202" t="s">
        <v>31</v>
      </c>
      <c r="E22" s="203"/>
      <c r="F22" s="203" t="s">
        <v>32</v>
      </c>
      <c r="G22" s="204"/>
      <c r="H22" s="62"/>
      <c r="I22" s="62"/>
      <c r="J22" s="61"/>
      <c r="K22" s="61"/>
    </row>
    <row r="23" spans="4:11" ht="15" x14ac:dyDescent="0.2">
      <c r="D23" s="65" t="s">
        <v>33</v>
      </c>
      <c r="E23" s="65"/>
      <c r="F23" s="65" t="s">
        <v>34</v>
      </c>
      <c r="G23" s="65"/>
      <c r="H23" s="66"/>
      <c r="I23" s="67"/>
      <c r="J23" s="61"/>
      <c r="K23" s="61"/>
    </row>
    <row r="24" spans="4:11" ht="15" x14ac:dyDescent="0.2">
      <c r="D24" s="137"/>
      <c r="E24" s="68">
        <v>1</v>
      </c>
      <c r="F24" s="69" t="s">
        <v>35</v>
      </c>
      <c r="G24" s="70">
        <v>0.04</v>
      </c>
    </row>
    <row r="25" spans="4:11" ht="15" x14ac:dyDescent="0.2">
      <c r="D25" s="137"/>
      <c r="E25" s="68">
        <v>2</v>
      </c>
      <c r="F25" s="69" t="s">
        <v>36</v>
      </c>
      <c r="G25" s="70">
        <v>0.01</v>
      </c>
    </row>
    <row r="26" spans="4:11" ht="15" x14ac:dyDescent="0.2">
      <c r="D26" s="137"/>
      <c r="E26" s="68">
        <v>3</v>
      </c>
      <c r="F26" s="69" t="s">
        <v>37</v>
      </c>
      <c r="G26" s="70">
        <v>1.2699999999999999E-2</v>
      </c>
    </row>
    <row r="27" spans="4:11" ht="15" x14ac:dyDescent="0.2">
      <c r="D27" s="137"/>
      <c r="E27" s="68">
        <v>4</v>
      </c>
      <c r="F27" s="69" t="s">
        <v>38</v>
      </c>
      <c r="G27" s="70">
        <v>1.23E-2</v>
      </c>
    </row>
    <row r="28" spans="4:11" ht="15" x14ac:dyDescent="0.2">
      <c r="D28" s="72"/>
      <c r="E28" s="73"/>
      <c r="F28" s="73"/>
      <c r="G28" s="74">
        <f>SUM(G24:G27)</f>
        <v>7.5000000000000011E-2</v>
      </c>
    </row>
    <row r="29" spans="4:11" ht="14.25" x14ac:dyDescent="0.2">
      <c r="D29" s="136"/>
      <c r="E29" s="63"/>
      <c r="F29" s="63"/>
      <c r="G29" s="64"/>
    </row>
    <row r="30" spans="4:11" ht="15" x14ac:dyDescent="0.2">
      <c r="D30" s="65" t="s">
        <v>39</v>
      </c>
      <c r="E30" s="65"/>
      <c r="F30" s="65" t="s">
        <v>40</v>
      </c>
      <c r="G30" s="65"/>
    </row>
    <row r="31" spans="4:11" ht="15" x14ac:dyDescent="0.2">
      <c r="D31" s="137"/>
      <c r="E31" s="68">
        <v>1</v>
      </c>
      <c r="F31" s="69" t="s">
        <v>41</v>
      </c>
      <c r="G31" s="70">
        <v>7.5999999999999998E-2</v>
      </c>
      <c r="J31" s="4"/>
    </row>
    <row r="32" spans="4:11" ht="15" x14ac:dyDescent="0.2">
      <c r="D32" s="137"/>
      <c r="E32" s="68">
        <v>2</v>
      </c>
      <c r="F32" s="69" t="s">
        <v>42</v>
      </c>
      <c r="G32" s="70">
        <v>1.6500000000000001E-2</v>
      </c>
    </row>
    <row r="33" spans="4:11" ht="15" x14ac:dyDescent="0.2">
      <c r="D33" s="137"/>
      <c r="E33" s="68">
        <v>3</v>
      </c>
      <c r="F33" s="69" t="s">
        <v>43</v>
      </c>
      <c r="G33" s="75">
        <v>0.02</v>
      </c>
    </row>
    <row r="34" spans="4:11" ht="15" x14ac:dyDescent="0.2">
      <c r="D34" s="137"/>
      <c r="E34" s="68">
        <v>4</v>
      </c>
      <c r="F34" s="69" t="s">
        <v>44</v>
      </c>
      <c r="G34" s="75">
        <v>4.4999999999999998E-2</v>
      </c>
    </row>
    <row r="35" spans="4:11" ht="14.25" x14ac:dyDescent="0.2">
      <c r="D35" s="136"/>
      <c r="E35" s="63"/>
      <c r="F35" s="63"/>
      <c r="G35" s="64"/>
    </row>
    <row r="36" spans="4:11" ht="15" x14ac:dyDescent="0.2">
      <c r="D36" s="65" t="s">
        <v>45</v>
      </c>
      <c r="E36" s="65"/>
      <c r="F36" s="65" t="s">
        <v>46</v>
      </c>
      <c r="G36" s="76">
        <f>SUM(G31:G34)</f>
        <v>0.1575</v>
      </c>
    </row>
    <row r="37" spans="4:11" ht="15" x14ac:dyDescent="0.2">
      <c r="D37" s="137"/>
      <c r="E37" s="68">
        <v>1</v>
      </c>
      <c r="F37" s="69" t="s">
        <v>47</v>
      </c>
      <c r="G37" s="70">
        <v>7.3999999999999996E-2</v>
      </c>
    </row>
    <row r="38" spans="4:11" ht="15" x14ac:dyDescent="0.25">
      <c r="D38" s="137"/>
      <c r="E38" s="68">
        <v>2</v>
      </c>
      <c r="F38" s="69"/>
      <c r="G38" s="70"/>
      <c r="H38" s="71"/>
      <c r="I38" s="62"/>
      <c r="J38" s="62"/>
      <c r="K38" s="62"/>
    </row>
    <row r="39" spans="4:11" ht="15" x14ac:dyDescent="0.25">
      <c r="D39" s="137"/>
      <c r="E39" s="68">
        <v>3</v>
      </c>
      <c r="F39" s="69"/>
      <c r="G39" s="70"/>
      <c r="H39" s="71"/>
      <c r="I39" s="62"/>
      <c r="J39" s="62"/>
      <c r="K39" s="62"/>
    </row>
    <row r="40" spans="4:11" ht="15" x14ac:dyDescent="0.25">
      <c r="D40" s="137"/>
      <c r="E40" s="68">
        <v>4</v>
      </c>
      <c r="F40" s="69"/>
      <c r="G40" s="70"/>
      <c r="H40" s="71"/>
      <c r="I40" s="62"/>
      <c r="J40" s="62"/>
      <c r="K40" s="62"/>
    </row>
    <row r="41" spans="4:11" ht="15" x14ac:dyDescent="0.25">
      <c r="D41" s="72"/>
      <c r="E41" s="73"/>
      <c r="F41" s="73"/>
      <c r="G41" s="74">
        <f>G37</f>
        <v>7.3999999999999996E-2</v>
      </c>
      <c r="H41" s="62"/>
      <c r="I41" s="62"/>
      <c r="J41" s="62"/>
      <c r="K41" s="62"/>
    </row>
  </sheetData>
  <mergeCells count="3">
    <mergeCell ref="E20:G20"/>
    <mergeCell ref="D22:E22"/>
    <mergeCell ref="F22:G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5"/>
  <sheetViews>
    <sheetView tabSelected="1" topLeftCell="A4" zoomScale="80" zoomScaleNormal="80" zoomScaleSheetLayoutView="30" workbookViewId="0">
      <selection activeCell="O24" sqref="O24"/>
    </sheetView>
  </sheetViews>
  <sheetFormatPr defaultRowHeight="12.75" x14ac:dyDescent="0.2"/>
  <cols>
    <col min="2" max="2" width="8.85546875" style="2" customWidth="1"/>
    <col min="3" max="3" width="47" bestFit="1" customWidth="1"/>
    <col min="4" max="4" width="18.140625" bestFit="1" customWidth="1"/>
    <col min="5" max="5" width="17.85546875" style="1" bestFit="1" customWidth="1"/>
    <col min="6" max="6" width="17" style="2" customWidth="1"/>
    <col min="7" max="7" width="8.140625" style="2" customWidth="1"/>
    <col min="8" max="11" width="17.28515625" customWidth="1"/>
    <col min="13" max="13" width="15.42578125" bestFit="1" customWidth="1"/>
  </cols>
  <sheetData>
    <row r="1" spans="2:21" ht="13.5" thickBot="1" x14ac:dyDescent="0.25"/>
    <row r="2" spans="2:21" ht="27.75" customHeight="1" thickTop="1" thickBot="1" x14ac:dyDescent="0.25">
      <c r="B2" s="233" t="s">
        <v>90</v>
      </c>
      <c r="C2" s="234"/>
      <c r="D2" s="234"/>
      <c r="E2" s="234"/>
      <c r="F2" s="234"/>
      <c r="G2" s="234"/>
      <c r="H2" s="234"/>
      <c r="I2" s="234"/>
      <c r="J2" s="234"/>
      <c r="K2" s="235"/>
      <c r="L2" s="219"/>
      <c r="M2" s="220"/>
      <c r="N2" s="220"/>
      <c r="O2" s="220"/>
      <c r="P2" s="220"/>
      <c r="Q2" s="220"/>
      <c r="R2" s="220"/>
      <c r="S2" s="220"/>
      <c r="T2" s="220"/>
      <c r="U2" s="220"/>
    </row>
    <row r="3" spans="2:21" ht="13.5" customHeight="1" x14ac:dyDescent="0.2">
      <c r="B3" s="239"/>
      <c r="C3" s="240"/>
      <c r="D3" s="20" t="s">
        <v>23</v>
      </c>
      <c r="E3" s="241" t="s">
        <v>91</v>
      </c>
      <c r="F3" s="241"/>
      <c r="G3" s="241"/>
      <c r="H3" s="241"/>
      <c r="I3" s="241"/>
      <c r="J3" s="241"/>
      <c r="K3" s="242"/>
    </row>
    <row r="4" spans="2:21" ht="12.75" customHeight="1" x14ac:dyDescent="0.2">
      <c r="B4" s="243"/>
      <c r="C4" s="244"/>
      <c r="D4" s="20" t="s">
        <v>24</v>
      </c>
      <c r="E4" s="221" t="s">
        <v>67</v>
      </c>
      <c r="F4" s="222"/>
      <c r="G4" s="223"/>
      <c r="H4" s="23" t="s">
        <v>26</v>
      </c>
      <c r="I4" s="23"/>
      <c r="J4" s="37">
        <v>1.5751999999999999</v>
      </c>
      <c r="K4" s="89"/>
    </row>
    <row r="5" spans="2:21" ht="12.75" customHeight="1" thickBot="1" x14ac:dyDescent="0.25">
      <c r="B5" s="243"/>
      <c r="C5" s="244"/>
      <c r="D5" s="22" t="s">
        <v>25</v>
      </c>
      <c r="E5" s="224">
        <f>Planilha!I35</f>
        <v>0.37218831812106812</v>
      </c>
      <c r="F5" s="225"/>
      <c r="G5" s="226"/>
      <c r="H5" s="23" t="s">
        <v>2</v>
      </c>
      <c r="I5" s="38">
        <v>42417</v>
      </c>
      <c r="J5" s="9"/>
      <c r="K5" s="21"/>
    </row>
    <row r="6" spans="2:21" ht="12.95" customHeight="1" x14ac:dyDescent="0.2">
      <c r="B6" s="251" t="s">
        <v>71</v>
      </c>
      <c r="C6" s="253" t="s">
        <v>70</v>
      </c>
      <c r="D6" s="227" t="s">
        <v>0</v>
      </c>
      <c r="E6" s="227" t="s">
        <v>1</v>
      </c>
      <c r="F6" s="229" t="s">
        <v>66</v>
      </c>
      <c r="G6" s="231" t="s">
        <v>21</v>
      </c>
      <c r="H6" s="39" t="s">
        <v>52</v>
      </c>
      <c r="I6" s="39" t="s">
        <v>53</v>
      </c>
      <c r="J6" s="39" t="s">
        <v>68</v>
      </c>
      <c r="K6" s="40" t="s">
        <v>69</v>
      </c>
    </row>
    <row r="7" spans="2:21" ht="12.95" customHeight="1" x14ac:dyDescent="0.2">
      <c r="B7" s="252"/>
      <c r="C7" s="254"/>
      <c r="D7" s="228"/>
      <c r="E7" s="228"/>
      <c r="F7" s="230"/>
      <c r="G7" s="232"/>
      <c r="H7" s="45" t="s">
        <v>48</v>
      </c>
      <c r="I7" s="45" t="s">
        <v>49</v>
      </c>
      <c r="J7" s="45" t="s">
        <v>50</v>
      </c>
      <c r="K7" s="46" t="s">
        <v>51</v>
      </c>
    </row>
    <row r="8" spans="2:21" ht="1.5" customHeight="1" thickBot="1" x14ac:dyDescent="0.25">
      <c r="B8" s="16"/>
      <c r="C8" s="47"/>
      <c r="D8" s="48"/>
      <c r="E8" s="49"/>
      <c r="F8" s="50"/>
      <c r="G8" s="35"/>
      <c r="H8" s="3"/>
      <c r="I8" s="3"/>
      <c r="J8" s="3"/>
      <c r="K8" s="15"/>
    </row>
    <row r="9" spans="2:21" ht="30" customHeight="1" x14ac:dyDescent="0.2">
      <c r="B9" s="245" t="s">
        <v>15</v>
      </c>
      <c r="C9" s="247" t="s">
        <v>64</v>
      </c>
      <c r="D9" s="217">
        <f>F9/$K$25</f>
        <v>5.6319794567792403E-2</v>
      </c>
      <c r="E9" s="217">
        <f>D9</f>
        <v>5.6319794567792403E-2</v>
      </c>
      <c r="F9" s="249">
        <f>Planilha!J5*(1+E5)</f>
        <v>36030.371981895754</v>
      </c>
      <c r="G9" s="7" t="s">
        <v>27</v>
      </c>
      <c r="H9" s="24">
        <v>0.25</v>
      </c>
      <c r="I9" s="24">
        <v>0.25</v>
      </c>
      <c r="J9" s="24">
        <v>0.25</v>
      </c>
      <c r="K9" s="25">
        <v>0.25</v>
      </c>
      <c r="M9" s="5"/>
    </row>
    <row r="10" spans="2:21" ht="9.9499999999999993" customHeight="1" x14ac:dyDescent="0.2">
      <c r="B10" s="206"/>
      <c r="C10" s="209"/>
      <c r="D10" s="215"/>
      <c r="E10" s="215"/>
      <c r="F10" s="237"/>
      <c r="G10" s="36" t="s">
        <v>7</v>
      </c>
      <c r="H10" s="26"/>
      <c r="I10" s="26"/>
      <c r="J10" s="26"/>
      <c r="K10" s="27"/>
      <c r="M10" s="4"/>
    </row>
    <row r="11" spans="2:21" ht="30" customHeight="1" thickBot="1" x14ac:dyDescent="0.25">
      <c r="B11" s="246"/>
      <c r="C11" s="248"/>
      <c r="D11" s="218"/>
      <c r="E11" s="218"/>
      <c r="F11" s="250"/>
      <c r="G11" s="8" t="s">
        <v>8</v>
      </c>
      <c r="H11" s="28">
        <f>H9*$F$9</f>
        <v>9007.5929954739386</v>
      </c>
      <c r="I11" s="28">
        <f>I9*$F$9</f>
        <v>9007.5929954739386</v>
      </c>
      <c r="J11" s="28">
        <f>J9*$F$9</f>
        <v>9007.5929954739386</v>
      </c>
      <c r="K11" s="29">
        <f>K9*$F$9</f>
        <v>9007.5929954739386</v>
      </c>
      <c r="M11" s="4"/>
    </row>
    <row r="12" spans="2:21" ht="30" customHeight="1" x14ac:dyDescent="0.2">
      <c r="B12" s="205" t="s">
        <v>16</v>
      </c>
      <c r="C12" s="208" t="s">
        <v>171</v>
      </c>
      <c r="D12" s="217">
        <f>F12/$K$25</f>
        <v>1.4109778768957104E-2</v>
      </c>
      <c r="E12" s="214">
        <f>D12+E9</f>
        <v>7.0429573336749512E-2</v>
      </c>
      <c r="F12" s="236">
        <f>Planilha!J8*(1+E5)</f>
        <v>9026.6767045082088</v>
      </c>
      <c r="G12" s="7" t="s">
        <v>27</v>
      </c>
      <c r="H12" s="24">
        <v>1</v>
      </c>
      <c r="I12" s="83"/>
      <c r="J12" s="83"/>
      <c r="K12" s="84"/>
      <c r="M12" s="4"/>
    </row>
    <row r="13" spans="2:21" ht="10.5" customHeight="1" x14ac:dyDescent="0.2">
      <c r="B13" s="206"/>
      <c r="C13" s="209"/>
      <c r="D13" s="215"/>
      <c r="E13" s="215"/>
      <c r="F13" s="237"/>
      <c r="G13" s="36" t="s">
        <v>7</v>
      </c>
      <c r="H13" s="26"/>
      <c r="I13" s="83"/>
      <c r="J13" s="83"/>
      <c r="K13" s="84"/>
      <c r="M13" s="4"/>
    </row>
    <row r="14" spans="2:21" ht="30" customHeight="1" thickBot="1" x14ac:dyDescent="0.25">
      <c r="B14" s="207"/>
      <c r="C14" s="210"/>
      <c r="D14" s="218"/>
      <c r="E14" s="216"/>
      <c r="F14" s="238"/>
      <c r="G14" s="8" t="s">
        <v>8</v>
      </c>
      <c r="H14" s="28">
        <f>H12*$F$12</f>
        <v>9026.6767045082088</v>
      </c>
      <c r="I14" s="83"/>
      <c r="J14" s="83"/>
      <c r="K14" s="84"/>
      <c r="M14" s="4"/>
    </row>
    <row r="15" spans="2:21" ht="30" customHeight="1" x14ac:dyDescent="0.2">
      <c r="B15" s="205" t="s">
        <v>17</v>
      </c>
      <c r="C15" s="208" t="s">
        <v>89</v>
      </c>
      <c r="D15" s="217">
        <f>F15/$K$25</f>
        <v>0.52891703288058489</v>
      </c>
      <c r="E15" s="214">
        <f>D15+E12</f>
        <v>0.59934660621733438</v>
      </c>
      <c r="F15" s="211">
        <f>Planilha!J14*(1+E5)</f>
        <v>338372.63769328856</v>
      </c>
      <c r="G15" s="7" t="s">
        <v>27</v>
      </c>
      <c r="H15" s="24">
        <v>0.15</v>
      </c>
      <c r="I15" s="24">
        <v>0.3</v>
      </c>
      <c r="J15" s="24">
        <v>0.3</v>
      </c>
      <c r="K15" s="25">
        <v>0.25</v>
      </c>
      <c r="M15" s="4"/>
    </row>
    <row r="16" spans="2:21" ht="11.25" customHeight="1" x14ac:dyDescent="0.2">
      <c r="B16" s="206"/>
      <c r="C16" s="209"/>
      <c r="D16" s="215"/>
      <c r="E16" s="215"/>
      <c r="F16" s="212"/>
      <c r="G16" s="36" t="s">
        <v>7</v>
      </c>
      <c r="H16" s="26"/>
      <c r="I16" s="26"/>
      <c r="J16" s="26"/>
      <c r="K16" s="27"/>
      <c r="M16" s="4"/>
    </row>
    <row r="17" spans="2:13" ht="30" customHeight="1" thickBot="1" x14ac:dyDescent="0.25">
      <c r="B17" s="207"/>
      <c r="C17" s="210"/>
      <c r="D17" s="218"/>
      <c r="E17" s="216"/>
      <c r="F17" s="213"/>
      <c r="G17" s="8" t="s">
        <v>8</v>
      </c>
      <c r="H17" s="28">
        <f>H15*$F$15</f>
        <v>50755.895653993284</v>
      </c>
      <c r="I17" s="28">
        <f>I15*$F$15</f>
        <v>101511.79130798657</v>
      </c>
      <c r="J17" s="28">
        <f>J15*$F$15</f>
        <v>101511.79130798657</v>
      </c>
      <c r="K17" s="29">
        <f>K15*$F$15</f>
        <v>84593.15942332214</v>
      </c>
      <c r="M17" s="4"/>
    </row>
    <row r="18" spans="2:13" ht="30" customHeight="1" x14ac:dyDescent="0.2">
      <c r="B18" s="205" t="s">
        <v>18</v>
      </c>
      <c r="C18" s="208" t="s">
        <v>170</v>
      </c>
      <c r="D18" s="217">
        <f>F18/$K$25</f>
        <v>0.38466577554073134</v>
      </c>
      <c r="E18" s="214">
        <f>D18+E15</f>
        <v>0.98401238175806571</v>
      </c>
      <c r="F18" s="211">
        <f>Planilha!J22*(1+E5)</f>
        <v>246088.45056695014</v>
      </c>
      <c r="G18" s="161" t="s">
        <v>27</v>
      </c>
      <c r="H18" s="24">
        <v>0.15</v>
      </c>
      <c r="I18" s="24">
        <v>0.3</v>
      </c>
      <c r="J18" s="24">
        <v>0.3</v>
      </c>
      <c r="K18" s="25">
        <v>0.25</v>
      </c>
      <c r="M18" s="4"/>
    </row>
    <row r="19" spans="2:13" ht="12" customHeight="1" x14ac:dyDescent="0.2">
      <c r="B19" s="206"/>
      <c r="C19" s="209"/>
      <c r="D19" s="215"/>
      <c r="E19" s="215"/>
      <c r="F19" s="212"/>
      <c r="G19" s="185" t="s">
        <v>7</v>
      </c>
      <c r="H19" s="26"/>
      <c r="I19" s="26"/>
      <c r="J19" s="26"/>
      <c r="K19" s="27"/>
      <c r="M19" s="4"/>
    </row>
    <row r="20" spans="2:13" ht="30" customHeight="1" thickBot="1" x14ac:dyDescent="0.25">
      <c r="B20" s="207"/>
      <c r="C20" s="210"/>
      <c r="D20" s="218"/>
      <c r="E20" s="216"/>
      <c r="F20" s="213"/>
      <c r="G20" s="162" t="s">
        <v>8</v>
      </c>
      <c r="H20" s="28">
        <f>H18*$F$18</f>
        <v>36913.267585042522</v>
      </c>
      <c r="I20" s="28">
        <f>I18*$F$18</f>
        <v>73826.535170085044</v>
      </c>
      <c r="J20" s="28">
        <f>J18*$F$18</f>
        <v>73826.535170085044</v>
      </c>
      <c r="K20" s="29">
        <f>K18*$F$18</f>
        <v>61522.112641737534</v>
      </c>
      <c r="M20" s="4"/>
    </row>
    <row r="21" spans="2:13" ht="30" customHeight="1" x14ac:dyDescent="0.2">
      <c r="B21" s="205" t="s">
        <v>123</v>
      </c>
      <c r="C21" s="264" t="s">
        <v>65</v>
      </c>
      <c r="D21" s="217">
        <f>F21/$K$25</f>
        <v>1.5987618241934183E-2</v>
      </c>
      <c r="E21" s="214">
        <f>D21+E18</f>
        <v>0.99999999999999989</v>
      </c>
      <c r="F21" s="211">
        <f>Planilha!J33*(1+E5)</f>
        <v>10228.017285610817</v>
      </c>
      <c r="G21" s="7" t="s">
        <v>27</v>
      </c>
      <c r="H21" s="24"/>
      <c r="I21" s="24">
        <v>0.15</v>
      </c>
      <c r="J21" s="24">
        <v>0.15</v>
      </c>
      <c r="K21" s="25">
        <v>0.7</v>
      </c>
      <c r="M21" s="4"/>
    </row>
    <row r="22" spans="2:13" ht="9.9499999999999993" customHeight="1" x14ac:dyDescent="0.2">
      <c r="B22" s="206"/>
      <c r="C22" s="209"/>
      <c r="D22" s="215"/>
      <c r="E22" s="215"/>
      <c r="F22" s="212"/>
      <c r="G22" s="36" t="s">
        <v>7</v>
      </c>
      <c r="H22" s="30"/>
      <c r="I22" s="88"/>
      <c r="J22" s="88"/>
      <c r="K22" s="90"/>
      <c r="M22" s="4"/>
    </row>
    <row r="23" spans="2:13" ht="30" customHeight="1" thickBot="1" x14ac:dyDescent="0.25">
      <c r="B23" s="207"/>
      <c r="C23" s="210"/>
      <c r="D23" s="218"/>
      <c r="E23" s="216"/>
      <c r="F23" s="213"/>
      <c r="G23" s="8" t="s">
        <v>8</v>
      </c>
      <c r="H23" s="31"/>
      <c r="I23" s="28">
        <f>I21*$F$21</f>
        <v>1534.2025928416224</v>
      </c>
      <c r="J23" s="28">
        <f>J21*$F$21</f>
        <v>1534.2025928416224</v>
      </c>
      <c r="K23" s="29">
        <f>K21*$F$21</f>
        <v>7159.6120999275709</v>
      </c>
      <c r="M23" s="4"/>
    </row>
    <row r="24" spans="2:13" ht="24.95" customHeight="1" x14ac:dyDescent="0.2">
      <c r="B24" s="17"/>
      <c r="C24" s="261" t="s">
        <v>3</v>
      </c>
      <c r="D24" s="262"/>
      <c r="E24" s="262"/>
      <c r="F24" s="263"/>
      <c r="G24" s="6" t="s">
        <v>8</v>
      </c>
      <c r="H24" s="32">
        <f>SUM(H14,H11,H17,H20)</f>
        <v>105703.43293901795</v>
      </c>
      <c r="I24" s="32">
        <f>SUM(I23,I17,I20,I11)</f>
        <v>185880.12206638718</v>
      </c>
      <c r="J24" s="32">
        <f>SUM(,J23,J17,J11,J20)</f>
        <v>185880.12206638718</v>
      </c>
      <c r="K24" s="91">
        <f>SUM(,K23,K17,K20,K11)</f>
        <v>162282.47716046119</v>
      </c>
      <c r="M24" s="4"/>
    </row>
    <row r="25" spans="2:13" ht="24.95" customHeight="1" x14ac:dyDescent="0.2">
      <c r="B25" s="18"/>
      <c r="C25" s="255" t="s">
        <v>4</v>
      </c>
      <c r="D25" s="256"/>
      <c r="E25" s="257"/>
      <c r="F25" s="106">
        <f>SUM(F9:F23)</f>
        <v>639746.15423225344</v>
      </c>
      <c r="G25" s="43" t="s">
        <v>8</v>
      </c>
      <c r="H25" s="42">
        <f>H24</f>
        <v>105703.43293901795</v>
      </c>
      <c r="I25" s="42">
        <f>H25+I24</f>
        <v>291583.5550054051</v>
      </c>
      <c r="J25" s="42">
        <f>I25+J24</f>
        <v>477463.67707179231</v>
      </c>
      <c r="K25" s="92">
        <f>J25+K24</f>
        <v>639746.15423225355</v>
      </c>
      <c r="M25" s="4"/>
    </row>
    <row r="26" spans="2:13" ht="24.95" customHeight="1" x14ac:dyDescent="0.2">
      <c r="B26" s="18"/>
      <c r="C26" s="255" t="s">
        <v>5</v>
      </c>
      <c r="D26" s="256"/>
      <c r="E26" s="256"/>
      <c r="F26" s="257"/>
      <c r="G26" s="43" t="s">
        <v>27</v>
      </c>
      <c r="H26" s="33">
        <f>H25/$F$25</f>
        <v>0.16522714867410265</v>
      </c>
      <c r="I26" s="33">
        <f>I24/F25</f>
        <v>0.29055293390463316</v>
      </c>
      <c r="J26" s="33">
        <f>J24/F25</f>
        <v>0.29055293390463316</v>
      </c>
      <c r="K26" s="34">
        <f>K24/F25</f>
        <v>0.25366698351663114</v>
      </c>
      <c r="M26" s="4"/>
    </row>
    <row r="27" spans="2:13" ht="24.95" customHeight="1" thickBot="1" x14ac:dyDescent="0.25">
      <c r="B27" s="19"/>
      <c r="C27" s="258" t="s">
        <v>6</v>
      </c>
      <c r="D27" s="259"/>
      <c r="E27" s="259"/>
      <c r="F27" s="260"/>
      <c r="G27" s="44" t="s">
        <v>27</v>
      </c>
      <c r="H27" s="41">
        <f>H26</f>
        <v>0.16522714867410265</v>
      </c>
      <c r="I27" s="41">
        <f>H27+I26</f>
        <v>0.45578008257873581</v>
      </c>
      <c r="J27" s="41">
        <f>I27+J26</f>
        <v>0.74633301648336903</v>
      </c>
      <c r="K27" s="93">
        <f>J27+K26</f>
        <v>1.0000000000000002</v>
      </c>
    </row>
    <row r="28" spans="2:13" ht="24.95" customHeight="1" thickTop="1" thickBot="1" x14ac:dyDescent="0.25">
      <c r="B28" s="10"/>
      <c r="C28" s="11"/>
      <c r="D28" s="3"/>
      <c r="E28" s="12"/>
      <c r="F28" s="10"/>
      <c r="G28" s="10"/>
      <c r="H28" s="13"/>
      <c r="I28" s="13"/>
      <c r="J28" s="13"/>
      <c r="K28" s="13"/>
      <c r="M28" s="4"/>
    </row>
    <row r="29" spans="2:13" ht="17.100000000000001" customHeight="1" x14ac:dyDescent="0.2">
      <c r="C29" s="98" t="s">
        <v>80</v>
      </c>
      <c r="D29" s="99" t="s">
        <v>77</v>
      </c>
      <c r="E29" s="100" t="s">
        <v>78</v>
      </c>
      <c r="F29" s="51"/>
    </row>
    <row r="30" spans="2:13" ht="17.100000000000001" customHeight="1" x14ac:dyDescent="0.2">
      <c r="C30" s="101" t="s">
        <v>72</v>
      </c>
      <c r="D30" s="97">
        <f>E30/$F$25</f>
        <v>0.16522714867410265</v>
      </c>
      <c r="E30" s="102">
        <f>H24</f>
        <v>105703.43293901795</v>
      </c>
    </row>
    <row r="31" spans="2:13" ht="17.100000000000001" customHeight="1" x14ac:dyDescent="0.2">
      <c r="C31" s="101" t="s">
        <v>73</v>
      </c>
      <c r="D31" s="97">
        <f t="shared" ref="D31:D34" si="0">E31/$F$25</f>
        <v>0.29055293390463316</v>
      </c>
      <c r="E31" s="102">
        <f>I24</f>
        <v>185880.12206638718</v>
      </c>
    </row>
    <row r="32" spans="2:13" ht="17.100000000000001" customHeight="1" x14ac:dyDescent="0.2">
      <c r="C32" s="101" t="s">
        <v>74</v>
      </c>
      <c r="D32" s="97">
        <f t="shared" si="0"/>
        <v>0.29055293390463316</v>
      </c>
      <c r="E32" s="102">
        <f>J24</f>
        <v>185880.12206638718</v>
      </c>
    </row>
    <row r="33" spans="3:10" ht="17.100000000000001" customHeight="1" x14ac:dyDescent="0.2">
      <c r="C33" s="101" t="s">
        <v>75</v>
      </c>
      <c r="D33" s="97">
        <f t="shared" si="0"/>
        <v>0.15366698351663113</v>
      </c>
      <c r="E33" s="102">
        <f>K24-E34</f>
        <v>98307.861737235842</v>
      </c>
    </row>
    <row r="34" spans="3:10" ht="17.100000000000001" customHeight="1" thickBot="1" x14ac:dyDescent="0.25">
      <c r="C34" s="103" t="s">
        <v>76</v>
      </c>
      <c r="D34" s="104">
        <f t="shared" si="0"/>
        <v>0.1</v>
      </c>
      <c r="E34" s="105">
        <f>F25*0.1</f>
        <v>63974.615423225347</v>
      </c>
      <c r="J34" s="14"/>
    </row>
    <row r="35" spans="3:10" ht="16.5" thickBot="1" x14ac:dyDescent="0.25">
      <c r="C35" s="95" t="s">
        <v>79</v>
      </c>
      <c r="D35" s="96">
        <f>SUM(D30:D34)</f>
        <v>1.0000000000000002</v>
      </c>
      <c r="E35" s="94">
        <f>SUM(E30:E34)</f>
        <v>639746.15423225344</v>
      </c>
    </row>
  </sheetData>
  <mergeCells count="42">
    <mergeCell ref="B21:B23"/>
    <mergeCell ref="C21:C23"/>
    <mergeCell ref="D21:D23"/>
    <mergeCell ref="E21:E23"/>
    <mergeCell ref="F21:F23"/>
    <mergeCell ref="C25:E25"/>
    <mergeCell ref="C26:F26"/>
    <mergeCell ref="C27:F27"/>
    <mergeCell ref="C24:F24"/>
    <mergeCell ref="F15:F17"/>
    <mergeCell ref="B15:B17"/>
    <mergeCell ref="C15:C17"/>
    <mergeCell ref="B3:C3"/>
    <mergeCell ref="E3:K3"/>
    <mergeCell ref="B4:C5"/>
    <mergeCell ref="B9:B11"/>
    <mergeCell ref="C9:C11"/>
    <mergeCell ref="D9:D11"/>
    <mergeCell ref="E9:E11"/>
    <mergeCell ref="F9:F11"/>
    <mergeCell ref="B6:B7"/>
    <mergeCell ref="C6:C7"/>
    <mergeCell ref="D15:D17"/>
    <mergeCell ref="E15:E17"/>
    <mergeCell ref="L2:U2"/>
    <mergeCell ref="D12:D14"/>
    <mergeCell ref="E12:E14"/>
    <mergeCell ref="E4:G4"/>
    <mergeCell ref="E5:G5"/>
    <mergeCell ref="E6:E7"/>
    <mergeCell ref="F6:F7"/>
    <mergeCell ref="G6:G7"/>
    <mergeCell ref="B2:K2"/>
    <mergeCell ref="D6:D7"/>
    <mergeCell ref="F12:F14"/>
    <mergeCell ref="C12:C14"/>
    <mergeCell ref="B12:B14"/>
    <mergeCell ref="B18:B20"/>
    <mergeCell ref="C18:C20"/>
    <mergeCell ref="F18:F20"/>
    <mergeCell ref="E18:E20"/>
    <mergeCell ref="D18:D20"/>
  </mergeCells>
  <printOptions horizontalCentered="1"/>
  <pageMargins left="0.47244094488188981" right="0.11811023622047245" top="0.9055118110236221" bottom="0.31496062992125984" header="0.31496062992125984" footer="0.31496062992125984"/>
  <pageSetup paperSize="8" scale="85" orientation="landscape" r:id="rId1"/>
  <ignoredErrors>
    <ignoredError sqref="H26:K26" formula="1"/>
    <ignoredError sqref="D10:D11 D15 D9 D16:D17 D13:D14 D12 E13:F14 E16:F17 E22:F23 E10:F11 E9:F9 E12:F12 E18:F21 E15:F15 D22:D23 D18:D2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</vt:lpstr>
      <vt:lpstr>BDI</vt:lpstr>
      <vt:lpstr>Cronograma</vt:lpstr>
      <vt:lpstr>BDI!Area_de_impressao</vt:lpstr>
      <vt:lpstr>Cronograma!Area_de_impressao</vt:lpstr>
      <vt:lpstr>Planilha!Area_de_impressao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SUELENE</dc:creator>
  <cp:lastModifiedBy>clau.ferreira</cp:lastModifiedBy>
  <cp:lastPrinted>2016-09-05T20:08:11Z</cp:lastPrinted>
  <dcterms:created xsi:type="dcterms:W3CDTF">2010-09-26T15:44:44Z</dcterms:created>
  <dcterms:modified xsi:type="dcterms:W3CDTF">2016-11-09T17:31:35Z</dcterms:modified>
</cp:coreProperties>
</file>